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4_2025\Construction Data\Qtr 1\WebFiles\"/>
    </mc:Choice>
  </mc:AlternateContent>
  <xr:revisionPtr revIDLastSave="0" documentId="13_ncr:1_{A41D90E0-ECFE-4848-AC7A-8D8F2392D6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Data'!$C$1:$C$132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Data'!$A$1:$CM$121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E112" i="8"/>
  <c r="AD112" i="8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5" i="8"/>
  <c r="AE95" i="8" s="1"/>
  <c r="M95" i="8"/>
  <c r="N95" i="8" s="1"/>
  <c r="AD90" i="8"/>
  <c r="AE90" i="8" s="1"/>
  <c r="M90" i="8"/>
  <c r="N90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79" i="8"/>
  <c r="AE79" i="8" s="1"/>
  <c r="M79" i="8"/>
  <c r="N79" i="8" s="1"/>
  <c r="AD78" i="8"/>
  <c r="AE78" i="8" s="1"/>
  <c r="M78" i="8"/>
  <c r="N78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27" i="8"/>
  <c r="AE27" i="8" s="1"/>
  <c r="M27" i="8"/>
  <c r="N27" i="8" s="1"/>
  <c r="AD26" i="8"/>
  <c r="AE26" i="8" s="1"/>
  <c r="M26" i="8"/>
  <c r="N26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9" i="8"/>
  <c r="AE9" i="8" s="1"/>
  <c r="M9" i="8"/>
  <c r="N9" i="8" s="1"/>
  <c r="AD8" i="8"/>
  <c r="AE8" i="8" s="1"/>
  <c r="M8" i="8"/>
  <c r="N8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L113" i="8"/>
  <c r="K113" i="8"/>
  <c r="J113" i="8"/>
  <c r="I113" i="8"/>
  <c r="H113" i="8"/>
  <c r="G113" i="8"/>
  <c r="AD111" i="8"/>
  <c r="AE111" i="8" s="1"/>
  <c r="M111" i="8"/>
  <c r="N111" i="8" s="1"/>
  <c r="CM110" i="8"/>
  <c r="CL110" i="8"/>
  <c r="CK110" i="8"/>
  <c r="CJ110" i="8"/>
  <c r="CI110" i="8"/>
  <c r="CH110" i="8"/>
  <c r="CG110" i="8"/>
  <c r="CF110" i="8"/>
  <c r="CE110" i="8"/>
  <c r="CE114" i="8" s="1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S114" i="8" s="1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G114" i="8" s="1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U114" i="8" s="1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I114" i="8" s="1"/>
  <c r="AH110" i="8"/>
  <c r="AG110" i="8"/>
  <c r="AF110" i="8"/>
  <c r="AC110" i="8"/>
  <c r="AB110" i="8"/>
  <c r="AA110" i="8"/>
  <c r="Z110" i="8"/>
  <c r="Y110" i="8"/>
  <c r="X110" i="8"/>
  <c r="W110" i="8"/>
  <c r="V110" i="8"/>
  <c r="U110" i="8"/>
  <c r="U114" i="8" s="1"/>
  <c r="T110" i="8"/>
  <c r="S110" i="8"/>
  <c r="R110" i="8"/>
  <c r="Q110" i="8"/>
  <c r="P110" i="8"/>
  <c r="P114" i="8" s="1"/>
  <c r="O110" i="8"/>
  <c r="L110" i="8"/>
  <c r="K110" i="8"/>
  <c r="J110" i="8"/>
  <c r="I110" i="8"/>
  <c r="H110" i="8"/>
  <c r="G110" i="8"/>
  <c r="M110" i="8" s="1"/>
  <c r="AE109" i="8"/>
  <c r="AE110" i="8" s="1"/>
  <c r="AD109" i="8"/>
  <c r="N110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L107" i="8"/>
  <c r="K107" i="8"/>
  <c r="J107" i="8"/>
  <c r="I107" i="8"/>
  <c r="H107" i="8"/>
  <c r="G107" i="8"/>
  <c r="AD98" i="8"/>
  <c r="AE98" i="8" s="1"/>
  <c r="M98" i="8"/>
  <c r="N98" i="8" s="1"/>
  <c r="CM97" i="8"/>
  <c r="CL97" i="8"/>
  <c r="CK97" i="8"/>
  <c r="CJ97" i="8"/>
  <c r="CI97" i="8"/>
  <c r="CH97" i="8"/>
  <c r="CG97" i="8"/>
  <c r="CF97" i="8"/>
  <c r="CE97" i="8"/>
  <c r="CD97" i="8"/>
  <c r="CD108" i="8" s="1"/>
  <c r="CC97" i="8"/>
  <c r="CC108" i="8" s="1"/>
  <c r="CB97" i="8"/>
  <c r="CB108" i="8" s="1"/>
  <c r="CA97" i="8"/>
  <c r="BZ97" i="8"/>
  <c r="BY97" i="8"/>
  <c r="BX97" i="8"/>
  <c r="BW97" i="8"/>
  <c r="BV97" i="8"/>
  <c r="BU97" i="8"/>
  <c r="BT97" i="8"/>
  <c r="BS97" i="8"/>
  <c r="BR97" i="8"/>
  <c r="BR108" i="8" s="1"/>
  <c r="BQ97" i="8"/>
  <c r="BQ108" i="8" s="1"/>
  <c r="BP97" i="8"/>
  <c r="BP108" i="8" s="1"/>
  <c r="BO97" i="8"/>
  <c r="BN97" i="8"/>
  <c r="BM97" i="8"/>
  <c r="BM108" i="8" s="1"/>
  <c r="BL97" i="8"/>
  <c r="BK97" i="8"/>
  <c r="BJ97" i="8"/>
  <c r="BI97" i="8"/>
  <c r="BH97" i="8"/>
  <c r="BG97" i="8"/>
  <c r="BF97" i="8"/>
  <c r="BF108" i="8" s="1"/>
  <c r="BE97" i="8"/>
  <c r="BE108" i="8" s="1"/>
  <c r="BD97" i="8"/>
  <c r="BD108" i="8" s="1"/>
  <c r="BC97" i="8"/>
  <c r="BB97" i="8"/>
  <c r="BA97" i="8"/>
  <c r="BA108" i="8" s="1"/>
  <c r="AZ97" i="8"/>
  <c r="AY97" i="8"/>
  <c r="AX97" i="8"/>
  <c r="AW97" i="8"/>
  <c r="AV97" i="8"/>
  <c r="AU97" i="8"/>
  <c r="AT97" i="8"/>
  <c r="AT108" i="8" s="1"/>
  <c r="AS97" i="8"/>
  <c r="AS108" i="8" s="1"/>
  <c r="AR97" i="8"/>
  <c r="AR108" i="8" s="1"/>
  <c r="AQ97" i="8"/>
  <c r="AP97" i="8"/>
  <c r="AO97" i="8"/>
  <c r="AO108" i="8" s="1"/>
  <c r="AN97" i="8"/>
  <c r="AM97" i="8"/>
  <c r="AL97" i="8"/>
  <c r="AL108" i="8" s="1"/>
  <c r="AK97" i="8"/>
  <c r="AJ97" i="8"/>
  <c r="AI97" i="8"/>
  <c r="AH97" i="8"/>
  <c r="AH108" i="8" s="1"/>
  <c r="AG97" i="8"/>
  <c r="AG108" i="8" s="1"/>
  <c r="AF97" i="8"/>
  <c r="AF108" i="8" s="1"/>
  <c r="AC97" i="8"/>
  <c r="AB97" i="8"/>
  <c r="AB108" i="8" s="1"/>
  <c r="AA97" i="8"/>
  <c r="Z97" i="8"/>
  <c r="Y97" i="8"/>
  <c r="X97" i="8"/>
  <c r="W97" i="8"/>
  <c r="V97" i="8"/>
  <c r="U97" i="8"/>
  <c r="T97" i="8"/>
  <c r="T108" i="8" s="1"/>
  <c r="S97" i="8"/>
  <c r="R97" i="8"/>
  <c r="R108" i="8" s="1"/>
  <c r="Q97" i="8"/>
  <c r="P97" i="8"/>
  <c r="P108" i="8" s="1"/>
  <c r="O97" i="8"/>
  <c r="L97" i="8"/>
  <c r="K97" i="8"/>
  <c r="J97" i="8"/>
  <c r="I97" i="8"/>
  <c r="H97" i="8"/>
  <c r="G97" i="8"/>
  <c r="AD94" i="8"/>
  <c r="AE94" i="8" s="1"/>
  <c r="M94" i="8"/>
  <c r="N94" i="8" s="1"/>
  <c r="N97" i="8" s="1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L92" i="8"/>
  <c r="K92" i="8"/>
  <c r="J92" i="8"/>
  <c r="I92" i="8"/>
  <c r="H92" i="8"/>
  <c r="G92" i="8"/>
  <c r="AD89" i="8"/>
  <c r="AE89" i="8" s="1"/>
  <c r="M89" i="8"/>
  <c r="N89" i="8" s="1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L88" i="8"/>
  <c r="K88" i="8"/>
  <c r="J88" i="8"/>
  <c r="I88" i="8"/>
  <c r="H88" i="8"/>
  <c r="G88" i="8"/>
  <c r="AD83" i="8"/>
  <c r="AE83" i="8" s="1"/>
  <c r="M83" i="8"/>
  <c r="N83" i="8" s="1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L81" i="8"/>
  <c r="K81" i="8"/>
  <c r="J81" i="8"/>
  <c r="I81" i="8"/>
  <c r="H81" i="8"/>
  <c r="G81" i="8"/>
  <c r="AD77" i="8"/>
  <c r="AE77" i="8" s="1"/>
  <c r="M77" i="8"/>
  <c r="N77" i="8" s="1"/>
  <c r="N81" i="8" s="1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Z82" i="8" s="1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C76" i="8"/>
  <c r="AB76" i="8"/>
  <c r="AA76" i="8"/>
  <c r="Z76" i="8"/>
  <c r="Y76" i="8"/>
  <c r="X76" i="8"/>
  <c r="W76" i="8"/>
  <c r="V76" i="8"/>
  <c r="U76" i="8"/>
  <c r="T76" i="8"/>
  <c r="T82" i="8" s="1"/>
  <c r="S76" i="8"/>
  <c r="R76" i="8"/>
  <c r="Q76" i="8"/>
  <c r="P76" i="8"/>
  <c r="O76" i="8"/>
  <c r="L76" i="8"/>
  <c r="L82" i="8" s="1"/>
  <c r="K76" i="8"/>
  <c r="J76" i="8"/>
  <c r="I76" i="8"/>
  <c r="H76" i="8"/>
  <c r="G76" i="8"/>
  <c r="AD66" i="8"/>
  <c r="AE66" i="8" s="1"/>
  <c r="M66" i="8"/>
  <c r="N66" i="8" s="1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L64" i="8"/>
  <c r="K64" i="8"/>
  <c r="J64" i="8"/>
  <c r="I64" i="8"/>
  <c r="H64" i="8"/>
  <c r="G64" i="8"/>
  <c r="AD59" i="8"/>
  <c r="AE59" i="8" s="1"/>
  <c r="M59" i="8"/>
  <c r="N59" i="8" s="1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K65" i="8" s="1"/>
  <c r="BJ58" i="8"/>
  <c r="BI58" i="8"/>
  <c r="BH58" i="8"/>
  <c r="BG58" i="8"/>
  <c r="BF58" i="8"/>
  <c r="BE58" i="8"/>
  <c r="BD58" i="8"/>
  <c r="BC58" i="8"/>
  <c r="BB58" i="8"/>
  <c r="BA58" i="8"/>
  <c r="AZ58" i="8"/>
  <c r="AY58" i="8"/>
  <c r="AY65" i="8" s="1"/>
  <c r="AX58" i="8"/>
  <c r="AW58" i="8"/>
  <c r="AV58" i="8"/>
  <c r="AU58" i="8"/>
  <c r="AT58" i="8"/>
  <c r="AS58" i="8"/>
  <c r="AR58" i="8"/>
  <c r="AQ58" i="8"/>
  <c r="AP58" i="8"/>
  <c r="AO58" i="8"/>
  <c r="AN58" i="8"/>
  <c r="AM58" i="8"/>
  <c r="AM65" i="8" s="1"/>
  <c r="AL58" i="8"/>
  <c r="AK58" i="8"/>
  <c r="AJ58" i="8"/>
  <c r="AI58" i="8"/>
  <c r="AI65" i="8" s="1"/>
  <c r="AH58" i="8"/>
  <c r="AG58" i="8"/>
  <c r="AF58" i="8"/>
  <c r="AC58" i="8"/>
  <c r="AB58" i="8"/>
  <c r="AA58" i="8"/>
  <c r="Z58" i="8"/>
  <c r="Z65" i="8" s="1"/>
  <c r="Y58" i="8"/>
  <c r="Y65" i="8" s="1"/>
  <c r="X58" i="8"/>
  <c r="W58" i="8"/>
  <c r="V58" i="8"/>
  <c r="V65" i="8" s="1"/>
  <c r="U58" i="8"/>
  <c r="U65" i="8" s="1"/>
  <c r="T58" i="8"/>
  <c r="S58" i="8"/>
  <c r="R58" i="8"/>
  <c r="Q58" i="8"/>
  <c r="P58" i="8"/>
  <c r="O58" i="8"/>
  <c r="L58" i="8"/>
  <c r="K58" i="8"/>
  <c r="K65" i="8" s="1"/>
  <c r="J58" i="8"/>
  <c r="J65" i="8" s="1"/>
  <c r="I58" i="8"/>
  <c r="H58" i="8"/>
  <c r="G58" i="8"/>
  <c r="AD47" i="8"/>
  <c r="AE47" i="8" s="1"/>
  <c r="M47" i="8"/>
  <c r="N47" i="8" s="1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L45" i="8"/>
  <c r="K45" i="8"/>
  <c r="J45" i="8"/>
  <c r="I45" i="8"/>
  <c r="H45" i="8"/>
  <c r="G45" i="8"/>
  <c r="AD40" i="8"/>
  <c r="AE40" i="8" s="1"/>
  <c r="M40" i="8"/>
  <c r="N40" i="8" s="1"/>
  <c r="CM39" i="8"/>
  <c r="CL39" i="8"/>
  <c r="CK39" i="8"/>
  <c r="CJ39" i="8"/>
  <c r="CI39" i="8"/>
  <c r="CH39" i="8"/>
  <c r="CG39" i="8"/>
  <c r="CG46" i="8" s="1"/>
  <c r="CF39" i="8"/>
  <c r="CF46" i="8" s="1"/>
  <c r="CE39" i="8"/>
  <c r="CD39" i="8"/>
  <c r="CD46" i="8" s="1"/>
  <c r="CC39" i="8"/>
  <c r="CC46" i="8" s="1"/>
  <c r="CB39" i="8"/>
  <c r="CA39" i="8"/>
  <c r="BZ39" i="8"/>
  <c r="BY39" i="8"/>
  <c r="BX39" i="8"/>
  <c r="BW39" i="8"/>
  <c r="BV39" i="8"/>
  <c r="BV46" i="8" s="1"/>
  <c r="BU39" i="8"/>
  <c r="BU46" i="8" s="1"/>
  <c r="BT39" i="8"/>
  <c r="BT46" i="8" s="1"/>
  <c r="BS39" i="8"/>
  <c r="BR39" i="8"/>
  <c r="BR46" i="8" s="1"/>
  <c r="BQ39" i="8"/>
  <c r="BQ46" i="8" s="1"/>
  <c r="BP39" i="8"/>
  <c r="BO39" i="8"/>
  <c r="BN39" i="8"/>
  <c r="BM39" i="8"/>
  <c r="BL39" i="8"/>
  <c r="BK39" i="8"/>
  <c r="BJ39" i="8"/>
  <c r="BJ46" i="8" s="1"/>
  <c r="BI39" i="8"/>
  <c r="BI46" i="8" s="1"/>
  <c r="BH39" i="8"/>
  <c r="BH46" i="8" s="1"/>
  <c r="BG39" i="8"/>
  <c r="BF39" i="8"/>
  <c r="BF46" i="8" s="1"/>
  <c r="BE39" i="8"/>
  <c r="BE46" i="8" s="1"/>
  <c r="BD39" i="8"/>
  <c r="BC39" i="8"/>
  <c r="BB39" i="8"/>
  <c r="BA39" i="8"/>
  <c r="AZ39" i="8"/>
  <c r="AY39" i="8"/>
  <c r="AX39" i="8"/>
  <c r="AX46" i="8" s="1"/>
  <c r="AW39" i="8"/>
  <c r="AW46" i="8" s="1"/>
  <c r="AV39" i="8"/>
  <c r="AV46" i="8" s="1"/>
  <c r="AU39" i="8"/>
  <c r="AT39" i="8"/>
  <c r="AT46" i="8" s="1"/>
  <c r="AS39" i="8"/>
  <c r="AS46" i="8" s="1"/>
  <c r="AR39" i="8"/>
  <c r="AQ39" i="8"/>
  <c r="AP39" i="8"/>
  <c r="AO39" i="8"/>
  <c r="AN39" i="8"/>
  <c r="AM39" i="8"/>
  <c r="AL39" i="8"/>
  <c r="AL46" i="8" s="1"/>
  <c r="AK39" i="8"/>
  <c r="AK46" i="8" s="1"/>
  <c r="AJ39" i="8"/>
  <c r="AJ46" i="8" s="1"/>
  <c r="AI39" i="8"/>
  <c r="AH39" i="8"/>
  <c r="AH46" i="8" s="1"/>
  <c r="AG39" i="8"/>
  <c r="AG46" i="8" s="1"/>
  <c r="AF39" i="8"/>
  <c r="AC39" i="8"/>
  <c r="AB39" i="8"/>
  <c r="AA39" i="8"/>
  <c r="Z39" i="8"/>
  <c r="Y39" i="8"/>
  <c r="X39" i="8"/>
  <c r="X46" i="8" s="1"/>
  <c r="W39" i="8"/>
  <c r="V39" i="8"/>
  <c r="V46" i="8" s="1"/>
  <c r="U39" i="8"/>
  <c r="U46" i="8" s="1"/>
  <c r="T39" i="8"/>
  <c r="T46" i="8" s="1"/>
  <c r="S39" i="8"/>
  <c r="R39" i="8"/>
  <c r="Q39" i="8"/>
  <c r="P39" i="8"/>
  <c r="O39" i="8"/>
  <c r="L39" i="8"/>
  <c r="K39" i="8"/>
  <c r="J39" i="8"/>
  <c r="I39" i="8"/>
  <c r="I46" i="8" s="1"/>
  <c r="H39" i="8"/>
  <c r="H46" i="8" s="1"/>
  <c r="G39" i="8"/>
  <c r="AD31" i="8"/>
  <c r="AE31" i="8" s="1"/>
  <c r="M31" i="8"/>
  <c r="N31" i="8" s="1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L29" i="8"/>
  <c r="K29" i="8"/>
  <c r="J29" i="8"/>
  <c r="I29" i="8"/>
  <c r="H29" i="8"/>
  <c r="G29" i="8"/>
  <c r="AD25" i="8"/>
  <c r="AE25" i="8" s="1"/>
  <c r="M25" i="8"/>
  <c r="N25" i="8" s="1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L24" i="8"/>
  <c r="K24" i="8"/>
  <c r="J24" i="8"/>
  <c r="I24" i="8"/>
  <c r="H24" i="8"/>
  <c r="G24" i="8"/>
  <c r="AD13" i="8"/>
  <c r="AE13" i="8" s="1"/>
  <c r="M13" i="8"/>
  <c r="N13" i="8" s="1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L11" i="8"/>
  <c r="K11" i="8"/>
  <c r="J11" i="8"/>
  <c r="I11" i="8"/>
  <c r="H11" i="8"/>
  <c r="G11" i="8"/>
  <c r="AD7" i="8"/>
  <c r="AE7" i="8" s="1"/>
  <c r="M7" i="8"/>
  <c r="N7" i="8" s="1"/>
  <c r="N11" i="8" s="1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L6" i="8"/>
  <c r="K6" i="8"/>
  <c r="J6" i="8"/>
  <c r="I6" i="8"/>
  <c r="H6" i="8"/>
  <c r="G6" i="8"/>
  <c r="AD3" i="8"/>
  <c r="AE3" i="8" s="1"/>
  <c r="M3" i="8"/>
  <c r="N3" i="8" s="1"/>
  <c r="U108" i="8" l="1"/>
  <c r="AO46" i="8"/>
  <c r="BA46" i="8"/>
  <c r="BM46" i="8"/>
  <c r="BY46" i="8"/>
  <c r="CK46" i="8"/>
  <c r="Q65" i="8"/>
  <c r="AC65" i="8"/>
  <c r="AQ65" i="8"/>
  <c r="L108" i="8"/>
  <c r="Z108" i="8"/>
  <c r="AN108" i="8"/>
  <c r="AZ108" i="8"/>
  <c r="BL108" i="8"/>
  <c r="BX108" i="8"/>
  <c r="CJ108" i="8"/>
  <c r="AP108" i="8"/>
  <c r="BB108" i="8"/>
  <c r="BN108" i="8"/>
  <c r="BZ108" i="8"/>
  <c r="CL108" i="8"/>
  <c r="L46" i="8"/>
  <c r="Z46" i="8"/>
  <c r="AN46" i="8"/>
  <c r="AZ46" i="8"/>
  <c r="BL46" i="8"/>
  <c r="BX46" i="8"/>
  <c r="CJ46" i="8"/>
  <c r="H114" i="8"/>
  <c r="BC65" i="8"/>
  <c r="Y108" i="8"/>
  <c r="AU65" i="8"/>
  <c r="W82" i="8"/>
  <c r="Y93" i="8"/>
  <c r="BY108" i="8"/>
  <c r="CK108" i="8"/>
  <c r="K82" i="8"/>
  <c r="Q108" i="8"/>
  <c r="AC108" i="8"/>
  <c r="BW65" i="8"/>
  <c r="AE113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113" i="8"/>
  <c r="N114" i="8" s="1"/>
  <c r="M113" i="8"/>
  <c r="CH46" i="8"/>
  <c r="H108" i="8"/>
  <c r="V108" i="8"/>
  <c r="CH108" i="8"/>
  <c r="BT108" i="8"/>
  <c r="AK108" i="8"/>
  <c r="BU108" i="8"/>
  <c r="AV108" i="8"/>
  <c r="AJ108" i="8"/>
  <c r="CF108" i="8"/>
  <c r="BH108" i="8"/>
  <c r="N107" i="8"/>
  <c r="AE107" i="8"/>
  <c r="BO65" i="8"/>
  <c r="CA65" i="8"/>
  <c r="S82" i="8"/>
  <c r="AK93" i="8"/>
  <c r="CG93" i="8"/>
  <c r="AE97" i="8"/>
  <c r="AS93" i="8"/>
  <c r="BQ93" i="8"/>
  <c r="BY93" i="8"/>
  <c r="N92" i="8"/>
  <c r="M92" i="8" s="1"/>
  <c r="Q46" i="8"/>
  <c r="S65" i="8"/>
  <c r="AE92" i="8"/>
  <c r="N88" i="8"/>
  <c r="M88" i="8" s="1"/>
  <c r="AD18" i="9" s="1"/>
  <c r="R46" i="8"/>
  <c r="AF46" i="8"/>
  <c r="AR46" i="8"/>
  <c r="BD46" i="8"/>
  <c r="BP46" i="8"/>
  <c r="CB46" i="8"/>
  <c r="H82" i="8"/>
  <c r="AE88" i="8"/>
  <c r="N6" i="8"/>
  <c r="N12" i="8" s="1"/>
  <c r="Y46" i="8"/>
  <c r="O65" i="8"/>
  <c r="AA65" i="8"/>
  <c r="P46" i="8"/>
  <c r="AB46" i="8"/>
  <c r="AP46" i="8"/>
  <c r="BB46" i="8"/>
  <c r="BN46" i="8"/>
  <c r="BZ46" i="8"/>
  <c r="CL46" i="8"/>
  <c r="R65" i="8"/>
  <c r="AE81" i="8"/>
  <c r="AD81" i="8" s="1"/>
  <c r="J16" i="9" s="1"/>
  <c r="BG65" i="8"/>
  <c r="BS65" i="8"/>
  <c r="CE65" i="8"/>
  <c r="N76" i="8"/>
  <c r="N82" i="8" s="1"/>
  <c r="W65" i="8"/>
  <c r="AE76" i="8"/>
  <c r="CM65" i="8"/>
  <c r="CI65" i="8"/>
  <c r="AW108" i="8"/>
  <c r="BI108" i="8"/>
  <c r="CG108" i="8"/>
  <c r="N64" i="8"/>
  <c r="M64" i="8" s="1"/>
  <c r="AD13" i="9" s="1"/>
  <c r="AE64" i="8"/>
  <c r="AD64" i="8" s="1"/>
  <c r="J13" i="9" s="1"/>
  <c r="AB12" i="8"/>
  <c r="L12" i="8"/>
  <c r="N58" i="8"/>
  <c r="AE58" i="8"/>
  <c r="AD58" i="8" s="1"/>
  <c r="AC46" i="8"/>
  <c r="N45" i="8"/>
  <c r="M45" i="8" s="1"/>
  <c r="AD10" i="9" s="1"/>
  <c r="AE45" i="8"/>
  <c r="AS30" i="8"/>
  <c r="N39" i="8"/>
  <c r="M39" i="8" s="1"/>
  <c r="AE39" i="8"/>
  <c r="AD39" i="8" s="1"/>
  <c r="Q114" i="8"/>
  <c r="CB114" i="8"/>
  <c r="BI30" i="8"/>
  <c r="N29" i="8"/>
  <c r="AK12" i="8"/>
  <c r="I114" i="8"/>
  <c r="AE29" i="8"/>
  <c r="BU93" i="8"/>
  <c r="AN12" i="8"/>
  <c r="AZ12" i="8"/>
  <c r="BL12" i="8"/>
  <c r="AW12" i="8"/>
  <c r="N24" i="8"/>
  <c r="M24" i="8" s="1"/>
  <c r="AD6" i="9" s="1"/>
  <c r="AE24" i="8"/>
  <c r="BI93" i="8"/>
  <c r="U30" i="8"/>
  <c r="M11" i="8"/>
  <c r="AE11" i="8"/>
  <c r="BE30" i="8"/>
  <c r="AF82" i="8"/>
  <c r="BD82" i="8"/>
  <c r="CB82" i="8"/>
  <c r="BA93" i="8"/>
  <c r="BE93" i="8"/>
  <c r="BI12" i="8"/>
  <c r="BU12" i="8"/>
  <c r="CG12" i="8"/>
  <c r="AV82" i="8"/>
  <c r="BT82" i="8"/>
  <c r="CF82" i="8"/>
  <c r="BX12" i="8"/>
  <c r="CJ12" i="8"/>
  <c r="CK93" i="8"/>
  <c r="AO12" i="8"/>
  <c r="BY30" i="8"/>
  <c r="Q30" i="8"/>
  <c r="AC30" i="8"/>
  <c r="J114" i="8"/>
  <c r="CK12" i="8"/>
  <c r="BY12" i="8"/>
  <c r="BA12" i="8"/>
  <c r="BM12" i="8"/>
  <c r="P82" i="8"/>
  <c r="AB82" i="8"/>
  <c r="AP82" i="8"/>
  <c r="BB82" i="8"/>
  <c r="BN82" i="8"/>
  <c r="BZ82" i="8"/>
  <c r="CL82" i="8"/>
  <c r="AO93" i="8"/>
  <c r="J108" i="8"/>
  <c r="BJ108" i="8"/>
  <c r="X12" i="8"/>
  <c r="BU30" i="8"/>
  <c r="BP82" i="8"/>
  <c r="X108" i="8"/>
  <c r="AX108" i="8"/>
  <c r="BV108" i="8"/>
  <c r="Y30" i="8"/>
  <c r="X114" i="8"/>
  <c r="AH82" i="8"/>
  <c r="AT82" i="8"/>
  <c r="BF82" i="8"/>
  <c r="BR82" i="8"/>
  <c r="CD82" i="8"/>
  <c r="R93" i="8"/>
  <c r="AF93" i="8"/>
  <c r="AR93" i="8"/>
  <c r="BD93" i="8"/>
  <c r="BP93" i="8"/>
  <c r="CB93" i="8"/>
  <c r="CA116" i="8"/>
  <c r="BC116" i="8"/>
  <c r="R116" i="8"/>
  <c r="BD116" i="8"/>
  <c r="BP116" i="8"/>
  <c r="CB116" i="8"/>
  <c r="O30" i="8"/>
  <c r="AA30" i="8"/>
  <c r="AO30" i="8"/>
  <c r="CK30" i="8"/>
  <c r="AJ82" i="8"/>
  <c r="BO116" i="8"/>
  <c r="AF116" i="8"/>
  <c r="U93" i="8"/>
  <c r="AI93" i="8"/>
  <c r="AU93" i="8"/>
  <c r="BG93" i="8"/>
  <c r="BS93" i="8"/>
  <c r="CE93" i="8"/>
  <c r="I30" i="8"/>
  <c r="AQ116" i="8"/>
  <c r="AR116" i="8"/>
  <c r="AE6" i="8"/>
  <c r="CM116" i="8"/>
  <c r="H12" i="8"/>
  <c r="T12" i="8"/>
  <c r="S30" i="8"/>
  <c r="M81" i="8"/>
  <c r="AD16" i="9" s="1"/>
  <c r="AN82" i="8"/>
  <c r="BL82" i="8"/>
  <c r="CJ82" i="8"/>
  <c r="AI116" i="8"/>
  <c r="AU116" i="8"/>
  <c r="BG116" i="8"/>
  <c r="BS116" i="8"/>
  <c r="CE116" i="8"/>
  <c r="AF12" i="8"/>
  <c r="AR12" i="8"/>
  <c r="BD12" i="8"/>
  <c r="BP12" i="8"/>
  <c r="CB12" i="8"/>
  <c r="X65" i="8"/>
  <c r="L93" i="8"/>
  <c r="AM93" i="8"/>
  <c r="AY93" i="8"/>
  <c r="BK93" i="8"/>
  <c r="BW93" i="8"/>
  <c r="CI93" i="8"/>
  <c r="Y114" i="8"/>
  <c r="AM114" i="8"/>
  <c r="AY114" i="8"/>
  <c r="BK114" i="8"/>
  <c r="BW114" i="8"/>
  <c r="CI114" i="8"/>
  <c r="I116" i="8"/>
  <c r="AJ116" i="8"/>
  <c r="AV116" i="8"/>
  <c r="BH116" i="8"/>
  <c r="BT116" i="8"/>
  <c r="CF116" i="8"/>
  <c r="AG12" i="8"/>
  <c r="AS12" i="8"/>
  <c r="BE12" i="8"/>
  <c r="BQ12" i="8"/>
  <c r="CC12" i="8"/>
  <c r="Z30" i="8"/>
  <c r="AN30" i="8"/>
  <c r="AZ30" i="8"/>
  <c r="BL30" i="8"/>
  <c r="BX30" i="8"/>
  <c r="CJ30" i="8"/>
  <c r="Z93" i="8"/>
  <c r="AN93" i="8"/>
  <c r="AZ93" i="8"/>
  <c r="BL93" i="8"/>
  <c r="BX93" i="8"/>
  <c r="CJ93" i="8"/>
  <c r="Z114" i="8"/>
  <c r="AN114" i="8"/>
  <c r="AZ114" i="8"/>
  <c r="BL114" i="8"/>
  <c r="BX114" i="8"/>
  <c r="CJ114" i="8"/>
  <c r="V116" i="8"/>
  <c r="W116" i="8"/>
  <c r="AK116" i="8"/>
  <c r="AW116" i="8"/>
  <c r="BI116" i="8"/>
  <c r="BU116" i="8"/>
  <c r="CG116" i="8"/>
  <c r="BA30" i="8"/>
  <c r="BM30" i="8"/>
  <c r="V82" i="8"/>
  <c r="BH82" i="8"/>
  <c r="U82" i="8"/>
  <c r="BM93" i="8"/>
  <c r="H93" i="8"/>
  <c r="T65" i="8"/>
  <c r="I82" i="8"/>
  <c r="AM116" i="8"/>
  <c r="AY116" i="8"/>
  <c r="BK116" i="8"/>
  <c r="BW116" i="8"/>
  <c r="CI116" i="8"/>
  <c r="J12" i="8"/>
  <c r="AJ12" i="8"/>
  <c r="AV12" i="8"/>
  <c r="BH12" i="8"/>
  <c r="BT12" i="8"/>
  <c r="CF12" i="8"/>
  <c r="P65" i="8"/>
  <c r="AB65" i="8"/>
  <c r="X82" i="8"/>
  <c r="AL82" i="8"/>
  <c r="AX82" i="8"/>
  <c r="BJ82" i="8"/>
  <c r="BV82" i="8"/>
  <c r="CH82" i="8"/>
  <c r="Q93" i="8"/>
  <c r="AC93" i="8"/>
  <c r="AQ93" i="8"/>
  <c r="BC93" i="8"/>
  <c r="BO93" i="8"/>
  <c r="CA93" i="8"/>
  <c r="CM93" i="8"/>
  <c r="AC114" i="8"/>
  <c r="AQ114" i="8"/>
  <c r="BC114" i="8"/>
  <c r="BO114" i="8"/>
  <c r="CA114" i="8"/>
  <c r="CM114" i="8"/>
  <c r="Z116" i="8"/>
  <c r="AZ116" i="8"/>
  <c r="BX116" i="8"/>
  <c r="K12" i="8"/>
  <c r="AF30" i="8"/>
  <c r="BD30" i="8"/>
  <c r="BP30" i="8"/>
  <c r="R114" i="8"/>
  <c r="AF114" i="8"/>
  <c r="AR114" i="8"/>
  <c r="BD114" i="8"/>
  <c r="BP114" i="8"/>
  <c r="AN116" i="8"/>
  <c r="BL116" i="8"/>
  <c r="CJ116" i="8"/>
  <c r="R30" i="8"/>
  <c r="AR30" i="8"/>
  <c r="CB30" i="8"/>
  <c r="O116" i="8"/>
  <c r="AA116" i="8"/>
  <c r="AO116" i="8"/>
  <c r="BA116" i="8"/>
  <c r="BM116" i="8"/>
  <c r="BY116" i="8"/>
  <c r="CK116" i="8"/>
  <c r="AG30" i="8"/>
  <c r="BQ30" i="8"/>
  <c r="CC30" i="8"/>
  <c r="Z82" i="8"/>
  <c r="BX82" i="8"/>
  <c r="Y82" i="8"/>
  <c r="AG93" i="8"/>
  <c r="CC93" i="8"/>
  <c r="J46" i="8"/>
  <c r="O82" i="8"/>
  <c r="AA82" i="8"/>
  <c r="T114" i="8"/>
  <c r="AJ30" i="8"/>
  <c r="BH30" i="8"/>
  <c r="CF30" i="8"/>
  <c r="V93" i="8"/>
  <c r="AV93" i="8"/>
  <c r="BT93" i="8"/>
  <c r="V114" i="8"/>
  <c r="AV114" i="8"/>
  <c r="BT114" i="8"/>
  <c r="K46" i="8"/>
  <c r="V30" i="8"/>
  <c r="AV30" i="8"/>
  <c r="BT30" i="8"/>
  <c r="I65" i="8"/>
  <c r="I93" i="8"/>
  <c r="AJ93" i="8"/>
  <c r="BH93" i="8"/>
  <c r="CF93" i="8"/>
  <c r="AJ114" i="8"/>
  <c r="BH114" i="8"/>
  <c r="CF114" i="8"/>
  <c r="S116" i="8"/>
  <c r="AG116" i="8"/>
  <c r="AS116" i="8"/>
  <c r="BE116" i="8"/>
  <c r="BQ116" i="8"/>
  <c r="CC116" i="8"/>
  <c r="P12" i="8"/>
  <c r="J30" i="8"/>
  <c r="W30" i="8"/>
  <c r="AK30" i="8"/>
  <c r="AW30" i="8"/>
  <c r="CG30" i="8"/>
  <c r="R82" i="8"/>
  <c r="AR82" i="8"/>
  <c r="Q82" i="8"/>
  <c r="AC82" i="8"/>
  <c r="AW93" i="8"/>
  <c r="R12" i="8"/>
  <c r="G12" i="8"/>
  <c r="AD11" i="8"/>
  <c r="O12" i="8"/>
  <c r="W12" i="8"/>
  <c r="AA12" i="8"/>
  <c r="AD29" i="8"/>
  <c r="K30" i="8"/>
  <c r="P30" i="8"/>
  <c r="T30" i="8"/>
  <c r="X30" i="8"/>
  <c r="AB30" i="8"/>
  <c r="V12" i="8"/>
  <c r="G46" i="8"/>
  <c r="AD45" i="8"/>
  <c r="J10" i="9" s="1"/>
  <c r="J116" i="8"/>
  <c r="S12" i="8"/>
  <c r="M6" i="8"/>
  <c r="AD3" i="9" s="1"/>
  <c r="K116" i="8"/>
  <c r="P116" i="8"/>
  <c r="T116" i="8"/>
  <c r="X116" i="8"/>
  <c r="AB116" i="8"/>
  <c r="AH12" i="8"/>
  <c r="AL12" i="8"/>
  <c r="AP12" i="8"/>
  <c r="AT12" i="8"/>
  <c r="AX12" i="8"/>
  <c r="BB12" i="8"/>
  <c r="BF12" i="8"/>
  <c r="BJ12" i="8"/>
  <c r="BN12" i="8"/>
  <c r="BR12" i="8"/>
  <c r="BV12" i="8"/>
  <c r="BZ12" i="8"/>
  <c r="CD12" i="8"/>
  <c r="CH12" i="8"/>
  <c r="CL12" i="8"/>
  <c r="H30" i="8"/>
  <c r="L30" i="8"/>
  <c r="AH30" i="8"/>
  <c r="AL30" i="8"/>
  <c r="AP30" i="8"/>
  <c r="AT30" i="8"/>
  <c r="AX30" i="8"/>
  <c r="BB30" i="8"/>
  <c r="BF30" i="8"/>
  <c r="BJ30" i="8"/>
  <c r="BN30" i="8"/>
  <c r="BR30" i="8"/>
  <c r="BV30" i="8"/>
  <c r="BZ30" i="8"/>
  <c r="CD30" i="8"/>
  <c r="CH30" i="8"/>
  <c r="CL30" i="8"/>
  <c r="O46" i="8"/>
  <c r="S46" i="8"/>
  <c r="W46" i="8"/>
  <c r="AA46" i="8"/>
  <c r="Z12" i="8"/>
  <c r="AD97" i="8"/>
  <c r="M97" i="8"/>
  <c r="H116" i="8"/>
  <c r="L116" i="8"/>
  <c r="Q116" i="8"/>
  <c r="U116" i="8"/>
  <c r="Y116" i="8"/>
  <c r="AC116" i="8"/>
  <c r="AH116" i="8"/>
  <c r="AL116" i="8"/>
  <c r="AP116" i="8"/>
  <c r="AT116" i="8"/>
  <c r="AX116" i="8"/>
  <c r="BB116" i="8"/>
  <c r="BF116" i="8"/>
  <c r="BJ116" i="8"/>
  <c r="BN116" i="8"/>
  <c r="BR116" i="8"/>
  <c r="BV116" i="8"/>
  <c r="BZ116" i="8"/>
  <c r="CD116" i="8"/>
  <c r="CH116" i="8"/>
  <c r="CL116" i="8"/>
  <c r="I12" i="8"/>
  <c r="Q12" i="8"/>
  <c r="U12" i="8"/>
  <c r="Y12" i="8"/>
  <c r="AC12" i="8"/>
  <c r="AI12" i="8"/>
  <c r="AM12" i="8"/>
  <c r="AQ12" i="8"/>
  <c r="AU12" i="8"/>
  <c r="AY12" i="8"/>
  <c r="BC12" i="8"/>
  <c r="BG12" i="8"/>
  <c r="BK12" i="8"/>
  <c r="BO12" i="8"/>
  <c r="BS12" i="8"/>
  <c r="BW12" i="8"/>
  <c r="CA12" i="8"/>
  <c r="CE12" i="8"/>
  <c r="CI12" i="8"/>
  <c r="CM12" i="8"/>
  <c r="AI30" i="8"/>
  <c r="AM30" i="8"/>
  <c r="AQ30" i="8"/>
  <c r="AU30" i="8"/>
  <c r="AY30" i="8"/>
  <c r="BC30" i="8"/>
  <c r="BG30" i="8"/>
  <c r="BK30" i="8"/>
  <c r="BO30" i="8"/>
  <c r="BS30" i="8"/>
  <c r="BW30" i="8"/>
  <c r="CA30" i="8"/>
  <c r="CE30" i="8"/>
  <c r="CI30" i="8"/>
  <c r="CM30" i="8"/>
  <c r="G118" i="8"/>
  <c r="AD113" i="8"/>
  <c r="H65" i="8"/>
  <c r="L65" i="8"/>
  <c r="AI82" i="8"/>
  <c r="AM82" i="8"/>
  <c r="AQ82" i="8"/>
  <c r="AU82" i="8"/>
  <c r="AY82" i="8"/>
  <c r="BC82" i="8"/>
  <c r="BG82" i="8"/>
  <c r="BK82" i="8"/>
  <c r="BO82" i="8"/>
  <c r="BS82" i="8"/>
  <c r="BW82" i="8"/>
  <c r="CA82" i="8"/>
  <c r="CE82" i="8"/>
  <c r="CI82" i="8"/>
  <c r="CM82" i="8"/>
  <c r="J93" i="8"/>
  <c r="O93" i="8"/>
  <c r="S93" i="8"/>
  <c r="W93" i="8"/>
  <c r="AA93" i="8"/>
  <c r="G108" i="8"/>
  <c r="K118" i="8"/>
  <c r="AI118" i="8"/>
  <c r="AM118" i="8"/>
  <c r="AQ118" i="8"/>
  <c r="AU118" i="8"/>
  <c r="AY118" i="8"/>
  <c r="BC108" i="8"/>
  <c r="BG108" i="8"/>
  <c r="BK108" i="8"/>
  <c r="BO108" i="8"/>
  <c r="BS108" i="8"/>
  <c r="BW108" i="8"/>
  <c r="CA108" i="8"/>
  <c r="CE108" i="8"/>
  <c r="CI108" i="8"/>
  <c r="CM108" i="8"/>
  <c r="G114" i="8"/>
  <c r="K114" i="8"/>
  <c r="O114" i="8"/>
  <c r="S114" i="8"/>
  <c r="W114" i="8"/>
  <c r="AA114" i="8"/>
  <c r="H118" i="8"/>
  <c r="L118" i="8"/>
  <c r="P118" i="8"/>
  <c r="T118" i="8"/>
  <c r="X118" i="8"/>
  <c r="AB118" i="8"/>
  <c r="AH118" i="8"/>
  <c r="AL118" i="8"/>
  <c r="AP118" i="8"/>
  <c r="AT118" i="8"/>
  <c r="AX118" i="8"/>
  <c r="BB118" i="8"/>
  <c r="BF118" i="8"/>
  <c r="BJ118" i="8"/>
  <c r="BN118" i="8"/>
  <c r="BR118" i="8"/>
  <c r="BV118" i="8"/>
  <c r="BZ118" i="8"/>
  <c r="CD118" i="8"/>
  <c r="CH118" i="8"/>
  <c r="CL118" i="8"/>
  <c r="AI46" i="8"/>
  <c r="AM46" i="8"/>
  <c r="AQ46" i="8"/>
  <c r="AU46" i="8"/>
  <c r="AY46" i="8"/>
  <c r="BC46" i="8"/>
  <c r="BG46" i="8"/>
  <c r="BK46" i="8"/>
  <c r="BO46" i="8"/>
  <c r="BS46" i="8"/>
  <c r="BW46" i="8"/>
  <c r="CA46" i="8"/>
  <c r="CE46" i="8"/>
  <c r="CI46" i="8"/>
  <c r="CM46" i="8"/>
  <c r="AG65" i="8"/>
  <c r="AK65" i="8"/>
  <c r="AO65" i="8"/>
  <c r="AS65" i="8"/>
  <c r="AW65" i="8"/>
  <c r="BA65" i="8"/>
  <c r="BE65" i="8"/>
  <c r="BI65" i="8"/>
  <c r="BM65" i="8"/>
  <c r="BQ65" i="8"/>
  <c r="BU65" i="8"/>
  <c r="BY65" i="8"/>
  <c r="CC65" i="8"/>
  <c r="CG65" i="8"/>
  <c r="CK65" i="8"/>
  <c r="AF65" i="8"/>
  <c r="AJ65" i="8"/>
  <c r="AN65" i="8"/>
  <c r="AR65" i="8"/>
  <c r="AV65" i="8"/>
  <c r="AZ65" i="8"/>
  <c r="BD65" i="8"/>
  <c r="BH65" i="8"/>
  <c r="BL65" i="8"/>
  <c r="BP65" i="8"/>
  <c r="BT65" i="8"/>
  <c r="BX65" i="8"/>
  <c r="CB65" i="8"/>
  <c r="CF65" i="8"/>
  <c r="CJ65" i="8"/>
  <c r="G65" i="8"/>
  <c r="J82" i="8"/>
  <c r="AG82" i="8"/>
  <c r="AK82" i="8"/>
  <c r="AO82" i="8"/>
  <c r="AS82" i="8"/>
  <c r="AW82" i="8"/>
  <c r="BA82" i="8"/>
  <c r="BE82" i="8"/>
  <c r="BI82" i="8"/>
  <c r="BM82" i="8"/>
  <c r="BQ82" i="8"/>
  <c r="BU82" i="8"/>
  <c r="BY82" i="8"/>
  <c r="CC82" i="8"/>
  <c r="CG82" i="8"/>
  <c r="CK82" i="8"/>
  <c r="AD92" i="8"/>
  <c r="K93" i="8"/>
  <c r="P93" i="8"/>
  <c r="T93" i="8"/>
  <c r="X93" i="8"/>
  <c r="AB93" i="8"/>
  <c r="N108" i="8"/>
  <c r="I108" i="8"/>
  <c r="L114" i="8"/>
  <c r="AB114" i="8"/>
  <c r="AH114" i="8"/>
  <c r="AL114" i="8"/>
  <c r="AP114" i="8"/>
  <c r="AT114" i="8"/>
  <c r="AX114" i="8"/>
  <c r="BB114" i="8"/>
  <c r="BF114" i="8"/>
  <c r="BJ114" i="8"/>
  <c r="BN114" i="8"/>
  <c r="BR114" i="8"/>
  <c r="BV114" i="8"/>
  <c r="BZ114" i="8"/>
  <c r="CD114" i="8"/>
  <c r="CH114" i="8"/>
  <c r="CL114" i="8"/>
  <c r="I118" i="8"/>
  <c r="Q118" i="8"/>
  <c r="U118" i="8"/>
  <c r="Y118" i="8"/>
  <c r="AC118" i="8"/>
  <c r="BC118" i="8"/>
  <c r="BG118" i="8"/>
  <c r="BK118" i="8"/>
  <c r="BO118" i="8"/>
  <c r="BS118" i="8"/>
  <c r="BW118" i="8"/>
  <c r="CA118" i="8"/>
  <c r="CE118" i="8"/>
  <c r="CE120" i="8" s="1"/>
  <c r="CI118" i="8"/>
  <c r="CM118" i="8"/>
  <c r="AH65" i="8"/>
  <c r="AL65" i="8"/>
  <c r="AP65" i="8"/>
  <c r="AT65" i="8"/>
  <c r="AX65" i="8"/>
  <c r="BB65" i="8"/>
  <c r="BF65" i="8"/>
  <c r="BJ65" i="8"/>
  <c r="BN65" i="8"/>
  <c r="BR65" i="8"/>
  <c r="BV65" i="8"/>
  <c r="BZ65" i="8"/>
  <c r="CD65" i="8"/>
  <c r="CH65" i="8"/>
  <c r="CL65" i="8"/>
  <c r="G82" i="8"/>
  <c r="AD76" i="8"/>
  <c r="AH93" i="8"/>
  <c r="AL93" i="8"/>
  <c r="AP93" i="8"/>
  <c r="AT93" i="8"/>
  <c r="AX93" i="8"/>
  <c r="BB93" i="8"/>
  <c r="BF93" i="8"/>
  <c r="BJ93" i="8"/>
  <c r="BN93" i="8"/>
  <c r="BR93" i="8"/>
  <c r="BV93" i="8"/>
  <c r="BZ93" i="8"/>
  <c r="CD93" i="8"/>
  <c r="CH93" i="8"/>
  <c r="CL93" i="8"/>
  <c r="O118" i="8"/>
  <c r="S118" i="8"/>
  <c r="W118" i="8"/>
  <c r="AA118" i="8"/>
  <c r="J118" i="8"/>
  <c r="R118" i="8"/>
  <c r="V118" i="8"/>
  <c r="Z118" i="8"/>
  <c r="AF118" i="8"/>
  <c r="AJ118" i="8"/>
  <c r="AN118" i="8"/>
  <c r="AR118" i="8"/>
  <c r="AR120" i="8" s="1"/>
  <c r="AV118" i="8"/>
  <c r="AZ118" i="8"/>
  <c r="BD118" i="8"/>
  <c r="BH118" i="8"/>
  <c r="BH120" i="8" s="1"/>
  <c r="BL118" i="8"/>
  <c r="BP118" i="8"/>
  <c r="BT118" i="8"/>
  <c r="BX118" i="8"/>
  <c r="CB118" i="8"/>
  <c r="CF118" i="8"/>
  <c r="CJ118" i="8"/>
  <c r="AG118" i="8"/>
  <c r="AK118" i="8"/>
  <c r="AO118" i="8"/>
  <c r="AS118" i="8"/>
  <c r="AW118" i="8"/>
  <c r="BA118" i="8"/>
  <c r="BE118" i="8"/>
  <c r="BI118" i="8"/>
  <c r="BM118" i="8"/>
  <c r="BQ118" i="8"/>
  <c r="BU118" i="8"/>
  <c r="BY118" i="8"/>
  <c r="CC118" i="8"/>
  <c r="CG118" i="8"/>
  <c r="CK118" i="8"/>
  <c r="AE118" i="8"/>
  <c r="AE114" i="8"/>
  <c r="G30" i="8"/>
  <c r="G93" i="8"/>
  <c r="M107" i="8"/>
  <c r="K108" i="8"/>
  <c r="O108" i="8"/>
  <c r="S108" i="8"/>
  <c r="W108" i="8"/>
  <c r="AA108" i="8"/>
  <c r="AI108" i="8"/>
  <c r="AM108" i="8"/>
  <c r="AQ108" i="8"/>
  <c r="AU108" i="8"/>
  <c r="AY108" i="8"/>
  <c r="AG114" i="8"/>
  <c r="AK114" i="8"/>
  <c r="AO114" i="8"/>
  <c r="AS114" i="8"/>
  <c r="AW114" i="8"/>
  <c r="BA114" i="8"/>
  <c r="BE114" i="8"/>
  <c r="BI114" i="8"/>
  <c r="BM114" i="8"/>
  <c r="BQ114" i="8"/>
  <c r="BU114" i="8"/>
  <c r="BY114" i="8"/>
  <c r="CC114" i="8"/>
  <c r="CG114" i="8"/>
  <c r="CK114" i="8"/>
  <c r="G116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S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AE108" i="8" l="1"/>
  <c r="M76" i="8"/>
  <c r="AD107" i="8"/>
  <c r="J22" i="9" s="1"/>
  <c r="AE65" i="8"/>
  <c r="S21" i="9"/>
  <c r="N25" i="9"/>
  <c r="I25" i="9"/>
  <c r="Q19" i="9"/>
  <c r="S22" i="9"/>
  <c r="W21" i="9"/>
  <c r="AU120" i="8"/>
  <c r="N118" i="8"/>
  <c r="M118" i="8" s="1"/>
  <c r="AD28" i="9" s="1"/>
  <c r="L21" i="9"/>
  <c r="N21" i="9"/>
  <c r="BM120" i="8"/>
  <c r="N93" i="8"/>
  <c r="M93" i="8" s="1"/>
  <c r="AD20" i="9" s="1"/>
  <c r="V120" i="8"/>
  <c r="AO120" i="8"/>
  <c r="U19" i="9"/>
  <c r="N19" i="9"/>
  <c r="AE93" i="8"/>
  <c r="R11" i="9"/>
  <c r="AE46" i="8"/>
  <c r="AD88" i="8"/>
  <c r="J18" i="9" s="1"/>
  <c r="CA120" i="8"/>
  <c r="BW120" i="8"/>
  <c r="CG120" i="8"/>
  <c r="BO120" i="8"/>
  <c r="U18" i="9"/>
  <c r="N18" i="9"/>
  <c r="S120" i="8"/>
  <c r="M29" i="8"/>
  <c r="AD7" i="9" s="1"/>
  <c r="AA5" i="9"/>
  <c r="E11" i="9"/>
  <c r="U10" i="9"/>
  <c r="I13" i="9"/>
  <c r="AE82" i="8"/>
  <c r="AD82" i="8" s="1"/>
  <c r="J17" i="9" s="1"/>
  <c r="N65" i="8"/>
  <c r="M65" i="8" s="1"/>
  <c r="AD14" i="9" s="1"/>
  <c r="N16" i="9"/>
  <c r="Q12" i="9"/>
  <c r="BY120" i="8"/>
  <c r="CF120" i="8"/>
  <c r="T5" i="9"/>
  <c r="S3" i="9"/>
  <c r="AW120" i="8"/>
  <c r="L15" i="9"/>
  <c r="Q15" i="9"/>
  <c r="BD120" i="8"/>
  <c r="M58" i="8"/>
  <c r="AD12" i="9" s="1"/>
  <c r="W13" i="9"/>
  <c r="L13" i="9"/>
  <c r="N13" i="9"/>
  <c r="AE30" i="8"/>
  <c r="L12" i="9"/>
  <c r="N46" i="8"/>
  <c r="M46" i="8" s="1"/>
  <c r="AD11" i="9" s="1"/>
  <c r="CJ120" i="8"/>
  <c r="AM120" i="8"/>
  <c r="N12" i="9"/>
  <c r="AF120" i="8"/>
  <c r="AD24" i="8"/>
  <c r="J6" i="9" s="1"/>
  <c r="AE116" i="8"/>
  <c r="AE120" i="8" s="1"/>
  <c r="BC120" i="8"/>
  <c r="BI120" i="8"/>
  <c r="N116" i="8"/>
  <c r="M116" i="8" s="1"/>
  <c r="L7" i="9"/>
  <c r="F11" i="9"/>
  <c r="W10" i="9"/>
  <c r="G11" i="9"/>
  <c r="Q6" i="9"/>
  <c r="CC120" i="8"/>
  <c r="O120" i="8"/>
  <c r="AI120" i="8"/>
  <c r="L9" i="9"/>
  <c r="AV120" i="8"/>
  <c r="AQ120" i="8"/>
  <c r="N9" i="9"/>
  <c r="AA120" i="8"/>
  <c r="Z11" i="9"/>
  <c r="AE12" i="8"/>
  <c r="AD12" i="8" s="1"/>
  <c r="AD6" i="8"/>
  <c r="J3" i="9" s="1"/>
  <c r="I15" i="9"/>
  <c r="BA120" i="8"/>
  <c r="BT120" i="8"/>
  <c r="I4" i="9"/>
  <c r="W120" i="8"/>
  <c r="S12" i="9"/>
  <c r="U9" i="9"/>
  <c r="S7" i="9"/>
  <c r="BG120" i="8"/>
  <c r="W7" i="9"/>
  <c r="N7" i="9"/>
  <c r="S13" i="9"/>
  <c r="R5" i="9"/>
  <c r="L4" i="9"/>
  <c r="K8" i="9"/>
  <c r="R120" i="8"/>
  <c r="Q21" i="9"/>
  <c r="L6" i="9"/>
  <c r="BQ120" i="8"/>
  <c r="AJ120" i="8"/>
  <c r="N30" i="8"/>
  <c r="M30" i="8" s="1"/>
  <c r="AD8" i="9" s="1"/>
  <c r="Q25" i="9"/>
  <c r="K14" i="9"/>
  <c r="AB16" i="9"/>
  <c r="AC16" i="9" s="1"/>
  <c r="S19" i="9"/>
  <c r="W25" i="9"/>
  <c r="W19" i="9"/>
  <c r="BE120" i="8"/>
  <c r="AB10" i="9"/>
  <c r="AC10" i="9" s="1"/>
  <c r="AG120" i="8"/>
  <c r="AB22" i="9"/>
  <c r="U25" i="9"/>
  <c r="I6" i="9"/>
  <c r="N4" i="9"/>
  <c r="Z120" i="8"/>
  <c r="CI120" i="8"/>
  <c r="BP120" i="8"/>
  <c r="CM120" i="8"/>
  <c r="CK120" i="8"/>
  <c r="X3" i="9"/>
  <c r="Y3" i="9" s="1"/>
  <c r="AK120" i="8"/>
  <c r="BS120" i="8"/>
  <c r="N3" i="9"/>
  <c r="I3" i="9"/>
  <c r="BL120" i="8"/>
  <c r="AN120" i="8"/>
  <c r="CB120" i="8"/>
  <c r="W6" i="9"/>
  <c r="AA8" i="9"/>
  <c r="Z14" i="9"/>
  <c r="E14" i="9"/>
  <c r="BX120" i="8"/>
  <c r="I120" i="8"/>
  <c r="S6" i="9"/>
  <c r="AS120" i="8"/>
  <c r="L120" i="8"/>
  <c r="AA14" i="9"/>
  <c r="P8" i="9"/>
  <c r="AY120" i="8"/>
  <c r="U22" i="9"/>
  <c r="I12" i="9"/>
  <c r="AZ120" i="8"/>
  <c r="BK120" i="8"/>
  <c r="D8" i="9"/>
  <c r="W12" i="9"/>
  <c r="BU120" i="8"/>
  <c r="BZ120" i="8"/>
  <c r="AC120" i="8"/>
  <c r="S4" i="9"/>
  <c r="AT120" i="8"/>
  <c r="O20" i="9"/>
  <c r="H26" i="9"/>
  <c r="F5" i="9"/>
  <c r="P5" i="9"/>
  <c r="BJ120" i="8"/>
  <c r="W22" i="9"/>
  <c r="U6" i="9"/>
  <c r="X9" i="9"/>
  <c r="Y9" i="9" s="1"/>
  <c r="F26" i="9"/>
  <c r="P120" i="8"/>
  <c r="Q18" i="9"/>
  <c r="C5" i="9"/>
  <c r="AA11" i="9"/>
  <c r="P11" i="9"/>
  <c r="M8" i="9"/>
  <c r="K5" i="9"/>
  <c r="AB3" i="9"/>
  <c r="AC3" i="9" s="1"/>
  <c r="M108" i="8"/>
  <c r="AD23" i="9" s="1"/>
  <c r="AD108" i="8"/>
  <c r="J23" i="9" s="1"/>
  <c r="CL120" i="8"/>
  <c r="BV120" i="8"/>
  <c r="BF120" i="8"/>
  <c r="AP120" i="8"/>
  <c r="Y120" i="8"/>
  <c r="H120" i="8"/>
  <c r="AB120" i="8"/>
  <c r="K120" i="8"/>
  <c r="AD46" i="8"/>
  <c r="J11" i="9" s="1"/>
  <c r="AD118" i="8"/>
  <c r="J28" i="9" s="1"/>
  <c r="I7" i="9"/>
  <c r="AD30" i="8"/>
  <c r="J8" i="9" s="1"/>
  <c r="M82" i="8"/>
  <c r="AD17" i="9" s="1"/>
  <c r="AD65" i="8"/>
  <c r="J14" i="9" s="1"/>
  <c r="CH120" i="8"/>
  <c r="BR120" i="8"/>
  <c r="BB120" i="8"/>
  <c r="AL120" i="8"/>
  <c r="U120" i="8"/>
  <c r="X120" i="8"/>
  <c r="M12" i="8"/>
  <c r="AD5" i="9" s="1"/>
  <c r="P14" i="9"/>
  <c r="M114" i="8"/>
  <c r="AD26" i="9" s="1"/>
  <c r="AD114" i="8"/>
  <c r="J26" i="9" s="1"/>
  <c r="X4" i="9"/>
  <c r="Y4" i="9" s="1"/>
  <c r="W9" i="9"/>
  <c r="AD93" i="8"/>
  <c r="J20" i="9" s="1"/>
  <c r="CD120" i="8"/>
  <c r="BN120" i="8"/>
  <c r="AX120" i="8"/>
  <c r="AH120" i="8"/>
  <c r="Q120" i="8"/>
  <c r="T120" i="8"/>
  <c r="J120" i="8"/>
  <c r="G120" i="8"/>
  <c r="X21" i="9"/>
  <c r="AB6" i="9"/>
  <c r="AC6" i="9" s="1"/>
  <c r="E17" i="9"/>
  <c r="Q4" i="9"/>
  <c r="S18" i="9"/>
  <c r="AC22" i="9"/>
  <c r="AB9" i="9"/>
  <c r="AC9" i="9" s="1"/>
  <c r="X10" i="9"/>
  <c r="Y10" i="9" s="1"/>
  <c r="L25" i="9"/>
  <c r="AB12" i="9"/>
  <c r="AC12" i="9" s="1"/>
  <c r="D14" i="9"/>
  <c r="U13" i="9"/>
  <c r="Y21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U20" i="9" s="1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AD9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W20" i="9"/>
  <c r="AD116" i="8"/>
  <c r="J27" i="9" s="1"/>
  <c r="L17" i="9"/>
  <c r="S17" i="9"/>
  <c r="U14" i="9"/>
  <c r="N120" i="8"/>
  <c r="M120" i="8" s="1"/>
  <c r="AD29" i="9" s="1"/>
  <c r="AB11" i="9"/>
  <c r="AC11" i="9" s="1"/>
  <c r="Q11" i="9"/>
  <c r="AB5" i="9"/>
  <c r="AC5" i="9" s="1"/>
  <c r="I8" i="9"/>
  <c r="N27" i="9"/>
  <c r="N5" i="9"/>
  <c r="N28" i="9"/>
  <c r="I28" i="9"/>
  <c r="L5" i="9"/>
  <c r="W17" i="9"/>
  <c r="I5" i="9"/>
  <c r="W14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AD120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<sst xmlns="http://schemas.openxmlformats.org/spreadsheetml/2006/main" count="3319" uniqueCount="459">
  <si>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</si>
  <si>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</si>
  <si>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</si>
  <si>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</si>
  <si>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</si>
  <si>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</si>
  <si>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</si>
  <si>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</si>
  <si>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</si>
  <si>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</si>
  <si>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</si>
  <si>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</si>
  <si>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</si>
  <si>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</si>
  <si>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</si>
  <si>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</si>
  <si>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</si>
  <si>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</si>
  <si>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</si>
  <si>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</si>
  <si>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</si>
  <si>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</si>
  <si>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</si>
  <si>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</si>
  <si>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</si>
  <si>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</si>
  <si>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</si>
  <si>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</si>
  <si>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</si>
  <si>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</si>
  <si>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</si>
  <si>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</si>
  <si>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</si>
  <si>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</si>
  <si>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</si>
  <si>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</si>
  <si>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</si>
  <si>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</si>
  <si>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</si>
  <si>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</si>
  <si>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</si>
  <si>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</si>
  <si>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</si>
  <si>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</si>
  <si>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</si>
  <si>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</si>
  <si>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</si>
  <si>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</si>
  <si>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</si>
  <si>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</si>
  <si>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</si>
  <si>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</si>
  <si>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</si>
  <si>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</si>
  <si>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</si>
  <si>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</si>
  <si>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</si>
  <si>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</si>
  <si>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</si>
  <si>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</si>
  <si>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</si>
  <si>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</si>
  <si>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</si>
  <si>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</si>
  <si>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</si>
  <si>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</si>
  <si>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</si>
  <si>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</si>
  <si>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</si>
  <si>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</si>
  <si>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</si>
  <si>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</si>
  <si>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</si>
  <si>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</si>
  <si>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</si>
  <si>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</si>
  <si>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</si>
  <si>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</si>
  <si>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</si>
  <si>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</si>
  <si>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</si>
  <si>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</si>
  <si>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</si>
  <si>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</si>
  <si>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</si>
  <si>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</si>
  <si>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</si>
  <si>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</si>
  <si>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</si>
  <si>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</si>
  <si>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</si>
  <si>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</si>
  <si>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</si>
  <si>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</si>
  <si>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</si>
  <si>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</si>
  <si>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</si>
  <si>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</si>
  <si>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</si>
  <si>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</si>
  <si>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</si>
  <si>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</si>
  <si>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</si>
  <si>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</si>
  <si>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</si>
  <si>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</si>
  <si>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</si>
  <si>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</si>
  <si>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</si>
  <si>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</si>
  <si>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</si>
  <si>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</si>
  <si>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</si>
  <si>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</si>
  <si>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</si>
  <si>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</si>
  <si>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</si>
  <si>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</si>
  <si>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</si>
  <si>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</si>
  <si>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</si>
  <si>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</si>
  <si>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</si>
  <si>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</si>
  <si>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</si>
  <si>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</si>
  <si>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</si>
  <si>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</si>
  <si>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</si>
  <si>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</si>
  <si>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</si>
  <si>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</si>
  <si>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</si>
  <si>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</si>
  <si>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</si>
  <si>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</si>
  <si>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</si>
  <si>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</si>
  <si>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</si>
  <si>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</si>
  <si>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</si>
  <si>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</si>
  <si>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</si>
  <si>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</si>
  <si>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</si>
  <si>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</si>
  <si>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</si>
  <si>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</si>
  <si>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</si>
  <si>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</si>
  <si>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</si>
  <si>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</si>
  <si>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</si>
  <si>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</si>
  <si>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</si>
  <si>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</si>
  <si>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</si>
  <si>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</si>
  <si>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</si>
  <si>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</si>
  <si>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</si>
  <si>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</si>
  <si>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</si>
  <si>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</si>
  <si>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</si>
  <si>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</si>
  <si>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E1U15</t>
  </si>
  <si>
    <t>44448515201</t>
  </si>
  <si>
    <t/>
  </si>
  <si>
    <t>E1U97</t>
  </si>
  <si>
    <t>44789615201</t>
  </si>
  <si>
    <t>E1W15</t>
  </si>
  <si>
    <t>44464315201</t>
  </si>
  <si>
    <t>108</t>
  </si>
  <si>
    <t>T1847</t>
  </si>
  <si>
    <t>43805715201</t>
  </si>
  <si>
    <t>115</t>
  </si>
  <si>
    <t>E200K</t>
  </si>
  <si>
    <t>43737515201</t>
  </si>
  <si>
    <t>E20G1</t>
  </si>
  <si>
    <t>43451415201</t>
  </si>
  <si>
    <t>E2Z23</t>
  </si>
  <si>
    <t>43655815201</t>
  </si>
  <si>
    <t>T2820</t>
  </si>
  <si>
    <t>43231615201</t>
  </si>
  <si>
    <t>T2834</t>
  </si>
  <si>
    <t>44326115201</t>
  </si>
  <si>
    <t>E3W27</t>
  </si>
  <si>
    <t>43464515201</t>
  </si>
  <si>
    <t>113</t>
  </si>
  <si>
    <t>E3W54</t>
  </si>
  <si>
    <t>42359155201</t>
  </si>
  <si>
    <t>T3719</t>
  </si>
  <si>
    <t>43921415201</t>
  </si>
  <si>
    <t>T3767</t>
  </si>
  <si>
    <t>44188125201</t>
  </si>
  <si>
    <t>T3803</t>
  </si>
  <si>
    <t>44403915201</t>
  </si>
  <si>
    <t>118</t>
  </si>
  <si>
    <t>T3814</t>
  </si>
  <si>
    <t>43989215201</t>
  </si>
  <si>
    <t>T3847</t>
  </si>
  <si>
    <t>44365025201</t>
  </si>
  <si>
    <t>E4T19</t>
  </si>
  <si>
    <t>43310955201</t>
  </si>
  <si>
    <t>E4W15</t>
  </si>
  <si>
    <t>44611215201</t>
  </si>
  <si>
    <t>T4477</t>
  </si>
  <si>
    <t>23025665201</t>
  </si>
  <si>
    <t>T4566</t>
  </si>
  <si>
    <t>43976115201</t>
  </si>
  <si>
    <t>T4585</t>
  </si>
  <si>
    <t>43533715201</t>
  </si>
  <si>
    <t>T4611</t>
  </si>
  <si>
    <t>44158215201</t>
  </si>
  <si>
    <t>T4612</t>
  </si>
  <si>
    <t>42957645201</t>
  </si>
  <si>
    <t>T4640</t>
  </si>
  <si>
    <t>43771715201</t>
  </si>
  <si>
    <t>T4642</t>
  </si>
  <si>
    <t>44610315201</t>
  </si>
  <si>
    <t>T5725</t>
  </si>
  <si>
    <t>44351215201</t>
  </si>
  <si>
    <t>T5740</t>
  </si>
  <si>
    <t>43898215201</t>
  </si>
  <si>
    <t>T5762</t>
  </si>
  <si>
    <t>44351415201</t>
  </si>
  <si>
    <t>T5769</t>
  </si>
  <si>
    <t>44571515201</t>
  </si>
  <si>
    <t>T5776</t>
  </si>
  <si>
    <t>44577115201</t>
  </si>
  <si>
    <t>T5790</t>
  </si>
  <si>
    <t>44976415201</t>
  </si>
  <si>
    <t>E6M98</t>
  </si>
  <si>
    <t>43029159201</t>
  </si>
  <si>
    <t>T6461</t>
  </si>
  <si>
    <t>43647915201</t>
  </si>
  <si>
    <t>T6535</t>
  </si>
  <si>
    <t>44389315201</t>
  </si>
  <si>
    <t>E7N73</t>
  </si>
  <si>
    <t>43955315201</t>
  </si>
  <si>
    <t>E7P32</t>
  </si>
  <si>
    <t>44165215201</t>
  </si>
  <si>
    <t>E7P81</t>
  </si>
  <si>
    <t>44165615201</t>
  </si>
  <si>
    <t>E7Q20</t>
  </si>
  <si>
    <t>44380615201</t>
  </si>
  <si>
    <t>E7Q21</t>
  </si>
  <si>
    <t>44602615201</t>
  </si>
  <si>
    <t>E7Q22</t>
  </si>
  <si>
    <t>44165315201</t>
  </si>
  <si>
    <t>E7R20</t>
  </si>
  <si>
    <t>41075525201</t>
  </si>
  <si>
    <t>T7449</t>
  </si>
  <si>
    <t>43953215201</t>
  </si>
  <si>
    <t>E8U47</t>
  </si>
  <si>
    <t>43854915201</t>
  </si>
  <si>
    <t>208</t>
  </si>
  <si>
    <t>T2897</t>
  </si>
  <si>
    <t>44554615201</t>
  </si>
  <si>
    <t>T2927</t>
  </si>
  <si>
    <t>44762935201</t>
  </si>
  <si>
    <t>T2931</t>
  </si>
  <si>
    <t>44722615201</t>
  </si>
  <si>
    <t>T2935</t>
  </si>
  <si>
    <t>43917715201</t>
  </si>
  <si>
    <t>T2958</t>
  </si>
  <si>
    <t>44615425201</t>
  </si>
  <si>
    <t>T3832</t>
  </si>
  <si>
    <t>44986815201</t>
  </si>
  <si>
    <t>E4W39</t>
  </si>
  <si>
    <t>44412115201</t>
  </si>
  <si>
    <t>T4610</t>
  </si>
  <si>
    <t>44426515201</t>
  </si>
  <si>
    <t>T4634</t>
  </si>
  <si>
    <t>44177015201</t>
  </si>
  <si>
    <t>E57B0</t>
  </si>
  <si>
    <t>44139515201</t>
  </si>
  <si>
    <t>T5729</t>
  </si>
  <si>
    <t>43565715201</t>
  </si>
  <si>
    <t>T5755</t>
  </si>
  <si>
    <t>44568715201</t>
  </si>
  <si>
    <t>T6570</t>
  </si>
  <si>
    <t>44391015201</t>
  </si>
  <si>
    <t>E7P19</t>
  </si>
  <si>
    <t>44025415201</t>
  </si>
  <si>
    <t>T7506</t>
  </si>
  <si>
    <t>44549415201</t>
  </si>
  <si>
    <t>E3V87</t>
  </si>
  <si>
    <t>44573415201</t>
  </si>
  <si>
    <t>T3774</t>
  </si>
  <si>
    <t>44115615201</t>
  </si>
  <si>
    <t>F980461222</t>
  </si>
  <si>
    <t>OHLA USA INC</t>
  </si>
  <si>
    <t>N/A</t>
  </si>
  <si>
    <t>F261871966</t>
  </si>
  <si>
    <t>AJAX PAVING INDUSTRIES OF FLORIDA LLC</t>
  </si>
  <si>
    <t>LBDB:Y</t>
  </si>
  <si>
    <t>LOW BID DESIGN BUILD:DESIGN/BUILD PROJECT</t>
  </si>
  <si>
    <t>F201424580</t>
  </si>
  <si>
    <t>GULF COAST CONTRACTING LLC</t>
  </si>
  <si>
    <t>T1846</t>
  </si>
  <si>
    <t>F823160551</t>
  </si>
  <si>
    <t>LEON AMERICA CONSTRUCTION</t>
  </si>
  <si>
    <t>F592554039</t>
  </si>
  <si>
    <t>AMERICAN LIGHTING AND SIGNALIZATION LLC</t>
  </si>
  <si>
    <t>F591641879</t>
  </si>
  <si>
    <t>SEACOAST INCORPORATED</t>
  </si>
  <si>
    <t>F593666875</t>
  </si>
  <si>
    <t>COXWELL J.B. CONTRACTING INC.</t>
  </si>
  <si>
    <t>F592871935</t>
  </si>
  <si>
    <t>ANDERSON COLUMBIA CO. INC.</t>
  </si>
  <si>
    <t>F592397581</t>
  </si>
  <si>
    <t>DUVAL ASPHALT PRODUCTS INC.</t>
  </si>
  <si>
    <t>T2896</t>
  </si>
  <si>
    <t>F593044703</t>
  </si>
  <si>
    <t>CHINCHOR ELECTRIC INC.</t>
  </si>
  <si>
    <t>F591233559</t>
  </si>
  <si>
    <t>HALIFAX PAVING INC.</t>
  </si>
  <si>
    <t>T2926</t>
  </si>
  <si>
    <t>F261141819</t>
  </si>
  <si>
    <t>CDM CONTRACTING INC.</t>
  </si>
  <si>
    <t>F263552913</t>
  </si>
  <si>
    <t>SUPERIOR CONSTRUCTION COMPANY SOUTHEAST</t>
  </si>
  <si>
    <t>T2980</t>
  </si>
  <si>
    <t>F273376792</t>
  </si>
  <si>
    <t>TRP CONSTRUCTION GROUP LLC</t>
  </si>
  <si>
    <t>F591683951</t>
  </si>
  <si>
    <t>C.W. ROBERTS CONTRACTING INC.</t>
  </si>
  <si>
    <t>E3W17</t>
  </si>
  <si>
    <t>B10</t>
  </si>
  <si>
    <t>ACC - BONUS/INCENT/DISINCENT</t>
  </si>
  <si>
    <t>F630368729</t>
  </si>
  <si>
    <t>MURPHREE BRIDGE CORPORATION</t>
  </si>
  <si>
    <t>F591879185</t>
  </si>
  <si>
    <t>PANHANDLE GRADING &amp; PAVING INC.</t>
  </si>
  <si>
    <t>F592895927</t>
  </si>
  <si>
    <t>ROBERTS AND ROBERTS INC.</t>
  </si>
  <si>
    <t>F590879719</t>
  </si>
  <si>
    <t>INGRAM SIGNALIZATION INC.</t>
  </si>
  <si>
    <t>F592318360</t>
  </si>
  <si>
    <t>PRINCE CONTRACTING LLC.</t>
  </si>
  <si>
    <t>B1:B5:B5:B:::Y</t>
  </si>
  <si>
    <t>ACC - NO EXCUSE BONUS:ACC - INCENTIVE/DISINCENTIVE:ACC - INCENTIVE/DISINCENTIVE:ACC - DESIGN/BUILD - MAJOR:ACC - DESIGN/BUILD - MAJOR:DESIGN/BUILD PROJECT:DESIGN/BUILD PROJECT</t>
  </si>
  <si>
    <t>F201928479</t>
  </si>
  <si>
    <t>J.W. CHEATHAM LLC</t>
  </si>
  <si>
    <t>F592098662</t>
  </si>
  <si>
    <t>RANGER CONSTRUCTION INDUSTRIES INC.</t>
  </si>
  <si>
    <t>E4W40</t>
  </si>
  <si>
    <t>F465439171</t>
  </si>
  <si>
    <t>HEAVY CIVIL INC</t>
  </si>
  <si>
    <t>F204804098</t>
  </si>
  <si>
    <t>HALLEY ENGINEERING CONTRACTORS INC.</t>
  </si>
  <si>
    <t>B5</t>
  </si>
  <si>
    <t>ACC - INCENTIVE/DISINCENTIVE</t>
  </si>
  <si>
    <t>A6</t>
  </si>
  <si>
    <t>ICC - BAM/INCENTIVE-DISINCENT</t>
  </si>
  <si>
    <t>F590753039</t>
  </si>
  <si>
    <t>WEEKLEY ASPHALT PAVING INC.</t>
  </si>
  <si>
    <t>F208608887</t>
  </si>
  <si>
    <t>AUM CONSTRUCTION INC.</t>
  </si>
  <si>
    <t>T4618</t>
  </si>
  <si>
    <t>F591115297</t>
  </si>
  <si>
    <t>GENERAL ASPHALT COMPANY LLC</t>
  </si>
  <si>
    <t>F830345690</t>
  </si>
  <si>
    <t>FLORIDA ENGINEERING &amp; DEVELOPMENT CORP</t>
  </si>
  <si>
    <t>F591925201</t>
  </si>
  <si>
    <t>CONE &amp; GRAHAM INC.</t>
  </si>
  <si>
    <t>E55A2</t>
  </si>
  <si>
    <t>F273238420</t>
  </si>
  <si>
    <t>OCEANIK.US INC</t>
  </si>
  <si>
    <t>E56B9</t>
  </si>
  <si>
    <t>F581401468</t>
  </si>
  <si>
    <t>PREFERRED MATERIALS INC.</t>
  </si>
  <si>
    <t>F591858994</t>
  </si>
  <si>
    <t>TRAFFIC CONTROL DEVICES LLC</t>
  </si>
  <si>
    <t>T5775</t>
  </si>
  <si>
    <t>F592502221</t>
  </si>
  <si>
    <t>HORSEPOWER ELECTRIC INC.</t>
  </si>
  <si>
    <t>LBDB</t>
  </si>
  <si>
    <t>LOW BID DESIGN BUILD</t>
  </si>
  <si>
    <t>E6O30</t>
  </si>
  <si>
    <t>F650434021</t>
  </si>
  <si>
    <t>HORIZON CONTRACTORS INC.</t>
  </si>
  <si>
    <t>T6549</t>
  </si>
  <si>
    <t>F411224817</t>
  </si>
  <si>
    <t>ABHE &amp; SVOBODA INC.</t>
  </si>
  <si>
    <t>F590594298</t>
  </si>
  <si>
    <t>HUBBARD CONSTRUCTION COMPANY</t>
  </si>
  <si>
    <t>F251607500</t>
  </si>
  <si>
    <t>AMERICAN BRIDGE COMPANY</t>
  </si>
  <si>
    <t>B0:B8:B8:B8</t>
  </si>
  <si>
    <t>ACC - LUMP SUM:ACC - DESIGN/BUILD - MAJOR:ACC - DESIGN/BUILD - MAJOR:ACC - DESIGN/BUILD - MAJOR</t>
  </si>
  <si>
    <t>F593682914</t>
  </si>
  <si>
    <t>SEMINOLE EQUIPMENT INC.</t>
  </si>
  <si>
    <t>44156115201</t>
  </si>
  <si>
    <t>QTR3</t>
  </si>
  <si>
    <t>22/23</t>
  </si>
  <si>
    <t>QTR1</t>
  </si>
  <si>
    <t>24/25</t>
  </si>
  <si>
    <t>QTR4</t>
  </si>
  <si>
    <t>23/24</t>
  </si>
  <si>
    <t>QTR2</t>
  </si>
  <si>
    <t>21/22</t>
  </si>
  <si>
    <t>209</t>
  </si>
  <si>
    <t>44284815201</t>
  </si>
  <si>
    <t>216</t>
  </si>
  <si>
    <t>44703715201</t>
  </si>
  <si>
    <t>214</t>
  </si>
  <si>
    <t>45220115201</t>
  </si>
  <si>
    <t>19/20</t>
  </si>
  <si>
    <t>313</t>
  </si>
  <si>
    <t>314</t>
  </si>
  <si>
    <t>308</t>
  </si>
  <si>
    <t>321</t>
  </si>
  <si>
    <t>44759015201</t>
  </si>
  <si>
    <t>17/18</t>
  </si>
  <si>
    <t>408</t>
  </si>
  <si>
    <t>412</t>
  </si>
  <si>
    <t>44384315201</t>
  </si>
  <si>
    <t>409</t>
  </si>
  <si>
    <t>18/19</t>
  </si>
  <si>
    <t>44609915201</t>
  </si>
  <si>
    <t>513</t>
  </si>
  <si>
    <t>514</t>
  </si>
  <si>
    <t>512</t>
  </si>
  <si>
    <t>509</t>
  </si>
  <si>
    <t>44570715201</t>
  </si>
  <si>
    <t>515</t>
  </si>
  <si>
    <t>44539515201</t>
  </si>
  <si>
    <t>44892315201</t>
  </si>
  <si>
    <t>507</t>
  </si>
  <si>
    <t>613</t>
  </si>
  <si>
    <t>636</t>
  </si>
  <si>
    <t>44390715201</t>
  </si>
  <si>
    <t>20/21</t>
  </si>
  <si>
    <t>44734515201</t>
  </si>
  <si>
    <t>796</t>
  </si>
  <si>
    <t>799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</si>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</sst>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1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5" fillId="0" borderId="0" xfId="0" applyFont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41" t="s">
        <v>44</v>
      </c>
      <c r="B1" s="241" t="s">
        <v>105</v>
      </c>
      <c r="C1" s="241" t="s">
        <v>106</v>
      </c>
      <c r="D1" s="241" t="s">
        <v>107</v>
      </c>
      <c r="E1" s="241" t="s">
        <v>108</v>
      </c>
      <c r="F1" s="231" t="s">
        <v>109</v>
      </c>
      <c r="G1" s="231" t="s">
        <v>110</v>
      </c>
      <c r="H1" s="236" t="s">
        <v>111</v>
      </c>
      <c r="I1" s="244"/>
      <c r="J1" s="231" t="s">
        <v>142</v>
      </c>
      <c r="K1" s="236" t="s">
        <v>113</v>
      </c>
      <c r="L1" s="237"/>
      <c r="M1" s="236" t="s">
        <v>112</v>
      </c>
      <c r="N1" s="237"/>
      <c r="O1" s="231" t="s">
        <v>51</v>
      </c>
      <c r="P1" s="236" t="s">
        <v>71</v>
      </c>
      <c r="Q1" s="237"/>
      <c r="R1" s="236" t="s">
        <v>145</v>
      </c>
      <c r="S1" s="237"/>
      <c r="T1" s="236" t="s">
        <v>114</v>
      </c>
      <c r="U1" s="237"/>
      <c r="V1" s="236" t="s">
        <v>115</v>
      </c>
      <c r="W1" s="237"/>
      <c r="X1" s="236" t="s">
        <v>148</v>
      </c>
      <c r="Y1" s="237"/>
      <c r="Z1" s="231" t="s">
        <v>116</v>
      </c>
      <c r="AA1" s="231" t="s">
        <v>53</v>
      </c>
      <c r="AB1" s="231" t="s">
        <v>146</v>
      </c>
      <c r="AC1" s="231" t="s">
        <v>147</v>
      </c>
      <c r="AD1" s="231" t="s">
        <v>141</v>
      </c>
    </row>
    <row r="2" spans="1:31" s="30" customFormat="1" ht="56.25" customHeight="1">
      <c r="A2" s="242"/>
      <c r="B2" s="242"/>
      <c r="C2" s="242"/>
      <c r="D2" s="242"/>
      <c r="E2" s="242"/>
      <c r="F2" s="232"/>
      <c r="G2" s="232"/>
      <c r="H2" s="31" t="s">
        <v>117</v>
      </c>
      <c r="I2" s="31" t="s">
        <v>118</v>
      </c>
      <c r="J2" s="232"/>
      <c r="K2" s="31" t="s">
        <v>117</v>
      </c>
      <c r="L2" s="31" t="s">
        <v>119</v>
      </c>
      <c r="M2" s="31" t="s">
        <v>117</v>
      </c>
      <c r="N2" s="31" t="s">
        <v>119</v>
      </c>
      <c r="O2" s="232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2"/>
      <c r="AA2" s="232"/>
      <c r="AB2" s="232"/>
      <c r="AC2" s="232"/>
      <c r="AD2" s="232"/>
    </row>
    <row r="3" spans="1:31" s="30" customFormat="1" ht="31.5" customHeight="1" thickBot="1">
      <c r="A3" s="243">
        <v>1</v>
      </c>
      <c r="B3" s="45" t="s">
        <v>122</v>
      </c>
      <c r="C3" s="37">
        <f>'Detailed Data'!T6</f>
        <v>4636076</v>
      </c>
      <c r="D3" s="37">
        <f>'Detailed Data'!V6</f>
        <v>4586076</v>
      </c>
      <c r="E3" s="37">
        <f>'Detailed Data'!W6</f>
        <v>4695091</v>
      </c>
      <c r="F3" s="37">
        <f>'Detailed Data'!X6</f>
        <v>4538363</v>
      </c>
      <c r="G3" s="37">
        <f>'Detailed Data'!Z6</f>
        <v>0</v>
      </c>
      <c r="H3" s="37">
        <f>'Detailed Data'!AC6</f>
        <v>4525473</v>
      </c>
      <c r="I3" s="149">
        <f>IF(D3&gt;0,((H3-D3)/D3),0)</f>
        <v>-1.3214565131498039E-2</v>
      </c>
      <c r="J3" s="35">
        <f>'Detailed Data'!AD6</f>
        <v>1</v>
      </c>
      <c r="K3" s="37">
        <f>'Detailed Data'!CL6</f>
        <v>59015</v>
      </c>
      <c r="L3" s="34">
        <f>IF(D3&gt;0,((K3)/D3),0)</f>
        <v>1.2868299609513667E-2</v>
      </c>
      <c r="M3" s="37">
        <f>'Detailed Data'!AG6</f>
        <v>59015</v>
      </c>
      <c r="N3" s="34">
        <f>IF(C3&gt;0,(M3/C3),0)</f>
        <v>1.2729515219336353E-2</v>
      </c>
      <c r="O3" s="38">
        <f>'Detailed Data'!J6</f>
        <v>330</v>
      </c>
      <c r="P3" s="38">
        <f>'Detailed Data'!AH6</f>
        <v>169</v>
      </c>
      <c r="Q3" s="39">
        <f>IF(O3&gt;0,(+P3/O3),0)</f>
        <v>0.51212121212121209</v>
      </c>
      <c r="R3" s="38">
        <f>'Detailed Data'!AI6</f>
        <v>46</v>
      </c>
      <c r="S3" s="39">
        <f t="shared" ref="S3:S9" si="0">IF(O3&gt;0,(+R3/O3),0)</f>
        <v>0.1393939393939394</v>
      </c>
      <c r="T3" s="38">
        <f>'Detailed Data'!CJ6</f>
        <v>0</v>
      </c>
      <c r="U3" s="39">
        <f>IF(O3&gt;0,(+T3/O3),0)</f>
        <v>0</v>
      </c>
      <c r="V3" s="38">
        <f>'Detailed Data'!CK6</f>
        <v>10</v>
      </c>
      <c r="W3" s="39">
        <f>IF(O3&gt;0,(+V3/O3),0)</f>
        <v>3.0303030303030304E-2</v>
      </c>
      <c r="X3" s="38">
        <f t="shared" ref="X3:X29" si="1">O3+T3+V3</f>
        <v>340</v>
      </c>
      <c r="Y3" s="39">
        <f>IF(O3&gt;0,((X3-O3)/O3),0)</f>
        <v>3.0303030303030304E-2</v>
      </c>
      <c r="Z3" s="38">
        <f>'Detailed Data'!K6</f>
        <v>555</v>
      </c>
      <c r="AA3" s="38">
        <f>'Detailed Data'!L6</f>
        <v>544</v>
      </c>
      <c r="AB3" s="38">
        <f t="shared" ref="AB3:AB29" si="2">+AA3-P3-R3</f>
        <v>329</v>
      </c>
      <c r="AC3" s="152">
        <f>IF(O3&gt;0,((AB3-O3)/O3),0)</f>
        <v>-3.0303030303030303E-3</v>
      </c>
      <c r="AD3" s="35">
        <f>'Detailed Data'!M6</f>
        <v>1</v>
      </c>
    </row>
    <row r="4" spans="1:31" s="30" customFormat="1" ht="31.5" customHeight="1" thickTop="1" thickBot="1">
      <c r="A4" s="239"/>
      <c r="B4" s="164" t="s">
        <v>123</v>
      </c>
      <c r="C4" s="165">
        <f>'Detailed Data'!T11</f>
        <v>13753414</v>
      </c>
      <c r="D4" s="165">
        <f>'Detailed Data'!V11</f>
        <v>13591792</v>
      </c>
      <c r="E4" s="165">
        <f>'Detailed Data'!W11</f>
        <v>13922791</v>
      </c>
      <c r="F4" s="165">
        <f>'Detailed Data'!X11</f>
        <v>13147438</v>
      </c>
      <c r="G4" s="165">
        <f>'Detailed Data'!Z11</f>
        <v>0</v>
      </c>
      <c r="H4" s="165">
        <f>'Detailed Data'!AC11</f>
        <v>13322191</v>
      </c>
      <c r="I4" s="149">
        <f t="shared" ref="I4:I29" si="3">IF(D4&gt;0,((H4-D4)/D4),0)</f>
        <v>-1.983557429366194E-2</v>
      </c>
      <c r="J4" s="35">
        <f>'Detailed Data'!AD11</f>
        <v>1</v>
      </c>
      <c r="K4" s="163">
        <f>'Detailed Data'!CL11</f>
        <v>183138</v>
      </c>
      <c r="L4" s="167">
        <f t="shared" ref="L4:L29" si="4">IF(D4&gt;0,((K4)/D4),0)</f>
        <v>1.3474161464507403E-2</v>
      </c>
      <c r="M4" s="163">
        <f>'Detailed Data'!AG11</f>
        <v>169377</v>
      </c>
      <c r="N4" s="34">
        <f t="shared" ref="N4:N29" si="5">IF(C4&gt;0,(M4/C4),0)</f>
        <v>1.2315269503266607E-2</v>
      </c>
      <c r="O4" s="161">
        <f>'Detailed Data'!J11</f>
        <v>1155</v>
      </c>
      <c r="P4" s="161">
        <f>'Detailed Data'!AH11</f>
        <v>162</v>
      </c>
      <c r="Q4" s="169">
        <f t="shared" ref="Q4:Q29" si="6">IF(O4&gt;0,(+P4/O4),0)</f>
        <v>0.14025974025974025</v>
      </c>
      <c r="R4" s="161">
        <f>'Detailed Data'!AI11</f>
        <v>99</v>
      </c>
      <c r="S4" s="169">
        <f t="shared" si="0"/>
        <v>8.5714285714285715E-2</v>
      </c>
      <c r="T4" s="161">
        <f>'Detailed Data'!CJ11</f>
        <v>67</v>
      </c>
      <c r="U4" s="171">
        <f t="shared" ref="U4:U29" si="7">IF(O4&gt;0,(+T4/O4),0)</f>
        <v>5.8008658008658009E-2</v>
      </c>
      <c r="V4" s="160">
        <f>'Detailed Data'!CK11</f>
        <v>0</v>
      </c>
      <c r="W4" s="171">
        <f t="shared" ref="W4:W29" si="8">IF(O4&gt;0,(+V4/O4),0)</f>
        <v>0</v>
      </c>
      <c r="X4" s="160">
        <f t="shared" si="1"/>
        <v>1222</v>
      </c>
      <c r="Y4" s="171">
        <f t="shared" ref="Y4:Y29" si="9">IF(O4&gt;0,((X4-O4)/O4),0)</f>
        <v>5.8008658008658009E-2</v>
      </c>
      <c r="Z4" s="160">
        <f>'Detailed Data'!K11</f>
        <v>1483</v>
      </c>
      <c r="AA4" s="160">
        <f>'Detailed Data'!L11</f>
        <v>1478</v>
      </c>
      <c r="AB4" s="160">
        <f t="shared" si="2"/>
        <v>1217</v>
      </c>
      <c r="AC4" s="172">
        <f t="shared" ref="AC4:AC29" si="10">IF(O4&gt;0,((AB4-O4)/O4),0)</f>
        <v>5.3679653679653681E-2</v>
      </c>
      <c r="AD4" s="173">
        <f>'Detailed Data'!M11</f>
        <v>1</v>
      </c>
    </row>
    <row r="5" spans="1:31" s="30" customFormat="1" ht="31.5" customHeight="1" thickTop="1" thickBot="1">
      <c r="A5" s="240"/>
      <c r="B5" s="162" t="s">
        <v>124</v>
      </c>
      <c r="C5" s="163">
        <f t="shared" ref="C5:H5" si="11">SUM(C3,C4,)</f>
        <v>18389490</v>
      </c>
      <c r="D5" s="163">
        <f t="shared" si="11"/>
        <v>18177868</v>
      </c>
      <c r="E5" s="163">
        <f t="shared" si="11"/>
        <v>18617882</v>
      </c>
      <c r="F5" s="163">
        <f t="shared" si="11"/>
        <v>17685801</v>
      </c>
      <c r="G5" s="163">
        <f t="shared" si="11"/>
        <v>0</v>
      </c>
      <c r="H5" s="163">
        <f t="shared" si="11"/>
        <v>17847664</v>
      </c>
      <c r="I5" s="149">
        <f t="shared" si="3"/>
        <v>-1.8165166564087714E-2</v>
      </c>
      <c r="J5" s="166">
        <f>'Detailed Data'!AD12</f>
        <v>1</v>
      </c>
      <c r="K5" s="163">
        <f>SUM(K3,K4,)</f>
        <v>242153</v>
      </c>
      <c r="L5" s="168">
        <f t="shared" si="4"/>
        <v>1.3321309187634106E-2</v>
      </c>
      <c r="M5" s="163">
        <f>SUM(M3,M4,)</f>
        <v>228392</v>
      </c>
      <c r="N5" s="167">
        <f t="shared" si="5"/>
        <v>1.2419702775879048E-2</v>
      </c>
      <c r="O5" s="161">
        <f>SUM(O3,O4,)</f>
        <v>1485</v>
      </c>
      <c r="P5" s="161">
        <f>SUM(P3,P4,)</f>
        <v>331</v>
      </c>
      <c r="Q5" s="169">
        <f t="shared" si="6"/>
        <v>0.2228956228956229</v>
      </c>
      <c r="R5" s="161">
        <f>SUM(R3,R4,)</f>
        <v>145</v>
      </c>
      <c r="S5" s="169">
        <f t="shared" si="0"/>
        <v>9.7643097643097643E-2</v>
      </c>
      <c r="T5" s="161">
        <f>SUM(T3,T4,)</f>
        <v>67</v>
      </c>
      <c r="U5" s="169">
        <f t="shared" si="7"/>
        <v>4.5117845117845119E-2</v>
      </c>
      <c r="V5" s="161">
        <f>SUM(V3,V4,)</f>
        <v>10</v>
      </c>
      <c r="W5" s="169">
        <f t="shared" si="8"/>
        <v>6.7340067340067337E-3</v>
      </c>
      <c r="X5" s="161">
        <f t="shared" si="1"/>
        <v>1562</v>
      </c>
      <c r="Y5" s="169">
        <f t="shared" si="9"/>
        <v>5.185185185185185E-2</v>
      </c>
      <c r="Z5" s="161">
        <f>SUM(Z3,Z4,)</f>
        <v>2038</v>
      </c>
      <c r="AA5" s="161">
        <f>SUM(AA3,AA4,)</f>
        <v>2022</v>
      </c>
      <c r="AB5" s="161">
        <f t="shared" si="2"/>
        <v>1546</v>
      </c>
      <c r="AC5" s="170">
        <f t="shared" si="10"/>
        <v>4.1077441077441081E-2</v>
      </c>
      <c r="AD5" s="166">
        <f>'Detailed Data'!M12</f>
        <v>1</v>
      </c>
      <c r="AE5" s="36"/>
    </row>
    <row r="6" spans="1:31" s="30" customFormat="1" ht="31.5" customHeight="1" thickTop="1" thickBot="1">
      <c r="A6" s="238">
        <v>2</v>
      </c>
      <c r="B6" s="174" t="s">
        <v>122</v>
      </c>
      <c r="C6" s="165">
        <f>'Detailed Data'!T24</f>
        <v>47517109</v>
      </c>
      <c r="D6" s="165">
        <f>'Detailed Data'!V24</f>
        <v>46826082</v>
      </c>
      <c r="E6" s="165">
        <f>'Detailed Data'!W24</f>
        <v>47719246</v>
      </c>
      <c r="F6" s="165">
        <f>'Detailed Data'!X24</f>
        <v>47758225</v>
      </c>
      <c r="G6" s="165">
        <f>'Detailed Data'!Z24</f>
        <v>0</v>
      </c>
      <c r="H6" s="165">
        <f>'Detailed Data'!AC24</f>
        <v>48276027</v>
      </c>
      <c r="I6" s="175">
        <f t="shared" si="3"/>
        <v>3.0964474029665776E-2</v>
      </c>
      <c r="J6" s="173">
        <f>'Detailed Data'!AD24</f>
        <v>1</v>
      </c>
      <c r="K6" s="165">
        <f>'Detailed Data'!CL24</f>
        <v>312869</v>
      </c>
      <c r="L6" s="168">
        <f t="shared" si="4"/>
        <v>6.6815113850439162E-3</v>
      </c>
      <c r="M6" s="165">
        <f>'Detailed Data'!AG24</f>
        <v>202137</v>
      </c>
      <c r="N6" s="168">
        <f t="shared" si="5"/>
        <v>4.2539835493779722E-3</v>
      </c>
      <c r="O6" s="160">
        <f>'Detailed Data'!J24</f>
        <v>1766</v>
      </c>
      <c r="P6" s="160">
        <f>'Detailed Data'!AH24</f>
        <v>456</v>
      </c>
      <c r="Q6" s="171">
        <f t="shared" si="6"/>
        <v>0.25821064552661382</v>
      </c>
      <c r="R6" s="160">
        <f>'Detailed Data'!AI24</f>
        <v>200</v>
      </c>
      <c r="S6" s="171">
        <f t="shared" si="0"/>
        <v>0.11325028312570781</v>
      </c>
      <c r="T6" s="160">
        <f>'Detailed Data'!CJ24</f>
        <v>186</v>
      </c>
      <c r="U6" s="171">
        <f t="shared" si="7"/>
        <v>0.10532276330690826</v>
      </c>
      <c r="V6" s="160">
        <f>'Detailed Data'!CK24</f>
        <v>25</v>
      </c>
      <c r="W6" s="171">
        <f t="shared" si="8"/>
        <v>1.4156285390713477E-2</v>
      </c>
      <c r="X6" s="160">
        <f t="shared" si="1"/>
        <v>1977</v>
      </c>
      <c r="Y6" s="171">
        <f t="shared" si="9"/>
        <v>0.11947904869762174</v>
      </c>
      <c r="Z6" s="160">
        <f>'Detailed Data'!K24</f>
        <v>2446</v>
      </c>
      <c r="AA6" s="160">
        <f>'Detailed Data'!L24</f>
        <v>2432</v>
      </c>
      <c r="AB6" s="160">
        <f t="shared" si="2"/>
        <v>1776</v>
      </c>
      <c r="AC6" s="172">
        <f t="shared" si="10"/>
        <v>5.6625141562853904E-3</v>
      </c>
      <c r="AD6" s="173">
        <f>'Detailed Data'!M24</f>
        <v>1</v>
      </c>
      <c r="AE6" s="36"/>
    </row>
    <row r="7" spans="1:31" s="30" customFormat="1" ht="31.5" customHeight="1" thickTop="1" thickBot="1">
      <c r="A7" s="239"/>
      <c r="B7" s="164" t="s">
        <v>123</v>
      </c>
      <c r="C7" s="165">
        <f>'Detailed Data'!T29</f>
        <v>32345205</v>
      </c>
      <c r="D7" s="165">
        <f>'Detailed Data'!V29</f>
        <v>32040913</v>
      </c>
      <c r="E7" s="165">
        <f>'Detailed Data'!W29</f>
        <v>38790677</v>
      </c>
      <c r="F7" s="165">
        <f>'Detailed Data'!X29</f>
        <v>39686706</v>
      </c>
      <c r="G7" s="165">
        <f>'Detailed Data'!Z29</f>
        <v>0</v>
      </c>
      <c r="H7" s="165">
        <f>'Detailed Data'!AC29</f>
        <v>39722319</v>
      </c>
      <c r="I7" s="175">
        <f t="shared" si="3"/>
        <v>0.23973742570943593</v>
      </c>
      <c r="J7" s="173">
        <f>'Detailed Data'!AD29</f>
        <v>0.33333333333333331</v>
      </c>
      <c r="K7" s="165">
        <f>'Detailed Data'!CL29</f>
        <v>6592276</v>
      </c>
      <c r="L7" s="168">
        <f t="shared" si="4"/>
        <v>0.20574557285555503</v>
      </c>
      <c r="M7" s="165">
        <f>'Detailed Data'!AG29</f>
        <v>6445472</v>
      </c>
      <c r="N7" s="168">
        <f t="shared" si="5"/>
        <v>0.19927132939797412</v>
      </c>
      <c r="O7" s="160">
        <f>'Detailed Data'!J29</f>
        <v>1210</v>
      </c>
      <c r="P7" s="160">
        <f>'Detailed Data'!AH29</f>
        <v>304</v>
      </c>
      <c r="Q7" s="171">
        <f t="shared" si="6"/>
        <v>0.25123966942148762</v>
      </c>
      <c r="R7" s="160">
        <f>'Detailed Data'!AI29</f>
        <v>214</v>
      </c>
      <c r="S7" s="171">
        <f t="shared" si="0"/>
        <v>0.17685950413223139</v>
      </c>
      <c r="T7" s="160">
        <f>'Detailed Data'!CJ29</f>
        <v>22</v>
      </c>
      <c r="U7" s="171">
        <f t="shared" si="7"/>
        <v>1.8181818181818181E-2</v>
      </c>
      <c r="V7" s="160">
        <f>'Detailed Data'!CK29</f>
        <v>513</v>
      </c>
      <c r="W7" s="171">
        <f t="shared" si="8"/>
        <v>0.42396694214876035</v>
      </c>
      <c r="X7" s="160">
        <f t="shared" si="1"/>
        <v>1745</v>
      </c>
      <c r="Y7" s="171">
        <f t="shared" si="9"/>
        <v>0.44214876033057854</v>
      </c>
      <c r="Z7" s="160">
        <f>'Detailed Data'!K29</f>
        <v>2257</v>
      </c>
      <c r="AA7" s="160">
        <f>'Detailed Data'!L29</f>
        <v>2233</v>
      </c>
      <c r="AB7" s="160">
        <f t="shared" si="2"/>
        <v>1715</v>
      </c>
      <c r="AC7" s="172">
        <f t="shared" si="10"/>
        <v>0.41735537190082644</v>
      </c>
      <c r="AD7" s="173">
        <f>'Detailed Data'!M29</f>
        <v>0</v>
      </c>
      <c r="AE7" s="36"/>
    </row>
    <row r="8" spans="1:31" s="30" customFormat="1" ht="31.5" customHeight="1" thickTop="1" thickBot="1">
      <c r="A8" s="240"/>
      <c r="B8" s="164" t="s">
        <v>124</v>
      </c>
      <c r="C8" s="165">
        <f t="shared" ref="C8:H8" si="12">SUM(C6,C7,)</f>
        <v>79862314</v>
      </c>
      <c r="D8" s="165">
        <f t="shared" si="12"/>
        <v>78866995</v>
      </c>
      <c r="E8" s="165">
        <f t="shared" si="12"/>
        <v>86509923</v>
      </c>
      <c r="F8" s="165">
        <f t="shared" si="12"/>
        <v>87444931</v>
      </c>
      <c r="G8" s="165">
        <f t="shared" si="12"/>
        <v>0</v>
      </c>
      <c r="H8" s="165">
        <f t="shared" si="12"/>
        <v>87998346</v>
      </c>
      <c r="I8" s="175">
        <f t="shared" si="3"/>
        <v>0.11578165238830261</v>
      </c>
      <c r="J8" s="173">
        <f>'Detailed Data'!AD30</f>
        <v>0.84615384615384615</v>
      </c>
      <c r="K8" s="165">
        <f>SUM(K6,K7,)</f>
        <v>6905145</v>
      </c>
      <c r="L8" s="168">
        <f t="shared" si="4"/>
        <v>8.7554305828439385E-2</v>
      </c>
      <c r="M8" s="165">
        <f>SUM(M6,M7,)</f>
        <v>6647609</v>
      </c>
      <c r="N8" s="168">
        <f t="shared" si="5"/>
        <v>8.3238371981057296E-2</v>
      </c>
      <c r="O8" s="160">
        <f>SUM(O6,O7,)</f>
        <v>2976</v>
      </c>
      <c r="P8" s="160">
        <f>SUM(P6,P7,)</f>
        <v>760</v>
      </c>
      <c r="Q8" s="171">
        <f t="shared" si="6"/>
        <v>0.2553763440860215</v>
      </c>
      <c r="R8" s="160">
        <f>SUM(R6,R7,)</f>
        <v>414</v>
      </c>
      <c r="S8" s="171">
        <f t="shared" si="0"/>
        <v>0.13911290322580644</v>
      </c>
      <c r="T8" s="160">
        <f>SUM(T6,T7,)</f>
        <v>208</v>
      </c>
      <c r="U8" s="171">
        <f t="shared" si="7"/>
        <v>6.9892473118279563E-2</v>
      </c>
      <c r="V8" s="160">
        <f>SUM(V6,V7,)</f>
        <v>538</v>
      </c>
      <c r="W8" s="171">
        <f t="shared" si="8"/>
        <v>0.18077956989247312</v>
      </c>
      <c r="X8" s="160">
        <f t="shared" si="1"/>
        <v>3722</v>
      </c>
      <c r="Y8" s="171">
        <f t="shared" si="9"/>
        <v>0.25067204301075269</v>
      </c>
      <c r="Z8" s="160">
        <f>SUM(Z6,Z7,)</f>
        <v>4703</v>
      </c>
      <c r="AA8" s="160">
        <f>SUM(AA6,AA7,)</f>
        <v>4665</v>
      </c>
      <c r="AB8" s="160">
        <f t="shared" si="2"/>
        <v>3491</v>
      </c>
      <c r="AC8" s="172">
        <f t="shared" si="10"/>
        <v>0.17305107526881722</v>
      </c>
      <c r="AD8" s="173">
        <f>'Detailed Data'!M30</f>
        <v>0.76923076923076927</v>
      </c>
      <c r="AE8" s="36"/>
    </row>
    <row r="9" spans="1:31" s="30" customFormat="1" ht="31.5" customHeight="1" thickTop="1" thickBot="1">
      <c r="A9" s="238">
        <v>3</v>
      </c>
      <c r="B9" s="174" t="s">
        <v>122</v>
      </c>
      <c r="C9" s="165">
        <f>'Detailed Data'!T39</f>
        <v>24273718</v>
      </c>
      <c r="D9" s="165">
        <f>'Detailed Data'!V39</f>
        <v>24060285</v>
      </c>
      <c r="E9" s="165">
        <f>'Detailed Data'!W39</f>
        <v>24441000</v>
      </c>
      <c r="F9" s="165">
        <f>'Detailed Data'!X39</f>
        <v>25461969</v>
      </c>
      <c r="G9" s="165">
        <f>'Detailed Data'!Z39</f>
        <v>0</v>
      </c>
      <c r="H9" s="165">
        <f>'Detailed Data'!AC39</f>
        <v>25539497</v>
      </c>
      <c r="I9" s="175">
        <f t="shared" si="3"/>
        <v>6.147940475351809E-2</v>
      </c>
      <c r="J9" s="173">
        <f>'Detailed Data'!AD39</f>
        <v>0.8571428571428571</v>
      </c>
      <c r="K9" s="165">
        <f>'Detailed Data'!CL39</f>
        <v>291779</v>
      </c>
      <c r="L9" s="168">
        <f t="shared" si="4"/>
        <v>1.2126996833163033E-2</v>
      </c>
      <c r="M9" s="165">
        <f>'Detailed Data'!AG39</f>
        <v>167281</v>
      </c>
      <c r="N9" s="168">
        <f t="shared" si="5"/>
        <v>6.8914453072248761E-3</v>
      </c>
      <c r="O9" s="160">
        <f>'Detailed Data'!J39</f>
        <v>1394</v>
      </c>
      <c r="P9" s="160">
        <f>'Detailed Data'!AH39</f>
        <v>988</v>
      </c>
      <c r="Q9" s="171">
        <f t="shared" si="6"/>
        <v>0.70875179340028693</v>
      </c>
      <c r="R9" s="160">
        <f>'Detailed Data'!AI39</f>
        <v>350</v>
      </c>
      <c r="S9" s="171">
        <f t="shared" si="0"/>
        <v>0.25107604017216645</v>
      </c>
      <c r="T9" s="160">
        <f>'Detailed Data'!CJ39</f>
        <v>693</v>
      </c>
      <c r="U9" s="171">
        <f t="shared" si="7"/>
        <v>0.49713055954088953</v>
      </c>
      <c r="V9" s="160">
        <f>'Detailed Data'!CK39</f>
        <v>77</v>
      </c>
      <c r="W9" s="171">
        <f t="shared" si="8"/>
        <v>5.5236728837876614E-2</v>
      </c>
      <c r="X9" s="160">
        <f t="shared" si="1"/>
        <v>2164</v>
      </c>
      <c r="Y9" s="171">
        <f t="shared" si="9"/>
        <v>0.55236728837876614</v>
      </c>
      <c r="Z9" s="160">
        <f>'Detailed Data'!K39</f>
        <v>3225</v>
      </c>
      <c r="AA9" s="160">
        <f>'Detailed Data'!L39</f>
        <v>3221</v>
      </c>
      <c r="AB9" s="160">
        <f t="shared" si="2"/>
        <v>1883</v>
      </c>
      <c r="AC9" s="172">
        <f t="shared" si="10"/>
        <v>0.35078909612625536</v>
      </c>
      <c r="AD9" s="173">
        <f>'Detailed Data'!M39</f>
        <v>0.5714285714285714</v>
      </c>
      <c r="AE9" s="36"/>
    </row>
    <row r="10" spans="1:31" s="30" customFormat="1" ht="31.5" customHeight="1" thickTop="1" thickBot="1">
      <c r="A10" s="239"/>
      <c r="B10" s="164" t="s">
        <v>123</v>
      </c>
      <c r="C10" s="165">
        <f>'Detailed Data'!T45</f>
        <v>14505083</v>
      </c>
      <c r="D10" s="165">
        <f>'Detailed Data'!V45</f>
        <v>14305083</v>
      </c>
      <c r="E10" s="165">
        <f>'Detailed Data'!W45</f>
        <v>14634272</v>
      </c>
      <c r="F10" s="165">
        <f>'Detailed Data'!X45</f>
        <v>14732408</v>
      </c>
      <c r="G10" s="165">
        <f>'Detailed Data'!Z45</f>
        <v>800</v>
      </c>
      <c r="H10" s="165">
        <f>'Detailed Data'!AC45</f>
        <v>14694381</v>
      </c>
      <c r="I10" s="175">
        <f t="shared" si="3"/>
        <v>2.7213963036775111E-2</v>
      </c>
      <c r="J10" s="173">
        <f>'Detailed Data'!AD45</f>
        <v>1</v>
      </c>
      <c r="K10" s="165">
        <f>'Detailed Data'!CL45</f>
        <v>148302</v>
      </c>
      <c r="L10" s="168">
        <f t="shared" si="4"/>
        <v>1.0367084203565963E-2</v>
      </c>
      <c r="M10" s="165">
        <f>'Detailed Data'!AG45</f>
        <v>129189</v>
      </c>
      <c r="N10" s="168">
        <f t="shared" si="5"/>
        <v>8.9064640305746619E-3</v>
      </c>
      <c r="O10" s="160">
        <f>'Detailed Data'!J45</f>
        <v>557</v>
      </c>
      <c r="P10" s="160">
        <f>'Detailed Data'!AH45</f>
        <v>177</v>
      </c>
      <c r="Q10" s="171">
        <f t="shared" si="6"/>
        <v>0.31777378815080792</v>
      </c>
      <c r="R10" s="160">
        <f>'Detailed Data'!AI45</f>
        <v>128</v>
      </c>
      <c r="S10" s="171">
        <f t="shared" ref="S10:S29" si="13">IF(O10&gt;0,(+R10/O10),0)</f>
        <v>0.22980251346499103</v>
      </c>
      <c r="T10" s="160">
        <f>'Detailed Data'!CJ45</f>
        <v>21</v>
      </c>
      <c r="U10" s="171">
        <f t="shared" si="7"/>
        <v>3.7701974865350089E-2</v>
      </c>
      <c r="V10" s="160">
        <f>'Detailed Data'!CK45</f>
        <v>7</v>
      </c>
      <c r="W10" s="171">
        <f t="shared" si="8"/>
        <v>1.2567324955116697E-2</v>
      </c>
      <c r="X10" s="160">
        <f t="shared" si="1"/>
        <v>585</v>
      </c>
      <c r="Y10" s="171">
        <f t="shared" si="9"/>
        <v>5.0269299820466788E-2</v>
      </c>
      <c r="Z10" s="160">
        <f>'Detailed Data'!K45</f>
        <v>906</v>
      </c>
      <c r="AA10" s="160">
        <f>'Detailed Data'!L45</f>
        <v>890</v>
      </c>
      <c r="AB10" s="160">
        <f t="shared" si="2"/>
        <v>585</v>
      </c>
      <c r="AC10" s="172">
        <f t="shared" si="10"/>
        <v>5.0269299820466788E-2</v>
      </c>
      <c r="AD10" s="173">
        <f>'Detailed Data'!M45</f>
        <v>1</v>
      </c>
      <c r="AE10" s="36"/>
    </row>
    <row r="11" spans="1:31" s="30" customFormat="1" ht="31.5" customHeight="1" thickTop="1" thickBot="1">
      <c r="A11" s="240"/>
      <c r="B11" s="164" t="s">
        <v>124</v>
      </c>
      <c r="C11" s="165">
        <f t="shared" ref="C11:H11" si="14">SUM(C9,C10,)</f>
        <v>38778801</v>
      </c>
      <c r="D11" s="165">
        <f t="shared" si="14"/>
        <v>38365368</v>
      </c>
      <c r="E11" s="165">
        <f t="shared" si="14"/>
        <v>39075272</v>
      </c>
      <c r="F11" s="165">
        <f t="shared" si="14"/>
        <v>40194377</v>
      </c>
      <c r="G11" s="165">
        <f t="shared" si="14"/>
        <v>800</v>
      </c>
      <c r="H11" s="165">
        <f t="shared" si="14"/>
        <v>40233878</v>
      </c>
      <c r="I11" s="175">
        <f t="shared" si="3"/>
        <v>4.8703038636303451E-2</v>
      </c>
      <c r="J11" s="173">
        <f>'Detailed Data'!AD46</f>
        <v>0.90909090909090906</v>
      </c>
      <c r="K11" s="165">
        <f>SUM(K9,K10,)</f>
        <v>440081</v>
      </c>
      <c r="L11" s="168">
        <f t="shared" si="4"/>
        <v>1.1470787925193368E-2</v>
      </c>
      <c r="M11" s="165">
        <f>SUM(M9,M10,)</f>
        <v>296470</v>
      </c>
      <c r="N11" s="168">
        <f t="shared" si="5"/>
        <v>7.6451564348263374E-3</v>
      </c>
      <c r="O11" s="160">
        <f>SUM(O9,O10,)</f>
        <v>1951</v>
      </c>
      <c r="P11" s="160">
        <f>SUM(P9,P10,)</f>
        <v>1165</v>
      </c>
      <c r="Q11" s="171">
        <f t="shared" si="6"/>
        <v>0.59712967708867248</v>
      </c>
      <c r="R11" s="160">
        <f>SUM(R9,R10,)</f>
        <v>478</v>
      </c>
      <c r="S11" s="171">
        <f t="shared" si="13"/>
        <v>0.2450025627883137</v>
      </c>
      <c r="T11" s="160">
        <f>SUM(T9,T10,)</f>
        <v>714</v>
      </c>
      <c r="U11" s="171">
        <f t="shared" si="7"/>
        <v>0.36596617119425934</v>
      </c>
      <c r="V11" s="160">
        <f>SUM(V9,V10,)</f>
        <v>84</v>
      </c>
      <c r="W11" s="171">
        <f t="shared" si="8"/>
        <v>4.3054843669912864E-2</v>
      </c>
      <c r="X11" s="160">
        <f t="shared" si="1"/>
        <v>2749</v>
      </c>
      <c r="Y11" s="171">
        <f t="shared" si="9"/>
        <v>0.40902101486417219</v>
      </c>
      <c r="Z11" s="160">
        <f>SUM(Z9,Z10,)</f>
        <v>4131</v>
      </c>
      <c r="AA11" s="160">
        <f>SUM(AA9,AA10,)</f>
        <v>4111</v>
      </c>
      <c r="AB11" s="160">
        <f t="shared" si="2"/>
        <v>2468</v>
      </c>
      <c r="AC11" s="172">
        <f t="shared" si="10"/>
        <v>0.26499231163505893</v>
      </c>
      <c r="AD11" s="173">
        <f>'Detailed Data'!M46</f>
        <v>0.72727272727272729</v>
      </c>
      <c r="AE11" s="36"/>
    </row>
    <row r="12" spans="1:31" s="30" customFormat="1" ht="31.5" customHeight="1" thickTop="1" thickBot="1">
      <c r="A12" s="238">
        <v>4</v>
      </c>
      <c r="B12" s="174" t="s">
        <v>122</v>
      </c>
      <c r="C12" s="165">
        <f>'Detailed Data'!T58</f>
        <v>95910410</v>
      </c>
      <c r="D12" s="165">
        <f>'Detailed Data'!V58</f>
        <v>95171267</v>
      </c>
      <c r="E12" s="165">
        <f>'Detailed Data'!W58</f>
        <v>98384085</v>
      </c>
      <c r="F12" s="165">
        <f>'Detailed Data'!X58</f>
        <v>97345982</v>
      </c>
      <c r="G12" s="165">
        <f>'Detailed Data'!Z58</f>
        <v>0</v>
      </c>
      <c r="H12" s="165">
        <f>'Detailed Data'!AC58</f>
        <v>97819538</v>
      </c>
      <c r="I12" s="175">
        <f t="shared" si="3"/>
        <v>2.7826371167255764E-2</v>
      </c>
      <c r="J12" s="173">
        <f>'Detailed Data'!AD58</f>
        <v>1</v>
      </c>
      <c r="K12" s="165">
        <f>'Detailed Data'!CL58</f>
        <v>2481728</v>
      </c>
      <c r="L12" s="168">
        <f t="shared" si="4"/>
        <v>2.6076441747906961E-2</v>
      </c>
      <c r="M12" s="165">
        <f>'Detailed Data'!AG58</f>
        <v>2689125</v>
      </c>
      <c r="N12" s="168">
        <f t="shared" si="5"/>
        <v>2.8037884521607197E-2</v>
      </c>
      <c r="O12" s="160">
        <f>'Detailed Data'!J58</f>
        <v>4099</v>
      </c>
      <c r="P12" s="160">
        <f>'Detailed Data'!AH58</f>
        <v>1133</v>
      </c>
      <c r="Q12" s="171">
        <f t="shared" si="6"/>
        <v>0.27640888021468651</v>
      </c>
      <c r="R12" s="160">
        <f>'Detailed Data'!AI58</f>
        <v>349</v>
      </c>
      <c r="S12" s="171">
        <f t="shared" si="13"/>
        <v>8.5142717736033185E-2</v>
      </c>
      <c r="T12" s="160">
        <f>'Detailed Data'!CJ58</f>
        <v>203</v>
      </c>
      <c r="U12" s="171">
        <f t="shared" si="7"/>
        <v>4.9524274213222738E-2</v>
      </c>
      <c r="V12" s="160">
        <f>'Detailed Data'!CK58</f>
        <v>111</v>
      </c>
      <c r="W12" s="171">
        <f t="shared" si="8"/>
        <v>2.7079775555013418E-2</v>
      </c>
      <c r="X12" s="160">
        <f t="shared" si="1"/>
        <v>4413</v>
      </c>
      <c r="Y12" s="171">
        <f t="shared" si="9"/>
        <v>7.6604049768236149E-2</v>
      </c>
      <c r="Z12" s="160">
        <f>'Detailed Data'!K58</f>
        <v>5779</v>
      </c>
      <c r="AA12" s="160">
        <f>'Detailed Data'!L58</f>
        <v>5759</v>
      </c>
      <c r="AB12" s="160">
        <f t="shared" si="2"/>
        <v>4277</v>
      </c>
      <c r="AC12" s="172">
        <f t="shared" si="10"/>
        <v>4.3425225664796292E-2</v>
      </c>
      <c r="AD12" s="173">
        <f>'Detailed Data'!M58</f>
        <v>1</v>
      </c>
      <c r="AE12" s="36"/>
    </row>
    <row r="13" spans="1:31" s="30" customFormat="1" ht="31.5" customHeight="1" thickTop="1" thickBot="1">
      <c r="A13" s="239"/>
      <c r="B13" s="164" t="s">
        <v>123</v>
      </c>
      <c r="C13" s="165">
        <f>'Detailed Data'!T64</f>
        <v>154677330</v>
      </c>
      <c r="D13" s="165">
        <f>'Detailed Data'!V64</f>
        <v>154377330</v>
      </c>
      <c r="E13" s="165">
        <f>'Detailed Data'!W64</f>
        <v>158347088</v>
      </c>
      <c r="F13" s="165">
        <f>'Detailed Data'!X64</f>
        <v>159257852</v>
      </c>
      <c r="G13" s="165">
        <f>'Detailed Data'!Z64</f>
        <v>1375000</v>
      </c>
      <c r="H13" s="165">
        <f>'Detailed Data'!AC64</f>
        <v>160103660</v>
      </c>
      <c r="I13" s="175">
        <f t="shared" si="3"/>
        <v>3.7093075777382599E-2</v>
      </c>
      <c r="J13" s="173">
        <f>'Detailed Data'!AD64</f>
        <v>1</v>
      </c>
      <c r="K13" s="165">
        <f>'Detailed Data'!CL64</f>
        <v>3772432</v>
      </c>
      <c r="L13" s="168">
        <f t="shared" si="4"/>
        <v>2.44364376557102E-2</v>
      </c>
      <c r="M13" s="165">
        <f>'Detailed Data'!AG64</f>
        <v>3711509</v>
      </c>
      <c r="N13" s="168">
        <f t="shared" si="5"/>
        <v>2.3995171108784977E-2</v>
      </c>
      <c r="O13" s="160">
        <f>'Detailed Data'!J64</f>
        <v>1997</v>
      </c>
      <c r="P13" s="160">
        <f>'Detailed Data'!AH64</f>
        <v>246</v>
      </c>
      <c r="Q13" s="171">
        <f t="shared" si="6"/>
        <v>0.12318477716574862</v>
      </c>
      <c r="R13" s="160">
        <f>'Detailed Data'!AI64</f>
        <v>170</v>
      </c>
      <c r="S13" s="171">
        <f t="shared" si="13"/>
        <v>8.5127691537305955E-2</v>
      </c>
      <c r="T13" s="160">
        <f>'Detailed Data'!CJ64</f>
        <v>156</v>
      </c>
      <c r="U13" s="171">
        <f t="shared" si="7"/>
        <v>7.8117175763645463E-2</v>
      </c>
      <c r="V13" s="160">
        <f>'Detailed Data'!CK64</f>
        <v>0</v>
      </c>
      <c r="W13" s="171">
        <f t="shared" si="8"/>
        <v>0</v>
      </c>
      <c r="X13" s="160">
        <f t="shared" si="1"/>
        <v>2153</v>
      </c>
      <c r="Y13" s="171">
        <f t="shared" si="9"/>
        <v>7.8117175763645463E-2</v>
      </c>
      <c r="Z13" s="160">
        <f>'Detailed Data'!K64</f>
        <v>2471</v>
      </c>
      <c r="AA13" s="160">
        <f>'Detailed Data'!L64</f>
        <v>2480</v>
      </c>
      <c r="AB13" s="160">
        <f t="shared" si="2"/>
        <v>2064</v>
      </c>
      <c r="AC13" s="172">
        <f t="shared" si="10"/>
        <v>3.3550325488232349E-2</v>
      </c>
      <c r="AD13" s="173">
        <f>'Detailed Data'!M64</f>
        <v>1</v>
      </c>
      <c r="AE13" s="36"/>
    </row>
    <row r="14" spans="1:31" s="30" customFormat="1" ht="31.5" customHeight="1" thickTop="1" thickBot="1">
      <c r="A14" s="240"/>
      <c r="B14" s="164" t="s">
        <v>124</v>
      </c>
      <c r="C14" s="165">
        <f t="shared" ref="C14:H14" si="15">SUM(C12,C13,)</f>
        <v>250587740</v>
      </c>
      <c r="D14" s="165">
        <f t="shared" si="15"/>
        <v>249548597</v>
      </c>
      <c r="E14" s="165">
        <f t="shared" si="15"/>
        <v>256731173</v>
      </c>
      <c r="F14" s="165">
        <f t="shared" si="15"/>
        <v>256603834</v>
      </c>
      <c r="G14" s="165">
        <f t="shared" si="15"/>
        <v>1375000</v>
      </c>
      <c r="H14" s="165">
        <f t="shared" si="15"/>
        <v>257923198</v>
      </c>
      <c r="I14" s="175">
        <f t="shared" si="3"/>
        <v>3.3558998530454569E-2</v>
      </c>
      <c r="J14" s="173">
        <f>'Detailed Data'!AD65</f>
        <v>1</v>
      </c>
      <c r="K14" s="165">
        <f>SUM(K12,K13,)</f>
        <v>6254160</v>
      </c>
      <c r="L14" s="168">
        <f t="shared" si="4"/>
        <v>2.5061892053033663E-2</v>
      </c>
      <c r="M14" s="165">
        <f>SUM(M12,M13,)</f>
        <v>6400634</v>
      </c>
      <c r="N14" s="168">
        <f t="shared" si="5"/>
        <v>2.5542486635619126E-2</v>
      </c>
      <c r="O14" s="160">
        <f>SUM(O12,O13,)</f>
        <v>6096</v>
      </c>
      <c r="P14" s="160">
        <f>SUM(P12,P13,)</f>
        <v>1379</v>
      </c>
      <c r="Q14" s="171">
        <f t="shared" si="6"/>
        <v>0.22621391076115485</v>
      </c>
      <c r="R14" s="160">
        <f>SUM(R12,R13,)</f>
        <v>519</v>
      </c>
      <c r="S14" s="171">
        <f t="shared" si="13"/>
        <v>8.5137795275590553E-2</v>
      </c>
      <c r="T14" s="160">
        <f>SUM(T12,T13,)</f>
        <v>359</v>
      </c>
      <c r="U14" s="171">
        <f t="shared" si="7"/>
        <v>5.8891076115485566E-2</v>
      </c>
      <c r="V14" s="160">
        <f>SUM(V12,V13,)</f>
        <v>111</v>
      </c>
      <c r="W14" s="171">
        <f t="shared" si="8"/>
        <v>1.8208661417322834E-2</v>
      </c>
      <c r="X14" s="160">
        <f t="shared" si="1"/>
        <v>6566</v>
      </c>
      <c r="Y14" s="171">
        <f t="shared" si="9"/>
        <v>7.7099737532808396E-2</v>
      </c>
      <c r="Z14" s="160">
        <f>SUM(Z12,Z13,)</f>
        <v>8250</v>
      </c>
      <c r="AA14" s="160">
        <f>SUM(AA12,AA13,)</f>
        <v>8239</v>
      </c>
      <c r="AB14" s="160">
        <f t="shared" si="2"/>
        <v>6341</v>
      </c>
      <c r="AC14" s="172">
        <f t="shared" si="10"/>
        <v>4.0190288713910761E-2</v>
      </c>
      <c r="AD14" s="173">
        <f>'Detailed Data'!M65</f>
        <v>1</v>
      </c>
      <c r="AE14" s="36"/>
    </row>
    <row r="15" spans="1:31" s="30" customFormat="1" ht="31.5" customHeight="1" thickTop="1" thickBot="1">
      <c r="A15" s="238">
        <v>5</v>
      </c>
      <c r="B15" s="174" t="s">
        <v>122</v>
      </c>
      <c r="C15" s="165">
        <f>'Detailed Data'!T76</f>
        <v>26469379</v>
      </c>
      <c r="D15" s="165">
        <f>'Detailed Data'!V76</f>
        <v>26015379</v>
      </c>
      <c r="E15" s="165">
        <f>'Detailed Data'!W76</f>
        <v>26791210</v>
      </c>
      <c r="F15" s="165">
        <f>'Detailed Data'!X76</f>
        <v>27057218</v>
      </c>
      <c r="G15" s="165">
        <f>'Detailed Data'!Z76</f>
        <v>0</v>
      </c>
      <c r="H15" s="165">
        <f>'Detailed Data'!AC76</f>
        <v>26891419</v>
      </c>
      <c r="I15" s="175">
        <f t="shared" si="3"/>
        <v>3.3673928025419117E-2</v>
      </c>
      <c r="J15" s="173">
        <f>'Detailed Data'!AD76</f>
        <v>1</v>
      </c>
      <c r="K15" s="165">
        <f>'Detailed Data'!CL76</f>
        <v>369671</v>
      </c>
      <c r="L15" s="168">
        <f t="shared" si="4"/>
        <v>1.4209710340948714E-2</v>
      </c>
      <c r="M15" s="165">
        <f>'Detailed Data'!AG76</f>
        <v>321830</v>
      </c>
      <c r="N15" s="168">
        <f t="shared" si="5"/>
        <v>1.2158577653068476E-2</v>
      </c>
      <c r="O15" s="160">
        <f>'Detailed Data'!J76</f>
        <v>1990</v>
      </c>
      <c r="P15" s="160">
        <f>'Detailed Data'!AH76</f>
        <v>433</v>
      </c>
      <c r="Q15" s="171">
        <f t="shared" si="6"/>
        <v>0.21758793969849247</v>
      </c>
      <c r="R15" s="160">
        <f>'Detailed Data'!AI76</f>
        <v>448</v>
      </c>
      <c r="S15" s="171">
        <f t="shared" si="13"/>
        <v>0.22512562814070353</v>
      </c>
      <c r="T15" s="160">
        <f>'Detailed Data'!CJ76</f>
        <v>52</v>
      </c>
      <c r="U15" s="171">
        <f t="shared" si="7"/>
        <v>2.6130653266331658E-2</v>
      </c>
      <c r="V15" s="160">
        <f>'Detailed Data'!CK76</f>
        <v>200</v>
      </c>
      <c r="W15" s="171">
        <f t="shared" si="8"/>
        <v>0.10050251256281408</v>
      </c>
      <c r="X15" s="160">
        <f t="shared" si="1"/>
        <v>2242</v>
      </c>
      <c r="Y15" s="171">
        <f t="shared" si="9"/>
        <v>0.12663316582914572</v>
      </c>
      <c r="Z15" s="160">
        <f>'Detailed Data'!K76</f>
        <v>3142</v>
      </c>
      <c r="AA15" s="160">
        <f>'Detailed Data'!L76</f>
        <v>3104</v>
      </c>
      <c r="AB15" s="160">
        <f t="shared" si="2"/>
        <v>2223</v>
      </c>
      <c r="AC15" s="172">
        <f t="shared" si="10"/>
        <v>0.11708542713567839</v>
      </c>
      <c r="AD15" s="173">
        <f>'Detailed Data'!M76</f>
        <v>0.77777777777777779</v>
      </c>
      <c r="AE15" s="36"/>
    </row>
    <row r="16" spans="1:31" s="30" customFormat="1" ht="31.5" customHeight="1" thickTop="1" thickBot="1">
      <c r="A16" s="239"/>
      <c r="B16" s="164" t="s">
        <v>123</v>
      </c>
      <c r="C16" s="165">
        <f>'Detailed Data'!T81</f>
        <v>4914622</v>
      </c>
      <c r="D16" s="165">
        <f>'Detailed Data'!V81</f>
        <v>4776461</v>
      </c>
      <c r="E16" s="165">
        <f>'Detailed Data'!W81</f>
        <v>4921721</v>
      </c>
      <c r="F16" s="165">
        <f>'Detailed Data'!X81</f>
        <v>4831405</v>
      </c>
      <c r="G16" s="165">
        <f>'Detailed Data'!Z81</f>
        <v>0</v>
      </c>
      <c r="H16" s="165">
        <f>'Detailed Data'!AC81</f>
        <v>4824162</v>
      </c>
      <c r="I16" s="175">
        <f t="shared" si="3"/>
        <v>9.9866826087347937E-3</v>
      </c>
      <c r="J16" s="173">
        <f>'Detailed Data'!AD81</f>
        <v>1</v>
      </c>
      <c r="K16" s="165">
        <f>'Detailed Data'!CL81</f>
        <v>11926</v>
      </c>
      <c r="L16" s="168">
        <f t="shared" si="4"/>
        <v>2.4968276722033321E-3</v>
      </c>
      <c r="M16" s="165">
        <f>'Detailed Data'!AG81</f>
        <v>7099</v>
      </c>
      <c r="N16" s="168">
        <f t="shared" si="5"/>
        <v>1.4444651084050818E-3</v>
      </c>
      <c r="O16" s="160">
        <f>'Detailed Data'!J81</f>
        <v>675</v>
      </c>
      <c r="P16" s="160">
        <f>'Detailed Data'!AH81</f>
        <v>96</v>
      </c>
      <c r="Q16" s="171">
        <f t="shared" si="6"/>
        <v>0.14222222222222222</v>
      </c>
      <c r="R16" s="160">
        <f>'Detailed Data'!AI81</f>
        <v>121</v>
      </c>
      <c r="S16" s="171">
        <f t="shared" si="13"/>
        <v>0.17925925925925926</v>
      </c>
      <c r="T16" s="160">
        <f>'Detailed Data'!CJ81</f>
        <v>0</v>
      </c>
      <c r="U16" s="171">
        <f t="shared" si="7"/>
        <v>0</v>
      </c>
      <c r="V16" s="160">
        <f>'Detailed Data'!CK81</f>
        <v>2</v>
      </c>
      <c r="W16" s="171">
        <f t="shared" si="8"/>
        <v>2.9629629629629628E-3</v>
      </c>
      <c r="X16" s="160">
        <f t="shared" si="1"/>
        <v>677</v>
      </c>
      <c r="Y16" s="171">
        <f t="shared" si="9"/>
        <v>2.9629629629629628E-3</v>
      </c>
      <c r="Z16" s="160">
        <f>'Detailed Data'!K81</f>
        <v>894</v>
      </c>
      <c r="AA16" s="160">
        <f>'Detailed Data'!L81</f>
        <v>824</v>
      </c>
      <c r="AB16" s="160">
        <f t="shared" si="2"/>
        <v>607</v>
      </c>
      <c r="AC16" s="172">
        <f t="shared" si="10"/>
        <v>-0.10074074074074074</v>
      </c>
      <c r="AD16" s="173">
        <f>'Detailed Data'!M81</f>
        <v>1</v>
      </c>
      <c r="AE16" s="36"/>
    </row>
    <row r="17" spans="1:31" s="30" customFormat="1" ht="31.5" customHeight="1" thickTop="1" thickBot="1">
      <c r="A17" s="240"/>
      <c r="B17" s="164" t="s">
        <v>124</v>
      </c>
      <c r="C17" s="165">
        <f t="shared" ref="C17:H17" si="16">SUM(C15,C16,)</f>
        <v>31384001</v>
      </c>
      <c r="D17" s="165">
        <f t="shared" si="16"/>
        <v>30791840</v>
      </c>
      <c r="E17" s="165">
        <f t="shared" si="16"/>
        <v>31712931</v>
      </c>
      <c r="F17" s="165">
        <f t="shared" si="16"/>
        <v>31888623</v>
      </c>
      <c r="G17" s="165">
        <f t="shared" si="16"/>
        <v>0</v>
      </c>
      <c r="H17" s="165">
        <f t="shared" si="16"/>
        <v>31715581</v>
      </c>
      <c r="I17" s="175">
        <f t="shared" si="3"/>
        <v>2.9999538838861205E-2</v>
      </c>
      <c r="J17" s="173">
        <f>'Detailed Data'!AD82</f>
        <v>1</v>
      </c>
      <c r="K17" s="165">
        <f>SUM(K15,K16,)</f>
        <v>381597</v>
      </c>
      <c r="L17" s="168">
        <f t="shared" si="4"/>
        <v>1.239279627329838E-2</v>
      </c>
      <c r="M17" s="165">
        <f>SUM(M15,M16,)</f>
        <v>328929</v>
      </c>
      <c r="N17" s="168">
        <f t="shared" si="5"/>
        <v>1.0480786054015229E-2</v>
      </c>
      <c r="O17" s="160">
        <f>SUM(O15,O16,)</f>
        <v>2665</v>
      </c>
      <c r="P17" s="160">
        <f>SUM(P15,P16,)</f>
        <v>529</v>
      </c>
      <c r="Q17" s="171">
        <f t="shared" si="6"/>
        <v>0.19849906191369607</v>
      </c>
      <c r="R17" s="160">
        <f>SUM(R15,R16,)</f>
        <v>569</v>
      </c>
      <c r="S17" s="171">
        <f t="shared" si="13"/>
        <v>0.21350844277673545</v>
      </c>
      <c r="T17" s="160">
        <f>SUM(T15,T16,)</f>
        <v>52</v>
      </c>
      <c r="U17" s="171">
        <f t="shared" si="7"/>
        <v>1.9512195121951219E-2</v>
      </c>
      <c r="V17" s="160">
        <f>SUM(V15,V16,)</f>
        <v>202</v>
      </c>
      <c r="W17" s="171">
        <f t="shared" si="8"/>
        <v>7.5797373358348963E-2</v>
      </c>
      <c r="X17" s="160">
        <f t="shared" si="1"/>
        <v>2919</v>
      </c>
      <c r="Y17" s="171">
        <f t="shared" si="9"/>
        <v>9.5309568480300186E-2</v>
      </c>
      <c r="Z17" s="160">
        <f>SUM(Z15,Z16,)</f>
        <v>4036</v>
      </c>
      <c r="AA17" s="160">
        <f>SUM(AA15,AA16,)</f>
        <v>3928</v>
      </c>
      <c r="AB17" s="160">
        <f t="shared" si="2"/>
        <v>2830</v>
      </c>
      <c r="AC17" s="172">
        <f t="shared" si="10"/>
        <v>6.1913696060037521E-2</v>
      </c>
      <c r="AD17" s="173">
        <f>'Detailed Data'!M82</f>
        <v>0.83333333333333337</v>
      </c>
      <c r="AE17" s="36"/>
    </row>
    <row r="18" spans="1:31" s="30" customFormat="1" ht="31.5" customHeight="1" thickTop="1" thickBot="1">
      <c r="A18" s="238">
        <v>6</v>
      </c>
      <c r="B18" s="174" t="s">
        <v>122</v>
      </c>
      <c r="C18" s="165">
        <f>'Detailed Data'!T88</f>
        <v>27866824</v>
      </c>
      <c r="D18" s="165">
        <f>'Detailed Data'!V88</f>
        <v>27564126</v>
      </c>
      <c r="E18" s="165">
        <f>'Detailed Data'!W88</f>
        <v>28471300</v>
      </c>
      <c r="F18" s="165">
        <f>'Detailed Data'!X88</f>
        <v>28512117</v>
      </c>
      <c r="G18" s="165">
        <f>'Detailed Data'!Z88</f>
        <v>540000</v>
      </c>
      <c r="H18" s="165">
        <f>'Detailed Data'!AC88</f>
        <v>28886468</v>
      </c>
      <c r="I18" s="175">
        <f t="shared" si="3"/>
        <v>4.7973296885959672E-2</v>
      </c>
      <c r="J18" s="173">
        <f>'Detailed Data'!AD88</f>
        <v>1</v>
      </c>
      <c r="K18" s="165">
        <f>'Detailed Data'!CL88</f>
        <v>744068</v>
      </c>
      <c r="L18" s="168">
        <f t="shared" si="4"/>
        <v>2.6994071932482096E-2</v>
      </c>
      <c r="M18" s="165">
        <f>'Detailed Data'!AG88</f>
        <v>604477</v>
      </c>
      <c r="N18" s="168">
        <f t="shared" si="5"/>
        <v>2.1691635903682456E-2</v>
      </c>
      <c r="O18" s="160">
        <f>'Detailed Data'!J88</f>
        <v>1460</v>
      </c>
      <c r="P18" s="160">
        <f>'Detailed Data'!AH88</f>
        <v>140</v>
      </c>
      <c r="Q18" s="171">
        <f t="shared" si="6"/>
        <v>9.5890410958904104E-2</v>
      </c>
      <c r="R18" s="160">
        <f>'Detailed Data'!AI88</f>
        <v>115</v>
      </c>
      <c r="S18" s="171">
        <f t="shared" si="13"/>
        <v>7.8767123287671229E-2</v>
      </c>
      <c r="T18" s="160">
        <f>'Detailed Data'!CJ88</f>
        <v>0</v>
      </c>
      <c r="U18" s="171">
        <f t="shared" si="7"/>
        <v>0</v>
      </c>
      <c r="V18" s="160">
        <f>'Detailed Data'!CK88</f>
        <v>95</v>
      </c>
      <c r="W18" s="171">
        <f t="shared" si="8"/>
        <v>6.5068493150684928E-2</v>
      </c>
      <c r="X18" s="160">
        <f t="shared" si="1"/>
        <v>1555</v>
      </c>
      <c r="Y18" s="171">
        <f t="shared" si="9"/>
        <v>6.5068493150684928E-2</v>
      </c>
      <c r="Z18" s="160">
        <f>'Detailed Data'!K88</f>
        <v>1810</v>
      </c>
      <c r="AA18" s="160">
        <f>'Detailed Data'!L88</f>
        <v>1618</v>
      </c>
      <c r="AB18" s="160">
        <f t="shared" si="2"/>
        <v>1363</v>
      </c>
      <c r="AC18" s="172">
        <f t="shared" si="10"/>
        <v>-6.6438356164383566E-2</v>
      </c>
      <c r="AD18" s="173">
        <f>'Detailed Data'!M88</f>
        <v>1</v>
      </c>
      <c r="AE18" s="36"/>
    </row>
    <row r="19" spans="1:31" s="30" customFormat="1" ht="31.5" customHeight="1" thickTop="1" thickBot="1">
      <c r="A19" s="239"/>
      <c r="B19" s="164" t="s">
        <v>123</v>
      </c>
      <c r="C19" s="165">
        <f>'Detailed Data'!T92</f>
        <v>7866697</v>
      </c>
      <c r="D19" s="165">
        <f>'Detailed Data'!V92</f>
        <v>7732302</v>
      </c>
      <c r="E19" s="165">
        <f>'Detailed Data'!W92</f>
        <v>7801270</v>
      </c>
      <c r="F19" s="165">
        <f>'Detailed Data'!X92</f>
        <v>7585624</v>
      </c>
      <c r="G19" s="165">
        <f>'Detailed Data'!Z92</f>
        <v>0</v>
      </c>
      <c r="H19" s="165">
        <f>'Detailed Data'!AC92</f>
        <v>621755</v>
      </c>
      <c r="I19" s="175">
        <f t="shared" si="3"/>
        <v>-0.9195899228974761</v>
      </c>
      <c r="J19" s="173">
        <f>'Detailed Data'!AD92</f>
        <v>1</v>
      </c>
      <c r="K19" s="165">
        <f>'Detailed Data'!CL92</f>
        <v>-39934</v>
      </c>
      <c r="L19" s="168">
        <f t="shared" si="4"/>
        <v>-5.1645680678276667E-3</v>
      </c>
      <c r="M19" s="165">
        <f>'Detailed Data'!AG92</f>
        <v>-65427</v>
      </c>
      <c r="N19" s="168">
        <f t="shared" si="5"/>
        <v>-8.316959455791929E-3</v>
      </c>
      <c r="O19" s="160">
        <f>'Detailed Data'!J92</f>
        <v>880</v>
      </c>
      <c r="P19" s="160">
        <f>'Detailed Data'!AH92</f>
        <v>80</v>
      </c>
      <c r="Q19" s="171">
        <f t="shared" si="6"/>
        <v>9.0909090909090912E-2</v>
      </c>
      <c r="R19" s="160">
        <f>'Detailed Data'!AI92</f>
        <v>86</v>
      </c>
      <c r="S19" s="171">
        <f t="shared" si="13"/>
        <v>9.7727272727272732E-2</v>
      </c>
      <c r="T19" s="160">
        <f>'Detailed Data'!CJ92</f>
        <v>181</v>
      </c>
      <c r="U19" s="171">
        <f t="shared" si="7"/>
        <v>0.20568181818181819</v>
      </c>
      <c r="V19" s="160">
        <f>'Detailed Data'!CK92</f>
        <v>0</v>
      </c>
      <c r="W19" s="171">
        <f t="shared" si="8"/>
        <v>0</v>
      </c>
      <c r="X19" s="160">
        <f t="shared" si="1"/>
        <v>1061</v>
      </c>
      <c r="Y19" s="171">
        <f t="shared" si="9"/>
        <v>0.20568181818181819</v>
      </c>
      <c r="Z19" s="160">
        <f>'Detailed Data'!K92</f>
        <v>1227</v>
      </c>
      <c r="AA19" s="160">
        <f>'Detailed Data'!L92</f>
        <v>1223</v>
      </c>
      <c r="AB19" s="160">
        <f t="shared" si="2"/>
        <v>1057</v>
      </c>
      <c r="AC19" s="172">
        <f t="shared" si="10"/>
        <v>0.20113636363636364</v>
      </c>
      <c r="AD19" s="173">
        <f>'Detailed Data'!M92</f>
        <v>0.5</v>
      </c>
      <c r="AE19" s="36"/>
    </row>
    <row r="20" spans="1:31" s="30" customFormat="1" ht="31.5" customHeight="1" thickTop="1" thickBot="1">
      <c r="A20" s="240"/>
      <c r="B20" s="164" t="s">
        <v>124</v>
      </c>
      <c r="C20" s="165">
        <f t="shared" ref="C20:H20" si="17">SUM(C18,C19,)</f>
        <v>35733521</v>
      </c>
      <c r="D20" s="165">
        <f t="shared" si="17"/>
        <v>35296428</v>
      </c>
      <c r="E20" s="165">
        <f t="shared" si="17"/>
        <v>36272570</v>
      </c>
      <c r="F20" s="165">
        <f t="shared" si="17"/>
        <v>36097741</v>
      </c>
      <c r="G20" s="165">
        <f t="shared" si="17"/>
        <v>540000</v>
      </c>
      <c r="H20" s="165">
        <f t="shared" si="17"/>
        <v>29508223</v>
      </c>
      <c r="I20" s="175">
        <f t="shared" si="3"/>
        <v>-0.1639884069855454</v>
      </c>
      <c r="J20" s="173">
        <f>'Detailed Data'!AD93</f>
        <v>1</v>
      </c>
      <c r="K20" s="165">
        <f>SUM(K18,K19,)</f>
        <v>704134</v>
      </c>
      <c r="L20" s="168">
        <f t="shared" si="4"/>
        <v>1.9949157461485904E-2</v>
      </c>
      <c r="M20" s="165">
        <f>SUM(M18,M19,)</f>
        <v>539050</v>
      </c>
      <c r="N20" s="168">
        <f t="shared" si="5"/>
        <v>1.5085275251772699E-2</v>
      </c>
      <c r="O20" s="160">
        <f>SUM(O18,O19,)</f>
        <v>2340</v>
      </c>
      <c r="P20" s="160">
        <f>SUM(P18,P19,)</f>
        <v>220</v>
      </c>
      <c r="Q20" s="171">
        <f t="shared" si="6"/>
        <v>9.4017094017094016E-2</v>
      </c>
      <c r="R20" s="160">
        <f>SUM(R18,R19,)</f>
        <v>201</v>
      </c>
      <c r="S20" s="171">
        <f t="shared" si="13"/>
        <v>8.5897435897435898E-2</v>
      </c>
      <c r="T20" s="160">
        <f>SUM(T18,T19,)</f>
        <v>181</v>
      </c>
      <c r="U20" s="171">
        <f t="shared" si="7"/>
        <v>7.7350427350427353E-2</v>
      </c>
      <c r="V20" s="160">
        <f>SUM(V18,V19,)</f>
        <v>95</v>
      </c>
      <c r="W20" s="171">
        <f t="shared" si="8"/>
        <v>4.05982905982906E-2</v>
      </c>
      <c r="X20" s="160">
        <f t="shared" si="1"/>
        <v>2616</v>
      </c>
      <c r="Y20" s="171">
        <f t="shared" si="9"/>
        <v>0.11794871794871795</v>
      </c>
      <c r="Z20" s="160">
        <f>SUM(Z18,Z19,)</f>
        <v>3037</v>
      </c>
      <c r="AA20" s="160">
        <f>SUM(AA18,AA19,)</f>
        <v>2841</v>
      </c>
      <c r="AB20" s="160">
        <f t="shared" si="2"/>
        <v>2420</v>
      </c>
      <c r="AC20" s="172">
        <f t="shared" si="10"/>
        <v>3.4188034188034191E-2</v>
      </c>
      <c r="AD20" s="173">
        <f>'Detailed Data'!M93</f>
        <v>0.83333333333333337</v>
      </c>
      <c r="AE20" s="36"/>
    </row>
    <row r="21" spans="1:31" s="30" customFormat="1" ht="31.5" customHeight="1" thickTop="1" thickBot="1">
      <c r="A21" s="238">
        <v>7</v>
      </c>
      <c r="B21" s="174" t="s">
        <v>122</v>
      </c>
      <c r="C21" s="165">
        <f>'Detailed Data'!T97</f>
        <v>8937902</v>
      </c>
      <c r="D21" s="165">
        <f>'Detailed Data'!V97</f>
        <v>8837902</v>
      </c>
      <c r="E21" s="165">
        <f>'Detailed Data'!W97</f>
        <v>9144467</v>
      </c>
      <c r="F21" s="165">
        <f>'Detailed Data'!X97</f>
        <v>9093135</v>
      </c>
      <c r="G21" s="165">
        <f>'Detailed Data'!Z97</f>
        <v>0</v>
      </c>
      <c r="H21" s="165">
        <f>'Detailed Data'!AC97</f>
        <v>9202070</v>
      </c>
      <c r="I21" s="175">
        <f t="shared" si="3"/>
        <v>4.1205254369193048E-2</v>
      </c>
      <c r="J21" s="173">
        <f>'Detailed Data'!AD97</f>
        <v>1</v>
      </c>
      <c r="K21" s="165">
        <f>'Detailed Data'!CL97</f>
        <v>148506</v>
      </c>
      <c r="L21" s="168">
        <f t="shared" si="4"/>
        <v>1.6803309201663473E-2</v>
      </c>
      <c r="M21" s="165">
        <f>'Detailed Data'!AG97</f>
        <v>206565</v>
      </c>
      <c r="N21" s="168">
        <f t="shared" si="5"/>
        <v>2.3111128316242447E-2</v>
      </c>
      <c r="O21" s="160">
        <f>'Detailed Data'!J97</f>
        <v>710</v>
      </c>
      <c r="P21" s="160">
        <f>'Detailed Data'!AH97</f>
        <v>104</v>
      </c>
      <c r="Q21" s="171">
        <f t="shared" si="6"/>
        <v>0.14647887323943662</v>
      </c>
      <c r="R21" s="160">
        <f>'Detailed Data'!AI97</f>
        <v>57</v>
      </c>
      <c r="S21" s="171">
        <f t="shared" si="13"/>
        <v>8.0281690140845074E-2</v>
      </c>
      <c r="T21" s="160">
        <f>'Detailed Data'!CJ97</f>
        <v>0</v>
      </c>
      <c r="U21" s="171">
        <f t="shared" si="7"/>
        <v>0</v>
      </c>
      <c r="V21" s="160">
        <f>'Detailed Data'!CK97</f>
        <v>7</v>
      </c>
      <c r="W21" s="171">
        <f t="shared" si="8"/>
        <v>9.8591549295774655E-3</v>
      </c>
      <c r="X21" s="160">
        <f t="shared" si="1"/>
        <v>717</v>
      </c>
      <c r="Y21" s="171">
        <f t="shared" si="9"/>
        <v>9.8591549295774655E-3</v>
      </c>
      <c r="Z21" s="160">
        <f>'Detailed Data'!K97</f>
        <v>871</v>
      </c>
      <c r="AA21" s="160">
        <f>'Detailed Data'!L97</f>
        <v>866</v>
      </c>
      <c r="AB21" s="160">
        <f t="shared" si="2"/>
        <v>705</v>
      </c>
      <c r="AC21" s="172">
        <f t="shared" si="10"/>
        <v>-7.0422535211267607E-3</v>
      </c>
      <c r="AD21" s="173">
        <f>'Detailed Data'!M97</f>
        <v>1</v>
      </c>
    </row>
    <row r="22" spans="1:31" s="30" customFormat="1" ht="31.5" customHeight="1" thickTop="1" thickBot="1">
      <c r="A22" s="239"/>
      <c r="B22" s="164" t="s">
        <v>123</v>
      </c>
      <c r="C22" s="165">
        <f>'Detailed Data'!T107</f>
        <v>81416430</v>
      </c>
      <c r="D22" s="165">
        <f>'Detailed Data'!V107</f>
        <v>80900430</v>
      </c>
      <c r="E22" s="165">
        <f>'Detailed Data'!W107</f>
        <v>85561598</v>
      </c>
      <c r="F22" s="165">
        <f>'Detailed Data'!X107</f>
        <v>85734005</v>
      </c>
      <c r="G22" s="165">
        <f>'Detailed Data'!Z107</f>
        <v>0</v>
      </c>
      <c r="H22" s="165">
        <f>'Detailed Data'!AC107</f>
        <v>84430818</v>
      </c>
      <c r="I22" s="175">
        <f t="shared" si="3"/>
        <v>4.3638680288843955E-2</v>
      </c>
      <c r="J22" s="173">
        <f>'Detailed Data'!AD107</f>
        <v>1</v>
      </c>
      <c r="K22" s="165">
        <f>'Detailed Data'!CL107</f>
        <v>4129408</v>
      </c>
      <c r="L22" s="168">
        <f t="shared" si="4"/>
        <v>5.1043090871086841E-2</v>
      </c>
      <c r="M22" s="165">
        <f>'Detailed Data'!AG107</f>
        <v>4145168</v>
      </c>
      <c r="N22" s="168">
        <f t="shared" si="5"/>
        <v>5.0913163350444129E-2</v>
      </c>
      <c r="O22" s="160">
        <f>'Detailed Data'!J107</f>
        <v>2155</v>
      </c>
      <c r="P22" s="160">
        <f>'Detailed Data'!AH107</f>
        <v>896</v>
      </c>
      <c r="Q22" s="171">
        <f t="shared" si="6"/>
        <v>0.41577726218097449</v>
      </c>
      <c r="R22" s="160">
        <f>'Detailed Data'!AI107</f>
        <v>248</v>
      </c>
      <c r="S22" s="171">
        <f t="shared" si="13"/>
        <v>0.11508120649651972</v>
      </c>
      <c r="T22" s="160">
        <f>'Detailed Data'!CJ107</f>
        <v>418</v>
      </c>
      <c r="U22" s="171">
        <f t="shared" si="7"/>
        <v>0.19396751740139212</v>
      </c>
      <c r="V22" s="160">
        <f>'Detailed Data'!CK107</f>
        <v>112</v>
      </c>
      <c r="W22" s="171">
        <f t="shared" si="8"/>
        <v>5.1972157772621812E-2</v>
      </c>
      <c r="X22" s="160">
        <f t="shared" si="1"/>
        <v>2685</v>
      </c>
      <c r="Y22" s="171">
        <f t="shared" si="9"/>
        <v>0.24593967517401391</v>
      </c>
      <c r="Z22" s="160">
        <f>'Detailed Data'!K107</f>
        <v>3879</v>
      </c>
      <c r="AA22" s="160">
        <f>'Detailed Data'!L107</f>
        <v>3987</v>
      </c>
      <c r="AB22" s="160">
        <f t="shared" si="2"/>
        <v>2843</v>
      </c>
      <c r="AC22" s="172">
        <f t="shared" si="10"/>
        <v>0.31925754060324824</v>
      </c>
      <c r="AD22" s="173">
        <f>'Detailed Data'!M107</f>
        <v>0.875</v>
      </c>
    </row>
    <row r="23" spans="1:31" s="30" customFormat="1" ht="31.5" customHeight="1" thickTop="1" thickBot="1">
      <c r="A23" s="240"/>
      <c r="B23" s="164" t="s">
        <v>124</v>
      </c>
      <c r="C23" s="165">
        <f t="shared" ref="C23:H23" si="18">SUM(C21,C22,)</f>
        <v>90354332</v>
      </c>
      <c r="D23" s="165">
        <f t="shared" si="18"/>
        <v>89738332</v>
      </c>
      <c r="E23" s="165">
        <f t="shared" si="18"/>
        <v>94706065</v>
      </c>
      <c r="F23" s="165">
        <f t="shared" si="18"/>
        <v>94827140</v>
      </c>
      <c r="G23" s="165">
        <f t="shared" si="18"/>
        <v>0</v>
      </c>
      <c r="H23" s="165">
        <f t="shared" si="18"/>
        <v>93632888</v>
      </c>
      <c r="I23" s="175">
        <f t="shared" si="3"/>
        <v>4.3399023730461138E-2</v>
      </c>
      <c r="J23" s="173">
        <f>'Detailed Data'!AD108</f>
        <v>1</v>
      </c>
      <c r="K23" s="165">
        <f>SUM(K21,K22,)</f>
        <v>4277914</v>
      </c>
      <c r="L23" s="168">
        <f t="shared" si="4"/>
        <v>4.7670977436932972E-2</v>
      </c>
      <c r="M23" s="165">
        <f>SUM(M21,M22,)</f>
        <v>4351733</v>
      </c>
      <c r="N23" s="168">
        <f t="shared" si="5"/>
        <v>4.8162970204903954E-2</v>
      </c>
      <c r="O23" s="160">
        <f>SUM(O21,O22,)</f>
        <v>2865</v>
      </c>
      <c r="P23" s="160">
        <f>SUM(P21,P22,)</f>
        <v>1000</v>
      </c>
      <c r="Q23" s="171">
        <f t="shared" si="6"/>
        <v>0.34904013961605584</v>
      </c>
      <c r="R23" s="160">
        <f>SUM(R21,R22,)</f>
        <v>305</v>
      </c>
      <c r="S23" s="171">
        <f t="shared" si="13"/>
        <v>0.10645724258289703</v>
      </c>
      <c r="T23" s="160">
        <f>SUM(T21,T22,)</f>
        <v>418</v>
      </c>
      <c r="U23" s="171">
        <f t="shared" si="7"/>
        <v>0.14589877835951134</v>
      </c>
      <c r="V23" s="160">
        <f>SUM(V21,V22,)</f>
        <v>119</v>
      </c>
      <c r="W23" s="171">
        <f t="shared" si="8"/>
        <v>4.1535776614310647E-2</v>
      </c>
      <c r="X23" s="160">
        <f t="shared" si="1"/>
        <v>3402</v>
      </c>
      <c r="Y23" s="171">
        <f t="shared" si="9"/>
        <v>0.187434554973822</v>
      </c>
      <c r="Z23" s="160">
        <f>SUM(Z21,Z22,)</f>
        <v>4750</v>
      </c>
      <c r="AA23" s="160">
        <f>SUM(AA21,AA22,)</f>
        <v>4853</v>
      </c>
      <c r="AB23" s="160">
        <f t="shared" si="2"/>
        <v>3548</v>
      </c>
      <c r="AC23" s="172">
        <f t="shared" si="10"/>
        <v>0.23839441535776615</v>
      </c>
      <c r="AD23" s="173">
        <f>'Detailed Data'!M108</f>
        <v>0.9</v>
      </c>
    </row>
    <row r="24" spans="1:31" s="30" customFormat="1" ht="31.5" customHeight="1" thickTop="1" thickBot="1">
      <c r="A24" s="238">
        <v>8</v>
      </c>
      <c r="B24" s="174" t="s">
        <v>122</v>
      </c>
      <c r="C24" s="165">
        <f>'Detailed Data'!T110</f>
        <v>0</v>
      </c>
      <c r="D24" s="165">
        <f>'Detailed Data'!V110</f>
        <v>0</v>
      </c>
      <c r="E24" s="165">
        <f>'Detailed Data'!W110</f>
        <v>0</v>
      </c>
      <c r="F24" s="165">
        <f>'Detailed Data'!X110</f>
        <v>0</v>
      </c>
      <c r="G24" s="165">
        <f>'Detailed Data'!Z110</f>
        <v>0</v>
      </c>
      <c r="H24" s="165">
        <f>'Detailed Data'!AC110</f>
        <v>0</v>
      </c>
      <c r="I24" s="175">
        <f t="shared" si="3"/>
        <v>0</v>
      </c>
      <c r="J24" s="173">
        <f>'Detailed Data'!AD110</f>
        <v>0</v>
      </c>
      <c r="K24" s="165">
        <f>'Detailed Data'!CL110</f>
        <v>0</v>
      </c>
      <c r="L24" s="168">
        <f t="shared" si="4"/>
        <v>0</v>
      </c>
      <c r="M24" s="165">
        <f>'Detailed Data'!AG110</f>
        <v>0</v>
      </c>
      <c r="N24" s="168">
        <f t="shared" si="5"/>
        <v>0</v>
      </c>
      <c r="O24" s="160">
        <f>'Detailed Data'!J110</f>
        <v>0</v>
      </c>
      <c r="P24" s="160">
        <f>'Detailed Data'!AH110</f>
        <v>0</v>
      </c>
      <c r="Q24" s="171">
        <f t="shared" si="6"/>
        <v>0</v>
      </c>
      <c r="R24" s="160">
        <f>'Detailed Data'!AI110</f>
        <v>0</v>
      </c>
      <c r="S24" s="171">
        <f t="shared" si="13"/>
        <v>0</v>
      </c>
      <c r="T24" s="160">
        <f>'Detailed Data'!CJ110</f>
        <v>0</v>
      </c>
      <c r="U24" s="171">
        <f t="shared" si="7"/>
        <v>0</v>
      </c>
      <c r="V24" s="160">
        <f>'Detailed Data'!CK110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Data'!K110</f>
        <v>0</v>
      </c>
      <c r="AA24" s="160">
        <f>'Detailed Data'!L110</f>
        <v>0</v>
      </c>
      <c r="AB24" s="160">
        <f t="shared" si="2"/>
        <v>0</v>
      </c>
      <c r="AC24" s="172">
        <f t="shared" si="10"/>
        <v>0</v>
      </c>
      <c r="AD24" s="173">
        <f>'Detailed Data'!M110</f>
        <v>0</v>
      </c>
    </row>
    <row r="25" spans="1:31" s="30" customFormat="1" ht="31.5" customHeight="1" thickTop="1" thickBot="1">
      <c r="A25" s="239"/>
      <c r="B25" s="164" t="s">
        <v>123</v>
      </c>
      <c r="C25" s="165">
        <f>'Detailed Data'!T113</f>
        <v>1133672</v>
      </c>
      <c r="D25" s="165">
        <f>'Detailed Data'!V113</f>
        <v>1083672</v>
      </c>
      <c r="E25" s="165">
        <f>'Detailed Data'!W113</f>
        <v>1158672</v>
      </c>
      <c r="F25" s="165">
        <f>'Detailed Data'!X113</f>
        <v>1068668</v>
      </c>
      <c r="G25" s="165">
        <f>'Detailed Data'!Z113</f>
        <v>0</v>
      </c>
      <c r="H25" s="165">
        <f>'Detailed Data'!AC113</f>
        <v>1068668</v>
      </c>
      <c r="I25" s="175">
        <f t="shared" si="3"/>
        <v>-1.3845517831963916E-2</v>
      </c>
      <c r="J25" s="173">
        <f>'Detailed Data'!AD113</f>
        <v>1</v>
      </c>
      <c r="K25" s="165">
        <f>'Detailed Data'!CL113</f>
        <v>39400</v>
      </c>
      <c r="L25" s="168">
        <f t="shared" si="4"/>
        <v>3.6357864741360851E-2</v>
      </c>
      <c r="M25" s="165">
        <f>'Detailed Data'!AG113</f>
        <v>25000</v>
      </c>
      <c r="N25" s="168">
        <f t="shared" si="5"/>
        <v>2.2052233803075316E-2</v>
      </c>
      <c r="O25" s="160">
        <f>'Detailed Data'!J113</f>
        <v>357</v>
      </c>
      <c r="P25" s="160">
        <f>'Detailed Data'!AH113</f>
        <v>4</v>
      </c>
      <c r="Q25" s="171">
        <f t="shared" si="6"/>
        <v>1.1204481792717087E-2</v>
      </c>
      <c r="R25" s="160">
        <f>'Detailed Data'!AI113</f>
        <v>15</v>
      </c>
      <c r="S25" s="171">
        <f t="shared" si="13"/>
        <v>4.2016806722689079E-2</v>
      </c>
      <c r="T25" s="160">
        <f>'Detailed Data'!CJ113</f>
        <v>0</v>
      </c>
      <c r="U25" s="171">
        <f t="shared" si="7"/>
        <v>0</v>
      </c>
      <c r="V25" s="160">
        <f>'Detailed Data'!CK113</f>
        <v>0</v>
      </c>
      <c r="W25" s="171">
        <f t="shared" si="8"/>
        <v>0</v>
      </c>
      <c r="X25" s="160">
        <f t="shared" si="1"/>
        <v>357</v>
      </c>
      <c r="Y25" s="171">
        <f t="shared" si="9"/>
        <v>0</v>
      </c>
      <c r="Z25" s="160">
        <f>'Detailed Data'!K113</f>
        <v>376</v>
      </c>
      <c r="AA25" s="160">
        <f>'Detailed Data'!L113</f>
        <v>155</v>
      </c>
      <c r="AB25" s="160">
        <f t="shared" si="2"/>
        <v>136</v>
      </c>
      <c r="AC25" s="172">
        <f t="shared" si="10"/>
        <v>-0.61904761904761907</v>
      </c>
      <c r="AD25" s="173" t="e">
        <f>'Detailed Data'!M113</f>
        <v>#VALUE!</v>
      </c>
    </row>
    <row r="26" spans="1:31" s="30" customFormat="1" ht="31.5" customHeight="1" thickTop="1" thickBot="1">
      <c r="A26" s="240"/>
      <c r="B26" s="164" t="s">
        <v>124</v>
      </c>
      <c r="C26" s="165">
        <f t="shared" ref="C26:H26" si="19">SUM(C24,C25,)</f>
        <v>1133672</v>
      </c>
      <c r="D26" s="165">
        <f t="shared" si="19"/>
        <v>1083672</v>
      </c>
      <c r="E26" s="165">
        <f t="shared" si="19"/>
        <v>1158672</v>
      </c>
      <c r="F26" s="165">
        <f t="shared" si="19"/>
        <v>1068668</v>
      </c>
      <c r="G26" s="165">
        <f t="shared" si="19"/>
        <v>0</v>
      </c>
      <c r="H26" s="165">
        <f t="shared" si="19"/>
        <v>1068668</v>
      </c>
      <c r="I26" s="175">
        <f t="shared" si="3"/>
        <v>-1.3845517831963916E-2</v>
      </c>
      <c r="J26" s="173">
        <f>'Detailed Data'!AD114</f>
        <v>1</v>
      </c>
      <c r="K26" s="165">
        <f>SUM(K24,K25,)</f>
        <v>39400</v>
      </c>
      <c r="L26" s="168">
        <f t="shared" si="4"/>
        <v>3.6357864741360851E-2</v>
      </c>
      <c r="M26" s="165">
        <f>SUM(M24,M25,)</f>
        <v>25000</v>
      </c>
      <c r="N26" s="168">
        <f t="shared" si="5"/>
        <v>2.2052233803075316E-2</v>
      </c>
      <c r="O26" s="160">
        <f>SUM(O24,O25,)</f>
        <v>357</v>
      </c>
      <c r="P26" s="160">
        <f>SUM(P24,P25,)</f>
        <v>4</v>
      </c>
      <c r="Q26" s="171">
        <f t="shared" si="6"/>
        <v>1.1204481792717087E-2</v>
      </c>
      <c r="R26" s="160">
        <f>SUM(R24,R25,)</f>
        <v>15</v>
      </c>
      <c r="S26" s="171">
        <f t="shared" si="13"/>
        <v>4.2016806722689079E-2</v>
      </c>
      <c r="T26" s="160">
        <f>SUM(T24,T25,)</f>
        <v>0</v>
      </c>
      <c r="U26" s="171">
        <f t="shared" si="7"/>
        <v>0</v>
      </c>
      <c r="V26" s="160">
        <f>SUM(V24,V25,)</f>
        <v>0</v>
      </c>
      <c r="W26" s="171">
        <f t="shared" si="8"/>
        <v>0</v>
      </c>
      <c r="X26" s="160">
        <f t="shared" si="1"/>
        <v>357</v>
      </c>
      <c r="Y26" s="171">
        <f t="shared" si="9"/>
        <v>0</v>
      </c>
      <c r="Z26" s="160">
        <f>SUM(Z24,Z25,)</f>
        <v>376</v>
      </c>
      <c r="AA26" s="160">
        <f>SUM(AA24,AA25,)</f>
        <v>155</v>
      </c>
      <c r="AB26" s="160">
        <f t="shared" si="2"/>
        <v>136</v>
      </c>
      <c r="AC26" s="172">
        <f t="shared" si="10"/>
        <v>-0.61904761904761907</v>
      </c>
      <c r="AD26" s="173">
        <f>'Detailed Data'!M114</f>
        <v>1</v>
      </c>
    </row>
    <row r="27" spans="1:31" s="30" customFormat="1" ht="31.5" customHeight="1" thickTop="1" thickBot="1">
      <c r="A27" s="234" t="s">
        <v>125</v>
      </c>
      <c r="B27" s="33" t="s">
        <v>122</v>
      </c>
      <c r="C27" s="40">
        <f t="shared" ref="C27:H27" si="20">SUM(C3,C6,C9,C12,C15,C18,C21,C24)</f>
        <v>235611418</v>
      </c>
      <c r="D27" s="40">
        <f t="shared" si="20"/>
        <v>233061117</v>
      </c>
      <c r="E27" s="40">
        <f t="shared" si="20"/>
        <v>239646399</v>
      </c>
      <c r="F27" s="40">
        <f t="shared" si="20"/>
        <v>239767009</v>
      </c>
      <c r="G27" s="40">
        <f t="shared" si="20"/>
        <v>540000</v>
      </c>
      <c r="H27" s="40">
        <f t="shared" si="20"/>
        <v>241140492</v>
      </c>
      <c r="I27" s="150">
        <f t="shared" si="3"/>
        <v>3.4666336040945003E-2</v>
      </c>
      <c r="J27" s="44">
        <f>'Detailed Data'!AD116</f>
        <v>0.97727272727272729</v>
      </c>
      <c r="K27" s="40">
        <f>SUM(K3,K6,K9,K12,K15,K18,K21,K24)</f>
        <v>4407636</v>
      </c>
      <c r="L27" s="41">
        <f t="shared" si="4"/>
        <v>1.8911932014811377E-2</v>
      </c>
      <c r="M27" s="40">
        <f>SUM(M3,M6,M9,M12,M15,M18,M21,M24)</f>
        <v>4250430</v>
      </c>
      <c r="N27" s="41">
        <f t="shared" si="5"/>
        <v>1.8040000081829651E-2</v>
      </c>
      <c r="O27" s="42">
        <f>SUM(O3,O6,O9,O12,O15,O18,O21,O24)</f>
        <v>11749</v>
      </c>
      <c r="P27" s="42">
        <f>SUM(P3,P6,P9,P12,P15,P18,P21,P24)</f>
        <v>3423</v>
      </c>
      <c r="Q27" s="43">
        <f t="shared" si="6"/>
        <v>0.29134394416546089</v>
      </c>
      <c r="R27" s="42">
        <f>SUM(R3,R6,R9,R12,R15,R18,R21,R24)</f>
        <v>1565</v>
      </c>
      <c r="S27" s="43">
        <f t="shared" si="13"/>
        <v>0.13320282577240616</v>
      </c>
      <c r="T27" s="42">
        <f>SUM(T3,T6,T9,T12,T15,T18,T21,T24)</f>
        <v>1134</v>
      </c>
      <c r="U27" s="43">
        <f t="shared" si="7"/>
        <v>9.6518852668312199E-2</v>
      </c>
      <c r="V27" s="42">
        <f>SUM(V3,V6,V9,V12,V15,V18,V21,V24)</f>
        <v>525</v>
      </c>
      <c r="W27" s="43">
        <f t="shared" si="8"/>
        <v>4.4684654013107498E-2</v>
      </c>
      <c r="X27" s="42">
        <f t="shared" si="1"/>
        <v>13408</v>
      </c>
      <c r="Y27" s="43">
        <f t="shared" si="9"/>
        <v>0.1412035066814197</v>
      </c>
      <c r="Z27" s="42">
        <f>SUM(Z3,Z6,Z9,Z12,Z15,Z18,Z21,Z24)</f>
        <v>17828</v>
      </c>
      <c r="AA27" s="42">
        <f>SUM(AA3,AA6,AA9,AA12,AA15,AA18,AA21,AA24)</f>
        <v>17544</v>
      </c>
      <c r="AB27" s="160">
        <f t="shared" si="2"/>
        <v>12556</v>
      </c>
      <c r="AC27" s="153">
        <f t="shared" si="10"/>
        <v>6.8686696740148101E-2</v>
      </c>
      <c r="AD27" s="44">
        <f>'Detailed Data'!M116</f>
        <v>0.88636363636363635</v>
      </c>
    </row>
    <row r="28" spans="1:31" s="30" customFormat="1" ht="31.5" customHeight="1" thickTop="1" thickBot="1">
      <c r="A28" s="234"/>
      <c r="B28" s="45" t="s">
        <v>123</v>
      </c>
      <c r="C28" s="46">
        <f t="shared" ref="C28:H29" si="21">SUM(C25,C22,C19,C16,C13,C10,C7,C4)</f>
        <v>310612453</v>
      </c>
      <c r="D28" s="46">
        <f t="shared" si="21"/>
        <v>308807983</v>
      </c>
      <c r="E28" s="46">
        <f t="shared" si="21"/>
        <v>325138089</v>
      </c>
      <c r="F28" s="46">
        <f t="shared" si="21"/>
        <v>326044106</v>
      </c>
      <c r="G28" s="46">
        <f t="shared" si="21"/>
        <v>1375800</v>
      </c>
      <c r="H28" s="46">
        <f t="shared" si="21"/>
        <v>318787954</v>
      </c>
      <c r="I28" s="149">
        <f t="shared" si="3"/>
        <v>3.2317723470251095E-2</v>
      </c>
      <c r="J28" s="50">
        <f>'Detailed Data'!AD118</f>
        <v>0.9285714285714286</v>
      </c>
      <c r="K28" s="46">
        <f>SUM(K25,K22,K19,K16,K13,K10,K7,K4)</f>
        <v>14836948</v>
      </c>
      <c r="L28" s="47">
        <f t="shared" si="4"/>
        <v>4.8045869332335234E-2</v>
      </c>
      <c r="M28" s="46">
        <f>SUM(M25,M22,M19,M16,M13,M10,M7,M4)</f>
        <v>14567387</v>
      </c>
      <c r="N28" s="47">
        <f t="shared" si="5"/>
        <v>4.6898914899590326E-2</v>
      </c>
      <c r="O28" s="48">
        <f>SUM(O25,O22,O19,O16,O13,O10,O7,O4)</f>
        <v>8986</v>
      </c>
      <c r="P28" s="48">
        <f>SUM(P25,P22,P19,P16,P13,P10,P7,P4)</f>
        <v>1965</v>
      </c>
      <c r="Q28" s="49">
        <f t="shared" si="6"/>
        <v>0.21867349209882039</v>
      </c>
      <c r="R28" s="48">
        <f>SUM(R25,R22,R19,R16,R13,R10,R7,R4)</f>
        <v>1081</v>
      </c>
      <c r="S28" s="49">
        <f t="shared" si="13"/>
        <v>0.12029824170932561</v>
      </c>
      <c r="T28" s="48">
        <f>SUM(T25,T22,T19,T16,T13,T10,T7,T4)</f>
        <v>865</v>
      </c>
      <c r="U28" s="49">
        <f t="shared" si="7"/>
        <v>9.6260850211440013E-2</v>
      </c>
      <c r="V28" s="48">
        <f>SUM(V25,V22,V19,V16,V13,V10,V7,V4)</f>
        <v>634</v>
      </c>
      <c r="W28" s="49">
        <f t="shared" si="8"/>
        <v>7.0554195415090143E-2</v>
      </c>
      <c r="X28" s="48">
        <f t="shared" si="1"/>
        <v>10485</v>
      </c>
      <c r="Y28" s="49">
        <f t="shared" si="9"/>
        <v>0.16681504562653016</v>
      </c>
      <c r="Z28" s="48">
        <f>SUM(Z25,Z22,Z19,Z16,Z13,Z10,Z7,Z4)</f>
        <v>13493</v>
      </c>
      <c r="AA28" s="48">
        <f>SUM(AA25,AA22,AA19,AA16,AA13,AA10,AA7,AA4)</f>
        <v>13270</v>
      </c>
      <c r="AB28" s="160">
        <f t="shared" si="2"/>
        <v>10224</v>
      </c>
      <c r="AC28" s="154">
        <f t="shared" si="10"/>
        <v>0.13776986423325172</v>
      </c>
      <c r="AD28" s="50">
        <f>'Detailed Data'!M118</f>
        <v>0.8214285714285714</v>
      </c>
    </row>
    <row r="29" spans="1:31" s="30" customFormat="1" ht="31.5" customHeight="1" thickTop="1" thickBot="1">
      <c r="A29" s="235"/>
      <c r="B29" s="45" t="s">
        <v>124</v>
      </c>
      <c r="C29" s="46">
        <f t="shared" si="21"/>
        <v>546223871</v>
      </c>
      <c r="D29" s="46">
        <f t="shared" si="21"/>
        <v>541869100</v>
      </c>
      <c r="E29" s="46">
        <f t="shared" si="21"/>
        <v>564784488</v>
      </c>
      <c r="F29" s="46">
        <f t="shared" si="21"/>
        <v>565811115</v>
      </c>
      <c r="G29" s="46">
        <f t="shared" si="21"/>
        <v>1915800</v>
      </c>
      <c r="H29" s="46">
        <f t="shared" si="21"/>
        <v>559928446</v>
      </c>
      <c r="I29" s="149">
        <f t="shared" si="3"/>
        <v>3.3327875680676383E-2</v>
      </c>
      <c r="J29" s="50">
        <f>'Detailed Data'!AD120</f>
        <v>0.95833333333333337</v>
      </c>
      <c r="K29" s="46">
        <f>SUM(K26,K23,K20,K17,K14,K11,K8,K5)</f>
        <v>19244584</v>
      </c>
      <c r="L29" s="47">
        <f t="shared" si="4"/>
        <v>3.5515189923175171E-2</v>
      </c>
      <c r="M29" s="46">
        <f>SUM(M26,M23,M20,M17,M14,M11,M8,M5)</f>
        <v>18817817</v>
      </c>
      <c r="N29" s="47">
        <f t="shared" si="5"/>
        <v>3.4450740802574702E-2</v>
      </c>
      <c r="O29" s="48">
        <f>SUM(O26,O23,O20,O17,O14,O11,O8,O5)</f>
        <v>20735</v>
      </c>
      <c r="P29" s="48">
        <f>SUM(P26,P23,P20,P17,P14,P11,P8,P5)</f>
        <v>5388</v>
      </c>
      <c r="Q29" s="49">
        <f t="shared" si="6"/>
        <v>0.25985049433325297</v>
      </c>
      <c r="R29" s="48">
        <f>SUM(R26,R23,R20,R17,R14,R11,R8,R5)</f>
        <v>2646</v>
      </c>
      <c r="S29" s="49">
        <f t="shared" si="13"/>
        <v>0.12761032071376899</v>
      </c>
      <c r="T29" s="48">
        <f>SUM(T26,T23,T20,T17,T14,T11,T8,T5)</f>
        <v>1999</v>
      </c>
      <c r="U29" s="49">
        <f t="shared" si="7"/>
        <v>9.6407041234627441E-2</v>
      </c>
      <c r="V29" s="48">
        <f>SUM(V26,V23,V20,V17,V14,V11,V8,V5)</f>
        <v>1159</v>
      </c>
      <c r="W29" s="49">
        <f t="shared" si="8"/>
        <v>5.5895828309621413E-2</v>
      </c>
      <c r="X29" s="48">
        <f t="shared" si="1"/>
        <v>23893</v>
      </c>
      <c r="Y29" s="49">
        <f t="shared" si="9"/>
        <v>0.15230286954424885</v>
      </c>
      <c r="Z29" s="48">
        <f>SUM(Z26,Z23,Z20,Z17,Z14,Z11,Z8,Z5)</f>
        <v>31321</v>
      </c>
      <c r="AA29" s="48">
        <f>SUM(AA26,AA23,AA20,AA17,AA14,AA11,AA8,AA5)</f>
        <v>30814</v>
      </c>
      <c r="AB29" s="161">
        <f t="shared" si="2"/>
        <v>22780</v>
      </c>
      <c r="AC29" s="154">
        <f t="shared" si="10"/>
        <v>9.8625512418615863E-2</v>
      </c>
      <c r="AD29" s="50">
        <f>'Detailed Data'!M120</f>
        <v>0.86111111111111116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5" t="s">
        <v>126</v>
      </c>
      <c r="B32" s="45" t="s">
        <v>122</v>
      </c>
      <c r="C32" s="40"/>
      <c r="D32" s="40"/>
      <c r="E32" s="40"/>
      <c r="F32" s="40"/>
      <c r="G32" s="40"/>
      <c r="H32" s="40"/>
      <c r="I32" s="150"/>
      <c r="J32" s="44"/>
      <c r="K32" s="40"/>
      <c r="L32" s="41"/>
      <c r="M32" s="40"/>
      <c r="N32" s="41"/>
      <c r="O32" s="42"/>
      <c r="P32" s="42"/>
      <c r="Q32" s="43"/>
      <c r="R32" s="42"/>
      <c r="S32" s="43"/>
      <c r="T32" s="42"/>
      <c r="U32" s="43"/>
      <c r="V32" s="42"/>
      <c r="W32" s="43"/>
      <c r="X32" s="42"/>
      <c r="Y32" s="43"/>
      <c r="Z32" s="42"/>
      <c r="AA32" s="42"/>
      <c r="AB32" s="42"/>
      <c r="AC32" s="153"/>
      <c r="AD32" s="44"/>
    </row>
    <row r="33" spans="1:30" s="30" customFormat="1" ht="31.5" customHeight="1" thickTop="1" thickBot="1">
      <c r="A33" s="234"/>
      <c r="B33" s="45" t="s">
        <v>123</v>
      </c>
      <c r="C33" s="46"/>
      <c r="D33" s="46"/>
      <c r="E33" s="46"/>
      <c r="F33" s="46"/>
      <c r="G33" s="46"/>
      <c r="H33" s="46"/>
      <c r="I33" s="149"/>
      <c r="J33" s="50"/>
      <c r="K33" s="46"/>
      <c r="L33" s="47"/>
      <c r="M33" s="46"/>
      <c r="N33" s="47"/>
      <c r="O33" s="48"/>
      <c r="P33" s="48"/>
      <c r="Q33" s="49"/>
      <c r="R33" s="48"/>
      <c r="S33" s="49"/>
      <c r="T33" s="48"/>
      <c r="U33" s="49"/>
      <c r="V33" s="48"/>
      <c r="W33" s="49"/>
      <c r="X33" s="48"/>
      <c r="Y33" s="49"/>
      <c r="Z33" s="48"/>
      <c r="AA33" s="48"/>
      <c r="AB33" s="48"/>
      <c r="AC33" s="154"/>
      <c r="AD33" s="50"/>
    </row>
    <row r="34" spans="1:30" s="30" customFormat="1" ht="31.5" customHeight="1" thickTop="1" thickBot="1">
      <c r="A34" s="235"/>
      <c r="B34" s="45" t="s">
        <v>124</v>
      </c>
      <c r="C34" s="46"/>
      <c r="D34" s="46"/>
      <c r="E34" s="46"/>
      <c r="F34" s="46"/>
      <c r="G34" s="46"/>
      <c r="H34" s="46"/>
      <c r="I34" s="149"/>
      <c r="J34" s="50"/>
      <c r="K34" s="46"/>
      <c r="L34" s="47"/>
      <c r="M34" s="46"/>
      <c r="N34" s="47"/>
      <c r="O34" s="48"/>
      <c r="P34" s="48"/>
      <c r="Q34" s="49"/>
      <c r="R34" s="48"/>
      <c r="S34" s="49"/>
      <c r="T34" s="48"/>
      <c r="U34" s="49"/>
      <c r="V34" s="48"/>
      <c r="W34" s="49"/>
      <c r="X34" s="48"/>
      <c r="Y34" s="49"/>
      <c r="Z34" s="48"/>
      <c r="AA34" s="48"/>
      <c r="AB34" s="48"/>
      <c r="AC34" s="154"/>
      <c r="AD34" s="50"/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3" t="s">
        <v>458</v>
      </c>
      <c r="B36" s="45" t="s">
        <v>122</v>
      </c>
      <c r="C36" s="40">
        <v>1137964577</v>
      </c>
      <c r="D36" s="40">
        <v>1126871462</v>
      </c>
      <c r="E36" s="40">
        <v>1186608484</v>
      </c>
      <c r="F36" s="40">
        <v>1192777850</v>
      </c>
      <c r="G36" s="40">
        <v>6046318</v>
      </c>
      <c r="H36" s="40">
        <v>1204341087</v>
      </c>
      <c r="I36" s="150">
        <v>6.8747525882415145E-2</v>
      </c>
      <c r="J36" s="44">
        <v>0.87096774193548387</v>
      </c>
      <c r="K36" s="40">
        <v>49832653</v>
      </c>
      <c r="L36" s="41">
        <v>4.4222127084091511E-2</v>
      </c>
      <c r="M36" s="40">
        <v>48342251</v>
      </c>
      <c r="N36" s="41">
        <v>4.2481332000196347E-2</v>
      </c>
      <c r="O36" s="42">
        <v>50443</v>
      </c>
      <c r="P36" s="42">
        <v>15125</v>
      </c>
      <c r="Q36" s="43">
        <v>0.29984338758598816</v>
      </c>
      <c r="R36" s="42">
        <v>6090</v>
      </c>
      <c r="S36" s="43">
        <v>0.12073032928255654</v>
      </c>
      <c r="T36" s="42">
        <v>5317</v>
      </c>
      <c r="U36" s="43">
        <v>0.10540610193683961</v>
      </c>
      <c r="V36" s="42">
        <v>5633</v>
      </c>
      <c r="W36" s="43">
        <v>0.1116705984973138</v>
      </c>
      <c r="X36" s="42">
        <v>61393</v>
      </c>
      <c r="Y36" s="43">
        <v>0.21707670043415339</v>
      </c>
      <c r="Z36" s="42">
        <v>79184</v>
      </c>
      <c r="AA36" s="42">
        <v>80497</v>
      </c>
      <c r="AB36" s="42">
        <v>59282</v>
      </c>
      <c r="AC36" s="153">
        <v>0.17522748448744127</v>
      </c>
      <c r="AD36" s="44">
        <v>0.74731182795698925</v>
      </c>
    </row>
    <row r="37" spans="1:30" s="30" customFormat="1" ht="31.5" customHeight="1" thickTop="1" thickBot="1">
      <c r="A37" s="234"/>
      <c r="B37" s="45" t="s">
        <v>123</v>
      </c>
      <c r="C37" s="46">
        <v>970354308</v>
      </c>
      <c r="D37" s="46">
        <v>963168906</v>
      </c>
      <c r="E37" s="46">
        <v>1003105589</v>
      </c>
      <c r="F37" s="46">
        <v>993021809</v>
      </c>
      <c r="G37" s="46">
        <v>11856323</v>
      </c>
      <c r="H37" s="46">
        <v>992287650</v>
      </c>
      <c r="I37" s="149">
        <v>3.0232230108973222E-2</v>
      </c>
      <c r="J37" s="50">
        <v>0.91056910569105687</v>
      </c>
      <c r="K37" s="46">
        <v>35080258</v>
      </c>
      <c r="L37" s="47">
        <v>3.6421709402649674E-2</v>
      </c>
      <c r="M37" s="46">
        <v>32751273</v>
      </c>
      <c r="N37" s="47">
        <v>3.3751870559016468E-2</v>
      </c>
      <c r="O37" s="48">
        <v>33080</v>
      </c>
      <c r="P37" s="48">
        <v>6744</v>
      </c>
      <c r="Q37" s="49">
        <v>0.20386940749697702</v>
      </c>
      <c r="R37" s="48">
        <v>4161</v>
      </c>
      <c r="S37" s="49">
        <v>0.12578597339782346</v>
      </c>
      <c r="T37" s="48">
        <v>1348</v>
      </c>
      <c r="U37" s="49">
        <v>4.0749697702539299E-2</v>
      </c>
      <c r="V37" s="48">
        <v>2277</v>
      </c>
      <c r="W37" s="49">
        <v>6.8833131801692871E-2</v>
      </c>
      <c r="X37" s="48">
        <v>36705</v>
      </c>
      <c r="Y37" s="49">
        <v>0.10958282950423216</v>
      </c>
      <c r="Z37" s="48">
        <v>46400</v>
      </c>
      <c r="AA37" s="48">
        <v>44681</v>
      </c>
      <c r="AB37" s="48">
        <v>33776</v>
      </c>
      <c r="AC37" s="154">
        <v>2.1039903264812577E-2</v>
      </c>
      <c r="AD37" s="50">
        <v>0.93495934959349591</v>
      </c>
    </row>
    <row r="38" spans="1:30" s="30" customFormat="1" ht="31.5" customHeight="1" thickTop="1" thickBot="1">
      <c r="A38" s="235"/>
      <c r="B38" s="45" t="s">
        <v>124</v>
      </c>
      <c r="C38" s="46">
        <v>2108318885</v>
      </c>
      <c r="D38" s="46">
        <v>2090040368</v>
      </c>
      <c r="E38" s="46">
        <v>2189714073</v>
      </c>
      <c r="F38" s="46">
        <v>2185799659</v>
      </c>
      <c r="G38" s="46">
        <v>17902641</v>
      </c>
      <c r="H38" s="46">
        <v>2196628737</v>
      </c>
      <c r="I38" s="149">
        <v>5.0998234594864057E-2</v>
      </c>
      <c r="J38" s="50">
        <v>0.88673139158576053</v>
      </c>
      <c r="K38" s="46">
        <v>84912911</v>
      </c>
      <c r="L38" s="47">
        <v>4.0627402369866568E-2</v>
      </c>
      <c r="M38" s="46">
        <v>81093524</v>
      </c>
      <c r="N38" s="47">
        <v>3.8463595131151142E-2</v>
      </c>
      <c r="O38" s="48">
        <v>83523</v>
      </c>
      <c r="P38" s="48">
        <v>21869</v>
      </c>
      <c r="Q38" s="49">
        <v>0.26183207020820615</v>
      </c>
      <c r="R38" s="48">
        <v>10251</v>
      </c>
      <c r="S38" s="49">
        <v>0.12273266046478215</v>
      </c>
      <c r="T38" s="48">
        <v>6665</v>
      </c>
      <c r="U38" s="49">
        <v>7.9798378889647165E-2</v>
      </c>
      <c r="V38" s="48">
        <v>7910</v>
      </c>
      <c r="W38" s="49">
        <v>9.4704452665732797E-2</v>
      </c>
      <c r="X38" s="48">
        <v>98098</v>
      </c>
      <c r="Y38" s="49">
        <v>0.17450283155537996</v>
      </c>
      <c r="Z38" s="48">
        <v>125584</v>
      </c>
      <c r="AA38" s="48">
        <v>125178</v>
      </c>
      <c r="AB38" s="48">
        <v>93058</v>
      </c>
      <c r="AC38" s="154">
        <v>0.1141601714497803</v>
      </c>
      <c r="AD38" s="50">
        <v>0.82200647249190939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10/18/2024&amp;CConstruction Cost and Time
Summary Sheet
For Contracts Completed First Quarter Fiscal Year 2024/2025&amp;RPage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32"/>
  <sheetViews>
    <sheetView topLeftCell="B1" zoomScaleNormal="100" zoomScaleSheetLayoutView="100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D3" sqref="D3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6" t="s">
        <v>43</v>
      </c>
      <c r="B1" s="246" t="s">
        <v>44</v>
      </c>
      <c r="C1" s="250" t="s">
        <v>45</v>
      </c>
      <c r="D1" s="250" t="s">
        <v>46</v>
      </c>
      <c r="E1" s="248" t="s">
        <v>47</v>
      </c>
      <c r="F1" s="249" t="s">
        <v>48</v>
      </c>
      <c r="G1" s="249" t="s">
        <v>136</v>
      </c>
      <c r="H1" s="250" t="s">
        <v>49</v>
      </c>
      <c r="I1" s="255" t="s">
        <v>50</v>
      </c>
      <c r="J1" s="252" t="s">
        <v>51</v>
      </c>
      <c r="K1" s="252" t="s">
        <v>52</v>
      </c>
      <c r="L1" s="252" t="s">
        <v>53</v>
      </c>
      <c r="M1" s="246" t="s">
        <v>137</v>
      </c>
      <c r="N1" s="246" t="s">
        <v>138</v>
      </c>
      <c r="O1" s="252" t="s">
        <v>54</v>
      </c>
      <c r="P1" s="252" t="s">
        <v>55</v>
      </c>
      <c r="Q1" s="252" t="s">
        <v>56</v>
      </c>
      <c r="R1" s="252" t="s">
        <v>57</v>
      </c>
      <c r="S1" s="252" t="s">
        <v>58</v>
      </c>
      <c r="T1" s="254" t="s">
        <v>59</v>
      </c>
      <c r="U1" s="254" t="s">
        <v>60</v>
      </c>
      <c r="V1" s="254" t="s">
        <v>61</v>
      </c>
      <c r="W1" s="254" t="s">
        <v>62</v>
      </c>
      <c r="X1" s="254" t="s">
        <v>63</v>
      </c>
      <c r="Y1" s="254" t="s">
        <v>64</v>
      </c>
      <c r="Z1" s="254" t="s">
        <v>65</v>
      </c>
      <c r="AA1" s="254" t="s">
        <v>66</v>
      </c>
      <c r="AB1" s="254" t="s">
        <v>67</v>
      </c>
      <c r="AC1" s="254" t="s">
        <v>1</v>
      </c>
      <c r="AD1" s="246" t="s">
        <v>139</v>
      </c>
      <c r="AE1" s="246" t="s">
        <v>140</v>
      </c>
      <c r="AF1" s="254" t="s">
        <v>69</v>
      </c>
      <c r="AG1" s="254" t="s">
        <v>70</v>
      </c>
      <c r="AH1" s="252" t="s">
        <v>71</v>
      </c>
      <c r="AI1" s="252" t="s">
        <v>144</v>
      </c>
      <c r="AJ1" s="256" t="s">
        <v>72</v>
      </c>
      <c r="AK1" s="256"/>
      <c r="AL1" s="256"/>
      <c r="AM1" s="256"/>
      <c r="AN1" s="256" t="s">
        <v>73</v>
      </c>
      <c r="AO1" s="256"/>
      <c r="AP1" s="256"/>
      <c r="AQ1" s="256"/>
      <c r="AR1" s="256" t="s">
        <v>74</v>
      </c>
      <c r="AS1" s="256"/>
      <c r="AT1" s="256"/>
      <c r="AU1" s="256"/>
      <c r="AV1" s="256" t="s">
        <v>75</v>
      </c>
      <c r="AW1" s="256"/>
      <c r="AX1" s="256"/>
      <c r="AY1" s="256"/>
      <c r="AZ1" s="256" t="s">
        <v>76</v>
      </c>
      <c r="BA1" s="256"/>
      <c r="BB1" s="256"/>
      <c r="BC1" s="256"/>
      <c r="BD1" s="256" t="s">
        <v>77</v>
      </c>
      <c r="BE1" s="256"/>
      <c r="BF1" s="256"/>
      <c r="BG1" s="256"/>
      <c r="BH1" s="256" t="s">
        <v>78</v>
      </c>
      <c r="BI1" s="256"/>
      <c r="BJ1" s="256"/>
      <c r="BK1" s="256"/>
      <c r="BL1" s="256" t="s">
        <v>79</v>
      </c>
      <c r="BM1" s="256"/>
      <c r="BN1" s="256"/>
      <c r="BO1" s="256"/>
      <c r="BP1" s="256" t="s">
        <v>80</v>
      </c>
      <c r="BQ1" s="256"/>
      <c r="BR1" s="256"/>
      <c r="BS1" s="256"/>
      <c r="BT1" s="256" t="s">
        <v>81</v>
      </c>
      <c r="BU1" s="256"/>
      <c r="BV1" s="256"/>
      <c r="BW1" s="256"/>
      <c r="BX1" s="256" t="s">
        <v>82</v>
      </c>
      <c r="BY1" s="256"/>
      <c r="BZ1" s="256"/>
      <c r="CA1" s="256"/>
      <c r="CB1" s="256" t="s">
        <v>143</v>
      </c>
      <c r="CC1" s="256"/>
      <c r="CD1" s="256"/>
      <c r="CE1" s="256"/>
      <c r="CF1" s="256" t="s">
        <v>165</v>
      </c>
      <c r="CG1" s="256"/>
      <c r="CH1" s="256"/>
      <c r="CI1" s="256"/>
      <c r="CJ1" s="256" t="s">
        <v>83</v>
      </c>
      <c r="CK1" s="256"/>
      <c r="CL1" s="256"/>
      <c r="CM1" s="256"/>
      <c r="CN1" s="250" t="s">
        <v>84</v>
      </c>
      <c r="CO1" s="250" t="s">
        <v>85</v>
      </c>
      <c r="CP1" s="250" t="s">
        <v>86</v>
      </c>
      <c r="CQ1" s="250" t="s">
        <v>87</v>
      </c>
      <c r="CR1" s="250" t="s">
        <v>88</v>
      </c>
      <c r="CS1" s="250" t="s">
        <v>89</v>
      </c>
      <c r="CT1" s="248" t="s">
        <v>90</v>
      </c>
      <c r="CU1" s="249" t="s">
        <v>91</v>
      </c>
      <c r="CV1" s="249" t="s">
        <v>92</v>
      </c>
      <c r="CW1" s="248" t="s">
        <v>93</v>
      </c>
      <c r="CX1" s="248" t="s">
        <v>94</v>
      </c>
      <c r="CY1" s="249" t="s">
        <v>95</v>
      </c>
      <c r="CZ1" s="249" t="s">
        <v>96</v>
      </c>
      <c r="DA1" s="250" t="s">
        <v>97</v>
      </c>
      <c r="DB1" s="254" t="s">
        <v>98</v>
      </c>
      <c r="DC1" s="257" t="s">
        <v>99</v>
      </c>
      <c r="DD1" s="257"/>
    </row>
    <row r="2" spans="1:1477" s="2" customFormat="1" ht="37.5" customHeight="1">
      <c r="A2" s="247"/>
      <c r="B2" s="247"/>
      <c r="C2" s="250"/>
      <c r="D2" s="250"/>
      <c r="E2" s="248"/>
      <c r="F2" s="249"/>
      <c r="G2" s="249"/>
      <c r="H2" s="251"/>
      <c r="I2" s="255"/>
      <c r="J2" s="250"/>
      <c r="K2" s="250"/>
      <c r="L2" s="250"/>
      <c r="M2" s="247"/>
      <c r="N2" s="247"/>
      <c r="O2" s="250"/>
      <c r="P2" s="253"/>
      <c r="Q2" s="253"/>
      <c r="R2" s="250"/>
      <c r="S2" s="250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47"/>
      <c r="AE2" s="247"/>
      <c r="AF2" s="254"/>
      <c r="AG2" s="254"/>
      <c r="AH2" s="253"/>
      <c r="AI2" s="253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0"/>
      <c r="CO2" s="250"/>
      <c r="CP2" s="250"/>
      <c r="CQ2" s="250"/>
      <c r="CR2" s="250"/>
      <c r="CS2" s="250"/>
      <c r="CT2" s="248"/>
      <c r="CU2" s="249"/>
      <c r="CV2" s="249"/>
      <c r="CW2" s="248"/>
      <c r="CX2" s="248"/>
      <c r="CY2" s="249"/>
      <c r="CZ2" s="249"/>
      <c r="DA2" s="250"/>
      <c r="DB2" s="254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301</v>
      </c>
      <c r="D3" s="69" t="s">
        <v>395</v>
      </c>
      <c r="E3" s="68">
        <v>44951</v>
      </c>
      <c r="F3" s="69" t="s">
        <v>396</v>
      </c>
      <c r="G3" s="69" t="s">
        <v>397</v>
      </c>
      <c r="H3" s="69">
        <v>1</v>
      </c>
      <c r="I3" s="69">
        <v>0</v>
      </c>
      <c r="J3" s="69">
        <v>200</v>
      </c>
      <c r="K3" s="69">
        <v>308</v>
      </c>
      <c r="L3" s="69">
        <v>297</v>
      </c>
      <c r="M3" s="186">
        <f>IF(J3 = 0,0,(L3-AH3-AI3)/J3)</f>
        <v>0.94499999999999995</v>
      </c>
      <c r="N3" s="69">
        <f>IF(G3&lt;&gt;"",IF(M3&lt;=1.2,1,0),0)</f>
        <v>1</v>
      </c>
      <c r="O3" s="69">
        <v>11</v>
      </c>
      <c r="P3" s="69">
        <v>0</v>
      </c>
      <c r="Q3" s="69">
        <v>0</v>
      </c>
      <c r="R3" s="69">
        <v>108</v>
      </c>
      <c r="S3" s="69">
        <v>0</v>
      </c>
      <c r="T3" s="190">
        <v>3477042</v>
      </c>
      <c r="U3" s="190">
        <v>50000</v>
      </c>
      <c r="V3" s="190">
        <v>3427042</v>
      </c>
      <c r="W3" s="190">
        <v>3477042</v>
      </c>
      <c r="X3" s="190">
        <v>3332356</v>
      </c>
      <c r="Y3" s="190">
        <v>0</v>
      </c>
      <c r="Z3" s="190">
        <v>0</v>
      </c>
      <c r="AA3" s="190">
        <v>0</v>
      </c>
      <c r="AB3" s="190">
        <v>3332356</v>
      </c>
      <c r="AC3" s="190">
        <v>3320317</v>
      </c>
      <c r="AD3" s="186">
        <f>IF(V3=0,0,AC3/V3)</f>
        <v>0.96885798306527904</v>
      </c>
      <c r="AE3" s="69">
        <f>IF(AD3 &lt;=1.1,1,0)</f>
        <v>1</v>
      </c>
      <c r="AF3" s="190">
        <v>-12039</v>
      </c>
      <c r="AG3" s="190">
        <v>0</v>
      </c>
      <c r="AH3" s="69">
        <v>86</v>
      </c>
      <c r="AI3" s="69">
        <v>22</v>
      </c>
      <c r="AJ3" s="69">
        <v>0</v>
      </c>
      <c r="AK3" s="69">
        <v>0</v>
      </c>
      <c r="AL3" s="80">
        <v>0</v>
      </c>
      <c r="AM3" s="80">
        <v>0</v>
      </c>
      <c r="AN3" s="69">
        <v>0</v>
      </c>
      <c r="AO3" s="69">
        <v>0</v>
      </c>
      <c r="AP3" s="80">
        <v>0</v>
      </c>
      <c r="AQ3" s="80">
        <v>0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0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0</v>
      </c>
      <c r="CK3" s="69">
        <v>0</v>
      </c>
      <c r="CL3" s="80">
        <v>0</v>
      </c>
      <c r="CM3" s="80">
        <v>0</v>
      </c>
      <c r="CN3" s="69" t="s">
        <v>295</v>
      </c>
      <c r="CO3" s="69" t="s">
        <v>296</v>
      </c>
      <c r="CP3" s="69" t="s">
        <v>294</v>
      </c>
      <c r="CQ3" s="69" t="s">
        <v>294</v>
      </c>
      <c r="CR3" s="69" t="s">
        <v>294</v>
      </c>
      <c r="CS3" s="69" t="s">
        <v>294</v>
      </c>
      <c r="CT3" s="68">
        <v>45474</v>
      </c>
      <c r="CU3" s="69" t="s">
        <v>398</v>
      </c>
      <c r="CV3" s="69" t="s">
        <v>399</v>
      </c>
      <c r="CW3" s="68" t="s">
        <v>168</v>
      </c>
      <c r="CX3" s="68">
        <v>45421</v>
      </c>
      <c r="CY3" s="69" t="s">
        <v>400</v>
      </c>
      <c r="CZ3" s="69" t="s">
        <v>401</v>
      </c>
      <c r="DA3" s="69" t="s">
        <v>189</v>
      </c>
      <c r="DB3" s="69">
        <v>3367085.92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174</v>
      </c>
      <c r="D4" s="69" t="s">
        <v>175</v>
      </c>
      <c r="E4" s="68">
        <v>44860</v>
      </c>
      <c r="F4" s="69" t="s">
        <v>402</v>
      </c>
      <c r="G4" s="69" t="s">
        <v>397</v>
      </c>
      <c r="H4" s="69">
        <v>1</v>
      </c>
      <c r="I4" s="69">
        <v>6</v>
      </c>
      <c r="J4" s="69">
        <v>130</v>
      </c>
      <c r="K4" s="69">
        <v>247</v>
      </c>
      <c r="L4" s="69">
        <v>247</v>
      </c>
      <c r="M4" s="186">
        <f>IF(J4 = 0,0,(L4-AH4-AI4)/J4)</f>
        <v>1.0769230769230769</v>
      </c>
      <c r="N4" s="69">
        <f>IF(G4&lt;&gt;"",IF(M4&lt;=1.2,1,0),0)</f>
        <v>1</v>
      </c>
      <c r="O4" s="69">
        <v>0</v>
      </c>
      <c r="P4" s="69">
        <v>0</v>
      </c>
      <c r="Q4" s="69">
        <v>0</v>
      </c>
      <c r="R4" s="69">
        <v>107</v>
      </c>
      <c r="S4" s="69">
        <v>10</v>
      </c>
      <c r="T4" s="190">
        <v>1159034</v>
      </c>
      <c r="U4" s="190">
        <v>0</v>
      </c>
      <c r="V4" s="190">
        <v>1159034</v>
      </c>
      <c r="W4" s="190">
        <v>1218049</v>
      </c>
      <c r="X4" s="190">
        <v>1206007</v>
      </c>
      <c r="Y4" s="190">
        <v>0</v>
      </c>
      <c r="Z4" s="190">
        <v>0</v>
      </c>
      <c r="AA4" s="190">
        <v>0</v>
      </c>
      <c r="AB4" s="190">
        <v>1206007</v>
      </c>
      <c r="AC4" s="190">
        <v>1205156</v>
      </c>
      <c r="AD4" s="186">
        <f>IF(V4=0,0,AC4/V4)</f>
        <v>1.0397934831937632</v>
      </c>
      <c r="AE4" s="69">
        <f>IF(AD4 &lt;=1.1,1,0)</f>
        <v>1</v>
      </c>
      <c r="AF4" s="190">
        <v>-851</v>
      </c>
      <c r="AG4" s="190">
        <v>59015</v>
      </c>
      <c r="AH4" s="69">
        <v>83</v>
      </c>
      <c r="AI4" s="69">
        <v>24</v>
      </c>
      <c r="AJ4" s="69">
        <v>0</v>
      </c>
      <c r="AK4" s="69">
        <v>0</v>
      </c>
      <c r="AL4" s="80">
        <v>0</v>
      </c>
      <c r="AM4" s="80">
        <v>0</v>
      </c>
      <c r="AN4" s="69">
        <v>0</v>
      </c>
      <c r="AO4" s="69">
        <v>12</v>
      </c>
      <c r="AP4" s="80">
        <v>59015</v>
      </c>
      <c r="AQ4" s="80">
        <v>0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-2</v>
      </c>
      <c r="BF4" s="80">
        <v>0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10</v>
      </c>
      <c r="CL4" s="80">
        <v>59015</v>
      </c>
      <c r="CM4" s="80">
        <v>0</v>
      </c>
      <c r="CN4" s="69" t="s">
        <v>302</v>
      </c>
      <c r="CO4" s="69" t="s">
        <v>303</v>
      </c>
      <c r="CP4" s="69" t="s">
        <v>294</v>
      </c>
      <c r="CQ4" s="69" t="s">
        <v>294</v>
      </c>
      <c r="CR4" s="69" t="s">
        <v>294</v>
      </c>
      <c r="CS4" s="69" t="s">
        <v>294</v>
      </c>
      <c r="CT4" s="68">
        <v>45484</v>
      </c>
      <c r="CU4" s="69" t="s">
        <v>398</v>
      </c>
      <c r="CV4" s="69" t="s">
        <v>399</v>
      </c>
      <c r="CW4" s="68" t="s">
        <v>168</v>
      </c>
      <c r="CX4" s="68">
        <v>45331</v>
      </c>
      <c r="CY4" s="69" t="s">
        <v>396</v>
      </c>
      <c r="CZ4" s="69" t="s">
        <v>401</v>
      </c>
      <c r="DA4" s="69" t="s">
        <v>198</v>
      </c>
      <c r="DB4" s="69">
        <v>1023962.4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5" customFormat="1" ht="12" customHeight="1" thickBot="1">
      <c r="B5" s="75"/>
      <c r="C5" s="75"/>
      <c r="D5" s="75"/>
      <c r="E5" s="68"/>
      <c r="F5" s="75"/>
      <c r="G5" s="75"/>
      <c r="H5" s="69"/>
      <c r="I5" s="76"/>
      <c r="J5" s="76"/>
      <c r="K5" s="76"/>
      <c r="L5" s="76"/>
      <c r="M5" s="140"/>
      <c r="N5" s="69"/>
      <c r="O5" s="76"/>
      <c r="P5" s="76"/>
      <c r="Q5" s="76"/>
      <c r="R5" s="76"/>
      <c r="S5" s="76"/>
      <c r="T5" s="77"/>
      <c r="U5" s="77"/>
      <c r="V5" s="77"/>
      <c r="W5" s="77"/>
      <c r="X5" s="77"/>
      <c r="Y5" s="190"/>
      <c r="Z5" s="190"/>
      <c r="AA5" s="190"/>
      <c r="AB5" s="190"/>
      <c r="AC5" s="190"/>
      <c r="AD5" s="140"/>
      <c r="AE5" s="69"/>
      <c r="AF5" s="190"/>
      <c r="AG5" s="190"/>
      <c r="AH5" s="76"/>
      <c r="AI5" s="76"/>
      <c r="AJ5" s="78"/>
      <c r="AK5" s="78"/>
      <c r="AL5" s="80"/>
      <c r="AM5" s="80"/>
      <c r="AN5" s="78"/>
      <c r="AO5" s="78"/>
      <c r="AP5" s="80"/>
      <c r="AQ5" s="80"/>
      <c r="AR5" s="78"/>
      <c r="AS5" s="78"/>
      <c r="AT5" s="80"/>
      <c r="AU5" s="80"/>
      <c r="AV5" s="78"/>
      <c r="AW5" s="78"/>
      <c r="AX5" s="80"/>
      <c r="AY5" s="80"/>
      <c r="AZ5" s="78"/>
      <c r="BA5" s="78"/>
      <c r="BB5" s="80"/>
      <c r="BC5" s="80"/>
      <c r="BD5" s="78"/>
      <c r="BE5" s="78"/>
      <c r="BF5" s="80"/>
      <c r="BG5" s="80"/>
      <c r="BH5" s="78"/>
      <c r="BI5" s="78"/>
      <c r="BJ5" s="80"/>
      <c r="BK5" s="80"/>
      <c r="BL5" s="78"/>
      <c r="BM5" s="78"/>
      <c r="BN5" s="80"/>
      <c r="BO5" s="80"/>
      <c r="BP5" s="78"/>
      <c r="BQ5" s="78"/>
      <c r="BR5" s="80"/>
      <c r="BS5" s="80"/>
      <c r="BT5" s="78"/>
      <c r="BU5" s="78"/>
      <c r="BV5" s="80"/>
      <c r="BW5" s="80"/>
      <c r="BX5" s="78"/>
      <c r="BY5" s="214"/>
      <c r="BZ5" s="80"/>
      <c r="CA5" s="80"/>
      <c r="CB5" s="78"/>
      <c r="CC5" s="78"/>
      <c r="CD5" s="80"/>
      <c r="CE5" s="80"/>
      <c r="CF5" s="78"/>
      <c r="CG5" s="78"/>
      <c r="CH5" s="80"/>
      <c r="CI5" s="80"/>
      <c r="CJ5" s="78"/>
      <c r="CK5" s="78"/>
      <c r="CL5" s="80"/>
      <c r="CM5" s="80"/>
      <c r="CN5" s="79"/>
      <c r="CO5" s="79"/>
      <c r="CP5" s="79"/>
      <c r="CQ5" s="79"/>
      <c r="CR5" s="79"/>
      <c r="CS5" s="79"/>
      <c r="CT5" s="68"/>
      <c r="CU5" s="75"/>
      <c r="CV5" s="75"/>
      <c r="CW5" s="68"/>
      <c r="CX5" s="68"/>
      <c r="CY5" s="75"/>
      <c r="CZ5" s="75"/>
      <c r="DA5" s="75"/>
      <c r="DB5" s="77"/>
      <c r="DC5" s="76"/>
      <c r="DD5" s="211"/>
    </row>
    <row r="6" spans="1:1477" s="6" customFormat="1" ht="24" customHeight="1" thickTop="1" thickBot="1">
      <c r="B6" s="258" t="s">
        <v>440</v>
      </c>
      <c r="C6" s="259"/>
      <c r="D6" s="260"/>
      <c r="E6" s="110"/>
      <c r="F6" s="111"/>
      <c r="G6" s="141">
        <f>IF(B3="","",ROWS(B3:B5)-1)</f>
        <v>2</v>
      </c>
      <c r="H6" s="112">
        <f>SUM(H3:H5)</f>
        <v>2</v>
      </c>
      <c r="I6" s="112">
        <f>SUM(I3:I5)</f>
        <v>6</v>
      </c>
      <c r="J6" s="112">
        <f>SUM(J3:J5)</f>
        <v>330</v>
      </c>
      <c r="K6" s="112">
        <f>SUM(K3:K5)</f>
        <v>555</v>
      </c>
      <c r="L6" s="112">
        <f>SUM(L3:L5)</f>
        <v>544</v>
      </c>
      <c r="M6" s="142">
        <f>IF(G6="",0,N6/G6)</f>
        <v>1</v>
      </c>
      <c r="N6" s="112">
        <f t="shared" ref="N6:AC6" si="0">SUM(N3:N5)</f>
        <v>2</v>
      </c>
      <c r="O6" s="112">
        <f t="shared" si="0"/>
        <v>11</v>
      </c>
      <c r="P6" s="113">
        <f t="shared" si="0"/>
        <v>0</v>
      </c>
      <c r="Q6" s="113">
        <f t="shared" si="0"/>
        <v>0</v>
      </c>
      <c r="R6" s="112">
        <f t="shared" si="0"/>
        <v>215</v>
      </c>
      <c r="S6" s="112">
        <f t="shared" si="0"/>
        <v>10</v>
      </c>
      <c r="T6" s="114">
        <f t="shared" si="0"/>
        <v>4636076</v>
      </c>
      <c r="U6" s="114">
        <f t="shared" si="0"/>
        <v>50000</v>
      </c>
      <c r="V6" s="114">
        <f t="shared" si="0"/>
        <v>4586076</v>
      </c>
      <c r="W6" s="114">
        <f t="shared" si="0"/>
        <v>4695091</v>
      </c>
      <c r="X6" s="114">
        <f t="shared" si="0"/>
        <v>4538363</v>
      </c>
      <c r="Y6" s="114">
        <f t="shared" si="0"/>
        <v>0</v>
      </c>
      <c r="Z6" s="114">
        <f t="shared" si="0"/>
        <v>0</v>
      </c>
      <c r="AA6" s="114">
        <f t="shared" si="0"/>
        <v>0</v>
      </c>
      <c r="AB6" s="114">
        <f t="shared" si="0"/>
        <v>4538363</v>
      </c>
      <c r="AC6" s="114">
        <f t="shared" si="0"/>
        <v>4525473</v>
      </c>
      <c r="AD6" s="142">
        <f>IF(G6="",0,AE6/G6)</f>
        <v>1</v>
      </c>
      <c r="AE6" s="144">
        <f t="shared" ref="AE6:CM6" si="1">SUM(AE3:AE5)</f>
        <v>2</v>
      </c>
      <c r="AF6" s="114">
        <f t="shared" si="1"/>
        <v>-12890</v>
      </c>
      <c r="AG6" s="114">
        <f t="shared" si="1"/>
        <v>59015</v>
      </c>
      <c r="AH6" s="115">
        <f t="shared" si="1"/>
        <v>169</v>
      </c>
      <c r="AI6" s="115">
        <f t="shared" si="1"/>
        <v>46</v>
      </c>
      <c r="AJ6" s="115">
        <f t="shared" si="1"/>
        <v>0</v>
      </c>
      <c r="AK6" s="115">
        <f t="shared" si="1"/>
        <v>0</v>
      </c>
      <c r="AL6" s="114">
        <f t="shared" si="1"/>
        <v>0</v>
      </c>
      <c r="AM6" s="114">
        <f t="shared" si="1"/>
        <v>0</v>
      </c>
      <c r="AN6" s="115">
        <f t="shared" si="1"/>
        <v>0</v>
      </c>
      <c r="AO6" s="115">
        <f t="shared" si="1"/>
        <v>12</v>
      </c>
      <c r="AP6" s="114">
        <f t="shared" si="1"/>
        <v>59015</v>
      </c>
      <c r="AQ6" s="114">
        <f t="shared" si="1"/>
        <v>0</v>
      </c>
      <c r="AR6" s="115">
        <f t="shared" si="1"/>
        <v>0</v>
      </c>
      <c r="AS6" s="115">
        <f t="shared" si="1"/>
        <v>0</v>
      </c>
      <c r="AT6" s="114">
        <f t="shared" si="1"/>
        <v>0</v>
      </c>
      <c r="AU6" s="114">
        <f t="shared" si="1"/>
        <v>0</v>
      </c>
      <c r="AV6" s="115">
        <f t="shared" si="1"/>
        <v>0</v>
      </c>
      <c r="AW6" s="115">
        <f t="shared" si="1"/>
        <v>0</v>
      </c>
      <c r="AX6" s="114">
        <f t="shared" si="1"/>
        <v>0</v>
      </c>
      <c r="AY6" s="114">
        <f t="shared" si="1"/>
        <v>0</v>
      </c>
      <c r="AZ6" s="115">
        <f t="shared" si="1"/>
        <v>0</v>
      </c>
      <c r="BA6" s="115">
        <f t="shared" si="1"/>
        <v>0</v>
      </c>
      <c r="BB6" s="114">
        <f t="shared" si="1"/>
        <v>0</v>
      </c>
      <c r="BC6" s="114">
        <f t="shared" si="1"/>
        <v>0</v>
      </c>
      <c r="BD6" s="115">
        <f t="shared" si="1"/>
        <v>0</v>
      </c>
      <c r="BE6" s="115">
        <f t="shared" si="1"/>
        <v>-2</v>
      </c>
      <c r="BF6" s="114">
        <f t="shared" si="1"/>
        <v>0</v>
      </c>
      <c r="BG6" s="114">
        <f t="shared" si="1"/>
        <v>0</v>
      </c>
      <c r="BH6" s="115">
        <f t="shared" si="1"/>
        <v>0</v>
      </c>
      <c r="BI6" s="115">
        <f t="shared" si="1"/>
        <v>0</v>
      </c>
      <c r="BJ6" s="114">
        <f t="shared" si="1"/>
        <v>0</v>
      </c>
      <c r="BK6" s="114">
        <f t="shared" si="1"/>
        <v>0</v>
      </c>
      <c r="BL6" s="115">
        <f t="shared" si="1"/>
        <v>0</v>
      </c>
      <c r="BM6" s="115">
        <f t="shared" si="1"/>
        <v>0</v>
      </c>
      <c r="BN6" s="114">
        <f t="shared" si="1"/>
        <v>0</v>
      </c>
      <c r="BO6" s="114">
        <f t="shared" si="1"/>
        <v>0</v>
      </c>
      <c r="BP6" s="115">
        <f t="shared" si="1"/>
        <v>0</v>
      </c>
      <c r="BQ6" s="115">
        <f t="shared" si="1"/>
        <v>0</v>
      </c>
      <c r="BR6" s="114">
        <f t="shared" si="1"/>
        <v>0</v>
      </c>
      <c r="BS6" s="114">
        <f t="shared" si="1"/>
        <v>0</v>
      </c>
      <c r="BT6" s="115">
        <f t="shared" si="1"/>
        <v>0</v>
      </c>
      <c r="BU6" s="115">
        <f t="shared" si="1"/>
        <v>0</v>
      </c>
      <c r="BV6" s="114">
        <f t="shared" si="1"/>
        <v>0</v>
      </c>
      <c r="BW6" s="114">
        <f t="shared" si="1"/>
        <v>0</v>
      </c>
      <c r="BX6" s="115">
        <f t="shared" si="1"/>
        <v>0</v>
      </c>
      <c r="BY6" s="115">
        <f t="shared" si="1"/>
        <v>0</v>
      </c>
      <c r="BZ6" s="114">
        <f t="shared" si="1"/>
        <v>0</v>
      </c>
      <c r="CA6" s="114">
        <f t="shared" si="1"/>
        <v>0</v>
      </c>
      <c r="CB6" s="115">
        <f t="shared" si="1"/>
        <v>0</v>
      </c>
      <c r="CC6" s="115">
        <f t="shared" si="1"/>
        <v>0</v>
      </c>
      <c r="CD6" s="114">
        <f t="shared" si="1"/>
        <v>0</v>
      </c>
      <c r="CE6" s="114">
        <f t="shared" si="1"/>
        <v>0</v>
      </c>
      <c r="CF6" s="115">
        <f t="shared" si="1"/>
        <v>0</v>
      </c>
      <c r="CG6" s="115">
        <f t="shared" si="1"/>
        <v>0</v>
      </c>
      <c r="CH6" s="114">
        <f t="shared" si="1"/>
        <v>0</v>
      </c>
      <c r="CI6" s="114">
        <f t="shared" si="1"/>
        <v>0</v>
      </c>
      <c r="CJ6" s="115">
        <f t="shared" si="1"/>
        <v>0</v>
      </c>
      <c r="CK6" s="115">
        <f t="shared" si="1"/>
        <v>10</v>
      </c>
      <c r="CL6" s="114">
        <f t="shared" si="1"/>
        <v>59015</v>
      </c>
      <c r="CM6" s="114">
        <f t="shared" si="1"/>
        <v>0</v>
      </c>
      <c r="CN6" s="116"/>
      <c r="CO6" s="116"/>
      <c r="CP6" s="116"/>
      <c r="CQ6" s="116"/>
      <c r="CR6" s="116"/>
      <c r="CS6" s="116"/>
      <c r="CT6" s="110"/>
      <c r="CU6" s="111"/>
      <c r="CV6" s="111"/>
      <c r="CW6" s="110"/>
      <c r="CX6" s="110"/>
      <c r="CY6" s="111"/>
      <c r="CZ6" s="111"/>
      <c r="DA6" s="111"/>
      <c r="DB6" s="114"/>
      <c r="DC6" s="116"/>
      <c r="DD6" s="210"/>
    </row>
    <row r="7" spans="1:1477" s="69" customFormat="1" ht="12.75" thickTop="1">
      <c r="B7" s="67" t="s">
        <v>129</v>
      </c>
      <c r="C7" s="67" t="s">
        <v>166</v>
      </c>
      <c r="D7" s="67" t="s">
        <v>167</v>
      </c>
      <c r="E7" s="68">
        <v>44574</v>
      </c>
      <c r="F7" s="67" t="s">
        <v>396</v>
      </c>
      <c r="G7" s="158" t="s">
        <v>403</v>
      </c>
      <c r="H7" s="187">
        <v>2</v>
      </c>
      <c r="I7" s="69">
        <v>2</v>
      </c>
      <c r="J7" s="69">
        <v>450</v>
      </c>
      <c r="K7" s="69">
        <v>635</v>
      </c>
      <c r="L7" s="69">
        <v>634</v>
      </c>
      <c r="M7" s="186">
        <f>IF(J7 = 0,0,(L7-AH7-AI7)/J7)</f>
        <v>0.99777777777777776</v>
      </c>
      <c r="N7" s="69">
        <f>IF(G7&lt;&gt;"",IF(M7&lt;=1.2,1,0),0)</f>
        <v>1</v>
      </c>
      <c r="O7" s="69">
        <v>1</v>
      </c>
      <c r="P7" s="69">
        <v>0</v>
      </c>
      <c r="Q7" s="69">
        <v>0</v>
      </c>
      <c r="R7" s="69">
        <v>185</v>
      </c>
      <c r="S7" s="69">
        <v>0</v>
      </c>
      <c r="T7" s="190">
        <v>9191000</v>
      </c>
      <c r="U7" s="190">
        <v>87099</v>
      </c>
      <c r="V7" s="190">
        <v>9103901</v>
      </c>
      <c r="W7" s="190">
        <v>9286906</v>
      </c>
      <c r="X7" s="190">
        <v>8593729</v>
      </c>
      <c r="Y7" s="190">
        <v>0</v>
      </c>
      <c r="Z7" s="190">
        <v>0</v>
      </c>
      <c r="AA7" s="190">
        <v>0</v>
      </c>
      <c r="AB7" s="190">
        <v>8593729</v>
      </c>
      <c r="AC7" s="190">
        <v>8770370</v>
      </c>
      <c r="AD7" s="186">
        <f>IF(V7=0,0,AC7/V7)</f>
        <v>0.96336394694977456</v>
      </c>
      <c r="AE7" s="69">
        <f>IF(AD7 &lt;=1.1,1,0)</f>
        <v>1</v>
      </c>
      <c r="AF7" s="190">
        <v>272547</v>
      </c>
      <c r="AG7" s="190">
        <v>95906</v>
      </c>
      <c r="AH7" s="69">
        <v>140</v>
      </c>
      <c r="AI7" s="69">
        <v>45</v>
      </c>
      <c r="AJ7" s="69">
        <v>0</v>
      </c>
      <c r="AK7" s="69">
        <v>0</v>
      </c>
      <c r="AL7" s="80">
        <v>0</v>
      </c>
      <c r="AM7" s="80">
        <v>0</v>
      </c>
      <c r="AN7" s="69">
        <v>0</v>
      </c>
      <c r="AO7" s="69">
        <v>0</v>
      </c>
      <c r="AP7" s="80">
        <v>5747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0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95906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69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0</v>
      </c>
      <c r="CL7" s="80">
        <v>101654</v>
      </c>
      <c r="CM7" s="80">
        <v>0</v>
      </c>
      <c r="CN7" s="67" t="s">
        <v>292</v>
      </c>
      <c r="CO7" s="67" t="s">
        <v>293</v>
      </c>
      <c r="CP7" s="67" t="s">
        <v>294</v>
      </c>
      <c r="CQ7" s="67" t="s">
        <v>294</v>
      </c>
      <c r="CR7" s="67" t="s">
        <v>294</v>
      </c>
      <c r="CS7" s="67" t="s">
        <v>294</v>
      </c>
      <c r="CT7" s="68">
        <v>45546</v>
      </c>
      <c r="CU7" s="67" t="s">
        <v>398</v>
      </c>
      <c r="CV7" s="67" t="s">
        <v>399</v>
      </c>
      <c r="CW7" s="68" t="s">
        <v>168</v>
      </c>
      <c r="CX7" s="68">
        <v>45407</v>
      </c>
      <c r="CY7" s="67" t="s">
        <v>400</v>
      </c>
      <c r="CZ7" s="67" t="s">
        <v>401</v>
      </c>
      <c r="DA7" s="67" t="s">
        <v>189</v>
      </c>
      <c r="DB7" s="81">
        <v>9151070.0999999996</v>
      </c>
      <c r="DC7" s="67"/>
      <c r="DD7" s="6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169</v>
      </c>
      <c r="D8" s="69" t="s">
        <v>170</v>
      </c>
      <c r="E8" s="68">
        <v>44706</v>
      </c>
      <c r="F8" s="69" t="s">
        <v>400</v>
      </c>
      <c r="G8" s="69" t="s">
        <v>403</v>
      </c>
      <c r="H8" s="69">
        <v>1</v>
      </c>
      <c r="I8" s="69">
        <v>2</v>
      </c>
      <c r="J8" s="69">
        <v>525</v>
      </c>
      <c r="K8" s="69">
        <v>663</v>
      </c>
      <c r="L8" s="69">
        <v>663</v>
      </c>
      <c r="M8" s="186">
        <f t="shared" ref="M8:M9" si="2">IF(J8 = 0,0,(L8-AH8-AI8)/J8)</f>
        <v>1.1276190476190475</v>
      </c>
      <c r="N8" s="69">
        <f t="shared" ref="N8:N9" si="3">IF(G8&lt;&gt;"",IF(M8&lt;=1.2,1,0),0)</f>
        <v>1</v>
      </c>
      <c r="O8" s="69">
        <v>0</v>
      </c>
      <c r="P8" s="69">
        <v>0</v>
      </c>
      <c r="Q8" s="69">
        <v>0</v>
      </c>
      <c r="R8" s="69">
        <v>138</v>
      </c>
      <c r="S8" s="69">
        <v>0</v>
      </c>
      <c r="T8" s="190">
        <v>3990000</v>
      </c>
      <c r="U8" s="190">
        <v>50000</v>
      </c>
      <c r="V8" s="190">
        <v>3940000</v>
      </c>
      <c r="W8" s="190">
        <v>4021977</v>
      </c>
      <c r="X8" s="190">
        <v>3979990</v>
      </c>
      <c r="Y8" s="190">
        <v>0</v>
      </c>
      <c r="Z8" s="190">
        <v>0</v>
      </c>
      <c r="AA8" s="190">
        <v>0</v>
      </c>
      <c r="AB8" s="190">
        <v>3979990</v>
      </c>
      <c r="AC8" s="190">
        <v>3978102</v>
      </c>
      <c r="AD8" s="186">
        <f t="shared" ref="AD8:AD9" si="4">IF(V8=0,0,AC8/V8)</f>
        <v>1.0096705583756345</v>
      </c>
      <c r="AE8" s="69">
        <f t="shared" ref="AE8:AE9" si="5">IF(AD8 &lt;=1.1,1,0)</f>
        <v>1</v>
      </c>
      <c r="AF8" s="190">
        <v>-1888</v>
      </c>
      <c r="AG8" s="190">
        <v>31977</v>
      </c>
      <c r="AH8" s="69">
        <v>22</v>
      </c>
      <c r="AI8" s="69">
        <v>49</v>
      </c>
      <c r="AJ8" s="69">
        <v>0</v>
      </c>
      <c r="AK8" s="69">
        <v>0</v>
      </c>
      <c r="AL8" s="80">
        <v>39990</v>
      </c>
      <c r="AM8" s="80">
        <v>0</v>
      </c>
      <c r="AN8" s="69">
        <v>0</v>
      </c>
      <c r="AO8" s="69">
        <v>0</v>
      </c>
      <c r="AP8" s="80">
        <v>0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67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67</v>
      </c>
      <c r="CK8" s="69">
        <v>0</v>
      </c>
      <c r="CL8" s="80">
        <v>39990</v>
      </c>
      <c r="CM8" s="80">
        <v>0</v>
      </c>
      <c r="CN8" s="69" t="s">
        <v>295</v>
      </c>
      <c r="CO8" s="69" t="s">
        <v>296</v>
      </c>
      <c r="CP8" s="69" t="s">
        <v>294</v>
      </c>
      <c r="CQ8" s="69" t="s">
        <v>294</v>
      </c>
      <c r="CR8" s="69" t="s">
        <v>294</v>
      </c>
      <c r="CS8" s="69" t="s">
        <v>294</v>
      </c>
      <c r="CT8" s="68">
        <v>45497</v>
      </c>
      <c r="CU8" s="69" t="s">
        <v>398</v>
      </c>
      <c r="CV8" s="69" t="s">
        <v>399</v>
      </c>
      <c r="CW8" s="68" t="s">
        <v>168</v>
      </c>
      <c r="CX8" s="68">
        <v>45445</v>
      </c>
      <c r="CY8" s="69" t="s">
        <v>400</v>
      </c>
      <c r="CZ8" s="69" t="s">
        <v>401</v>
      </c>
      <c r="DA8" s="69" t="s">
        <v>176</v>
      </c>
      <c r="DB8" s="69">
        <v>1965526.04</v>
      </c>
      <c r="DC8" s="69" t="s">
        <v>297</v>
      </c>
      <c r="DD8" s="69" t="s">
        <v>298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171</v>
      </c>
      <c r="D9" s="69" t="s">
        <v>172</v>
      </c>
      <c r="E9" s="68">
        <v>45155</v>
      </c>
      <c r="F9" s="69" t="s">
        <v>398</v>
      </c>
      <c r="G9" s="69" t="s">
        <v>401</v>
      </c>
      <c r="H9" s="69">
        <v>1</v>
      </c>
      <c r="I9" s="69">
        <v>1</v>
      </c>
      <c r="J9" s="69">
        <v>180</v>
      </c>
      <c r="K9" s="69">
        <v>185</v>
      </c>
      <c r="L9" s="69">
        <v>181</v>
      </c>
      <c r="M9" s="186">
        <f t="shared" si="2"/>
        <v>0.97777777777777775</v>
      </c>
      <c r="N9" s="69">
        <f t="shared" si="3"/>
        <v>1</v>
      </c>
      <c r="O9" s="69">
        <v>4</v>
      </c>
      <c r="P9" s="69">
        <v>0</v>
      </c>
      <c r="Q9" s="69">
        <v>0</v>
      </c>
      <c r="R9" s="69">
        <v>5</v>
      </c>
      <c r="S9" s="69">
        <v>0</v>
      </c>
      <c r="T9" s="190">
        <v>572414</v>
      </c>
      <c r="U9" s="190">
        <v>24523</v>
      </c>
      <c r="V9" s="190">
        <v>547891</v>
      </c>
      <c r="W9" s="190">
        <v>613908</v>
      </c>
      <c r="X9" s="190">
        <v>573719</v>
      </c>
      <c r="Y9" s="190">
        <v>0</v>
      </c>
      <c r="Z9" s="190">
        <v>0</v>
      </c>
      <c r="AA9" s="190">
        <v>0</v>
      </c>
      <c r="AB9" s="190">
        <v>573719</v>
      </c>
      <c r="AC9" s="190">
        <v>573719</v>
      </c>
      <c r="AD9" s="186">
        <f t="shared" si="4"/>
        <v>1.0471407634000194</v>
      </c>
      <c r="AE9" s="69">
        <f t="shared" si="5"/>
        <v>1</v>
      </c>
      <c r="AF9" s="190">
        <v>0</v>
      </c>
      <c r="AG9" s="190">
        <v>41494</v>
      </c>
      <c r="AH9" s="69">
        <v>0</v>
      </c>
      <c r="AI9" s="69">
        <v>5</v>
      </c>
      <c r="AJ9" s="69">
        <v>0</v>
      </c>
      <c r="AK9" s="69">
        <v>0</v>
      </c>
      <c r="AL9" s="80">
        <v>3819</v>
      </c>
      <c r="AM9" s="80">
        <v>0</v>
      </c>
      <c r="AN9" s="69">
        <v>0</v>
      </c>
      <c r="AO9" s="69">
        <v>0</v>
      </c>
      <c r="AP9" s="80">
        <v>37675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0</v>
      </c>
      <c r="CL9" s="80">
        <v>41494</v>
      </c>
      <c r="CM9" s="80">
        <v>0</v>
      </c>
      <c r="CN9" s="69" t="s">
        <v>299</v>
      </c>
      <c r="CO9" s="69" t="s">
        <v>300</v>
      </c>
      <c r="CP9" s="69" t="s">
        <v>294</v>
      </c>
      <c r="CQ9" s="69" t="s">
        <v>294</v>
      </c>
      <c r="CR9" s="69" t="s">
        <v>294</v>
      </c>
      <c r="CS9" s="69" t="s">
        <v>294</v>
      </c>
      <c r="CT9" s="68">
        <v>45547</v>
      </c>
      <c r="CU9" s="69" t="s">
        <v>398</v>
      </c>
      <c r="CV9" s="69" t="s">
        <v>399</v>
      </c>
      <c r="CW9" s="68" t="s">
        <v>168</v>
      </c>
      <c r="CX9" s="68">
        <v>45510</v>
      </c>
      <c r="CY9" s="69" t="s">
        <v>398</v>
      </c>
      <c r="CZ9" s="69" t="s">
        <v>399</v>
      </c>
      <c r="DA9" s="69" t="s">
        <v>173</v>
      </c>
      <c r="DB9" s="69">
        <v>767485.45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ht="12" customHeight="1" thickBot="1">
      <c r="B10" s="216"/>
      <c r="C10" s="216"/>
      <c r="D10" s="216"/>
      <c r="E10" s="68"/>
      <c r="F10" s="216"/>
      <c r="G10" s="216"/>
      <c r="H10" s="187"/>
      <c r="I10" s="217"/>
      <c r="J10" s="217"/>
      <c r="K10" s="217"/>
      <c r="L10" s="217"/>
      <c r="M10" s="140"/>
      <c r="N10" s="69"/>
      <c r="O10" s="217"/>
      <c r="P10" s="82"/>
      <c r="Q10" s="82"/>
      <c r="R10" s="217"/>
      <c r="S10" s="217"/>
      <c r="T10" s="218"/>
      <c r="U10" s="218"/>
      <c r="V10" s="218"/>
      <c r="W10" s="218"/>
      <c r="X10" s="218"/>
      <c r="Y10" s="190"/>
      <c r="Z10" s="190"/>
      <c r="AA10" s="190"/>
      <c r="AB10" s="190"/>
      <c r="AC10" s="190"/>
      <c r="AD10" s="140"/>
      <c r="AE10" s="69"/>
      <c r="AF10" s="190"/>
      <c r="AG10" s="190"/>
      <c r="AH10" s="82"/>
      <c r="AI10" s="82"/>
      <c r="AJ10" s="219"/>
      <c r="AK10" s="219"/>
      <c r="AL10" s="80"/>
      <c r="AM10" s="80"/>
      <c r="AN10" s="219"/>
      <c r="AO10" s="219"/>
      <c r="AP10" s="80"/>
      <c r="AQ10" s="80"/>
      <c r="AR10" s="219"/>
      <c r="AS10" s="219"/>
      <c r="AT10" s="80"/>
      <c r="AU10" s="80"/>
      <c r="AV10" s="219"/>
      <c r="AW10" s="219"/>
      <c r="AX10" s="80"/>
      <c r="AY10" s="80"/>
      <c r="AZ10" s="219"/>
      <c r="BA10" s="219"/>
      <c r="BB10" s="80"/>
      <c r="BC10" s="80"/>
      <c r="BD10" s="219"/>
      <c r="BE10" s="219"/>
      <c r="BF10" s="80"/>
      <c r="BG10" s="80"/>
      <c r="BH10" s="219"/>
      <c r="BI10" s="219"/>
      <c r="BJ10" s="80"/>
      <c r="BK10" s="80"/>
      <c r="BL10" s="219"/>
      <c r="BM10" s="219"/>
      <c r="BN10" s="80"/>
      <c r="BO10" s="80"/>
      <c r="BP10" s="219"/>
      <c r="BQ10" s="219"/>
      <c r="BR10" s="80"/>
      <c r="BS10" s="80"/>
      <c r="BT10" s="219"/>
      <c r="BU10" s="219"/>
      <c r="BV10" s="80"/>
      <c r="BW10" s="80"/>
      <c r="BX10" s="219"/>
      <c r="BY10" s="219"/>
      <c r="BZ10" s="80"/>
      <c r="CA10" s="80"/>
      <c r="CB10" s="219"/>
      <c r="CC10" s="219"/>
      <c r="CD10" s="80"/>
      <c r="CE10" s="80"/>
      <c r="CF10" s="219"/>
      <c r="CG10" s="219"/>
      <c r="CH10" s="80"/>
      <c r="CI10" s="80"/>
      <c r="CJ10" s="219"/>
      <c r="CK10" s="219"/>
      <c r="CL10" s="80"/>
      <c r="CM10" s="80"/>
      <c r="CN10" s="220"/>
      <c r="CO10" s="220"/>
      <c r="CP10" s="220"/>
      <c r="CQ10" s="220"/>
      <c r="CR10" s="220"/>
      <c r="CS10" s="220"/>
      <c r="CT10" s="68"/>
      <c r="CU10" s="216"/>
      <c r="CV10" s="216"/>
      <c r="CW10" s="68"/>
      <c r="CX10" s="68"/>
      <c r="CY10" s="216"/>
      <c r="CZ10" s="216"/>
      <c r="DA10" s="216"/>
      <c r="DB10" s="218"/>
      <c r="DC10" s="217"/>
      <c r="DD10" s="221"/>
    </row>
    <row r="11" spans="1:1477" s="6" customFormat="1" ht="24" customHeight="1" thickTop="1" thickBot="1">
      <c r="B11" s="261" t="s">
        <v>441</v>
      </c>
      <c r="C11" s="262"/>
      <c r="D11" s="263"/>
      <c r="E11" s="7"/>
      <c r="F11" s="8"/>
      <c r="G11" s="141">
        <f>IF(B7="","",ROWS(B7:B10)-1)</f>
        <v>3</v>
      </c>
      <c r="H11" s="9">
        <f>SUM(H7:H10)</f>
        <v>4</v>
      </c>
      <c r="I11" s="9">
        <f>SUM(I7:I10)</f>
        <v>5</v>
      </c>
      <c r="J11" s="9">
        <f>SUM(J7:J10)</f>
        <v>1155</v>
      </c>
      <c r="K11" s="9">
        <f>SUM(K7:K10)</f>
        <v>1483</v>
      </c>
      <c r="L11" s="9">
        <f>SUM(L7:L10)</f>
        <v>1478</v>
      </c>
      <c r="M11" s="142">
        <f>IF(G11="",0,N11/G11)</f>
        <v>1</v>
      </c>
      <c r="N11" s="9">
        <f t="shared" ref="N11:AC11" si="6">SUM(N7:N10)</f>
        <v>3</v>
      </c>
      <c r="O11" s="9">
        <f t="shared" si="6"/>
        <v>5</v>
      </c>
      <c r="P11" s="9">
        <f t="shared" si="6"/>
        <v>0</v>
      </c>
      <c r="Q11" s="9">
        <f t="shared" si="6"/>
        <v>0</v>
      </c>
      <c r="R11" s="9">
        <f t="shared" si="6"/>
        <v>328</v>
      </c>
      <c r="S11" s="9">
        <f t="shared" si="6"/>
        <v>0</v>
      </c>
      <c r="T11" s="11">
        <f t="shared" si="6"/>
        <v>13753414</v>
      </c>
      <c r="U11" s="11">
        <f t="shared" si="6"/>
        <v>161622</v>
      </c>
      <c r="V11" s="11">
        <f t="shared" si="6"/>
        <v>13591792</v>
      </c>
      <c r="W11" s="11">
        <f t="shared" si="6"/>
        <v>13922791</v>
      </c>
      <c r="X11" s="11">
        <f t="shared" si="6"/>
        <v>13147438</v>
      </c>
      <c r="Y11" s="11">
        <f t="shared" si="6"/>
        <v>0</v>
      </c>
      <c r="Z11" s="11">
        <f t="shared" si="6"/>
        <v>0</v>
      </c>
      <c r="AA11" s="11">
        <f t="shared" si="6"/>
        <v>0</v>
      </c>
      <c r="AB11" s="11">
        <f t="shared" si="6"/>
        <v>13147438</v>
      </c>
      <c r="AC11" s="11">
        <f t="shared" si="6"/>
        <v>13322191</v>
      </c>
      <c r="AD11" s="142">
        <f>IF(G11="",0,AE11/G11)</f>
        <v>1</v>
      </c>
      <c r="AE11" s="145">
        <f t="shared" ref="AE11:CM11" si="7">SUM(AE7:AE10)</f>
        <v>3</v>
      </c>
      <c r="AF11" s="11">
        <f t="shared" si="7"/>
        <v>270659</v>
      </c>
      <c r="AG11" s="11">
        <f t="shared" si="7"/>
        <v>169377</v>
      </c>
      <c r="AH11" s="145">
        <f t="shared" si="7"/>
        <v>162</v>
      </c>
      <c r="AI11" s="145">
        <f t="shared" si="7"/>
        <v>99</v>
      </c>
      <c r="AJ11" s="145">
        <f t="shared" si="7"/>
        <v>0</v>
      </c>
      <c r="AK11" s="145">
        <f t="shared" si="7"/>
        <v>0</v>
      </c>
      <c r="AL11" s="11">
        <f t="shared" si="7"/>
        <v>43809</v>
      </c>
      <c r="AM11" s="11">
        <f t="shared" si="7"/>
        <v>0</v>
      </c>
      <c r="AN11" s="145">
        <f t="shared" si="7"/>
        <v>0</v>
      </c>
      <c r="AO11" s="145">
        <f t="shared" si="7"/>
        <v>0</v>
      </c>
      <c r="AP11" s="11">
        <f t="shared" si="7"/>
        <v>43422</v>
      </c>
      <c r="AQ11" s="11">
        <f t="shared" si="7"/>
        <v>0</v>
      </c>
      <c r="AR11" s="145">
        <f t="shared" si="7"/>
        <v>0</v>
      </c>
      <c r="AS11" s="145">
        <f t="shared" si="7"/>
        <v>0</v>
      </c>
      <c r="AT11" s="11">
        <f t="shared" si="7"/>
        <v>0</v>
      </c>
      <c r="AU11" s="11">
        <f t="shared" si="7"/>
        <v>0</v>
      </c>
      <c r="AV11" s="145">
        <f t="shared" si="7"/>
        <v>0</v>
      </c>
      <c r="AW11" s="145">
        <f t="shared" si="7"/>
        <v>0</v>
      </c>
      <c r="AX11" s="11">
        <f t="shared" si="7"/>
        <v>0</v>
      </c>
      <c r="AY11" s="11">
        <f t="shared" si="7"/>
        <v>0</v>
      </c>
      <c r="AZ11" s="145">
        <f t="shared" si="7"/>
        <v>0</v>
      </c>
      <c r="BA11" s="145">
        <f t="shared" si="7"/>
        <v>0</v>
      </c>
      <c r="BB11" s="11">
        <f t="shared" si="7"/>
        <v>0</v>
      </c>
      <c r="BC11" s="11">
        <f t="shared" si="7"/>
        <v>0</v>
      </c>
      <c r="BD11" s="145">
        <f t="shared" si="7"/>
        <v>0</v>
      </c>
      <c r="BE11" s="145">
        <f t="shared" si="7"/>
        <v>0</v>
      </c>
      <c r="BF11" s="11">
        <f t="shared" si="7"/>
        <v>0</v>
      </c>
      <c r="BG11" s="11">
        <f t="shared" si="7"/>
        <v>0</v>
      </c>
      <c r="BH11" s="145">
        <f t="shared" si="7"/>
        <v>0</v>
      </c>
      <c r="BI11" s="145">
        <f t="shared" si="7"/>
        <v>0</v>
      </c>
      <c r="BJ11" s="11">
        <f t="shared" si="7"/>
        <v>0</v>
      </c>
      <c r="BK11" s="11">
        <f t="shared" si="7"/>
        <v>0</v>
      </c>
      <c r="BL11" s="145">
        <f t="shared" si="7"/>
        <v>0</v>
      </c>
      <c r="BM11" s="145">
        <f t="shared" si="7"/>
        <v>0</v>
      </c>
      <c r="BN11" s="11">
        <f t="shared" si="7"/>
        <v>0</v>
      </c>
      <c r="BO11" s="11">
        <f t="shared" si="7"/>
        <v>0</v>
      </c>
      <c r="BP11" s="145">
        <f t="shared" si="7"/>
        <v>0</v>
      </c>
      <c r="BQ11" s="145">
        <f t="shared" si="7"/>
        <v>0</v>
      </c>
      <c r="BR11" s="11">
        <f t="shared" si="7"/>
        <v>95906</v>
      </c>
      <c r="BS11" s="11">
        <f t="shared" si="7"/>
        <v>0</v>
      </c>
      <c r="BT11" s="145">
        <f t="shared" si="7"/>
        <v>0</v>
      </c>
      <c r="BU11" s="145">
        <f t="shared" si="7"/>
        <v>0</v>
      </c>
      <c r="BV11" s="11">
        <f t="shared" si="7"/>
        <v>0</v>
      </c>
      <c r="BW11" s="11">
        <f t="shared" si="7"/>
        <v>0</v>
      </c>
      <c r="BX11" s="145">
        <f t="shared" si="7"/>
        <v>67</v>
      </c>
      <c r="BY11" s="145">
        <f t="shared" si="7"/>
        <v>0</v>
      </c>
      <c r="BZ11" s="11">
        <f t="shared" si="7"/>
        <v>0</v>
      </c>
      <c r="CA11" s="11">
        <f t="shared" si="7"/>
        <v>0</v>
      </c>
      <c r="CB11" s="145">
        <f t="shared" si="7"/>
        <v>0</v>
      </c>
      <c r="CC11" s="145">
        <f t="shared" si="7"/>
        <v>0</v>
      </c>
      <c r="CD11" s="11">
        <f t="shared" si="7"/>
        <v>0</v>
      </c>
      <c r="CE11" s="11">
        <f t="shared" si="7"/>
        <v>0</v>
      </c>
      <c r="CF11" s="145">
        <f t="shared" si="7"/>
        <v>0</v>
      </c>
      <c r="CG11" s="145">
        <f t="shared" si="7"/>
        <v>0</v>
      </c>
      <c r="CH11" s="11">
        <f t="shared" si="7"/>
        <v>0</v>
      </c>
      <c r="CI11" s="11">
        <f t="shared" si="7"/>
        <v>0</v>
      </c>
      <c r="CJ11" s="145">
        <f t="shared" si="7"/>
        <v>67</v>
      </c>
      <c r="CK11" s="145">
        <f t="shared" si="7"/>
        <v>0</v>
      </c>
      <c r="CL11" s="11">
        <f t="shared" si="7"/>
        <v>183138</v>
      </c>
      <c r="CM11" s="11">
        <f t="shared" si="7"/>
        <v>0</v>
      </c>
      <c r="CN11" s="13"/>
      <c r="CO11" s="13"/>
      <c r="CP11" s="13"/>
      <c r="CQ11" s="13"/>
      <c r="CR11" s="13"/>
      <c r="CS11" s="13"/>
      <c r="CT11" s="7"/>
      <c r="CU11" s="8"/>
      <c r="CV11" s="8"/>
      <c r="CW11" s="7"/>
      <c r="CX11" s="7"/>
      <c r="CY11" s="8"/>
      <c r="CZ11" s="8"/>
      <c r="DA11" s="8"/>
      <c r="DB11" s="11"/>
      <c r="DC11" s="13"/>
      <c r="DD11" s="15"/>
    </row>
    <row r="12" spans="1:1477" s="6" customFormat="1" ht="24" customHeight="1" thickTop="1">
      <c r="B12" s="258" t="s">
        <v>32</v>
      </c>
      <c r="C12" s="259"/>
      <c r="D12" s="260"/>
      <c r="E12" s="110"/>
      <c r="F12" s="111"/>
      <c r="G12" s="112">
        <f t="shared" ref="G12:L12" si="8">SUM(G11,G6)</f>
        <v>5</v>
      </c>
      <c r="H12" s="112">
        <f t="shared" si="8"/>
        <v>6</v>
      </c>
      <c r="I12" s="112">
        <f t="shared" si="8"/>
        <v>11</v>
      </c>
      <c r="J12" s="112">
        <f t="shared" si="8"/>
        <v>1485</v>
      </c>
      <c r="K12" s="112">
        <f t="shared" si="8"/>
        <v>2038</v>
      </c>
      <c r="L12" s="112">
        <f t="shared" si="8"/>
        <v>2022</v>
      </c>
      <c r="M12" s="142">
        <f>IF(G12=0,0,N12/G12)</f>
        <v>1</v>
      </c>
      <c r="N12" s="112">
        <f t="shared" ref="N12:AC12" si="9">SUM(N11,N6)</f>
        <v>5</v>
      </c>
      <c r="O12" s="112">
        <f t="shared" si="9"/>
        <v>16</v>
      </c>
      <c r="P12" s="113">
        <f t="shared" si="9"/>
        <v>0</v>
      </c>
      <c r="Q12" s="113">
        <f t="shared" si="9"/>
        <v>0</v>
      </c>
      <c r="R12" s="112">
        <f t="shared" si="9"/>
        <v>543</v>
      </c>
      <c r="S12" s="112">
        <f t="shared" si="9"/>
        <v>10</v>
      </c>
      <c r="T12" s="114">
        <f t="shared" si="9"/>
        <v>18389490</v>
      </c>
      <c r="U12" s="114">
        <f t="shared" si="9"/>
        <v>211622</v>
      </c>
      <c r="V12" s="114">
        <f t="shared" si="9"/>
        <v>18177868</v>
      </c>
      <c r="W12" s="114">
        <f t="shared" si="9"/>
        <v>18617882</v>
      </c>
      <c r="X12" s="114">
        <f t="shared" si="9"/>
        <v>17685801</v>
      </c>
      <c r="Y12" s="114">
        <f t="shared" si="9"/>
        <v>0</v>
      </c>
      <c r="Z12" s="114">
        <f t="shared" si="9"/>
        <v>0</v>
      </c>
      <c r="AA12" s="114">
        <f t="shared" si="9"/>
        <v>0</v>
      </c>
      <c r="AB12" s="114">
        <f t="shared" si="9"/>
        <v>17685801</v>
      </c>
      <c r="AC12" s="114">
        <f t="shared" si="9"/>
        <v>17847664</v>
      </c>
      <c r="AD12" s="142">
        <f>IF(G12=0,0,AE12/G12)</f>
        <v>1</v>
      </c>
      <c r="AE12" s="144">
        <f t="shared" ref="AE12:CM12" si="10">SUM(AE11,AE6)</f>
        <v>5</v>
      </c>
      <c r="AF12" s="114">
        <f t="shared" si="10"/>
        <v>257769</v>
      </c>
      <c r="AG12" s="114">
        <f t="shared" si="10"/>
        <v>228392</v>
      </c>
      <c r="AH12" s="144">
        <f t="shared" si="10"/>
        <v>331</v>
      </c>
      <c r="AI12" s="144">
        <f t="shared" si="10"/>
        <v>145</v>
      </c>
      <c r="AJ12" s="144">
        <f t="shared" si="10"/>
        <v>0</v>
      </c>
      <c r="AK12" s="144">
        <f t="shared" si="10"/>
        <v>0</v>
      </c>
      <c r="AL12" s="114">
        <f t="shared" si="10"/>
        <v>43809</v>
      </c>
      <c r="AM12" s="114">
        <f t="shared" si="10"/>
        <v>0</v>
      </c>
      <c r="AN12" s="144">
        <f t="shared" si="10"/>
        <v>0</v>
      </c>
      <c r="AO12" s="144">
        <f t="shared" si="10"/>
        <v>12</v>
      </c>
      <c r="AP12" s="114">
        <f t="shared" si="10"/>
        <v>102437</v>
      </c>
      <c r="AQ12" s="114">
        <f t="shared" si="10"/>
        <v>0</v>
      </c>
      <c r="AR12" s="144">
        <f t="shared" si="10"/>
        <v>0</v>
      </c>
      <c r="AS12" s="144">
        <f t="shared" si="10"/>
        <v>0</v>
      </c>
      <c r="AT12" s="114">
        <f t="shared" si="10"/>
        <v>0</v>
      </c>
      <c r="AU12" s="114">
        <f t="shared" si="10"/>
        <v>0</v>
      </c>
      <c r="AV12" s="144">
        <f t="shared" si="10"/>
        <v>0</v>
      </c>
      <c r="AW12" s="144">
        <f t="shared" si="10"/>
        <v>0</v>
      </c>
      <c r="AX12" s="114">
        <f t="shared" si="10"/>
        <v>0</v>
      </c>
      <c r="AY12" s="114">
        <f t="shared" si="10"/>
        <v>0</v>
      </c>
      <c r="AZ12" s="115">
        <f t="shared" si="10"/>
        <v>0</v>
      </c>
      <c r="BA12" s="115">
        <f t="shared" si="10"/>
        <v>0</v>
      </c>
      <c r="BB12" s="114">
        <f t="shared" si="10"/>
        <v>0</v>
      </c>
      <c r="BC12" s="114">
        <f t="shared" si="10"/>
        <v>0</v>
      </c>
      <c r="BD12" s="115">
        <f t="shared" si="10"/>
        <v>0</v>
      </c>
      <c r="BE12" s="115">
        <f t="shared" si="10"/>
        <v>-2</v>
      </c>
      <c r="BF12" s="114">
        <f t="shared" si="10"/>
        <v>0</v>
      </c>
      <c r="BG12" s="114">
        <f t="shared" si="10"/>
        <v>0</v>
      </c>
      <c r="BH12" s="115">
        <f t="shared" si="10"/>
        <v>0</v>
      </c>
      <c r="BI12" s="115">
        <f t="shared" si="10"/>
        <v>0</v>
      </c>
      <c r="BJ12" s="114">
        <f t="shared" si="10"/>
        <v>0</v>
      </c>
      <c r="BK12" s="114">
        <f t="shared" si="10"/>
        <v>0</v>
      </c>
      <c r="BL12" s="115">
        <f t="shared" si="10"/>
        <v>0</v>
      </c>
      <c r="BM12" s="115">
        <f t="shared" si="10"/>
        <v>0</v>
      </c>
      <c r="BN12" s="114">
        <f t="shared" si="10"/>
        <v>0</v>
      </c>
      <c r="BO12" s="114">
        <f t="shared" si="10"/>
        <v>0</v>
      </c>
      <c r="BP12" s="115">
        <f t="shared" si="10"/>
        <v>0</v>
      </c>
      <c r="BQ12" s="115">
        <f t="shared" si="10"/>
        <v>0</v>
      </c>
      <c r="BR12" s="114">
        <f t="shared" si="10"/>
        <v>95906</v>
      </c>
      <c r="BS12" s="114">
        <f t="shared" si="10"/>
        <v>0</v>
      </c>
      <c r="BT12" s="115">
        <f t="shared" si="10"/>
        <v>0</v>
      </c>
      <c r="BU12" s="115">
        <f t="shared" si="10"/>
        <v>0</v>
      </c>
      <c r="BV12" s="114">
        <f t="shared" si="10"/>
        <v>0</v>
      </c>
      <c r="BW12" s="114">
        <f t="shared" si="10"/>
        <v>0</v>
      </c>
      <c r="BX12" s="115">
        <f t="shared" si="10"/>
        <v>67</v>
      </c>
      <c r="BY12" s="115">
        <f t="shared" si="10"/>
        <v>0</v>
      </c>
      <c r="BZ12" s="114">
        <f t="shared" si="10"/>
        <v>0</v>
      </c>
      <c r="CA12" s="114">
        <f t="shared" si="10"/>
        <v>0</v>
      </c>
      <c r="CB12" s="115">
        <f t="shared" si="10"/>
        <v>0</v>
      </c>
      <c r="CC12" s="115">
        <f t="shared" si="10"/>
        <v>0</v>
      </c>
      <c r="CD12" s="114">
        <f t="shared" si="10"/>
        <v>0</v>
      </c>
      <c r="CE12" s="114">
        <f t="shared" si="10"/>
        <v>0</v>
      </c>
      <c r="CF12" s="115">
        <f t="shared" si="10"/>
        <v>0</v>
      </c>
      <c r="CG12" s="115">
        <f t="shared" si="10"/>
        <v>0</v>
      </c>
      <c r="CH12" s="114">
        <f t="shared" si="10"/>
        <v>0</v>
      </c>
      <c r="CI12" s="114">
        <f t="shared" si="10"/>
        <v>0</v>
      </c>
      <c r="CJ12" s="115">
        <f t="shared" si="10"/>
        <v>67</v>
      </c>
      <c r="CK12" s="115">
        <f t="shared" si="10"/>
        <v>10</v>
      </c>
      <c r="CL12" s="114">
        <f t="shared" si="10"/>
        <v>242153</v>
      </c>
      <c r="CM12" s="114">
        <f t="shared" si="10"/>
        <v>0</v>
      </c>
      <c r="CN12" s="116"/>
      <c r="CO12" s="116"/>
      <c r="CP12" s="116"/>
      <c r="CQ12" s="116"/>
      <c r="CR12" s="116"/>
      <c r="CS12" s="116"/>
      <c r="CT12" s="110"/>
      <c r="CU12" s="111"/>
      <c r="CV12" s="111"/>
      <c r="CW12" s="110"/>
      <c r="CX12" s="110"/>
      <c r="CY12" s="111"/>
      <c r="CZ12" s="111"/>
      <c r="DA12" s="111"/>
      <c r="DB12" s="114"/>
      <c r="DC12" s="116"/>
      <c r="DD12" s="116"/>
    </row>
    <row r="13" spans="1:1477" s="69" customFormat="1">
      <c r="B13" s="67" t="s">
        <v>0</v>
      </c>
      <c r="C13" s="67" t="s">
        <v>183</v>
      </c>
      <c r="D13" s="67" t="s">
        <v>184</v>
      </c>
      <c r="E13" s="68">
        <v>44468</v>
      </c>
      <c r="F13" s="67" t="s">
        <v>398</v>
      </c>
      <c r="G13" s="67" t="s">
        <v>403</v>
      </c>
      <c r="H13" s="187">
        <v>1</v>
      </c>
      <c r="I13" s="69">
        <v>1</v>
      </c>
      <c r="J13" s="69">
        <v>175</v>
      </c>
      <c r="K13" s="69">
        <v>202</v>
      </c>
      <c r="L13" s="69">
        <v>214</v>
      </c>
      <c r="M13" s="186">
        <f>IF(J13 = 0,0,(L13-AH13-AI13)/J13)</f>
        <v>1.0685714285714285</v>
      </c>
      <c r="N13" s="69">
        <f>IF(G13&lt;&gt;"",IF(M13&lt;=1.2,1,0),0)</f>
        <v>1</v>
      </c>
      <c r="O13" s="69">
        <v>-12</v>
      </c>
      <c r="P13" s="69">
        <v>12</v>
      </c>
      <c r="Q13" s="69">
        <v>0</v>
      </c>
      <c r="R13" s="69">
        <v>27</v>
      </c>
      <c r="S13" s="69">
        <v>0</v>
      </c>
      <c r="T13" s="190">
        <v>6513333</v>
      </c>
      <c r="U13" s="190">
        <v>72235</v>
      </c>
      <c r="V13" s="190">
        <v>6441098</v>
      </c>
      <c r="W13" s="190">
        <v>6536983</v>
      </c>
      <c r="X13" s="190">
        <v>6298184</v>
      </c>
      <c r="Y13" s="190">
        <v>-45432</v>
      </c>
      <c r="Z13" s="190">
        <v>0</v>
      </c>
      <c r="AA13" s="190">
        <v>-45432</v>
      </c>
      <c r="AB13" s="190">
        <v>6252752</v>
      </c>
      <c r="AC13" s="190">
        <v>6708811</v>
      </c>
      <c r="AD13" s="186">
        <f>IF(V13=0,0,AC13/V13)</f>
        <v>1.0415632552089722</v>
      </c>
      <c r="AE13" s="69">
        <f>IF(AD13 &lt;=1.1,1,0)</f>
        <v>1</v>
      </c>
      <c r="AF13" s="190">
        <v>456060</v>
      </c>
      <c r="AG13" s="190">
        <v>23650</v>
      </c>
      <c r="AH13" s="69">
        <v>21</v>
      </c>
      <c r="AI13" s="69">
        <v>6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0</v>
      </c>
      <c r="AP13" s="80">
        <v>23650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69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23650</v>
      </c>
      <c r="CM13" s="80">
        <v>0</v>
      </c>
      <c r="CN13" s="67" t="s">
        <v>310</v>
      </c>
      <c r="CO13" s="67" t="s">
        <v>311</v>
      </c>
      <c r="CP13" s="67" t="s">
        <v>294</v>
      </c>
      <c r="CQ13" s="67" t="s">
        <v>294</v>
      </c>
      <c r="CR13" s="67" t="s">
        <v>294</v>
      </c>
      <c r="CS13" s="67" t="s">
        <v>294</v>
      </c>
      <c r="CT13" s="68">
        <v>45547</v>
      </c>
      <c r="CU13" s="67" t="s">
        <v>398</v>
      </c>
      <c r="CV13" s="67" t="s">
        <v>399</v>
      </c>
      <c r="CW13" s="68" t="s">
        <v>168</v>
      </c>
      <c r="CX13" s="68">
        <v>44778</v>
      </c>
      <c r="CY13" s="67" t="s">
        <v>398</v>
      </c>
      <c r="CZ13" s="67" t="s">
        <v>397</v>
      </c>
      <c r="DA13" s="67" t="s">
        <v>404</v>
      </c>
      <c r="DB13" s="81">
        <v>8131499.1299999999</v>
      </c>
      <c r="DC13" s="67"/>
      <c r="DD13" s="67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7" t="s">
        <v>0</v>
      </c>
      <c r="C14" s="67" t="s">
        <v>185</v>
      </c>
      <c r="D14" s="67" t="s">
        <v>186</v>
      </c>
      <c r="E14" s="68">
        <v>44587</v>
      </c>
      <c r="F14" s="67" t="s">
        <v>396</v>
      </c>
      <c r="G14" s="67" t="s">
        <v>403</v>
      </c>
      <c r="H14" s="187">
        <v>3</v>
      </c>
      <c r="I14" s="69">
        <v>4</v>
      </c>
      <c r="J14" s="69">
        <v>323</v>
      </c>
      <c r="K14" s="69">
        <v>588</v>
      </c>
      <c r="L14" s="69">
        <v>586</v>
      </c>
      <c r="M14" s="186">
        <f t="shared" ref="M14:M22" si="11">IF(J14 = 0,0,(L14-AH14-AI14)/J14)</f>
        <v>1.068111455108359</v>
      </c>
      <c r="N14" s="69">
        <f t="shared" ref="N14:N22" si="12">IF(G14&lt;&gt;"",IF(M14&lt;=1.2,1,0),0)</f>
        <v>1</v>
      </c>
      <c r="O14" s="69">
        <v>2</v>
      </c>
      <c r="P14" s="69">
        <v>0</v>
      </c>
      <c r="Q14" s="69">
        <v>0</v>
      </c>
      <c r="R14" s="69">
        <v>241</v>
      </c>
      <c r="S14" s="69">
        <v>24</v>
      </c>
      <c r="T14" s="190">
        <v>9753946</v>
      </c>
      <c r="U14" s="190">
        <v>119957</v>
      </c>
      <c r="V14" s="190">
        <v>9633988</v>
      </c>
      <c r="W14" s="190">
        <v>9932433</v>
      </c>
      <c r="X14" s="190">
        <v>10044314</v>
      </c>
      <c r="Y14" s="190">
        <v>0</v>
      </c>
      <c r="Z14" s="190">
        <v>0</v>
      </c>
      <c r="AA14" s="190">
        <v>0</v>
      </c>
      <c r="AB14" s="190">
        <v>10044314</v>
      </c>
      <c r="AC14" s="190">
        <v>10183014</v>
      </c>
      <c r="AD14" s="186">
        <f t="shared" ref="AD14:AD22" si="13">IF(V14=0,0,AC14/V14)</f>
        <v>1.0569884454911092</v>
      </c>
      <c r="AE14" s="69">
        <f t="shared" ref="AE14:AE22" si="14">IF(AD14 &lt;=1.1,1,0)</f>
        <v>1</v>
      </c>
      <c r="AF14" s="190">
        <v>140312</v>
      </c>
      <c r="AG14" s="190">
        <v>178487</v>
      </c>
      <c r="AH14" s="69">
        <v>171</v>
      </c>
      <c r="AI14" s="69">
        <v>70</v>
      </c>
      <c r="AJ14" s="69">
        <v>0</v>
      </c>
      <c r="AK14" s="69">
        <v>24</v>
      </c>
      <c r="AL14" s="80">
        <v>165501</v>
      </c>
      <c r="AM14" s="80">
        <v>9554</v>
      </c>
      <c r="AN14" s="69">
        <v>0</v>
      </c>
      <c r="AO14" s="69">
        <v>0</v>
      </c>
      <c r="AP14" s="80">
        <v>49043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8225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1612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69">
        <v>0</v>
      </c>
      <c r="BZ14" s="80">
        <v>0</v>
      </c>
      <c r="CA14" s="80">
        <v>0</v>
      </c>
      <c r="CB14" s="69">
        <v>120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120</v>
      </c>
      <c r="CK14" s="69">
        <v>24</v>
      </c>
      <c r="CL14" s="80">
        <v>224382</v>
      </c>
      <c r="CM14" s="80">
        <v>9554</v>
      </c>
      <c r="CN14" s="67" t="s">
        <v>312</v>
      </c>
      <c r="CO14" s="67" t="s">
        <v>313</v>
      </c>
      <c r="CP14" s="67" t="s">
        <v>294</v>
      </c>
      <c r="CQ14" s="67" t="s">
        <v>294</v>
      </c>
      <c r="CR14" s="67" t="s">
        <v>294</v>
      </c>
      <c r="CS14" s="67" t="s">
        <v>294</v>
      </c>
      <c r="CT14" s="68">
        <v>45516</v>
      </c>
      <c r="CU14" s="67" t="s">
        <v>398</v>
      </c>
      <c r="CV14" s="67" t="s">
        <v>399</v>
      </c>
      <c r="CW14" s="68" t="s">
        <v>168</v>
      </c>
      <c r="CX14" s="68">
        <v>45331</v>
      </c>
      <c r="CY14" s="67" t="s">
        <v>396</v>
      </c>
      <c r="CZ14" s="67" t="s">
        <v>401</v>
      </c>
      <c r="DA14" s="67" t="s">
        <v>257</v>
      </c>
      <c r="DB14" s="81">
        <v>11499594</v>
      </c>
      <c r="DC14" s="67"/>
      <c r="DD14" s="67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7" t="s">
        <v>0</v>
      </c>
      <c r="C15" s="67" t="s">
        <v>314</v>
      </c>
      <c r="D15" s="67" t="s">
        <v>405</v>
      </c>
      <c r="E15" s="68">
        <v>44881</v>
      </c>
      <c r="F15" s="67" t="s">
        <v>402</v>
      </c>
      <c r="G15" s="67" t="s">
        <v>397</v>
      </c>
      <c r="H15" s="187">
        <v>1</v>
      </c>
      <c r="I15" s="69">
        <v>0</v>
      </c>
      <c r="J15" s="69">
        <v>300</v>
      </c>
      <c r="K15" s="69">
        <v>350</v>
      </c>
      <c r="L15" s="69">
        <v>348</v>
      </c>
      <c r="M15" s="186">
        <f t="shared" si="11"/>
        <v>0.99333333333333329</v>
      </c>
      <c r="N15" s="69">
        <f t="shared" si="12"/>
        <v>1</v>
      </c>
      <c r="O15" s="69">
        <v>2</v>
      </c>
      <c r="P15" s="69">
        <v>0</v>
      </c>
      <c r="Q15" s="69">
        <v>0</v>
      </c>
      <c r="R15" s="69">
        <v>50</v>
      </c>
      <c r="S15" s="69">
        <v>0</v>
      </c>
      <c r="T15" s="190">
        <v>3802716</v>
      </c>
      <c r="U15" s="190">
        <v>50000</v>
      </c>
      <c r="V15" s="190">
        <v>3752716</v>
      </c>
      <c r="W15" s="190">
        <v>3802716</v>
      </c>
      <c r="X15" s="190">
        <v>3666172</v>
      </c>
      <c r="Y15" s="190">
        <v>0</v>
      </c>
      <c r="Z15" s="190">
        <v>0</v>
      </c>
      <c r="AA15" s="190">
        <v>0</v>
      </c>
      <c r="AB15" s="190">
        <v>3666172</v>
      </c>
      <c r="AC15" s="190">
        <v>3666172</v>
      </c>
      <c r="AD15" s="186">
        <f t="shared" si="13"/>
        <v>0.97693830281854532</v>
      </c>
      <c r="AE15" s="69">
        <f t="shared" si="14"/>
        <v>1</v>
      </c>
      <c r="AF15" s="190">
        <v>0</v>
      </c>
      <c r="AG15" s="190">
        <v>0</v>
      </c>
      <c r="AH15" s="69">
        <v>15</v>
      </c>
      <c r="AI15" s="69">
        <v>35</v>
      </c>
      <c r="AJ15" s="69">
        <v>0</v>
      </c>
      <c r="AK15" s="69">
        <v>0</v>
      </c>
      <c r="AL15" s="80">
        <v>0</v>
      </c>
      <c r="AM15" s="80">
        <v>0</v>
      </c>
      <c r="AN15" s="69">
        <v>0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0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69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0</v>
      </c>
      <c r="CK15" s="69">
        <v>0</v>
      </c>
      <c r="CL15" s="80">
        <v>0</v>
      </c>
      <c r="CM15" s="80">
        <v>0</v>
      </c>
      <c r="CN15" s="67" t="s">
        <v>315</v>
      </c>
      <c r="CO15" s="67" t="s">
        <v>316</v>
      </c>
      <c r="CP15" s="67" t="s">
        <v>294</v>
      </c>
      <c r="CQ15" s="67" t="s">
        <v>294</v>
      </c>
      <c r="CR15" s="67" t="s">
        <v>294</v>
      </c>
      <c r="CS15" s="67" t="s">
        <v>294</v>
      </c>
      <c r="CT15" s="68">
        <v>45506</v>
      </c>
      <c r="CU15" s="67" t="s">
        <v>398</v>
      </c>
      <c r="CV15" s="67" t="s">
        <v>399</v>
      </c>
      <c r="CW15" s="68" t="s">
        <v>168</v>
      </c>
      <c r="CX15" s="68">
        <v>45413</v>
      </c>
      <c r="CY15" s="67" t="s">
        <v>400</v>
      </c>
      <c r="CZ15" s="67" t="s">
        <v>401</v>
      </c>
      <c r="DA15" s="67" t="s">
        <v>257</v>
      </c>
      <c r="DB15" s="81">
        <v>4117339.34</v>
      </c>
      <c r="DC15" s="67"/>
      <c r="DD15" s="67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7" t="s">
        <v>0</v>
      </c>
      <c r="C16" s="67" t="s">
        <v>258</v>
      </c>
      <c r="D16" s="67" t="s">
        <v>259</v>
      </c>
      <c r="E16" s="68">
        <v>44902</v>
      </c>
      <c r="F16" s="67" t="s">
        <v>402</v>
      </c>
      <c r="G16" s="67" t="s">
        <v>397</v>
      </c>
      <c r="H16" s="187">
        <v>2</v>
      </c>
      <c r="I16" s="69">
        <v>0</v>
      </c>
      <c r="J16" s="69">
        <v>250</v>
      </c>
      <c r="K16" s="69">
        <v>424</v>
      </c>
      <c r="L16" s="69">
        <v>424</v>
      </c>
      <c r="M16" s="186">
        <f t="shared" si="11"/>
        <v>1</v>
      </c>
      <c r="N16" s="69">
        <f t="shared" si="12"/>
        <v>1</v>
      </c>
      <c r="O16" s="69">
        <v>0</v>
      </c>
      <c r="P16" s="69">
        <v>0</v>
      </c>
      <c r="Q16" s="69">
        <v>0</v>
      </c>
      <c r="R16" s="69">
        <v>173</v>
      </c>
      <c r="S16" s="69">
        <v>1</v>
      </c>
      <c r="T16" s="190">
        <v>7947765</v>
      </c>
      <c r="U16" s="190">
        <v>109280</v>
      </c>
      <c r="V16" s="190">
        <v>7838486</v>
      </c>
      <c r="W16" s="190">
        <v>7947765</v>
      </c>
      <c r="X16" s="190">
        <v>8246084</v>
      </c>
      <c r="Y16" s="190">
        <v>0</v>
      </c>
      <c r="Z16" s="190">
        <v>0</v>
      </c>
      <c r="AA16" s="190">
        <v>0</v>
      </c>
      <c r="AB16" s="190">
        <v>8246084</v>
      </c>
      <c r="AC16" s="190">
        <v>8193910</v>
      </c>
      <c r="AD16" s="186">
        <f t="shared" si="13"/>
        <v>1.0453434502530208</v>
      </c>
      <c r="AE16" s="69">
        <f t="shared" si="14"/>
        <v>1</v>
      </c>
      <c r="AF16" s="190">
        <v>-52174</v>
      </c>
      <c r="AG16" s="190">
        <v>0</v>
      </c>
      <c r="AH16" s="69">
        <v>147</v>
      </c>
      <c r="AI16" s="69">
        <v>27</v>
      </c>
      <c r="AJ16" s="69">
        <v>0</v>
      </c>
      <c r="AK16" s="69">
        <v>0</v>
      </c>
      <c r="AL16" s="80">
        <v>0</v>
      </c>
      <c r="AM16" s="80">
        <v>0</v>
      </c>
      <c r="AN16" s="69">
        <v>0</v>
      </c>
      <c r="AO16" s="69">
        <v>0</v>
      </c>
      <c r="AP16" s="80">
        <v>2879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0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66</v>
      </c>
      <c r="BQ16" s="69">
        <v>1</v>
      </c>
      <c r="BR16" s="80">
        <v>10431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69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66</v>
      </c>
      <c r="CK16" s="69">
        <v>1</v>
      </c>
      <c r="CL16" s="80">
        <v>13310</v>
      </c>
      <c r="CM16" s="80">
        <v>0</v>
      </c>
      <c r="CN16" s="67" t="s">
        <v>317</v>
      </c>
      <c r="CO16" s="67" t="s">
        <v>318</v>
      </c>
      <c r="CP16" s="67" t="s">
        <v>294</v>
      </c>
      <c r="CQ16" s="67" t="s">
        <v>294</v>
      </c>
      <c r="CR16" s="67" t="s">
        <v>294</v>
      </c>
      <c r="CS16" s="67" t="s">
        <v>294</v>
      </c>
      <c r="CT16" s="68">
        <v>45548</v>
      </c>
      <c r="CU16" s="67" t="s">
        <v>398</v>
      </c>
      <c r="CV16" s="67" t="s">
        <v>399</v>
      </c>
      <c r="CW16" s="68" t="s">
        <v>168</v>
      </c>
      <c r="CX16" s="68">
        <v>45434</v>
      </c>
      <c r="CY16" s="67" t="s">
        <v>400</v>
      </c>
      <c r="CZ16" s="67" t="s">
        <v>401</v>
      </c>
      <c r="DA16" s="67" t="s">
        <v>406</v>
      </c>
      <c r="DB16" s="81">
        <v>11037253</v>
      </c>
      <c r="DC16" s="67"/>
      <c r="DD16" s="67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7" t="s">
        <v>0</v>
      </c>
      <c r="C17" s="67" t="s">
        <v>319</v>
      </c>
      <c r="D17" s="67" t="s">
        <v>407</v>
      </c>
      <c r="E17" s="68">
        <v>45042</v>
      </c>
      <c r="F17" s="67" t="s">
        <v>400</v>
      </c>
      <c r="G17" s="67" t="s">
        <v>397</v>
      </c>
      <c r="H17" s="187">
        <v>1</v>
      </c>
      <c r="I17" s="69">
        <v>0</v>
      </c>
      <c r="J17" s="69">
        <v>200</v>
      </c>
      <c r="K17" s="69">
        <v>260</v>
      </c>
      <c r="L17" s="69">
        <v>260</v>
      </c>
      <c r="M17" s="186">
        <f t="shared" si="11"/>
        <v>1</v>
      </c>
      <c r="N17" s="69">
        <f t="shared" si="12"/>
        <v>1</v>
      </c>
      <c r="O17" s="69">
        <v>0</v>
      </c>
      <c r="P17" s="69">
        <v>0</v>
      </c>
      <c r="Q17" s="69">
        <v>0</v>
      </c>
      <c r="R17" s="69">
        <v>60</v>
      </c>
      <c r="S17" s="69">
        <v>0</v>
      </c>
      <c r="T17" s="190">
        <v>12488206</v>
      </c>
      <c r="U17" s="190">
        <v>127946</v>
      </c>
      <c r="V17" s="190">
        <v>12360260</v>
      </c>
      <c r="W17" s="190">
        <v>12488206</v>
      </c>
      <c r="X17" s="190">
        <v>12735786</v>
      </c>
      <c r="Y17" s="190">
        <v>0</v>
      </c>
      <c r="Z17" s="190">
        <v>0</v>
      </c>
      <c r="AA17" s="190">
        <v>0</v>
      </c>
      <c r="AB17" s="190">
        <v>12735786</v>
      </c>
      <c r="AC17" s="190">
        <v>12755313</v>
      </c>
      <c r="AD17" s="186">
        <f t="shared" si="13"/>
        <v>1.0319615444982548</v>
      </c>
      <c r="AE17" s="69">
        <f t="shared" si="14"/>
        <v>1</v>
      </c>
      <c r="AF17" s="190">
        <v>19527</v>
      </c>
      <c r="AG17" s="190">
        <v>0</v>
      </c>
      <c r="AH17" s="69">
        <v>41</v>
      </c>
      <c r="AI17" s="69">
        <v>19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0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0</v>
      </c>
      <c r="BG17" s="80">
        <v>0</v>
      </c>
      <c r="BH17" s="69">
        <v>0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69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0</v>
      </c>
      <c r="CM17" s="80">
        <v>0</v>
      </c>
      <c r="CN17" s="67" t="s">
        <v>310</v>
      </c>
      <c r="CO17" s="67" t="s">
        <v>311</v>
      </c>
      <c r="CP17" s="67" t="s">
        <v>294</v>
      </c>
      <c r="CQ17" s="67" t="s">
        <v>294</v>
      </c>
      <c r="CR17" s="67" t="s">
        <v>294</v>
      </c>
      <c r="CS17" s="67" t="s">
        <v>294</v>
      </c>
      <c r="CT17" s="68">
        <v>45534</v>
      </c>
      <c r="CU17" s="67" t="s">
        <v>398</v>
      </c>
      <c r="CV17" s="67" t="s">
        <v>399</v>
      </c>
      <c r="CW17" s="68" t="s">
        <v>168</v>
      </c>
      <c r="CX17" s="68">
        <v>45440</v>
      </c>
      <c r="CY17" s="67" t="s">
        <v>400</v>
      </c>
      <c r="CZ17" s="67" t="s">
        <v>401</v>
      </c>
      <c r="DA17" s="67" t="s">
        <v>408</v>
      </c>
      <c r="DB17" s="81">
        <v>12922548</v>
      </c>
      <c r="DC17" s="67"/>
      <c r="DD17" s="6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7" t="s">
        <v>0</v>
      </c>
      <c r="C18" s="67" t="s">
        <v>260</v>
      </c>
      <c r="D18" s="67" t="s">
        <v>261</v>
      </c>
      <c r="E18" s="68">
        <v>45091</v>
      </c>
      <c r="F18" s="67" t="s">
        <v>400</v>
      </c>
      <c r="G18" s="67" t="s">
        <v>397</v>
      </c>
      <c r="H18" s="187">
        <v>1</v>
      </c>
      <c r="I18" s="69">
        <v>0</v>
      </c>
      <c r="J18" s="69">
        <v>90</v>
      </c>
      <c r="K18" s="69">
        <v>98</v>
      </c>
      <c r="L18" s="69">
        <v>93</v>
      </c>
      <c r="M18" s="186">
        <f t="shared" si="11"/>
        <v>0.94444444444444442</v>
      </c>
      <c r="N18" s="69">
        <f t="shared" si="12"/>
        <v>1</v>
      </c>
      <c r="O18" s="69">
        <v>5</v>
      </c>
      <c r="P18" s="69">
        <v>0</v>
      </c>
      <c r="Q18" s="69">
        <v>0</v>
      </c>
      <c r="R18" s="69">
        <v>8</v>
      </c>
      <c r="S18" s="69">
        <v>0</v>
      </c>
      <c r="T18" s="190">
        <v>737944</v>
      </c>
      <c r="U18" s="190">
        <v>35849</v>
      </c>
      <c r="V18" s="190">
        <v>702095</v>
      </c>
      <c r="W18" s="190">
        <v>737944</v>
      </c>
      <c r="X18" s="190">
        <v>698279</v>
      </c>
      <c r="Y18" s="190">
        <v>0</v>
      </c>
      <c r="Z18" s="190">
        <v>0</v>
      </c>
      <c r="AA18" s="190">
        <v>0</v>
      </c>
      <c r="AB18" s="190">
        <v>698279</v>
      </c>
      <c r="AC18" s="190">
        <v>698279</v>
      </c>
      <c r="AD18" s="186">
        <f t="shared" si="13"/>
        <v>0.99456483809171126</v>
      </c>
      <c r="AE18" s="69">
        <f t="shared" si="14"/>
        <v>1</v>
      </c>
      <c r="AF18" s="190">
        <v>0</v>
      </c>
      <c r="AG18" s="190">
        <v>0</v>
      </c>
      <c r="AH18" s="69">
        <v>8</v>
      </c>
      <c r="AI18" s="69">
        <v>0</v>
      </c>
      <c r="AJ18" s="69">
        <v>0</v>
      </c>
      <c r="AK18" s="69">
        <v>0</v>
      </c>
      <c r="AL18" s="80">
        <v>0</v>
      </c>
      <c r="AM18" s="80">
        <v>0</v>
      </c>
      <c r="AN18" s="69">
        <v>0</v>
      </c>
      <c r="AO18" s="69">
        <v>0</v>
      </c>
      <c r="AP18" s="80">
        <v>693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69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0</v>
      </c>
      <c r="CL18" s="80">
        <v>693</v>
      </c>
      <c r="CM18" s="80">
        <v>0</v>
      </c>
      <c r="CN18" s="67" t="s">
        <v>315</v>
      </c>
      <c r="CO18" s="67" t="s">
        <v>316</v>
      </c>
      <c r="CP18" s="67" t="s">
        <v>294</v>
      </c>
      <c r="CQ18" s="67" t="s">
        <v>294</v>
      </c>
      <c r="CR18" s="67" t="s">
        <v>294</v>
      </c>
      <c r="CS18" s="67" t="s">
        <v>294</v>
      </c>
      <c r="CT18" s="68">
        <v>45481</v>
      </c>
      <c r="CU18" s="67" t="s">
        <v>398</v>
      </c>
      <c r="CV18" s="67" t="s">
        <v>399</v>
      </c>
      <c r="CW18" s="68" t="s">
        <v>168</v>
      </c>
      <c r="CX18" s="68">
        <v>45391</v>
      </c>
      <c r="CY18" s="67" t="s">
        <v>400</v>
      </c>
      <c r="CZ18" s="67" t="s">
        <v>401</v>
      </c>
      <c r="DA18" s="67" t="s">
        <v>408</v>
      </c>
      <c r="DB18" s="81">
        <v>752836.87</v>
      </c>
      <c r="DC18" s="67"/>
      <c r="DD18" s="67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7" t="s">
        <v>0</v>
      </c>
      <c r="C19" s="67" t="s">
        <v>262</v>
      </c>
      <c r="D19" s="67" t="s">
        <v>263</v>
      </c>
      <c r="E19" s="68">
        <v>45091</v>
      </c>
      <c r="F19" s="67" t="s">
        <v>400</v>
      </c>
      <c r="G19" s="67" t="s">
        <v>397</v>
      </c>
      <c r="H19" s="187">
        <v>1</v>
      </c>
      <c r="I19" s="69">
        <v>0</v>
      </c>
      <c r="J19" s="69">
        <v>90</v>
      </c>
      <c r="K19" s="69">
        <v>90</v>
      </c>
      <c r="L19" s="69">
        <v>88</v>
      </c>
      <c r="M19" s="186">
        <f t="shared" si="11"/>
        <v>0.97777777777777775</v>
      </c>
      <c r="N19" s="69">
        <f t="shared" si="12"/>
        <v>1</v>
      </c>
      <c r="O19" s="69">
        <v>2</v>
      </c>
      <c r="P19" s="69">
        <v>0</v>
      </c>
      <c r="Q19" s="69">
        <v>0</v>
      </c>
      <c r="R19" s="69">
        <v>0</v>
      </c>
      <c r="S19" s="69">
        <v>0</v>
      </c>
      <c r="T19" s="190">
        <v>595321</v>
      </c>
      <c r="U19" s="190">
        <v>34535</v>
      </c>
      <c r="V19" s="190">
        <v>560785</v>
      </c>
      <c r="W19" s="190">
        <v>595321</v>
      </c>
      <c r="X19" s="190">
        <v>526968</v>
      </c>
      <c r="Y19" s="190">
        <v>0</v>
      </c>
      <c r="Z19" s="190">
        <v>0</v>
      </c>
      <c r="AA19" s="190">
        <v>0</v>
      </c>
      <c r="AB19" s="190">
        <v>526968</v>
      </c>
      <c r="AC19" s="190">
        <v>526968</v>
      </c>
      <c r="AD19" s="186">
        <f t="shared" si="13"/>
        <v>0.93969703183929665</v>
      </c>
      <c r="AE19" s="69">
        <f t="shared" si="14"/>
        <v>1</v>
      </c>
      <c r="AF19" s="190">
        <v>0</v>
      </c>
      <c r="AG19" s="190">
        <v>0</v>
      </c>
      <c r="AH19" s="69">
        <v>0</v>
      </c>
      <c r="AI19" s="69">
        <v>0</v>
      </c>
      <c r="AJ19" s="69">
        <v>0</v>
      </c>
      <c r="AK19" s="69">
        <v>0</v>
      </c>
      <c r="AL19" s="80">
        <v>7440</v>
      </c>
      <c r="AM19" s="80">
        <v>0</v>
      </c>
      <c r="AN19" s="69">
        <v>0</v>
      </c>
      <c r="AO19" s="69">
        <v>0</v>
      </c>
      <c r="AP19" s="80">
        <v>0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69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0</v>
      </c>
      <c r="CL19" s="80">
        <v>7440</v>
      </c>
      <c r="CM19" s="80">
        <v>0</v>
      </c>
      <c r="CN19" s="67" t="s">
        <v>315</v>
      </c>
      <c r="CO19" s="67" t="s">
        <v>316</v>
      </c>
      <c r="CP19" s="67" t="s">
        <v>294</v>
      </c>
      <c r="CQ19" s="67" t="s">
        <v>294</v>
      </c>
      <c r="CR19" s="67" t="s">
        <v>294</v>
      </c>
      <c r="CS19" s="67" t="s">
        <v>294</v>
      </c>
      <c r="CT19" s="68">
        <v>45509</v>
      </c>
      <c r="CU19" s="67" t="s">
        <v>398</v>
      </c>
      <c r="CV19" s="67" t="s">
        <v>399</v>
      </c>
      <c r="CW19" s="68" t="s">
        <v>168</v>
      </c>
      <c r="CX19" s="68">
        <v>45394</v>
      </c>
      <c r="CY19" s="67" t="s">
        <v>400</v>
      </c>
      <c r="CZ19" s="67" t="s">
        <v>401</v>
      </c>
      <c r="DA19" s="67" t="s">
        <v>257</v>
      </c>
      <c r="DB19" s="81">
        <v>725236.05</v>
      </c>
      <c r="DC19" s="67"/>
      <c r="DD19" s="67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7" t="s">
        <v>0</v>
      </c>
      <c r="C20" s="67" t="s">
        <v>264</v>
      </c>
      <c r="D20" s="67" t="s">
        <v>265</v>
      </c>
      <c r="E20" s="68">
        <v>45133</v>
      </c>
      <c r="F20" s="67" t="s">
        <v>398</v>
      </c>
      <c r="G20" s="67" t="s">
        <v>401</v>
      </c>
      <c r="H20" s="187">
        <v>2</v>
      </c>
      <c r="I20" s="69">
        <v>0</v>
      </c>
      <c r="J20" s="69">
        <v>120</v>
      </c>
      <c r="K20" s="69">
        <v>145</v>
      </c>
      <c r="L20" s="69">
        <v>137</v>
      </c>
      <c r="M20" s="186">
        <f t="shared" si="11"/>
        <v>0.93333333333333335</v>
      </c>
      <c r="N20" s="69">
        <f t="shared" si="12"/>
        <v>1</v>
      </c>
      <c r="O20" s="69">
        <v>8</v>
      </c>
      <c r="P20" s="69">
        <v>0</v>
      </c>
      <c r="Q20" s="69">
        <v>0</v>
      </c>
      <c r="R20" s="69">
        <v>25</v>
      </c>
      <c r="S20" s="69">
        <v>0</v>
      </c>
      <c r="T20" s="190">
        <v>688840</v>
      </c>
      <c r="U20" s="190">
        <v>41224</v>
      </c>
      <c r="V20" s="190">
        <v>647616</v>
      </c>
      <c r="W20" s="190">
        <v>688840</v>
      </c>
      <c r="X20" s="190">
        <v>661650</v>
      </c>
      <c r="Y20" s="190">
        <v>0</v>
      </c>
      <c r="Z20" s="190">
        <v>0</v>
      </c>
      <c r="AA20" s="190">
        <v>0</v>
      </c>
      <c r="AB20" s="190">
        <v>661650</v>
      </c>
      <c r="AC20" s="190">
        <v>661650</v>
      </c>
      <c r="AD20" s="186">
        <f t="shared" si="13"/>
        <v>1.021670249036466</v>
      </c>
      <c r="AE20" s="69">
        <f t="shared" si="14"/>
        <v>1</v>
      </c>
      <c r="AF20" s="190">
        <v>0</v>
      </c>
      <c r="AG20" s="190">
        <v>0</v>
      </c>
      <c r="AH20" s="69">
        <v>6</v>
      </c>
      <c r="AI20" s="69">
        <v>19</v>
      </c>
      <c r="AJ20" s="69">
        <v>0</v>
      </c>
      <c r="AK20" s="69">
        <v>0</v>
      </c>
      <c r="AL20" s="80">
        <v>21865</v>
      </c>
      <c r="AM20" s="80">
        <v>0</v>
      </c>
      <c r="AN20" s="69">
        <v>0</v>
      </c>
      <c r="AO20" s="69">
        <v>0</v>
      </c>
      <c r="AP20" s="80">
        <v>1160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69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0</v>
      </c>
      <c r="CL20" s="80">
        <v>23025</v>
      </c>
      <c r="CM20" s="80">
        <v>0</v>
      </c>
      <c r="CN20" s="67" t="s">
        <v>320</v>
      </c>
      <c r="CO20" s="67" t="s">
        <v>321</v>
      </c>
      <c r="CP20" s="67" t="s">
        <v>294</v>
      </c>
      <c r="CQ20" s="67" t="s">
        <v>294</v>
      </c>
      <c r="CR20" s="67" t="s">
        <v>294</v>
      </c>
      <c r="CS20" s="67" t="s">
        <v>294</v>
      </c>
      <c r="CT20" s="68">
        <v>45504</v>
      </c>
      <c r="CU20" s="67" t="s">
        <v>398</v>
      </c>
      <c r="CV20" s="67" t="s">
        <v>399</v>
      </c>
      <c r="CW20" s="68" t="s">
        <v>168</v>
      </c>
      <c r="CX20" s="68">
        <v>45364</v>
      </c>
      <c r="CY20" s="67" t="s">
        <v>396</v>
      </c>
      <c r="CZ20" s="67" t="s">
        <v>401</v>
      </c>
      <c r="DA20" s="67" t="s">
        <v>408</v>
      </c>
      <c r="DB20" s="81">
        <v>865700.85</v>
      </c>
      <c r="DC20" s="67"/>
      <c r="DD20" s="67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7" t="s">
        <v>0</v>
      </c>
      <c r="C21" s="67" t="s">
        <v>266</v>
      </c>
      <c r="D21" s="67" t="s">
        <v>267</v>
      </c>
      <c r="E21" s="68">
        <v>45091</v>
      </c>
      <c r="F21" s="67" t="s">
        <v>400</v>
      </c>
      <c r="G21" s="67" t="s">
        <v>397</v>
      </c>
      <c r="H21" s="187">
        <v>1</v>
      </c>
      <c r="I21" s="69">
        <v>0</v>
      </c>
      <c r="J21" s="69">
        <v>150</v>
      </c>
      <c r="K21" s="69">
        <v>214</v>
      </c>
      <c r="L21" s="69">
        <v>213</v>
      </c>
      <c r="M21" s="186">
        <f t="shared" si="11"/>
        <v>0.99333333333333329</v>
      </c>
      <c r="N21" s="69">
        <f t="shared" si="12"/>
        <v>1</v>
      </c>
      <c r="O21" s="69">
        <v>1</v>
      </c>
      <c r="P21" s="69">
        <v>0</v>
      </c>
      <c r="Q21" s="69">
        <v>0</v>
      </c>
      <c r="R21" s="69">
        <v>64</v>
      </c>
      <c r="S21" s="69">
        <v>0</v>
      </c>
      <c r="T21" s="190">
        <v>3795580</v>
      </c>
      <c r="U21" s="190">
        <v>50000</v>
      </c>
      <c r="V21" s="190">
        <v>3745580</v>
      </c>
      <c r="W21" s="190">
        <v>3795580</v>
      </c>
      <c r="X21" s="190">
        <v>3741800</v>
      </c>
      <c r="Y21" s="190">
        <v>0</v>
      </c>
      <c r="Z21" s="190">
        <v>0</v>
      </c>
      <c r="AA21" s="190">
        <v>0</v>
      </c>
      <c r="AB21" s="190">
        <v>3741800</v>
      </c>
      <c r="AC21" s="190">
        <v>3742922</v>
      </c>
      <c r="AD21" s="186">
        <f t="shared" si="13"/>
        <v>0.99929036357520062</v>
      </c>
      <c r="AE21" s="69">
        <f t="shared" si="14"/>
        <v>1</v>
      </c>
      <c r="AF21" s="190">
        <v>1123</v>
      </c>
      <c r="AG21" s="190">
        <v>0</v>
      </c>
      <c r="AH21" s="69">
        <v>40</v>
      </c>
      <c r="AI21" s="69">
        <v>24</v>
      </c>
      <c r="AJ21" s="69">
        <v>0</v>
      </c>
      <c r="AK21" s="69">
        <v>0</v>
      </c>
      <c r="AL21" s="80">
        <v>10773</v>
      </c>
      <c r="AM21" s="80">
        <v>0</v>
      </c>
      <c r="AN21" s="69">
        <v>0</v>
      </c>
      <c r="AO21" s="69">
        <v>0</v>
      </c>
      <c r="AP21" s="80">
        <v>9597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69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20369</v>
      </c>
      <c r="CM21" s="80">
        <v>0</v>
      </c>
      <c r="CN21" s="67" t="s">
        <v>322</v>
      </c>
      <c r="CO21" s="67" t="s">
        <v>323</v>
      </c>
      <c r="CP21" s="67" t="s">
        <v>294</v>
      </c>
      <c r="CQ21" s="67" t="s">
        <v>294</v>
      </c>
      <c r="CR21" s="67" t="s">
        <v>294</v>
      </c>
      <c r="CS21" s="67" t="s">
        <v>294</v>
      </c>
      <c r="CT21" s="68">
        <v>45499</v>
      </c>
      <c r="CU21" s="67" t="s">
        <v>398</v>
      </c>
      <c r="CV21" s="67" t="s">
        <v>399</v>
      </c>
      <c r="CW21" s="68" t="s">
        <v>168</v>
      </c>
      <c r="CX21" s="68">
        <v>45386</v>
      </c>
      <c r="CY21" s="67" t="s">
        <v>400</v>
      </c>
      <c r="CZ21" s="67" t="s">
        <v>401</v>
      </c>
      <c r="DA21" s="67" t="s">
        <v>257</v>
      </c>
      <c r="DB21" s="81">
        <v>3808947.4</v>
      </c>
      <c r="DC21" s="67"/>
      <c r="DD21" s="67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7" t="s">
        <v>0</v>
      </c>
      <c r="C22" s="67" t="s">
        <v>324</v>
      </c>
      <c r="D22" s="67" t="s">
        <v>409</v>
      </c>
      <c r="E22" s="68">
        <v>45224</v>
      </c>
      <c r="F22" s="67" t="s">
        <v>402</v>
      </c>
      <c r="G22" s="67" t="s">
        <v>401</v>
      </c>
      <c r="H22" s="187">
        <v>1</v>
      </c>
      <c r="I22" s="69">
        <v>0</v>
      </c>
      <c r="J22" s="69">
        <v>68</v>
      </c>
      <c r="K22" s="69">
        <v>75</v>
      </c>
      <c r="L22" s="69">
        <v>69</v>
      </c>
      <c r="M22" s="186">
        <f t="shared" si="11"/>
        <v>0.91176470588235292</v>
      </c>
      <c r="N22" s="69">
        <f t="shared" si="12"/>
        <v>1</v>
      </c>
      <c r="O22" s="69">
        <v>6</v>
      </c>
      <c r="P22" s="69">
        <v>0</v>
      </c>
      <c r="Q22" s="69">
        <v>0</v>
      </c>
      <c r="R22" s="69">
        <v>7</v>
      </c>
      <c r="S22" s="69">
        <v>0</v>
      </c>
      <c r="T22" s="190">
        <v>1193458</v>
      </c>
      <c r="U22" s="190">
        <v>50000</v>
      </c>
      <c r="V22" s="190">
        <v>1143458</v>
      </c>
      <c r="W22" s="190">
        <v>1193458</v>
      </c>
      <c r="X22" s="190">
        <v>1138988</v>
      </c>
      <c r="Y22" s="190">
        <v>0</v>
      </c>
      <c r="Z22" s="190">
        <v>0</v>
      </c>
      <c r="AA22" s="190">
        <v>0</v>
      </c>
      <c r="AB22" s="190">
        <v>1138988</v>
      </c>
      <c r="AC22" s="190">
        <v>1138988</v>
      </c>
      <c r="AD22" s="186">
        <f t="shared" si="13"/>
        <v>0.99609080525913496</v>
      </c>
      <c r="AE22" s="69">
        <f t="shared" si="14"/>
        <v>1</v>
      </c>
      <c r="AF22" s="190">
        <v>0</v>
      </c>
      <c r="AG22" s="190">
        <v>0</v>
      </c>
      <c r="AH22" s="69">
        <v>7</v>
      </c>
      <c r="AI22" s="69">
        <v>0</v>
      </c>
      <c r="AJ22" s="69">
        <v>0</v>
      </c>
      <c r="AK22" s="69">
        <v>0</v>
      </c>
      <c r="AL22" s="80">
        <v>0</v>
      </c>
      <c r="AM22" s="80">
        <v>0</v>
      </c>
      <c r="AN22" s="69">
        <v>0</v>
      </c>
      <c r="AO22" s="69">
        <v>0</v>
      </c>
      <c r="AP22" s="80">
        <v>0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69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0</v>
      </c>
      <c r="CL22" s="80">
        <v>0</v>
      </c>
      <c r="CM22" s="80">
        <v>0</v>
      </c>
      <c r="CN22" s="67" t="s">
        <v>325</v>
      </c>
      <c r="CO22" s="67" t="s">
        <v>326</v>
      </c>
      <c r="CP22" s="67" t="s">
        <v>294</v>
      </c>
      <c r="CQ22" s="67" t="s">
        <v>294</v>
      </c>
      <c r="CR22" s="67" t="s">
        <v>294</v>
      </c>
      <c r="CS22" s="67" t="s">
        <v>294</v>
      </c>
      <c r="CT22" s="68">
        <v>45548</v>
      </c>
      <c r="CU22" s="67" t="s">
        <v>398</v>
      </c>
      <c r="CV22" s="67" t="s">
        <v>399</v>
      </c>
      <c r="CW22" s="68" t="s">
        <v>168</v>
      </c>
      <c r="CX22" s="68">
        <v>45386</v>
      </c>
      <c r="CY22" s="67" t="s">
        <v>400</v>
      </c>
      <c r="CZ22" s="67" t="s">
        <v>401</v>
      </c>
      <c r="DA22" s="67" t="s">
        <v>257</v>
      </c>
      <c r="DB22" s="81">
        <v>2555282.25</v>
      </c>
      <c r="DC22" s="67"/>
      <c r="DD22" s="67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5" customFormat="1" ht="12" customHeight="1" thickBot="1">
      <c r="B23" s="75"/>
      <c r="C23" s="75"/>
      <c r="D23" s="75"/>
      <c r="E23" s="68"/>
      <c r="F23" s="75"/>
      <c r="G23" s="75"/>
      <c r="H23" s="187"/>
      <c r="I23" s="76"/>
      <c r="J23" s="76"/>
      <c r="K23" s="76"/>
      <c r="L23" s="76"/>
      <c r="M23" s="140"/>
      <c r="N23" s="69"/>
      <c r="O23" s="76"/>
      <c r="P23" s="76"/>
      <c r="Q23" s="76"/>
      <c r="R23" s="76"/>
      <c r="S23" s="76"/>
      <c r="T23" s="77"/>
      <c r="U23" s="77"/>
      <c r="V23" s="77"/>
      <c r="W23" s="77"/>
      <c r="X23" s="77"/>
      <c r="Y23" s="190"/>
      <c r="Z23" s="190"/>
      <c r="AA23" s="190"/>
      <c r="AB23" s="190"/>
      <c r="AC23" s="190"/>
      <c r="AD23" s="140"/>
      <c r="AE23" s="69"/>
      <c r="AF23" s="190"/>
      <c r="AG23" s="190"/>
      <c r="AH23" s="76"/>
      <c r="AI23" s="76"/>
      <c r="AJ23" s="78"/>
      <c r="AK23" s="78"/>
      <c r="AL23" s="80"/>
      <c r="AM23" s="80"/>
      <c r="AN23" s="78"/>
      <c r="AO23" s="78"/>
      <c r="AP23" s="80"/>
      <c r="AQ23" s="80"/>
      <c r="AR23" s="78"/>
      <c r="AS23" s="78"/>
      <c r="AT23" s="80"/>
      <c r="AU23" s="80"/>
      <c r="AV23" s="78"/>
      <c r="AW23" s="78"/>
      <c r="AX23" s="80"/>
      <c r="AY23" s="80"/>
      <c r="AZ23" s="78"/>
      <c r="BA23" s="78"/>
      <c r="BB23" s="80"/>
      <c r="BC23" s="80"/>
      <c r="BD23" s="78"/>
      <c r="BE23" s="78"/>
      <c r="BF23" s="80"/>
      <c r="BG23" s="80"/>
      <c r="BH23" s="78"/>
      <c r="BI23" s="78"/>
      <c r="BJ23" s="80"/>
      <c r="BK23" s="80"/>
      <c r="BL23" s="78"/>
      <c r="BM23" s="78"/>
      <c r="BN23" s="80"/>
      <c r="BO23" s="80"/>
      <c r="BP23" s="78"/>
      <c r="BQ23" s="78"/>
      <c r="BR23" s="80"/>
      <c r="BS23" s="80"/>
      <c r="BT23" s="78"/>
      <c r="BU23" s="78"/>
      <c r="BV23" s="80"/>
      <c r="BW23" s="80"/>
      <c r="BX23" s="78"/>
      <c r="BY23" s="78"/>
      <c r="BZ23" s="80"/>
      <c r="CA23" s="80"/>
      <c r="CB23" s="78"/>
      <c r="CC23" s="78"/>
      <c r="CD23" s="80"/>
      <c r="CE23" s="80"/>
      <c r="CF23" s="78"/>
      <c r="CG23" s="78"/>
      <c r="CH23" s="80"/>
      <c r="CI23" s="80"/>
      <c r="CJ23" s="78"/>
      <c r="CK23" s="78"/>
      <c r="CL23" s="80"/>
      <c r="CM23" s="80"/>
      <c r="CN23" s="79"/>
      <c r="CO23" s="79"/>
      <c r="CP23" s="79"/>
      <c r="CQ23" s="79"/>
      <c r="CR23" s="79"/>
      <c r="CS23" s="79"/>
      <c r="CT23" s="68"/>
      <c r="CU23" s="75"/>
      <c r="CV23" s="75"/>
      <c r="CW23" s="68"/>
      <c r="CX23" s="68"/>
      <c r="CY23" s="75"/>
      <c r="CZ23" s="75"/>
      <c r="DA23" s="75"/>
      <c r="DB23" s="77"/>
      <c r="DC23" s="79"/>
      <c r="DD23" s="212"/>
    </row>
    <row r="24" spans="2:1477" s="6" customFormat="1" ht="24" customHeight="1" thickTop="1">
      <c r="B24" s="258" t="s">
        <v>442</v>
      </c>
      <c r="C24" s="259"/>
      <c r="D24" s="260"/>
      <c r="E24" s="110"/>
      <c r="F24" s="111"/>
      <c r="G24" s="159">
        <f>IF(B13="","",ROWS(B13:B23)-1)</f>
        <v>10</v>
      </c>
      <c r="H24" s="112">
        <f>SUM(H13:H23)</f>
        <v>14</v>
      </c>
      <c r="I24" s="112">
        <f>SUM(I13:I23)</f>
        <v>5</v>
      </c>
      <c r="J24" s="112">
        <f>SUM(J13:J23)</f>
        <v>1766</v>
      </c>
      <c r="K24" s="112">
        <f>SUM(K13:K23)</f>
        <v>2446</v>
      </c>
      <c r="L24" s="112">
        <f>SUM(L13:L23)</f>
        <v>2432</v>
      </c>
      <c r="M24" s="142">
        <f>IF(G24="",0,N24/G24)</f>
        <v>1</v>
      </c>
      <c r="N24" s="112">
        <f t="shared" ref="N24:AC24" si="15">SUM(N13:N23)</f>
        <v>10</v>
      </c>
      <c r="O24" s="112">
        <f t="shared" si="15"/>
        <v>14</v>
      </c>
      <c r="P24" s="113">
        <f t="shared" si="15"/>
        <v>12</v>
      </c>
      <c r="Q24" s="113">
        <f t="shared" si="15"/>
        <v>0</v>
      </c>
      <c r="R24" s="112">
        <f t="shared" si="15"/>
        <v>655</v>
      </c>
      <c r="S24" s="112">
        <f t="shared" si="15"/>
        <v>25</v>
      </c>
      <c r="T24" s="114">
        <f t="shared" si="15"/>
        <v>47517109</v>
      </c>
      <c r="U24" s="114">
        <f t="shared" si="15"/>
        <v>691026</v>
      </c>
      <c r="V24" s="114">
        <f t="shared" si="15"/>
        <v>46826082</v>
      </c>
      <c r="W24" s="114">
        <f t="shared" si="15"/>
        <v>47719246</v>
      </c>
      <c r="X24" s="114">
        <f t="shared" si="15"/>
        <v>47758225</v>
      </c>
      <c r="Y24" s="114">
        <f t="shared" si="15"/>
        <v>-45432</v>
      </c>
      <c r="Z24" s="114">
        <f t="shared" si="15"/>
        <v>0</v>
      </c>
      <c r="AA24" s="114">
        <f t="shared" si="15"/>
        <v>-45432</v>
      </c>
      <c r="AB24" s="114">
        <f t="shared" si="15"/>
        <v>47712793</v>
      </c>
      <c r="AC24" s="114">
        <f t="shared" si="15"/>
        <v>48276027</v>
      </c>
      <c r="AD24" s="142">
        <f>IF(G24="",0,AE24/G24)</f>
        <v>1</v>
      </c>
      <c r="AE24" s="144">
        <f t="shared" ref="AE24:CM24" si="16">SUM(AE13:AE23)</f>
        <v>10</v>
      </c>
      <c r="AF24" s="114">
        <f t="shared" si="16"/>
        <v>564848</v>
      </c>
      <c r="AG24" s="114">
        <f t="shared" si="16"/>
        <v>202137</v>
      </c>
      <c r="AH24" s="115">
        <f t="shared" si="16"/>
        <v>456</v>
      </c>
      <c r="AI24" s="115">
        <f t="shared" si="16"/>
        <v>200</v>
      </c>
      <c r="AJ24" s="115">
        <f t="shared" si="16"/>
        <v>0</v>
      </c>
      <c r="AK24" s="115">
        <f t="shared" si="16"/>
        <v>24</v>
      </c>
      <c r="AL24" s="114">
        <f t="shared" si="16"/>
        <v>205579</v>
      </c>
      <c r="AM24" s="114">
        <f t="shared" si="16"/>
        <v>9554</v>
      </c>
      <c r="AN24" s="115">
        <f t="shared" si="16"/>
        <v>0</v>
      </c>
      <c r="AO24" s="115">
        <f t="shared" si="16"/>
        <v>0</v>
      </c>
      <c r="AP24" s="114">
        <f t="shared" si="16"/>
        <v>87022</v>
      </c>
      <c r="AQ24" s="114">
        <f t="shared" si="16"/>
        <v>0</v>
      </c>
      <c r="AR24" s="115">
        <f t="shared" si="16"/>
        <v>0</v>
      </c>
      <c r="AS24" s="115">
        <f t="shared" si="16"/>
        <v>0</v>
      </c>
      <c r="AT24" s="114">
        <f t="shared" si="16"/>
        <v>0</v>
      </c>
      <c r="AU24" s="114">
        <f t="shared" si="16"/>
        <v>0</v>
      </c>
      <c r="AV24" s="115">
        <f t="shared" si="16"/>
        <v>0</v>
      </c>
      <c r="AW24" s="115">
        <f t="shared" si="16"/>
        <v>0</v>
      </c>
      <c r="AX24" s="114">
        <f t="shared" si="16"/>
        <v>0</v>
      </c>
      <c r="AY24" s="114">
        <f t="shared" si="16"/>
        <v>0</v>
      </c>
      <c r="AZ24" s="115">
        <f t="shared" si="16"/>
        <v>0</v>
      </c>
      <c r="BA24" s="115">
        <f t="shared" si="16"/>
        <v>0</v>
      </c>
      <c r="BB24" s="114">
        <f t="shared" si="16"/>
        <v>0</v>
      </c>
      <c r="BC24" s="114">
        <f t="shared" si="16"/>
        <v>0</v>
      </c>
      <c r="BD24" s="115">
        <f t="shared" si="16"/>
        <v>0</v>
      </c>
      <c r="BE24" s="115">
        <f t="shared" si="16"/>
        <v>0</v>
      </c>
      <c r="BF24" s="114">
        <f t="shared" si="16"/>
        <v>8225</v>
      </c>
      <c r="BG24" s="114">
        <f t="shared" si="16"/>
        <v>0</v>
      </c>
      <c r="BH24" s="115">
        <f t="shared" si="16"/>
        <v>0</v>
      </c>
      <c r="BI24" s="115">
        <f t="shared" si="16"/>
        <v>0</v>
      </c>
      <c r="BJ24" s="114">
        <f t="shared" si="16"/>
        <v>0</v>
      </c>
      <c r="BK24" s="114">
        <f t="shared" si="16"/>
        <v>0</v>
      </c>
      <c r="BL24" s="115">
        <f t="shared" si="16"/>
        <v>0</v>
      </c>
      <c r="BM24" s="115">
        <f t="shared" si="16"/>
        <v>0</v>
      </c>
      <c r="BN24" s="114">
        <f t="shared" si="16"/>
        <v>0</v>
      </c>
      <c r="BO24" s="114">
        <f t="shared" si="16"/>
        <v>0</v>
      </c>
      <c r="BP24" s="115">
        <f t="shared" si="16"/>
        <v>66</v>
      </c>
      <c r="BQ24" s="115">
        <f t="shared" si="16"/>
        <v>1</v>
      </c>
      <c r="BR24" s="114">
        <f t="shared" si="16"/>
        <v>12043</v>
      </c>
      <c r="BS24" s="114">
        <f t="shared" si="16"/>
        <v>0</v>
      </c>
      <c r="BT24" s="115">
        <f t="shared" si="16"/>
        <v>0</v>
      </c>
      <c r="BU24" s="115">
        <f t="shared" si="16"/>
        <v>0</v>
      </c>
      <c r="BV24" s="114">
        <f t="shared" si="16"/>
        <v>0</v>
      </c>
      <c r="BW24" s="114">
        <f t="shared" si="16"/>
        <v>0</v>
      </c>
      <c r="BX24" s="115">
        <f t="shared" si="16"/>
        <v>0</v>
      </c>
      <c r="BY24" s="115">
        <f t="shared" si="16"/>
        <v>0</v>
      </c>
      <c r="BZ24" s="114">
        <f t="shared" si="16"/>
        <v>0</v>
      </c>
      <c r="CA24" s="114">
        <f t="shared" si="16"/>
        <v>0</v>
      </c>
      <c r="CB24" s="115">
        <f t="shared" si="16"/>
        <v>120</v>
      </c>
      <c r="CC24" s="115">
        <f t="shared" si="16"/>
        <v>0</v>
      </c>
      <c r="CD24" s="114">
        <f t="shared" si="16"/>
        <v>0</v>
      </c>
      <c r="CE24" s="114">
        <f t="shared" si="16"/>
        <v>0</v>
      </c>
      <c r="CF24" s="115">
        <f t="shared" si="16"/>
        <v>0</v>
      </c>
      <c r="CG24" s="115">
        <f t="shared" si="16"/>
        <v>0</v>
      </c>
      <c r="CH24" s="114">
        <f t="shared" si="16"/>
        <v>0</v>
      </c>
      <c r="CI24" s="114">
        <f t="shared" si="16"/>
        <v>0</v>
      </c>
      <c r="CJ24" s="115">
        <f t="shared" si="16"/>
        <v>186</v>
      </c>
      <c r="CK24" s="115">
        <f t="shared" si="16"/>
        <v>25</v>
      </c>
      <c r="CL24" s="114">
        <f t="shared" si="16"/>
        <v>312869</v>
      </c>
      <c r="CM24" s="114">
        <f t="shared" si="16"/>
        <v>9554</v>
      </c>
      <c r="CN24" s="116"/>
      <c r="CO24" s="116"/>
      <c r="CP24" s="116"/>
      <c r="CQ24" s="116"/>
      <c r="CR24" s="116"/>
      <c r="CS24" s="116"/>
      <c r="CT24" s="110"/>
      <c r="CU24" s="111"/>
      <c r="CV24" s="111"/>
      <c r="CW24" s="110"/>
      <c r="CX24" s="110"/>
      <c r="CY24" s="111"/>
      <c r="CZ24" s="111"/>
      <c r="DA24" s="111"/>
      <c r="DB24" s="114"/>
      <c r="DC24" s="116"/>
      <c r="DD24" s="210"/>
    </row>
    <row r="25" spans="2:1477" s="69" customFormat="1">
      <c r="B25" s="67" t="s">
        <v>0</v>
      </c>
      <c r="C25" s="67" t="s">
        <v>177</v>
      </c>
      <c r="D25" s="67" t="s">
        <v>178</v>
      </c>
      <c r="E25" s="68">
        <v>45056</v>
      </c>
      <c r="F25" s="67" t="s">
        <v>400</v>
      </c>
      <c r="G25" s="158" t="s">
        <v>397</v>
      </c>
      <c r="H25" s="187">
        <v>1</v>
      </c>
      <c r="I25" s="69">
        <v>1</v>
      </c>
      <c r="J25" s="69">
        <v>90</v>
      </c>
      <c r="K25" s="69">
        <v>188</v>
      </c>
      <c r="L25" s="69">
        <v>178</v>
      </c>
      <c r="M25" s="186">
        <f>IF(J25 = 0,0,(L25-AH25-AI25)/J25)</f>
        <v>1.8555555555555556</v>
      </c>
      <c r="N25" s="69">
        <f>IF(G25&lt;&gt;"",IF(M25&lt;=1.2,1,0),0)</f>
        <v>0</v>
      </c>
      <c r="O25" s="69">
        <v>10</v>
      </c>
      <c r="P25" s="69">
        <v>0</v>
      </c>
      <c r="Q25" s="69">
        <v>0</v>
      </c>
      <c r="R25" s="69">
        <v>11</v>
      </c>
      <c r="S25" s="69">
        <v>87</v>
      </c>
      <c r="T25" s="190">
        <v>596179</v>
      </c>
      <c r="U25" s="190">
        <v>30616</v>
      </c>
      <c r="V25" s="190">
        <v>565564</v>
      </c>
      <c r="W25" s="190">
        <v>596809</v>
      </c>
      <c r="X25" s="190">
        <v>579939</v>
      </c>
      <c r="Y25" s="190">
        <v>0</v>
      </c>
      <c r="Z25" s="190">
        <v>0</v>
      </c>
      <c r="AA25" s="190">
        <v>0</v>
      </c>
      <c r="AB25" s="190">
        <v>579939</v>
      </c>
      <c r="AC25" s="190">
        <v>579939</v>
      </c>
      <c r="AD25" s="186">
        <f>IF(V25=0,0,AC25/V25)</f>
        <v>1.0254171057563777</v>
      </c>
      <c r="AE25" s="69">
        <f>IF(AD25 &lt;=1.1,1,0)</f>
        <v>1</v>
      </c>
      <c r="AF25" s="190">
        <v>0</v>
      </c>
      <c r="AG25" s="190">
        <v>630</v>
      </c>
      <c r="AH25" s="69">
        <v>1</v>
      </c>
      <c r="AI25" s="69">
        <v>10</v>
      </c>
      <c r="AJ25" s="69">
        <v>0</v>
      </c>
      <c r="AK25" s="69">
        <v>87</v>
      </c>
      <c r="AL25" s="80">
        <v>6930</v>
      </c>
      <c r="AM25" s="80">
        <v>0</v>
      </c>
      <c r="AN25" s="69">
        <v>0</v>
      </c>
      <c r="AO25" s="69">
        <v>0</v>
      </c>
      <c r="AP25" s="80">
        <v>630</v>
      </c>
      <c r="AQ25" s="80">
        <v>0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0</v>
      </c>
      <c r="BG25" s="80">
        <v>0</v>
      </c>
      <c r="BH25" s="69">
        <v>0</v>
      </c>
      <c r="BI25" s="69">
        <v>0</v>
      </c>
      <c r="BJ25" s="80">
        <v>0</v>
      </c>
      <c r="BK25" s="80">
        <v>0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0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69">
        <v>0</v>
      </c>
      <c r="BZ25" s="80">
        <v>0</v>
      </c>
      <c r="CA25" s="80">
        <v>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0</v>
      </c>
      <c r="CH25" s="80">
        <v>0</v>
      </c>
      <c r="CI25" s="80">
        <v>0</v>
      </c>
      <c r="CJ25" s="69">
        <v>0</v>
      </c>
      <c r="CK25" s="69">
        <v>87</v>
      </c>
      <c r="CL25" s="80">
        <v>7560</v>
      </c>
      <c r="CM25" s="80">
        <v>0</v>
      </c>
      <c r="CN25" s="67" t="s">
        <v>304</v>
      </c>
      <c r="CO25" s="67" t="s">
        <v>305</v>
      </c>
      <c r="CP25" s="67" t="s">
        <v>294</v>
      </c>
      <c r="CQ25" s="67" t="s">
        <v>294</v>
      </c>
      <c r="CR25" s="67" t="s">
        <v>294</v>
      </c>
      <c r="CS25" s="67" t="s">
        <v>294</v>
      </c>
      <c r="CT25" s="68">
        <v>45512</v>
      </c>
      <c r="CU25" s="67" t="s">
        <v>398</v>
      </c>
      <c r="CV25" s="67" t="s">
        <v>399</v>
      </c>
      <c r="CW25" s="68" t="s">
        <v>168</v>
      </c>
      <c r="CX25" s="68">
        <v>45448</v>
      </c>
      <c r="CY25" s="67" t="s">
        <v>400</v>
      </c>
      <c r="CZ25" s="67" t="s">
        <v>401</v>
      </c>
      <c r="DA25" s="67" t="s">
        <v>257</v>
      </c>
      <c r="DB25" s="81">
        <v>642935.05000000005</v>
      </c>
      <c r="DC25" s="67"/>
      <c r="DD25" s="67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7" t="s">
        <v>0</v>
      </c>
      <c r="C26" s="67" t="s">
        <v>179</v>
      </c>
      <c r="D26" s="67" t="s">
        <v>180</v>
      </c>
      <c r="E26" s="68">
        <v>44517</v>
      </c>
      <c r="F26" s="67" t="s">
        <v>402</v>
      </c>
      <c r="G26" s="158" t="s">
        <v>403</v>
      </c>
      <c r="H26" s="187">
        <v>3</v>
      </c>
      <c r="I26" s="69">
        <v>5</v>
      </c>
      <c r="J26" s="69">
        <v>300</v>
      </c>
      <c r="K26" s="69">
        <v>716</v>
      </c>
      <c r="L26" s="69">
        <v>702</v>
      </c>
      <c r="M26" s="186">
        <f t="shared" ref="M26:M27" si="17">IF(J26 = 0,0,(L26-AH26-AI26)/J26)</f>
        <v>1.49</v>
      </c>
      <c r="N26" s="69">
        <f t="shared" ref="N26:N27" si="18">IF(G26&lt;&gt;"",IF(M26&lt;=1.2,1,0),0)</f>
        <v>0</v>
      </c>
      <c r="O26" s="69">
        <v>14</v>
      </c>
      <c r="P26" s="69">
        <v>0</v>
      </c>
      <c r="Q26" s="69">
        <v>0</v>
      </c>
      <c r="R26" s="69">
        <v>255</v>
      </c>
      <c r="S26" s="69">
        <v>161</v>
      </c>
      <c r="T26" s="190">
        <v>8137606</v>
      </c>
      <c r="U26" s="190">
        <v>73677</v>
      </c>
      <c r="V26" s="190">
        <v>8063929</v>
      </c>
      <c r="W26" s="190">
        <v>11055579</v>
      </c>
      <c r="X26" s="190">
        <v>11421194</v>
      </c>
      <c r="Y26" s="190">
        <v>0</v>
      </c>
      <c r="Z26" s="190">
        <v>0</v>
      </c>
      <c r="AA26" s="190">
        <v>0</v>
      </c>
      <c r="AB26" s="190">
        <v>11421194</v>
      </c>
      <c r="AC26" s="190">
        <v>11370860</v>
      </c>
      <c r="AD26" s="186">
        <f t="shared" ref="AD26:AD27" si="19">IF(V26=0,0,AC26/V26)</f>
        <v>1.4100893001414074</v>
      </c>
      <c r="AE26" s="69">
        <f t="shared" ref="AE26:AE27" si="20">IF(AD26 &lt;=1.1,1,0)</f>
        <v>0</v>
      </c>
      <c r="AF26" s="190">
        <v>0</v>
      </c>
      <c r="AG26" s="190">
        <v>2917973</v>
      </c>
      <c r="AH26" s="69">
        <v>194</v>
      </c>
      <c r="AI26" s="69">
        <v>61</v>
      </c>
      <c r="AJ26" s="69">
        <v>0</v>
      </c>
      <c r="AK26" s="69">
        <v>0</v>
      </c>
      <c r="AL26" s="80">
        <v>17743</v>
      </c>
      <c r="AM26" s="80">
        <v>0</v>
      </c>
      <c r="AN26" s="69">
        <v>0</v>
      </c>
      <c r="AO26" s="69">
        <v>161</v>
      </c>
      <c r="AP26" s="80">
        <v>2879911</v>
      </c>
      <c r="AQ26" s="80">
        <v>0</v>
      </c>
      <c r="AR26" s="69">
        <v>0</v>
      </c>
      <c r="AS26" s="69">
        <v>0</v>
      </c>
      <c r="AT26" s="80">
        <v>34372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50335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0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161</v>
      </c>
      <c r="CL26" s="80">
        <v>2982361</v>
      </c>
      <c r="CM26" s="80">
        <v>0</v>
      </c>
      <c r="CN26" s="67" t="s">
        <v>306</v>
      </c>
      <c r="CO26" s="67" t="s">
        <v>307</v>
      </c>
      <c r="CP26" s="67" t="s">
        <v>294</v>
      </c>
      <c r="CQ26" s="67" t="s">
        <v>294</v>
      </c>
      <c r="CR26" s="67" t="s">
        <v>294</v>
      </c>
      <c r="CS26" s="67" t="s">
        <v>294</v>
      </c>
      <c r="CT26" s="68">
        <v>45505</v>
      </c>
      <c r="CU26" s="67" t="s">
        <v>398</v>
      </c>
      <c r="CV26" s="67" t="s">
        <v>399</v>
      </c>
      <c r="CW26" s="68" t="s">
        <v>168</v>
      </c>
      <c r="CX26" s="68">
        <v>45419</v>
      </c>
      <c r="CY26" s="67" t="s">
        <v>400</v>
      </c>
      <c r="CZ26" s="67" t="s">
        <v>401</v>
      </c>
      <c r="DA26" s="67" t="s">
        <v>257</v>
      </c>
      <c r="DB26" s="81">
        <v>9316376.8300000001</v>
      </c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7" t="s">
        <v>0</v>
      </c>
      <c r="C27" s="67" t="s">
        <v>181</v>
      </c>
      <c r="D27" s="67" t="s">
        <v>182</v>
      </c>
      <c r="E27" s="68">
        <v>43936</v>
      </c>
      <c r="F27" s="67" t="s">
        <v>400</v>
      </c>
      <c r="G27" s="158" t="s">
        <v>410</v>
      </c>
      <c r="H27" s="187">
        <v>4</v>
      </c>
      <c r="I27" s="69">
        <v>24</v>
      </c>
      <c r="J27" s="69">
        <v>820</v>
      </c>
      <c r="K27" s="69">
        <v>1353</v>
      </c>
      <c r="L27" s="69">
        <v>1353</v>
      </c>
      <c r="M27" s="186">
        <f t="shared" si="17"/>
        <v>1.3426829268292684</v>
      </c>
      <c r="N27" s="69">
        <f t="shared" si="18"/>
        <v>0</v>
      </c>
      <c r="O27" s="69">
        <v>0</v>
      </c>
      <c r="P27" s="69">
        <v>0</v>
      </c>
      <c r="Q27" s="69">
        <v>0</v>
      </c>
      <c r="R27" s="69">
        <v>268</v>
      </c>
      <c r="S27" s="69">
        <v>265</v>
      </c>
      <c r="T27" s="190">
        <v>23611420</v>
      </c>
      <c r="U27" s="190">
        <v>200000</v>
      </c>
      <c r="V27" s="190">
        <v>23411420</v>
      </c>
      <c r="W27" s="190">
        <v>27138289</v>
      </c>
      <c r="X27" s="190">
        <v>27685573</v>
      </c>
      <c r="Y27" s="190">
        <v>0</v>
      </c>
      <c r="Z27" s="190">
        <v>0</v>
      </c>
      <c r="AA27" s="190">
        <v>0</v>
      </c>
      <c r="AB27" s="190">
        <v>27685573</v>
      </c>
      <c r="AC27" s="190">
        <v>27771520</v>
      </c>
      <c r="AD27" s="186">
        <f t="shared" si="19"/>
        <v>1.1862381692353561</v>
      </c>
      <c r="AE27" s="69">
        <f t="shared" si="20"/>
        <v>0</v>
      </c>
      <c r="AF27" s="190">
        <v>1123706</v>
      </c>
      <c r="AG27" s="190">
        <v>3526869</v>
      </c>
      <c r="AH27" s="69">
        <v>109</v>
      </c>
      <c r="AI27" s="69">
        <v>143</v>
      </c>
      <c r="AJ27" s="69">
        <v>0</v>
      </c>
      <c r="AK27" s="69">
        <v>190</v>
      </c>
      <c r="AL27" s="80">
        <v>2082836</v>
      </c>
      <c r="AM27" s="80">
        <v>1770145</v>
      </c>
      <c r="AN27" s="69">
        <v>0</v>
      </c>
      <c r="AO27" s="69">
        <v>62</v>
      </c>
      <c r="AP27" s="80">
        <v>1249941</v>
      </c>
      <c r="AQ27" s="80">
        <v>115377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1</v>
      </c>
      <c r="BE27" s="69">
        <v>0</v>
      </c>
      <c r="BF27" s="80">
        <v>14584</v>
      </c>
      <c r="BG27" s="80">
        <v>0</v>
      </c>
      <c r="BH27" s="69">
        <v>15</v>
      </c>
      <c r="BI27" s="69">
        <v>0</v>
      </c>
      <c r="BJ27" s="80">
        <v>13820</v>
      </c>
      <c r="BK27" s="80">
        <v>1228</v>
      </c>
      <c r="BL27" s="69">
        <v>0</v>
      </c>
      <c r="BM27" s="69">
        <v>0</v>
      </c>
      <c r="BN27" s="80">
        <v>0</v>
      </c>
      <c r="BO27" s="80">
        <v>0</v>
      </c>
      <c r="BP27" s="69">
        <v>6</v>
      </c>
      <c r="BQ27" s="69">
        <v>0</v>
      </c>
      <c r="BR27" s="80">
        <v>23052</v>
      </c>
      <c r="BS27" s="80">
        <v>13403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69">
        <v>13</v>
      </c>
      <c r="BZ27" s="80">
        <v>218121</v>
      </c>
      <c r="CA27" s="80">
        <v>218121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22</v>
      </c>
      <c r="CK27" s="69">
        <v>265</v>
      </c>
      <c r="CL27" s="80">
        <v>3602355</v>
      </c>
      <c r="CM27" s="80">
        <v>2118274</v>
      </c>
      <c r="CN27" s="67" t="s">
        <v>308</v>
      </c>
      <c r="CO27" s="67" t="s">
        <v>309</v>
      </c>
      <c r="CP27" s="67" t="s">
        <v>294</v>
      </c>
      <c r="CQ27" s="67" t="s">
        <v>294</v>
      </c>
      <c r="CR27" s="67" t="s">
        <v>294</v>
      </c>
      <c r="CS27" s="67" t="s">
        <v>294</v>
      </c>
      <c r="CT27" s="68">
        <v>45525</v>
      </c>
      <c r="CU27" s="67" t="s">
        <v>398</v>
      </c>
      <c r="CV27" s="67" t="s">
        <v>399</v>
      </c>
      <c r="CW27" s="68" t="s">
        <v>168</v>
      </c>
      <c r="CX27" s="68">
        <v>45377</v>
      </c>
      <c r="CY27" s="67" t="s">
        <v>396</v>
      </c>
      <c r="CZ27" s="67" t="s">
        <v>401</v>
      </c>
      <c r="DA27" s="67" t="s">
        <v>408</v>
      </c>
      <c r="DB27" s="81">
        <v>23815761.260000002</v>
      </c>
      <c r="DC27" s="67"/>
      <c r="DD27" s="6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5" customFormat="1" ht="12" customHeight="1" thickBot="1">
      <c r="B28" s="75"/>
      <c r="C28" s="75"/>
      <c r="D28" s="75"/>
      <c r="E28" s="68"/>
      <c r="F28" s="75"/>
      <c r="G28" s="75"/>
      <c r="H28" s="187"/>
      <c r="I28" s="76"/>
      <c r="J28" s="76"/>
      <c r="K28" s="76"/>
      <c r="L28" s="76"/>
      <c r="M28" s="140"/>
      <c r="N28" s="69"/>
      <c r="O28" s="76"/>
      <c r="P28" s="76"/>
      <c r="Q28" s="76"/>
      <c r="R28" s="76"/>
      <c r="S28" s="76"/>
      <c r="T28" s="77"/>
      <c r="U28" s="77"/>
      <c r="V28" s="77"/>
      <c r="W28" s="77"/>
      <c r="X28" s="77"/>
      <c r="Y28" s="190"/>
      <c r="Z28" s="190"/>
      <c r="AA28" s="190"/>
      <c r="AB28" s="190"/>
      <c r="AC28" s="190"/>
      <c r="AD28" s="140"/>
      <c r="AE28" s="69"/>
      <c r="AF28" s="190"/>
      <c r="AG28" s="190"/>
      <c r="AH28" s="76"/>
      <c r="AI28" s="76"/>
      <c r="AJ28" s="78"/>
      <c r="AK28" s="78"/>
      <c r="AL28" s="80"/>
      <c r="AM28" s="80"/>
      <c r="AN28" s="78"/>
      <c r="AO28" s="78"/>
      <c r="AP28" s="80"/>
      <c r="AQ28" s="80"/>
      <c r="AR28" s="78"/>
      <c r="AS28" s="78"/>
      <c r="AT28" s="80"/>
      <c r="AU28" s="80"/>
      <c r="AV28" s="78"/>
      <c r="AW28" s="78"/>
      <c r="AX28" s="80"/>
      <c r="AY28" s="80"/>
      <c r="AZ28" s="78"/>
      <c r="BA28" s="78"/>
      <c r="BB28" s="80"/>
      <c r="BC28" s="80"/>
      <c r="BD28" s="78"/>
      <c r="BE28" s="78"/>
      <c r="BF28" s="80"/>
      <c r="BG28" s="80"/>
      <c r="BH28" s="78"/>
      <c r="BI28" s="78"/>
      <c r="BJ28" s="80"/>
      <c r="BK28" s="80"/>
      <c r="BL28" s="78"/>
      <c r="BM28" s="78"/>
      <c r="BN28" s="80"/>
      <c r="BO28" s="80"/>
      <c r="BP28" s="78"/>
      <c r="BQ28" s="78"/>
      <c r="BR28" s="80"/>
      <c r="BS28" s="80"/>
      <c r="BT28" s="78"/>
      <c r="BU28" s="78"/>
      <c r="BV28" s="80"/>
      <c r="BW28" s="80"/>
      <c r="BX28" s="78"/>
      <c r="BY28" s="78"/>
      <c r="BZ28" s="80"/>
      <c r="CA28" s="80"/>
      <c r="CB28" s="78"/>
      <c r="CC28" s="78"/>
      <c r="CD28" s="80"/>
      <c r="CE28" s="80"/>
      <c r="CF28" s="78"/>
      <c r="CG28" s="78"/>
      <c r="CH28" s="80"/>
      <c r="CI28" s="80"/>
      <c r="CJ28" s="78"/>
      <c r="CK28" s="78"/>
      <c r="CL28" s="80"/>
      <c r="CM28" s="80"/>
      <c r="CN28" s="79"/>
      <c r="CO28" s="79"/>
      <c r="CP28" s="79"/>
      <c r="CQ28" s="79"/>
      <c r="CR28" s="79"/>
      <c r="CS28" s="79"/>
      <c r="CT28" s="68"/>
      <c r="CU28" s="75"/>
      <c r="CV28" s="75"/>
      <c r="CW28" s="68"/>
      <c r="CX28" s="68"/>
      <c r="CY28" s="75"/>
      <c r="CZ28" s="75"/>
      <c r="DA28" s="75"/>
      <c r="DB28" s="77"/>
      <c r="DC28" s="79"/>
      <c r="DD28" s="212"/>
    </row>
    <row r="29" spans="2:1477" s="6" customFormat="1" ht="24" customHeight="1" thickTop="1" thickBot="1">
      <c r="B29" s="261" t="s">
        <v>443</v>
      </c>
      <c r="C29" s="262"/>
      <c r="D29" s="263"/>
      <c r="E29" s="7"/>
      <c r="F29" s="8"/>
      <c r="G29" s="141">
        <f>IF(B25="","",ROWS(B25:B28)-1)</f>
        <v>3</v>
      </c>
      <c r="H29" s="9">
        <f>SUM(H25:H28)</f>
        <v>8</v>
      </c>
      <c r="I29" s="9">
        <f>SUM(I25:I28)</f>
        <v>30</v>
      </c>
      <c r="J29" s="9">
        <f>SUM(J25:J28)</f>
        <v>1210</v>
      </c>
      <c r="K29" s="9">
        <f>SUM(K25:K28)</f>
        <v>2257</v>
      </c>
      <c r="L29" s="9">
        <f>SUM(L25:L28)</f>
        <v>2233</v>
      </c>
      <c r="M29" s="142">
        <f>IF(G29="",0,N29/G29)</f>
        <v>0</v>
      </c>
      <c r="N29" s="9">
        <f t="shared" ref="N29:AC29" si="21">SUM(N25:N28)</f>
        <v>0</v>
      </c>
      <c r="O29" s="9">
        <f t="shared" si="21"/>
        <v>24</v>
      </c>
      <c r="P29" s="10">
        <f t="shared" si="21"/>
        <v>0</v>
      </c>
      <c r="Q29" s="10">
        <f t="shared" si="21"/>
        <v>0</v>
      </c>
      <c r="R29" s="9">
        <f t="shared" si="21"/>
        <v>534</v>
      </c>
      <c r="S29" s="9">
        <f t="shared" si="21"/>
        <v>513</v>
      </c>
      <c r="T29" s="11">
        <f t="shared" si="21"/>
        <v>32345205</v>
      </c>
      <c r="U29" s="11">
        <f t="shared" si="21"/>
        <v>304293</v>
      </c>
      <c r="V29" s="11">
        <f t="shared" si="21"/>
        <v>32040913</v>
      </c>
      <c r="W29" s="11">
        <f t="shared" si="21"/>
        <v>38790677</v>
      </c>
      <c r="X29" s="11">
        <f t="shared" si="21"/>
        <v>39686706</v>
      </c>
      <c r="Y29" s="11">
        <f t="shared" si="21"/>
        <v>0</v>
      </c>
      <c r="Z29" s="11">
        <f t="shared" si="21"/>
        <v>0</v>
      </c>
      <c r="AA29" s="11">
        <f t="shared" si="21"/>
        <v>0</v>
      </c>
      <c r="AB29" s="11">
        <f t="shared" si="21"/>
        <v>39686706</v>
      </c>
      <c r="AC29" s="11">
        <f t="shared" si="21"/>
        <v>39722319</v>
      </c>
      <c r="AD29" s="142">
        <f>IF(G29="",0,AE29/G29)</f>
        <v>0.33333333333333331</v>
      </c>
      <c r="AE29" s="145">
        <f t="shared" ref="AE29:CM29" si="22">SUM(AE25:AE28)</f>
        <v>1</v>
      </c>
      <c r="AF29" s="11">
        <f t="shared" si="22"/>
        <v>1123706</v>
      </c>
      <c r="AG29" s="11">
        <f t="shared" si="22"/>
        <v>6445472</v>
      </c>
      <c r="AH29" s="12">
        <f t="shared" si="22"/>
        <v>304</v>
      </c>
      <c r="AI29" s="12">
        <f t="shared" si="22"/>
        <v>214</v>
      </c>
      <c r="AJ29" s="12">
        <f t="shared" si="22"/>
        <v>0</v>
      </c>
      <c r="AK29" s="12">
        <f t="shared" si="22"/>
        <v>277</v>
      </c>
      <c r="AL29" s="11">
        <f t="shared" si="22"/>
        <v>2107509</v>
      </c>
      <c r="AM29" s="11">
        <f t="shared" si="22"/>
        <v>1770145</v>
      </c>
      <c r="AN29" s="12">
        <f t="shared" si="22"/>
        <v>0</v>
      </c>
      <c r="AO29" s="12">
        <f t="shared" si="22"/>
        <v>223</v>
      </c>
      <c r="AP29" s="11">
        <f t="shared" si="22"/>
        <v>4130482</v>
      </c>
      <c r="AQ29" s="11">
        <f t="shared" si="22"/>
        <v>115377</v>
      </c>
      <c r="AR29" s="12">
        <f t="shared" si="22"/>
        <v>0</v>
      </c>
      <c r="AS29" s="12">
        <f t="shared" si="22"/>
        <v>0</v>
      </c>
      <c r="AT29" s="11">
        <f t="shared" si="22"/>
        <v>34372</v>
      </c>
      <c r="AU29" s="11">
        <f t="shared" si="22"/>
        <v>0</v>
      </c>
      <c r="AV29" s="12">
        <f t="shared" si="22"/>
        <v>0</v>
      </c>
      <c r="AW29" s="12">
        <f t="shared" si="22"/>
        <v>0</v>
      </c>
      <c r="AX29" s="11">
        <f t="shared" si="22"/>
        <v>0</v>
      </c>
      <c r="AY29" s="11">
        <f t="shared" si="22"/>
        <v>0</v>
      </c>
      <c r="AZ29" s="12">
        <f t="shared" si="22"/>
        <v>0</v>
      </c>
      <c r="BA29" s="12">
        <f t="shared" si="22"/>
        <v>0</v>
      </c>
      <c r="BB29" s="11">
        <f t="shared" si="22"/>
        <v>0</v>
      </c>
      <c r="BC29" s="11">
        <f t="shared" si="22"/>
        <v>0</v>
      </c>
      <c r="BD29" s="12">
        <f t="shared" si="22"/>
        <v>1</v>
      </c>
      <c r="BE29" s="12">
        <f t="shared" si="22"/>
        <v>0</v>
      </c>
      <c r="BF29" s="11">
        <f t="shared" si="22"/>
        <v>14584</v>
      </c>
      <c r="BG29" s="11">
        <f t="shared" si="22"/>
        <v>0</v>
      </c>
      <c r="BH29" s="12">
        <f t="shared" si="22"/>
        <v>15</v>
      </c>
      <c r="BI29" s="12">
        <f t="shared" si="22"/>
        <v>0</v>
      </c>
      <c r="BJ29" s="11">
        <f t="shared" si="22"/>
        <v>13820</v>
      </c>
      <c r="BK29" s="11">
        <f t="shared" si="22"/>
        <v>1228</v>
      </c>
      <c r="BL29" s="12">
        <f t="shared" si="22"/>
        <v>0</v>
      </c>
      <c r="BM29" s="12">
        <f t="shared" si="22"/>
        <v>0</v>
      </c>
      <c r="BN29" s="11">
        <f t="shared" si="22"/>
        <v>0</v>
      </c>
      <c r="BO29" s="11">
        <f t="shared" si="22"/>
        <v>0</v>
      </c>
      <c r="BP29" s="12">
        <f t="shared" si="22"/>
        <v>6</v>
      </c>
      <c r="BQ29" s="12">
        <f t="shared" si="22"/>
        <v>0</v>
      </c>
      <c r="BR29" s="11">
        <f t="shared" si="22"/>
        <v>73387</v>
      </c>
      <c r="BS29" s="11">
        <f t="shared" si="22"/>
        <v>13403</v>
      </c>
      <c r="BT29" s="12">
        <f t="shared" si="22"/>
        <v>0</v>
      </c>
      <c r="BU29" s="12">
        <f t="shared" si="22"/>
        <v>0</v>
      </c>
      <c r="BV29" s="11">
        <f t="shared" si="22"/>
        <v>0</v>
      </c>
      <c r="BW29" s="11">
        <f t="shared" si="22"/>
        <v>0</v>
      </c>
      <c r="BX29" s="12">
        <f t="shared" si="22"/>
        <v>0</v>
      </c>
      <c r="BY29" s="12">
        <f t="shared" si="22"/>
        <v>13</v>
      </c>
      <c r="BZ29" s="11">
        <f t="shared" si="22"/>
        <v>218121</v>
      </c>
      <c r="CA29" s="11">
        <f t="shared" si="22"/>
        <v>218121</v>
      </c>
      <c r="CB29" s="12">
        <f t="shared" si="22"/>
        <v>0</v>
      </c>
      <c r="CC29" s="12">
        <f t="shared" si="22"/>
        <v>0</v>
      </c>
      <c r="CD29" s="11">
        <f t="shared" si="22"/>
        <v>0</v>
      </c>
      <c r="CE29" s="11">
        <f t="shared" si="22"/>
        <v>0</v>
      </c>
      <c r="CF29" s="12">
        <f t="shared" si="22"/>
        <v>0</v>
      </c>
      <c r="CG29" s="12">
        <f t="shared" si="22"/>
        <v>0</v>
      </c>
      <c r="CH29" s="11">
        <f t="shared" si="22"/>
        <v>0</v>
      </c>
      <c r="CI29" s="11">
        <f t="shared" si="22"/>
        <v>0</v>
      </c>
      <c r="CJ29" s="12">
        <f t="shared" si="22"/>
        <v>22</v>
      </c>
      <c r="CK29" s="12">
        <f t="shared" si="22"/>
        <v>513</v>
      </c>
      <c r="CL29" s="11">
        <f t="shared" si="22"/>
        <v>6592276</v>
      </c>
      <c r="CM29" s="11">
        <f t="shared" si="22"/>
        <v>2118274</v>
      </c>
      <c r="CN29" s="13"/>
      <c r="CO29" s="13"/>
      <c r="CP29" s="13"/>
      <c r="CQ29" s="13"/>
      <c r="CR29" s="13"/>
      <c r="CS29" s="13"/>
      <c r="CT29" s="7"/>
      <c r="CU29" s="8"/>
      <c r="CV29" s="8"/>
      <c r="CW29" s="7"/>
      <c r="CX29" s="7"/>
      <c r="CY29" s="8"/>
      <c r="CZ29" s="8"/>
      <c r="DA29" s="8"/>
      <c r="DB29" s="11"/>
      <c r="DC29" s="13"/>
      <c r="DD29" s="15"/>
    </row>
    <row r="30" spans="2:1477" s="6" customFormat="1" ht="24" customHeight="1" thickTop="1">
      <c r="B30" s="258" t="s">
        <v>33</v>
      </c>
      <c r="C30" s="259"/>
      <c r="D30" s="260"/>
      <c r="E30" s="110"/>
      <c r="F30" s="111"/>
      <c r="G30" s="112">
        <f t="shared" ref="G30:L30" si="23">SUM(G29,G24)</f>
        <v>13</v>
      </c>
      <c r="H30" s="112">
        <f t="shared" si="23"/>
        <v>22</v>
      </c>
      <c r="I30" s="112">
        <f t="shared" si="23"/>
        <v>35</v>
      </c>
      <c r="J30" s="112">
        <f t="shared" si="23"/>
        <v>2976</v>
      </c>
      <c r="K30" s="112">
        <f t="shared" si="23"/>
        <v>4703</v>
      </c>
      <c r="L30" s="112">
        <f t="shared" si="23"/>
        <v>4665</v>
      </c>
      <c r="M30" s="142">
        <f>IF(G30=0,0,N30/G30)</f>
        <v>0.76923076923076927</v>
      </c>
      <c r="N30" s="112">
        <f t="shared" ref="N30:AC30" si="24">SUM(N29,N24)</f>
        <v>10</v>
      </c>
      <c r="O30" s="112">
        <f t="shared" si="24"/>
        <v>38</v>
      </c>
      <c r="P30" s="113">
        <f t="shared" si="24"/>
        <v>12</v>
      </c>
      <c r="Q30" s="113">
        <f t="shared" si="24"/>
        <v>0</v>
      </c>
      <c r="R30" s="112">
        <f t="shared" si="24"/>
        <v>1189</v>
      </c>
      <c r="S30" s="112">
        <f t="shared" si="24"/>
        <v>538</v>
      </c>
      <c r="T30" s="114">
        <f t="shared" si="24"/>
        <v>79862314</v>
      </c>
      <c r="U30" s="114">
        <f t="shared" si="24"/>
        <v>995319</v>
      </c>
      <c r="V30" s="114">
        <f t="shared" si="24"/>
        <v>78866995</v>
      </c>
      <c r="W30" s="114">
        <f t="shared" si="24"/>
        <v>86509923</v>
      </c>
      <c r="X30" s="114">
        <f t="shared" si="24"/>
        <v>87444931</v>
      </c>
      <c r="Y30" s="114">
        <f t="shared" si="24"/>
        <v>-45432</v>
      </c>
      <c r="Z30" s="114">
        <f t="shared" si="24"/>
        <v>0</v>
      </c>
      <c r="AA30" s="114">
        <f t="shared" si="24"/>
        <v>-45432</v>
      </c>
      <c r="AB30" s="114">
        <f t="shared" si="24"/>
        <v>87399499</v>
      </c>
      <c r="AC30" s="114">
        <f t="shared" si="24"/>
        <v>87998346</v>
      </c>
      <c r="AD30" s="142">
        <f>IF(G30=0,0,AE30/G30)</f>
        <v>0.84615384615384615</v>
      </c>
      <c r="AE30" s="144">
        <f t="shared" ref="AE30:CM30" si="25">SUM(AE29,AE24)</f>
        <v>11</v>
      </c>
      <c r="AF30" s="114">
        <f t="shared" si="25"/>
        <v>1688554</v>
      </c>
      <c r="AG30" s="114">
        <f t="shared" si="25"/>
        <v>6647609</v>
      </c>
      <c r="AH30" s="115">
        <f t="shared" si="25"/>
        <v>760</v>
      </c>
      <c r="AI30" s="115">
        <f t="shared" si="25"/>
        <v>414</v>
      </c>
      <c r="AJ30" s="115">
        <f t="shared" si="25"/>
        <v>0</v>
      </c>
      <c r="AK30" s="115">
        <f t="shared" si="25"/>
        <v>301</v>
      </c>
      <c r="AL30" s="114">
        <f t="shared" si="25"/>
        <v>2313088</v>
      </c>
      <c r="AM30" s="114">
        <f t="shared" si="25"/>
        <v>1779699</v>
      </c>
      <c r="AN30" s="115">
        <f t="shared" si="25"/>
        <v>0</v>
      </c>
      <c r="AO30" s="115">
        <f t="shared" si="25"/>
        <v>223</v>
      </c>
      <c r="AP30" s="114">
        <f t="shared" si="25"/>
        <v>4217504</v>
      </c>
      <c r="AQ30" s="114">
        <f t="shared" si="25"/>
        <v>115377</v>
      </c>
      <c r="AR30" s="115">
        <f t="shared" si="25"/>
        <v>0</v>
      </c>
      <c r="AS30" s="115">
        <f t="shared" si="25"/>
        <v>0</v>
      </c>
      <c r="AT30" s="114">
        <f t="shared" si="25"/>
        <v>34372</v>
      </c>
      <c r="AU30" s="114">
        <f t="shared" si="25"/>
        <v>0</v>
      </c>
      <c r="AV30" s="115">
        <f t="shared" si="25"/>
        <v>0</v>
      </c>
      <c r="AW30" s="115">
        <f t="shared" si="25"/>
        <v>0</v>
      </c>
      <c r="AX30" s="114">
        <f t="shared" si="25"/>
        <v>0</v>
      </c>
      <c r="AY30" s="114">
        <f t="shared" si="25"/>
        <v>0</v>
      </c>
      <c r="AZ30" s="115">
        <f t="shared" si="25"/>
        <v>0</v>
      </c>
      <c r="BA30" s="115">
        <f t="shared" si="25"/>
        <v>0</v>
      </c>
      <c r="BB30" s="114">
        <f t="shared" si="25"/>
        <v>0</v>
      </c>
      <c r="BC30" s="114">
        <f t="shared" si="25"/>
        <v>0</v>
      </c>
      <c r="BD30" s="115">
        <f t="shared" si="25"/>
        <v>1</v>
      </c>
      <c r="BE30" s="115">
        <f t="shared" si="25"/>
        <v>0</v>
      </c>
      <c r="BF30" s="114">
        <f t="shared" si="25"/>
        <v>22809</v>
      </c>
      <c r="BG30" s="114">
        <f t="shared" si="25"/>
        <v>0</v>
      </c>
      <c r="BH30" s="115">
        <f t="shared" si="25"/>
        <v>15</v>
      </c>
      <c r="BI30" s="115">
        <f t="shared" si="25"/>
        <v>0</v>
      </c>
      <c r="BJ30" s="114">
        <f t="shared" si="25"/>
        <v>13820</v>
      </c>
      <c r="BK30" s="114">
        <f t="shared" si="25"/>
        <v>1228</v>
      </c>
      <c r="BL30" s="115">
        <f t="shared" si="25"/>
        <v>0</v>
      </c>
      <c r="BM30" s="115">
        <f t="shared" si="25"/>
        <v>0</v>
      </c>
      <c r="BN30" s="114">
        <f t="shared" si="25"/>
        <v>0</v>
      </c>
      <c r="BO30" s="114">
        <f t="shared" si="25"/>
        <v>0</v>
      </c>
      <c r="BP30" s="115">
        <f t="shared" si="25"/>
        <v>72</v>
      </c>
      <c r="BQ30" s="115">
        <f t="shared" si="25"/>
        <v>1</v>
      </c>
      <c r="BR30" s="114">
        <f t="shared" si="25"/>
        <v>85430</v>
      </c>
      <c r="BS30" s="114">
        <f t="shared" si="25"/>
        <v>13403</v>
      </c>
      <c r="BT30" s="115">
        <f t="shared" si="25"/>
        <v>0</v>
      </c>
      <c r="BU30" s="115">
        <f t="shared" si="25"/>
        <v>0</v>
      </c>
      <c r="BV30" s="114">
        <f t="shared" si="25"/>
        <v>0</v>
      </c>
      <c r="BW30" s="114">
        <f t="shared" si="25"/>
        <v>0</v>
      </c>
      <c r="BX30" s="115">
        <f t="shared" si="25"/>
        <v>0</v>
      </c>
      <c r="BY30" s="115">
        <f t="shared" si="25"/>
        <v>13</v>
      </c>
      <c r="BZ30" s="114">
        <f t="shared" si="25"/>
        <v>218121</v>
      </c>
      <c r="CA30" s="114">
        <f t="shared" si="25"/>
        <v>218121</v>
      </c>
      <c r="CB30" s="115">
        <f t="shared" si="25"/>
        <v>120</v>
      </c>
      <c r="CC30" s="115">
        <f t="shared" si="25"/>
        <v>0</v>
      </c>
      <c r="CD30" s="114">
        <f t="shared" si="25"/>
        <v>0</v>
      </c>
      <c r="CE30" s="114">
        <f t="shared" si="25"/>
        <v>0</v>
      </c>
      <c r="CF30" s="115">
        <f t="shared" si="25"/>
        <v>0</v>
      </c>
      <c r="CG30" s="115">
        <f t="shared" si="25"/>
        <v>0</v>
      </c>
      <c r="CH30" s="114">
        <f t="shared" si="25"/>
        <v>0</v>
      </c>
      <c r="CI30" s="114">
        <f t="shared" si="25"/>
        <v>0</v>
      </c>
      <c r="CJ30" s="115">
        <f t="shared" si="25"/>
        <v>208</v>
      </c>
      <c r="CK30" s="115">
        <f t="shared" si="25"/>
        <v>538</v>
      </c>
      <c r="CL30" s="114">
        <f t="shared" si="25"/>
        <v>6905145</v>
      </c>
      <c r="CM30" s="114">
        <f t="shared" si="25"/>
        <v>2127828</v>
      </c>
      <c r="CN30" s="116"/>
      <c r="CO30" s="116"/>
      <c r="CP30" s="116"/>
      <c r="CQ30" s="116"/>
      <c r="CR30" s="116"/>
      <c r="CS30" s="116"/>
      <c r="CT30" s="110"/>
      <c r="CU30" s="111"/>
      <c r="CV30" s="111"/>
      <c r="CW30" s="110"/>
      <c r="CX30" s="110"/>
      <c r="CY30" s="111"/>
      <c r="CZ30" s="111"/>
      <c r="DA30" s="111"/>
      <c r="DB30" s="114"/>
      <c r="DC30" s="116"/>
      <c r="DD30" s="116"/>
    </row>
    <row r="31" spans="2:1477" s="69" customFormat="1">
      <c r="B31" s="67" t="s">
        <v>2</v>
      </c>
      <c r="C31" s="67" t="s">
        <v>192</v>
      </c>
      <c r="D31" s="67" t="s">
        <v>193</v>
      </c>
      <c r="E31" s="68">
        <v>44706</v>
      </c>
      <c r="F31" s="67" t="s">
        <v>400</v>
      </c>
      <c r="G31" s="67" t="s">
        <v>403</v>
      </c>
      <c r="H31" s="187">
        <v>2</v>
      </c>
      <c r="I31" s="69">
        <v>2</v>
      </c>
      <c r="J31" s="69">
        <v>235</v>
      </c>
      <c r="K31" s="69">
        <v>553</v>
      </c>
      <c r="L31" s="69">
        <v>553</v>
      </c>
      <c r="M31" s="186">
        <f>IF(J31 = 0,0,(L31-AH31-AI31)/J31)</f>
        <v>1.548936170212766</v>
      </c>
      <c r="N31" s="69">
        <f>IF(G31&lt;&gt;"",IF(M31&lt;=1.2,1,0),0)</f>
        <v>0</v>
      </c>
      <c r="O31" s="69">
        <v>0</v>
      </c>
      <c r="P31" s="69">
        <v>0</v>
      </c>
      <c r="Q31" s="69">
        <v>0</v>
      </c>
      <c r="R31" s="69">
        <v>268</v>
      </c>
      <c r="S31" s="69">
        <v>50</v>
      </c>
      <c r="T31" s="190">
        <v>2161422</v>
      </c>
      <c r="U31" s="190">
        <v>0</v>
      </c>
      <c r="V31" s="190">
        <v>2161422</v>
      </c>
      <c r="W31" s="190">
        <v>2219469</v>
      </c>
      <c r="X31" s="190">
        <v>2278041</v>
      </c>
      <c r="Y31" s="190">
        <v>0</v>
      </c>
      <c r="Z31" s="190">
        <v>0</v>
      </c>
      <c r="AA31" s="190">
        <v>0</v>
      </c>
      <c r="AB31" s="190">
        <v>2278041</v>
      </c>
      <c r="AC31" s="190">
        <v>2271197</v>
      </c>
      <c r="AD31" s="186">
        <f>IF(V31=0,0,AC31/V31)</f>
        <v>1.0507883236128808</v>
      </c>
      <c r="AE31" s="69">
        <f>IF(AD31 &lt;=1.1,1,0)</f>
        <v>1</v>
      </c>
      <c r="AF31" s="190">
        <v>-6844</v>
      </c>
      <c r="AG31" s="190">
        <v>58046</v>
      </c>
      <c r="AH31" s="69">
        <v>137</v>
      </c>
      <c r="AI31" s="69">
        <v>52</v>
      </c>
      <c r="AJ31" s="69">
        <v>0</v>
      </c>
      <c r="AK31" s="69">
        <v>35</v>
      </c>
      <c r="AL31" s="80">
        <v>26771</v>
      </c>
      <c r="AM31" s="80">
        <v>0</v>
      </c>
      <c r="AN31" s="69">
        <v>79</v>
      </c>
      <c r="AO31" s="69">
        <v>15</v>
      </c>
      <c r="AP31" s="80">
        <v>31276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79</v>
      </c>
      <c r="CK31" s="69">
        <v>50</v>
      </c>
      <c r="CL31" s="80">
        <v>58046</v>
      </c>
      <c r="CM31" s="80">
        <v>0</v>
      </c>
      <c r="CN31" s="67" t="s">
        <v>332</v>
      </c>
      <c r="CO31" s="67" t="s">
        <v>333</v>
      </c>
      <c r="CP31" s="67" t="s">
        <v>294</v>
      </c>
      <c r="CQ31" s="67" t="s">
        <v>294</v>
      </c>
      <c r="CR31" s="67" t="s">
        <v>294</v>
      </c>
      <c r="CS31" s="67" t="s">
        <v>294</v>
      </c>
      <c r="CT31" s="68">
        <v>45497</v>
      </c>
      <c r="CU31" s="67" t="s">
        <v>398</v>
      </c>
      <c r="CV31" s="67" t="s">
        <v>399</v>
      </c>
      <c r="CW31" s="68" t="s">
        <v>168</v>
      </c>
      <c r="CX31" s="68">
        <v>45335</v>
      </c>
      <c r="CY31" s="67" t="s">
        <v>396</v>
      </c>
      <c r="CZ31" s="67" t="s">
        <v>401</v>
      </c>
      <c r="DA31" s="67" t="s">
        <v>411</v>
      </c>
      <c r="DB31" s="81">
        <v>3319648.9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2</v>
      </c>
      <c r="C32" s="67" t="s">
        <v>194</v>
      </c>
      <c r="D32" s="67" t="s">
        <v>195</v>
      </c>
      <c r="E32" s="68">
        <v>44839</v>
      </c>
      <c r="F32" s="67" t="s">
        <v>402</v>
      </c>
      <c r="G32" s="67" t="s">
        <v>397</v>
      </c>
      <c r="H32" s="187">
        <v>1</v>
      </c>
      <c r="I32" s="69">
        <v>1</v>
      </c>
      <c r="J32" s="69">
        <v>150</v>
      </c>
      <c r="K32" s="69">
        <v>262</v>
      </c>
      <c r="L32" s="69">
        <v>261</v>
      </c>
      <c r="M32" s="186">
        <f t="shared" ref="M32:M37" si="26">IF(J32 = 0,0,(L32-AH32-AI32)/J32)</f>
        <v>1.1133333333333333</v>
      </c>
      <c r="N32" s="69">
        <f t="shared" ref="N32:N37" si="27">IF(G32&lt;&gt;"",IF(M32&lt;=1.2,1,0),0)</f>
        <v>1</v>
      </c>
      <c r="O32" s="69">
        <v>1</v>
      </c>
      <c r="P32" s="69">
        <v>0</v>
      </c>
      <c r="Q32" s="69">
        <v>0</v>
      </c>
      <c r="R32" s="69">
        <v>112</v>
      </c>
      <c r="S32" s="69">
        <v>0</v>
      </c>
      <c r="T32" s="190">
        <v>1798857</v>
      </c>
      <c r="U32" s="190">
        <v>0</v>
      </c>
      <c r="V32" s="190">
        <v>1798857</v>
      </c>
      <c r="W32" s="190">
        <v>1800807</v>
      </c>
      <c r="X32" s="190">
        <v>1823631</v>
      </c>
      <c r="Y32" s="190">
        <v>0</v>
      </c>
      <c r="Z32" s="190">
        <v>0</v>
      </c>
      <c r="AA32" s="190">
        <v>0</v>
      </c>
      <c r="AB32" s="190">
        <v>1823631</v>
      </c>
      <c r="AC32" s="190">
        <v>1837783</v>
      </c>
      <c r="AD32" s="186">
        <f t="shared" ref="AD32:AD37" si="28">IF(V32=0,0,AC32/V32)</f>
        <v>1.0216392965088388</v>
      </c>
      <c r="AE32" s="69">
        <f t="shared" ref="AE32:AE37" si="29">IF(AD32 &lt;=1.1,1,0)</f>
        <v>1</v>
      </c>
      <c r="AF32" s="190">
        <v>14152</v>
      </c>
      <c r="AG32" s="190">
        <v>1950</v>
      </c>
      <c r="AH32" s="69">
        <v>65</v>
      </c>
      <c r="AI32" s="69">
        <v>29</v>
      </c>
      <c r="AJ32" s="69">
        <v>18</v>
      </c>
      <c r="AK32" s="69">
        <v>0</v>
      </c>
      <c r="AL32" s="80">
        <v>1950</v>
      </c>
      <c r="AM32" s="80">
        <v>0</v>
      </c>
      <c r="AN32" s="69">
        <v>0</v>
      </c>
      <c r="AO32" s="69">
        <v>0</v>
      </c>
      <c r="AP32" s="80">
        <v>0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30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48</v>
      </c>
      <c r="CK32" s="69">
        <v>0</v>
      </c>
      <c r="CL32" s="80">
        <v>1950</v>
      </c>
      <c r="CM32" s="80">
        <v>0</v>
      </c>
      <c r="CN32" s="67" t="s">
        <v>327</v>
      </c>
      <c r="CO32" s="67" t="s">
        <v>328</v>
      </c>
      <c r="CP32" s="67" t="s">
        <v>294</v>
      </c>
      <c r="CQ32" s="67" t="s">
        <v>294</v>
      </c>
      <c r="CR32" s="67" t="s">
        <v>294</v>
      </c>
      <c r="CS32" s="67" t="s">
        <v>294</v>
      </c>
      <c r="CT32" s="68">
        <v>45490</v>
      </c>
      <c r="CU32" s="67" t="s">
        <v>398</v>
      </c>
      <c r="CV32" s="67" t="s">
        <v>399</v>
      </c>
      <c r="CW32" s="68" t="s">
        <v>168</v>
      </c>
      <c r="CX32" s="68">
        <v>45302</v>
      </c>
      <c r="CY32" s="67" t="s">
        <v>396</v>
      </c>
      <c r="CZ32" s="67" t="s">
        <v>401</v>
      </c>
      <c r="DA32" s="67" t="s">
        <v>412</v>
      </c>
      <c r="DB32" s="81">
        <v>1816518.22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2</v>
      </c>
      <c r="C33" s="67" t="s">
        <v>290</v>
      </c>
      <c r="D33" s="67" t="s">
        <v>291</v>
      </c>
      <c r="E33" s="68">
        <v>44860</v>
      </c>
      <c r="F33" s="67" t="s">
        <v>402</v>
      </c>
      <c r="G33" s="67" t="s">
        <v>397</v>
      </c>
      <c r="H33" s="187">
        <v>2</v>
      </c>
      <c r="I33" s="69">
        <v>0</v>
      </c>
      <c r="J33" s="69">
        <v>240</v>
      </c>
      <c r="K33" s="69">
        <v>520</v>
      </c>
      <c r="L33" s="69">
        <v>519</v>
      </c>
      <c r="M33" s="186">
        <f t="shared" si="26"/>
        <v>1.1208333333333333</v>
      </c>
      <c r="N33" s="69">
        <f t="shared" si="27"/>
        <v>1</v>
      </c>
      <c r="O33" s="69">
        <v>1</v>
      </c>
      <c r="P33" s="69">
        <v>0</v>
      </c>
      <c r="Q33" s="69">
        <v>0</v>
      </c>
      <c r="R33" s="69">
        <v>280</v>
      </c>
      <c r="S33" s="69">
        <v>0</v>
      </c>
      <c r="T33" s="190">
        <v>2352518</v>
      </c>
      <c r="U33" s="190">
        <v>0</v>
      </c>
      <c r="V33" s="190">
        <v>2352518</v>
      </c>
      <c r="W33" s="190">
        <v>2352518</v>
      </c>
      <c r="X33" s="190">
        <v>2482697</v>
      </c>
      <c r="Y33" s="190">
        <v>0</v>
      </c>
      <c r="Z33" s="190">
        <v>0</v>
      </c>
      <c r="AA33" s="190">
        <v>0</v>
      </c>
      <c r="AB33" s="190">
        <v>2482697</v>
      </c>
      <c r="AC33" s="190">
        <v>2481516</v>
      </c>
      <c r="AD33" s="186">
        <f t="shared" si="28"/>
        <v>1.0548340118970396</v>
      </c>
      <c r="AE33" s="69">
        <f t="shared" si="29"/>
        <v>1</v>
      </c>
      <c r="AF33" s="190">
        <v>-1180</v>
      </c>
      <c r="AG33" s="190">
        <v>0</v>
      </c>
      <c r="AH33" s="69">
        <v>220</v>
      </c>
      <c r="AI33" s="69">
        <v>30</v>
      </c>
      <c r="AJ33" s="69">
        <v>30</v>
      </c>
      <c r="AK33" s="69">
        <v>0</v>
      </c>
      <c r="AL33" s="80">
        <v>0</v>
      </c>
      <c r="AM33" s="80">
        <v>0</v>
      </c>
      <c r="AN33" s="69">
        <v>0</v>
      </c>
      <c r="AO33" s="69">
        <v>0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30</v>
      </c>
      <c r="CK33" s="69">
        <v>0</v>
      </c>
      <c r="CL33" s="80">
        <v>0</v>
      </c>
      <c r="CM33" s="80">
        <v>0</v>
      </c>
      <c r="CN33" s="67" t="s">
        <v>332</v>
      </c>
      <c r="CO33" s="67" t="s">
        <v>333</v>
      </c>
      <c r="CP33" s="67" t="s">
        <v>294</v>
      </c>
      <c r="CQ33" s="67" t="s">
        <v>294</v>
      </c>
      <c r="CR33" s="67" t="s">
        <v>294</v>
      </c>
      <c r="CS33" s="67" t="s">
        <v>294</v>
      </c>
      <c r="CT33" s="68">
        <v>45540</v>
      </c>
      <c r="CU33" s="67" t="s">
        <v>398</v>
      </c>
      <c r="CV33" s="67" t="s">
        <v>399</v>
      </c>
      <c r="CW33" s="68" t="s">
        <v>168</v>
      </c>
      <c r="CX33" s="68">
        <v>45467</v>
      </c>
      <c r="CY33" s="67" t="s">
        <v>400</v>
      </c>
      <c r="CZ33" s="67" t="s">
        <v>401</v>
      </c>
      <c r="DA33" s="67" t="s">
        <v>411</v>
      </c>
      <c r="DB33" s="81">
        <v>2793292.28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2</v>
      </c>
      <c r="C34" s="67" t="s">
        <v>196</v>
      </c>
      <c r="D34" s="67" t="s">
        <v>197</v>
      </c>
      <c r="E34" s="68">
        <v>44587</v>
      </c>
      <c r="F34" s="67" t="s">
        <v>396</v>
      </c>
      <c r="G34" s="67" t="s">
        <v>403</v>
      </c>
      <c r="H34" s="187">
        <v>1</v>
      </c>
      <c r="I34" s="69">
        <v>4</v>
      </c>
      <c r="J34" s="69">
        <v>370</v>
      </c>
      <c r="K34" s="69">
        <v>780</v>
      </c>
      <c r="L34" s="69">
        <v>780</v>
      </c>
      <c r="M34" s="186">
        <f t="shared" si="26"/>
        <v>1.2891891891891891</v>
      </c>
      <c r="N34" s="69">
        <f t="shared" si="27"/>
        <v>0</v>
      </c>
      <c r="O34" s="69">
        <v>0</v>
      </c>
      <c r="P34" s="69">
        <v>0</v>
      </c>
      <c r="Q34" s="69">
        <v>0</v>
      </c>
      <c r="R34" s="69">
        <v>403</v>
      </c>
      <c r="S34" s="69">
        <v>7</v>
      </c>
      <c r="T34" s="190">
        <v>7221201</v>
      </c>
      <c r="U34" s="190">
        <v>64825</v>
      </c>
      <c r="V34" s="190">
        <v>7156376</v>
      </c>
      <c r="W34" s="190">
        <v>7242100</v>
      </c>
      <c r="X34" s="190">
        <v>7302859</v>
      </c>
      <c r="Y34" s="190">
        <v>0</v>
      </c>
      <c r="Z34" s="190">
        <v>0</v>
      </c>
      <c r="AA34" s="190">
        <v>0</v>
      </c>
      <c r="AB34" s="190">
        <v>7302859</v>
      </c>
      <c r="AC34" s="190">
        <v>7410703</v>
      </c>
      <c r="AD34" s="186">
        <f t="shared" si="28"/>
        <v>1.0355385183785759</v>
      </c>
      <c r="AE34" s="69">
        <f t="shared" si="29"/>
        <v>1</v>
      </c>
      <c r="AF34" s="190">
        <v>107844</v>
      </c>
      <c r="AG34" s="190">
        <v>20899</v>
      </c>
      <c r="AH34" s="69">
        <v>225</v>
      </c>
      <c r="AI34" s="69">
        <v>78</v>
      </c>
      <c r="AJ34" s="69">
        <v>19</v>
      </c>
      <c r="AK34" s="69">
        <v>0</v>
      </c>
      <c r="AL34" s="80">
        <v>0</v>
      </c>
      <c r="AM34" s="80">
        <v>0</v>
      </c>
      <c r="AN34" s="69">
        <v>81</v>
      </c>
      <c r="AO34" s="69">
        <v>7</v>
      </c>
      <c r="AP34" s="80">
        <v>42129</v>
      </c>
      <c r="AQ34" s="80">
        <v>8550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155</v>
      </c>
      <c r="BQ34" s="69">
        <v>0</v>
      </c>
      <c r="BR34" s="80">
        <v>16713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-5529</v>
      </c>
      <c r="CI34" s="80">
        <v>0</v>
      </c>
      <c r="CJ34" s="69">
        <v>255</v>
      </c>
      <c r="CK34" s="69">
        <v>7</v>
      </c>
      <c r="CL34" s="80">
        <v>53313</v>
      </c>
      <c r="CM34" s="80">
        <v>8550</v>
      </c>
      <c r="CN34" s="67" t="s">
        <v>334</v>
      </c>
      <c r="CO34" s="67" t="s">
        <v>335</v>
      </c>
      <c r="CP34" s="67" t="s">
        <v>294</v>
      </c>
      <c r="CQ34" s="67" t="s">
        <v>294</v>
      </c>
      <c r="CR34" s="67" t="s">
        <v>294</v>
      </c>
      <c r="CS34" s="67" t="s">
        <v>294</v>
      </c>
      <c r="CT34" s="68">
        <v>45540</v>
      </c>
      <c r="CU34" s="67" t="s">
        <v>398</v>
      </c>
      <c r="CV34" s="67" t="s">
        <v>399</v>
      </c>
      <c r="CW34" s="68" t="s">
        <v>168</v>
      </c>
      <c r="CX34" s="68">
        <v>45457</v>
      </c>
      <c r="CY34" s="67" t="s">
        <v>400</v>
      </c>
      <c r="CZ34" s="67" t="s">
        <v>401</v>
      </c>
      <c r="DA34" s="67" t="s">
        <v>413</v>
      </c>
      <c r="DB34" s="81">
        <v>6606378.9500000002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2</v>
      </c>
      <c r="C35" s="67" t="s">
        <v>199</v>
      </c>
      <c r="D35" s="67" t="s">
        <v>200</v>
      </c>
      <c r="E35" s="68">
        <v>44517</v>
      </c>
      <c r="F35" s="67" t="s">
        <v>402</v>
      </c>
      <c r="G35" s="67" t="s">
        <v>403</v>
      </c>
      <c r="H35" s="187">
        <v>1</v>
      </c>
      <c r="I35" s="69">
        <v>1</v>
      </c>
      <c r="J35" s="69">
        <v>165</v>
      </c>
      <c r="K35" s="69">
        <v>596</v>
      </c>
      <c r="L35" s="69">
        <v>596</v>
      </c>
      <c r="M35" s="186">
        <f t="shared" si="26"/>
        <v>2.1151515151515152</v>
      </c>
      <c r="N35" s="69">
        <f t="shared" si="27"/>
        <v>0</v>
      </c>
      <c r="O35" s="69">
        <v>0</v>
      </c>
      <c r="P35" s="69">
        <v>0</v>
      </c>
      <c r="Q35" s="69">
        <v>0</v>
      </c>
      <c r="R35" s="69">
        <v>431</v>
      </c>
      <c r="S35" s="69">
        <v>0</v>
      </c>
      <c r="T35" s="190">
        <v>2042361</v>
      </c>
      <c r="U35" s="190">
        <v>50000</v>
      </c>
      <c r="V35" s="190">
        <v>1992361</v>
      </c>
      <c r="W35" s="190">
        <v>2052823</v>
      </c>
      <c r="X35" s="190">
        <v>2049639</v>
      </c>
      <c r="Y35" s="190">
        <v>0</v>
      </c>
      <c r="Z35" s="190">
        <v>0</v>
      </c>
      <c r="AA35" s="190">
        <v>0</v>
      </c>
      <c r="AB35" s="190">
        <v>2049639</v>
      </c>
      <c r="AC35" s="190">
        <v>2051119</v>
      </c>
      <c r="AD35" s="186">
        <f t="shared" si="28"/>
        <v>1.0294916433317054</v>
      </c>
      <c r="AE35" s="69">
        <f t="shared" si="29"/>
        <v>1</v>
      </c>
      <c r="AF35" s="190">
        <v>1480</v>
      </c>
      <c r="AG35" s="190">
        <v>10462</v>
      </c>
      <c r="AH35" s="69">
        <v>151</v>
      </c>
      <c r="AI35" s="69">
        <v>96</v>
      </c>
      <c r="AJ35" s="69">
        <v>97</v>
      </c>
      <c r="AK35" s="69">
        <v>0</v>
      </c>
      <c r="AL35" s="80">
        <v>1430</v>
      </c>
      <c r="AM35" s="80">
        <v>0</v>
      </c>
      <c r="AN35" s="69">
        <v>87</v>
      </c>
      <c r="AO35" s="69">
        <v>0</v>
      </c>
      <c r="AP35" s="80">
        <v>23591</v>
      </c>
      <c r="AQ35" s="80">
        <v>8301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45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229</v>
      </c>
      <c r="CK35" s="69">
        <v>0</v>
      </c>
      <c r="CL35" s="80">
        <v>25021</v>
      </c>
      <c r="CM35" s="80">
        <v>8301</v>
      </c>
      <c r="CN35" s="67" t="s">
        <v>336</v>
      </c>
      <c r="CO35" s="67" t="s">
        <v>337</v>
      </c>
      <c r="CP35" s="67" t="s">
        <v>294</v>
      </c>
      <c r="CQ35" s="67" t="s">
        <v>294</v>
      </c>
      <c r="CR35" s="67" t="s">
        <v>294</v>
      </c>
      <c r="CS35" s="67" t="s">
        <v>294</v>
      </c>
      <c r="CT35" s="68">
        <v>45483</v>
      </c>
      <c r="CU35" s="67" t="s">
        <v>398</v>
      </c>
      <c r="CV35" s="67" t="s">
        <v>399</v>
      </c>
      <c r="CW35" s="68" t="s">
        <v>168</v>
      </c>
      <c r="CX35" s="68">
        <v>45386</v>
      </c>
      <c r="CY35" s="67" t="s">
        <v>400</v>
      </c>
      <c r="CZ35" s="67" t="s">
        <v>401</v>
      </c>
      <c r="DA35" s="67" t="s">
        <v>412</v>
      </c>
      <c r="DB35" s="81">
        <v>1702969.75</v>
      </c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2</v>
      </c>
      <c r="C36" s="67" t="s">
        <v>268</v>
      </c>
      <c r="D36" s="67" t="s">
        <v>269</v>
      </c>
      <c r="E36" s="68">
        <v>44951</v>
      </c>
      <c r="F36" s="67" t="s">
        <v>396</v>
      </c>
      <c r="G36" s="67" t="s">
        <v>397</v>
      </c>
      <c r="H36" s="187">
        <v>1</v>
      </c>
      <c r="I36" s="69">
        <v>0</v>
      </c>
      <c r="J36" s="69">
        <v>45</v>
      </c>
      <c r="K36" s="69">
        <v>115</v>
      </c>
      <c r="L36" s="69">
        <v>113</v>
      </c>
      <c r="M36" s="186">
        <f t="shared" si="26"/>
        <v>0.9555555555555556</v>
      </c>
      <c r="N36" s="69">
        <f t="shared" si="27"/>
        <v>1</v>
      </c>
      <c r="O36" s="69">
        <v>2</v>
      </c>
      <c r="P36" s="69">
        <v>0</v>
      </c>
      <c r="Q36" s="69">
        <v>0</v>
      </c>
      <c r="R36" s="69">
        <v>70</v>
      </c>
      <c r="S36" s="69">
        <v>0</v>
      </c>
      <c r="T36" s="190">
        <v>391274</v>
      </c>
      <c r="U36" s="190">
        <v>20764</v>
      </c>
      <c r="V36" s="190">
        <v>370510</v>
      </c>
      <c r="W36" s="190">
        <v>391274</v>
      </c>
      <c r="X36" s="190">
        <v>365673</v>
      </c>
      <c r="Y36" s="190">
        <v>0</v>
      </c>
      <c r="Z36" s="190">
        <v>0</v>
      </c>
      <c r="AA36" s="190">
        <v>0</v>
      </c>
      <c r="AB36" s="190">
        <v>365673</v>
      </c>
      <c r="AC36" s="190">
        <v>365673</v>
      </c>
      <c r="AD36" s="186">
        <f t="shared" si="28"/>
        <v>0.98694502172680898</v>
      </c>
      <c r="AE36" s="69">
        <f t="shared" si="29"/>
        <v>1</v>
      </c>
      <c r="AF36" s="190">
        <v>0</v>
      </c>
      <c r="AG36" s="190">
        <v>0</v>
      </c>
      <c r="AH36" s="69">
        <v>52</v>
      </c>
      <c r="AI36" s="69">
        <v>18</v>
      </c>
      <c r="AJ36" s="69">
        <v>0</v>
      </c>
      <c r="AK36" s="69">
        <v>0</v>
      </c>
      <c r="AL36" s="80">
        <v>0</v>
      </c>
      <c r="AM36" s="80">
        <v>0</v>
      </c>
      <c r="AN36" s="69">
        <v>0</v>
      </c>
      <c r="AO36" s="69">
        <v>0</v>
      </c>
      <c r="AP36" s="80">
        <v>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2850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52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52</v>
      </c>
      <c r="CK36" s="69">
        <v>0</v>
      </c>
      <c r="CL36" s="80">
        <v>2850</v>
      </c>
      <c r="CM36" s="80">
        <v>0</v>
      </c>
      <c r="CN36" s="67" t="s">
        <v>338</v>
      </c>
      <c r="CO36" s="67" t="s">
        <v>339</v>
      </c>
      <c r="CP36" s="67" t="s">
        <v>294</v>
      </c>
      <c r="CQ36" s="67" t="s">
        <v>294</v>
      </c>
      <c r="CR36" s="67" t="s">
        <v>294</v>
      </c>
      <c r="CS36" s="67" t="s">
        <v>294</v>
      </c>
      <c r="CT36" s="68">
        <v>45525</v>
      </c>
      <c r="CU36" s="67" t="s">
        <v>398</v>
      </c>
      <c r="CV36" s="67" t="s">
        <v>399</v>
      </c>
      <c r="CW36" s="68" t="s">
        <v>168</v>
      </c>
      <c r="CX36" s="68">
        <v>45334</v>
      </c>
      <c r="CY36" s="67" t="s">
        <v>396</v>
      </c>
      <c r="CZ36" s="67" t="s">
        <v>401</v>
      </c>
      <c r="DA36" s="67" t="s">
        <v>414</v>
      </c>
      <c r="DB36" s="81">
        <v>417470.83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2</v>
      </c>
      <c r="C37" s="67" t="s">
        <v>201</v>
      </c>
      <c r="D37" s="67" t="s">
        <v>202</v>
      </c>
      <c r="E37" s="68">
        <v>44951</v>
      </c>
      <c r="F37" s="67" t="s">
        <v>396</v>
      </c>
      <c r="G37" s="67" t="s">
        <v>397</v>
      </c>
      <c r="H37" s="187">
        <v>1</v>
      </c>
      <c r="I37" s="69">
        <v>2</v>
      </c>
      <c r="J37" s="69">
        <v>189</v>
      </c>
      <c r="K37" s="69">
        <v>399</v>
      </c>
      <c r="L37" s="69">
        <v>399</v>
      </c>
      <c r="M37" s="186">
        <f t="shared" si="26"/>
        <v>1.1322751322751323</v>
      </c>
      <c r="N37" s="69">
        <f t="shared" si="27"/>
        <v>1</v>
      </c>
      <c r="O37" s="69">
        <v>0</v>
      </c>
      <c r="P37" s="69">
        <v>0</v>
      </c>
      <c r="Q37" s="69">
        <v>0</v>
      </c>
      <c r="R37" s="69">
        <v>185</v>
      </c>
      <c r="S37" s="69">
        <v>25</v>
      </c>
      <c r="T37" s="190">
        <v>8306085</v>
      </c>
      <c r="U37" s="190">
        <v>77844</v>
      </c>
      <c r="V37" s="190">
        <v>8228241</v>
      </c>
      <c r="W37" s="190">
        <v>8382009</v>
      </c>
      <c r="X37" s="190">
        <v>9159429</v>
      </c>
      <c r="Y37" s="190">
        <v>0</v>
      </c>
      <c r="Z37" s="190">
        <v>0</v>
      </c>
      <c r="AA37" s="190">
        <v>0</v>
      </c>
      <c r="AB37" s="190">
        <v>9159429</v>
      </c>
      <c r="AC37" s="190">
        <v>9121506</v>
      </c>
      <c r="AD37" s="186">
        <f t="shared" si="28"/>
        <v>1.1085608698140952</v>
      </c>
      <c r="AE37" s="69">
        <f t="shared" si="29"/>
        <v>0</v>
      </c>
      <c r="AF37" s="190">
        <v>-37923</v>
      </c>
      <c r="AG37" s="190">
        <v>75924</v>
      </c>
      <c r="AH37" s="69">
        <v>138</v>
      </c>
      <c r="AI37" s="69">
        <v>47</v>
      </c>
      <c r="AJ37" s="69">
        <v>0</v>
      </c>
      <c r="AK37" s="69">
        <v>0</v>
      </c>
      <c r="AL37" s="80">
        <v>74674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20</v>
      </c>
      <c r="BF37" s="80">
        <v>75924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0</v>
      </c>
      <c r="CK37" s="69">
        <v>20</v>
      </c>
      <c r="CL37" s="80">
        <v>150599</v>
      </c>
      <c r="CM37" s="80">
        <v>0</v>
      </c>
      <c r="CN37" s="67" t="s">
        <v>327</v>
      </c>
      <c r="CO37" s="67" t="s">
        <v>328</v>
      </c>
      <c r="CP37" s="67" t="s">
        <v>294</v>
      </c>
      <c r="CQ37" s="67" t="s">
        <v>294</v>
      </c>
      <c r="CR37" s="67" t="s">
        <v>294</v>
      </c>
      <c r="CS37" s="67" t="s">
        <v>294</v>
      </c>
      <c r="CT37" s="68">
        <v>45561</v>
      </c>
      <c r="CU37" s="67" t="s">
        <v>398</v>
      </c>
      <c r="CV37" s="67" t="s">
        <v>399</v>
      </c>
      <c r="CW37" s="68" t="s">
        <v>168</v>
      </c>
      <c r="CX37" s="68">
        <v>45427</v>
      </c>
      <c r="CY37" s="67" t="s">
        <v>400</v>
      </c>
      <c r="CZ37" s="67" t="s">
        <v>401</v>
      </c>
      <c r="DA37" s="67" t="s">
        <v>411</v>
      </c>
      <c r="DB37" s="81">
        <v>7884743.8099999996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5" customFormat="1" ht="12" customHeight="1" thickBot="1">
      <c r="B38" s="75"/>
      <c r="C38" s="75"/>
      <c r="D38" s="75"/>
      <c r="E38" s="68"/>
      <c r="F38" s="75"/>
      <c r="G38" s="75"/>
      <c r="H38" s="187"/>
      <c r="I38" s="76"/>
      <c r="J38" s="76"/>
      <c r="K38" s="76"/>
      <c r="L38" s="76"/>
      <c r="M38" s="140"/>
      <c r="N38" s="69"/>
      <c r="O38" s="76"/>
      <c r="P38" s="76"/>
      <c r="Q38" s="76"/>
      <c r="R38" s="76"/>
      <c r="S38" s="76"/>
      <c r="T38" s="77"/>
      <c r="U38" s="77"/>
      <c r="V38" s="77"/>
      <c r="W38" s="77"/>
      <c r="X38" s="77"/>
      <c r="Y38" s="190"/>
      <c r="Z38" s="190"/>
      <c r="AA38" s="190"/>
      <c r="AB38" s="190"/>
      <c r="AC38" s="190"/>
      <c r="AD38" s="140"/>
      <c r="AE38" s="69"/>
      <c r="AF38" s="190"/>
      <c r="AG38" s="190"/>
      <c r="AH38" s="76"/>
      <c r="AI38" s="76"/>
      <c r="AJ38" s="78"/>
      <c r="AK38" s="78"/>
      <c r="AL38" s="80"/>
      <c r="AM38" s="80"/>
      <c r="AN38" s="78"/>
      <c r="AO38" s="78"/>
      <c r="AP38" s="80"/>
      <c r="AQ38" s="80"/>
      <c r="AR38" s="78"/>
      <c r="AS38" s="78"/>
      <c r="AT38" s="80"/>
      <c r="AU38" s="80"/>
      <c r="AV38" s="78"/>
      <c r="AW38" s="78"/>
      <c r="AX38" s="80"/>
      <c r="AY38" s="80"/>
      <c r="AZ38" s="78"/>
      <c r="BA38" s="78"/>
      <c r="BB38" s="80"/>
      <c r="BC38" s="80"/>
      <c r="BD38" s="78"/>
      <c r="BE38" s="78"/>
      <c r="BF38" s="80"/>
      <c r="BG38" s="80"/>
      <c r="BH38" s="78"/>
      <c r="BI38" s="78"/>
      <c r="BJ38" s="80"/>
      <c r="BK38" s="80"/>
      <c r="BL38" s="78"/>
      <c r="BM38" s="78"/>
      <c r="BN38" s="80"/>
      <c r="BO38" s="80"/>
      <c r="BP38" s="78"/>
      <c r="BQ38" s="78"/>
      <c r="BR38" s="80"/>
      <c r="BS38" s="80"/>
      <c r="BT38" s="78"/>
      <c r="BU38" s="78"/>
      <c r="BV38" s="80"/>
      <c r="BW38" s="80"/>
      <c r="BX38" s="78"/>
      <c r="BY38" s="78"/>
      <c r="BZ38" s="80"/>
      <c r="CA38" s="80"/>
      <c r="CB38" s="78"/>
      <c r="CC38" s="78"/>
      <c r="CD38" s="80"/>
      <c r="CE38" s="80"/>
      <c r="CF38" s="78"/>
      <c r="CG38" s="78"/>
      <c r="CH38" s="80"/>
      <c r="CI38" s="80"/>
      <c r="CJ38" s="78"/>
      <c r="CK38" s="78"/>
      <c r="CL38" s="80"/>
      <c r="CM38" s="80"/>
      <c r="CN38" s="79"/>
      <c r="CO38" s="79"/>
      <c r="CP38" s="79"/>
      <c r="CQ38" s="79"/>
      <c r="CR38" s="79"/>
      <c r="CS38" s="79"/>
      <c r="CT38" s="68"/>
      <c r="CU38" s="75"/>
      <c r="CV38" s="75"/>
      <c r="CW38" s="68"/>
      <c r="CX38" s="68"/>
      <c r="CY38" s="75"/>
      <c r="CZ38" s="75"/>
      <c r="DA38" s="75"/>
      <c r="DB38" s="77"/>
      <c r="DC38" s="79"/>
      <c r="DD38" s="212"/>
    </row>
    <row r="39" spans="2:1477" s="6" customFormat="1" ht="24" customHeight="1" thickTop="1">
      <c r="B39" s="258" t="s">
        <v>444</v>
      </c>
      <c r="C39" s="259"/>
      <c r="D39" s="260"/>
      <c r="E39" s="110"/>
      <c r="F39" s="111"/>
      <c r="G39" s="159">
        <f>IF(B31="","",ROWS(B31:B38)-1)</f>
        <v>7</v>
      </c>
      <c r="H39" s="189">
        <f>SUM(H31:H38)</f>
        <v>9</v>
      </c>
      <c r="I39" s="112">
        <f>SUM(I31:I38)</f>
        <v>10</v>
      </c>
      <c r="J39" s="112">
        <f>SUM(J31:J38)</f>
        <v>1394</v>
      </c>
      <c r="K39" s="112">
        <f>SUM(K31:K38)</f>
        <v>3225</v>
      </c>
      <c r="L39" s="112">
        <f>SUM(L31:L38)</f>
        <v>3221</v>
      </c>
      <c r="M39" s="142">
        <f>IF(G39="",0,N39/G39)</f>
        <v>0.5714285714285714</v>
      </c>
      <c r="N39" s="112">
        <f t="shared" ref="N39:AC39" si="30">SUM(N31:N38)</f>
        <v>4</v>
      </c>
      <c r="O39" s="112">
        <f t="shared" si="30"/>
        <v>4</v>
      </c>
      <c r="P39" s="112">
        <f t="shared" si="30"/>
        <v>0</v>
      </c>
      <c r="Q39" s="112">
        <f t="shared" si="30"/>
        <v>0</v>
      </c>
      <c r="R39" s="112">
        <f t="shared" si="30"/>
        <v>1749</v>
      </c>
      <c r="S39" s="112">
        <f t="shared" si="30"/>
        <v>82</v>
      </c>
      <c r="T39" s="114">
        <f t="shared" si="30"/>
        <v>24273718</v>
      </c>
      <c r="U39" s="114">
        <f t="shared" si="30"/>
        <v>213433</v>
      </c>
      <c r="V39" s="114">
        <f t="shared" si="30"/>
        <v>24060285</v>
      </c>
      <c r="W39" s="114">
        <f t="shared" si="30"/>
        <v>24441000</v>
      </c>
      <c r="X39" s="114">
        <f t="shared" si="30"/>
        <v>25461969</v>
      </c>
      <c r="Y39" s="114">
        <f t="shared" si="30"/>
        <v>0</v>
      </c>
      <c r="Z39" s="114">
        <f t="shared" si="30"/>
        <v>0</v>
      </c>
      <c r="AA39" s="114">
        <f t="shared" si="30"/>
        <v>0</v>
      </c>
      <c r="AB39" s="114">
        <f t="shared" si="30"/>
        <v>25461969</v>
      </c>
      <c r="AC39" s="114">
        <f t="shared" si="30"/>
        <v>25539497</v>
      </c>
      <c r="AD39" s="142">
        <f>IF(G39="",0,AE39/G39)</f>
        <v>0.8571428571428571</v>
      </c>
      <c r="AE39" s="144">
        <f t="shared" ref="AE39:CM39" si="31">SUM(AE31:AE38)</f>
        <v>6</v>
      </c>
      <c r="AF39" s="114">
        <f t="shared" si="31"/>
        <v>77529</v>
      </c>
      <c r="AG39" s="114">
        <f t="shared" si="31"/>
        <v>167281</v>
      </c>
      <c r="AH39" s="115">
        <f t="shared" si="31"/>
        <v>988</v>
      </c>
      <c r="AI39" s="115">
        <f t="shared" si="31"/>
        <v>350</v>
      </c>
      <c r="AJ39" s="115">
        <f t="shared" si="31"/>
        <v>164</v>
      </c>
      <c r="AK39" s="115">
        <f t="shared" si="31"/>
        <v>35</v>
      </c>
      <c r="AL39" s="114">
        <f t="shared" si="31"/>
        <v>104825</v>
      </c>
      <c r="AM39" s="114">
        <f t="shared" si="31"/>
        <v>0</v>
      </c>
      <c r="AN39" s="115">
        <f t="shared" si="31"/>
        <v>247</v>
      </c>
      <c r="AO39" s="115">
        <f t="shared" si="31"/>
        <v>22</v>
      </c>
      <c r="AP39" s="114">
        <f t="shared" si="31"/>
        <v>96996</v>
      </c>
      <c r="AQ39" s="114">
        <f t="shared" si="31"/>
        <v>16851</v>
      </c>
      <c r="AR39" s="115">
        <f t="shared" si="31"/>
        <v>0</v>
      </c>
      <c r="AS39" s="115">
        <f t="shared" si="31"/>
        <v>0</v>
      </c>
      <c r="AT39" s="114">
        <f t="shared" si="31"/>
        <v>0</v>
      </c>
      <c r="AU39" s="114">
        <f t="shared" si="31"/>
        <v>0</v>
      </c>
      <c r="AV39" s="115">
        <f t="shared" si="31"/>
        <v>0</v>
      </c>
      <c r="AW39" s="115">
        <f t="shared" si="31"/>
        <v>0</v>
      </c>
      <c r="AX39" s="114">
        <f t="shared" si="31"/>
        <v>0</v>
      </c>
      <c r="AY39" s="114">
        <f t="shared" si="31"/>
        <v>0</v>
      </c>
      <c r="AZ39" s="115">
        <f t="shared" si="31"/>
        <v>0</v>
      </c>
      <c r="BA39" s="115">
        <f t="shared" si="31"/>
        <v>0</v>
      </c>
      <c r="BB39" s="114">
        <f t="shared" si="31"/>
        <v>0</v>
      </c>
      <c r="BC39" s="114">
        <f t="shared" si="31"/>
        <v>0</v>
      </c>
      <c r="BD39" s="115">
        <f t="shared" si="31"/>
        <v>0</v>
      </c>
      <c r="BE39" s="115">
        <f t="shared" si="31"/>
        <v>20</v>
      </c>
      <c r="BF39" s="114">
        <f t="shared" si="31"/>
        <v>78774</v>
      </c>
      <c r="BG39" s="114">
        <f t="shared" si="31"/>
        <v>0</v>
      </c>
      <c r="BH39" s="115">
        <f t="shared" si="31"/>
        <v>0</v>
      </c>
      <c r="BI39" s="115">
        <f t="shared" si="31"/>
        <v>0</v>
      </c>
      <c r="BJ39" s="114">
        <f t="shared" si="31"/>
        <v>0</v>
      </c>
      <c r="BK39" s="114">
        <f t="shared" si="31"/>
        <v>0</v>
      </c>
      <c r="BL39" s="115">
        <f t="shared" si="31"/>
        <v>0</v>
      </c>
      <c r="BM39" s="115">
        <f t="shared" si="31"/>
        <v>0</v>
      </c>
      <c r="BN39" s="114">
        <f t="shared" si="31"/>
        <v>0</v>
      </c>
      <c r="BO39" s="114">
        <f t="shared" si="31"/>
        <v>0</v>
      </c>
      <c r="BP39" s="115">
        <f t="shared" si="31"/>
        <v>282</v>
      </c>
      <c r="BQ39" s="115">
        <f t="shared" si="31"/>
        <v>0</v>
      </c>
      <c r="BR39" s="114">
        <f t="shared" si="31"/>
        <v>16713</v>
      </c>
      <c r="BS39" s="114">
        <f t="shared" si="31"/>
        <v>0</v>
      </c>
      <c r="BT39" s="115">
        <f t="shared" si="31"/>
        <v>0</v>
      </c>
      <c r="BU39" s="115">
        <f t="shared" si="31"/>
        <v>0</v>
      </c>
      <c r="BV39" s="114">
        <f t="shared" si="31"/>
        <v>0</v>
      </c>
      <c r="BW39" s="114">
        <f t="shared" si="31"/>
        <v>0</v>
      </c>
      <c r="BX39" s="115">
        <f t="shared" si="31"/>
        <v>0</v>
      </c>
      <c r="BY39" s="115">
        <f t="shared" si="31"/>
        <v>0</v>
      </c>
      <c r="BZ39" s="114">
        <f t="shared" si="31"/>
        <v>0</v>
      </c>
      <c r="CA39" s="114">
        <f t="shared" si="31"/>
        <v>0</v>
      </c>
      <c r="CB39" s="115">
        <f t="shared" si="31"/>
        <v>0</v>
      </c>
      <c r="CC39" s="115">
        <f t="shared" si="31"/>
        <v>0</v>
      </c>
      <c r="CD39" s="114">
        <f t="shared" si="31"/>
        <v>0</v>
      </c>
      <c r="CE39" s="114">
        <f t="shared" si="31"/>
        <v>0</v>
      </c>
      <c r="CF39" s="115">
        <f t="shared" si="31"/>
        <v>0</v>
      </c>
      <c r="CG39" s="115">
        <f t="shared" si="31"/>
        <v>0</v>
      </c>
      <c r="CH39" s="114">
        <f t="shared" si="31"/>
        <v>-5529</v>
      </c>
      <c r="CI39" s="114">
        <f t="shared" si="31"/>
        <v>0</v>
      </c>
      <c r="CJ39" s="115">
        <f t="shared" si="31"/>
        <v>693</v>
      </c>
      <c r="CK39" s="115">
        <f t="shared" si="31"/>
        <v>77</v>
      </c>
      <c r="CL39" s="114">
        <f t="shared" si="31"/>
        <v>291779</v>
      </c>
      <c r="CM39" s="114">
        <f t="shared" si="31"/>
        <v>16851</v>
      </c>
      <c r="CN39" s="116"/>
      <c r="CO39" s="116"/>
      <c r="CP39" s="116"/>
      <c r="CQ39" s="116"/>
      <c r="CR39" s="116"/>
      <c r="CS39" s="116"/>
      <c r="CT39" s="110"/>
      <c r="CU39" s="111"/>
      <c r="CV39" s="111"/>
      <c r="CW39" s="110"/>
      <c r="CX39" s="110"/>
      <c r="CY39" s="111"/>
      <c r="CZ39" s="111"/>
      <c r="DA39" s="111"/>
      <c r="DB39" s="114"/>
      <c r="DC39" s="116"/>
      <c r="DD39" s="210"/>
    </row>
    <row r="40" spans="2:1477" s="69" customFormat="1">
      <c r="B40" s="67" t="s">
        <v>2</v>
      </c>
      <c r="C40" s="67" t="s">
        <v>288</v>
      </c>
      <c r="D40" s="67" t="s">
        <v>289</v>
      </c>
      <c r="E40" s="68">
        <v>44903</v>
      </c>
      <c r="F40" s="67" t="s">
        <v>402</v>
      </c>
      <c r="G40" s="158" t="s">
        <v>397</v>
      </c>
      <c r="H40" s="187">
        <v>2</v>
      </c>
      <c r="I40" s="69">
        <v>0</v>
      </c>
      <c r="J40" s="69">
        <v>180</v>
      </c>
      <c r="K40" s="69">
        <v>288</v>
      </c>
      <c r="L40" s="69">
        <v>287</v>
      </c>
      <c r="M40" s="186">
        <f>IF(J40 = 0,0,(L40-AH40-AI40)/J40)</f>
        <v>1.1111111111111112</v>
      </c>
      <c r="N40" s="69">
        <f>IF(G40&lt;&gt;"",IF(M40&lt;=1.2,1,0),0)</f>
        <v>1</v>
      </c>
      <c r="O40" s="69">
        <v>1</v>
      </c>
      <c r="P40" s="69">
        <v>0</v>
      </c>
      <c r="Q40" s="69">
        <v>0</v>
      </c>
      <c r="R40" s="69">
        <v>108</v>
      </c>
      <c r="S40" s="69">
        <v>0</v>
      </c>
      <c r="T40" s="190">
        <v>4255368</v>
      </c>
      <c r="U40" s="190">
        <v>50000</v>
      </c>
      <c r="V40" s="190">
        <v>4205368</v>
      </c>
      <c r="W40" s="190">
        <v>4255368</v>
      </c>
      <c r="X40" s="190">
        <v>4147787</v>
      </c>
      <c r="Y40" s="190">
        <v>0</v>
      </c>
      <c r="Z40" s="190">
        <v>0</v>
      </c>
      <c r="AA40" s="190">
        <v>0</v>
      </c>
      <c r="AB40" s="190">
        <v>4147787</v>
      </c>
      <c r="AC40" s="190">
        <v>4133951</v>
      </c>
      <c r="AD40" s="186">
        <f>IF(V40=0,0,AC40/V40)</f>
        <v>0.98301765743212011</v>
      </c>
      <c r="AE40" s="69">
        <f>IF(AD40 &lt;=1.1,1,0)</f>
        <v>1</v>
      </c>
      <c r="AF40" s="190">
        <v>-13836</v>
      </c>
      <c r="AG40" s="190">
        <v>0</v>
      </c>
      <c r="AH40" s="69">
        <v>46</v>
      </c>
      <c r="AI40" s="69">
        <v>41</v>
      </c>
      <c r="AJ40" s="69">
        <v>0</v>
      </c>
      <c r="AK40" s="69">
        <v>0</v>
      </c>
      <c r="AL40" s="80">
        <v>0</v>
      </c>
      <c r="AM40" s="80">
        <v>0</v>
      </c>
      <c r="AN40" s="69">
        <v>0</v>
      </c>
      <c r="AO40" s="69">
        <v>0</v>
      </c>
      <c r="AP40" s="80">
        <v>0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0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21</v>
      </c>
      <c r="BY40" s="69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21</v>
      </c>
      <c r="CK40" s="69">
        <v>0</v>
      </c>
      <c r="CL40" s="80">
        <v>0</v>
      </c>
      <c r="CM40" s="80">
        <v>0</v>
      </c>
      <c r="CN40" s="67" t="s">
        <v>327</v>
      </c>
      <c r="CO40" s="67" t="s">
        <v>328</v>
      </c>
      <c r="CP40" s="67" t="s">
        <v>294</v>
      </c>
      <c r="CQ40" s="67" t="s">
        <v>294</v>
      </c>
      <c r="CR40" s="67" t="s">
        <v>294</v>
      </c>
      <c r="CS40" s="67" t="s">
        <v>294</v>
      </c>
      <c r="CT40" s="68">
        <v>45483</v>
      </c>
      <c r="CU40" s="67" t="s">
        <v>398</v>
      </c>
      <c r="CV40" s="67" t="s">
        <v>399</v>
      </c>
      <c r="CW40" s="68" t="s">
        <v>168</v>
      </c>
      <c r="CX40" s="68">
        <v>45408</v>
      </c>
      <c r="CY40" s="67" t="s">
        <v>400</v>
      </c>
      <c r="CZ40" s="67" t="s">
        <v>401</v>
      </c>
      <c r="DA40" s="67" t="s">
        <v>413</v>
      </c>
      <c r="DB40" s="81">
        <v>4883807.47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2</v>
      </c>
      <c r="C41" s="67" t="s">
        <v>329</v>
      </c>
      <c r="D41" s="67" t="s">
        <v>415</v>
      </c>
      <c r="E41" s="68">
        <v>45148</v>
      </c>
      <c r="F41" s="67" t="s">
        <v>398</v>
      </c>
      <c r="G41" s="158" t="s">
        <v>401</v>
      </c>
      <c r="H41" s="187">
        <v>1</v>
      </c>
      <c r="I41" s="69">
        <v>0</v>
      </c>
      <c r="J41" s="69">
        <v>137</v>
      </c>
      <c r="K41" s="69">
        <v>196</v>
      </c>
      <c r="L41" s="69">
        <v>182</v>
      </c>
      <c r="M41" s="186">
        <f t="shared" ref="M41:M43" si="32">IF(J41 = 0,0,(L41-AH41-AI41)/J41)</f>
        <v>0.8978102189781022</v>
      </c>
      <c r="N41" s="69">
        <f t="shared" ref="N41:N43" si="33">IF(G41&lt;&gt;"",IF(M41&lt;=1.2,1,0),0)</f>
        <v>1</v>
      </c>
      <c r="O41" s="69">
        <v>14</v>
      </c>
      <c r="P41" s="69">
        <v>0</v>
      </c>
      <c r="Q41" s="69">
        <v>0</v>
      </c>
      <c r="R41" s="69">
        <v>59</v>
      </c>
      <c r="S41" s="69">
        <v>0</v>
      </c>
      <c r="T41" s="190">
        <v>3130216</v>
      </c>
      <c r="U41" s="190">
        <v>50000</v>
      </c>
      <c r="V41" s="190">
        <v>3080216</v>
      </c>
      <c r="W41" s="190">
        <v>3130216</v>
      </c>
      <c r="X41" s="190">
        <v>3176618</v>
      </c>
      <c r="Y41" s="190">
        <v>0</v>
      </c>
      <c r="Z41" s="190">
        <v>0</v>
      </c>
      <c r="AA41" s="190">
        <v>0</v>
      </c>
      <c r="AB41" s="190">
        <v>3176618</v>
      </c>
      <c r="AC41" s="190">
        <v>3169412</v>
      </c>
      <c r="AD41" s="186">
        <f t="shared" ref="AD41:AD43" si="34">IF(V41=0,0,AC41/V41)</f>
        <v>1.0289577094593365</v>
      </c>
      <c r="AE41" s="69">
        <f t="shared" ref="AE41:AE43" si="35">IF(AD41 &lt;=1.1,1,0)</f>
        <v>1</v>
      </c>
      <c r="AF41" s="190">
        <v>-7206</v>
      </c>
      <c r="AG41" s="190">
        <v>0</v>
      </c>
      <c r="AH41" s="69">
        <v>35</v>
      </c>
      <c r="AI41" s="69">
        <v>24</v>
      </c>
      <c r="AJ41" s="69">
        <v>0</v>
      </c>
      <c r="AK41" s="69">
        <v>0</v>
      </c>
      <c r="AL41" s="80">
        <v>0</v>
      </c>
      <c r="AM41" s="80">
        <v>0</v>
      </c>
      <c r="AN41" s="69">
        <v>0</v>
      </c>
      <c r="AO41" s="69">
        <v>0</v>
      </c>
      <c r="AP41" s="80">
        <v>0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0</v>
      </c>
      <c r="CL41" s="80">
        <v>0</v>
      </c>
      <c r="CM41" s="80">
        <v>0</v>
      </c>
      <c r="CN41" s="67" t="s">
        <v>327</v>
      </c>
      <c r="CO41" s="67" t="s">
        <v>328</v>
      </c>
      <c r="CP41" s="67" t="s">
        <v>294</v>
      </c>
      <c r="CQ41" s="67" t="s">
        <v>294</v>
      </c>
      <c r="CR41" s="67" t="s">
        <v>294</v>
      </c>
      <c r="CS41" s="67" t="s">
        <v>294</v>
      </c>
      <c r="CT41" s="68">
        <v>45540</v>
      </c>
      <c r="CU41" s="67" t="s">
        <v>398</v>
      </c>
      <c r="CV41" s="67" t="s">
        <v>399</v>
      </c>
      <c r="CW41" s="68" t="s">
        <v>168</v>
      </c>
      <c r="CX41" s="68">
        <v>45426</v>
      </c>
      <c r="CY41" s="67" t="s">
        <v>400</v>
      </c>
      <c r="CZ41" s="67" t="s">
        <v>401</v>
      </c>
      <c r="DA41" s="67" t="s">
        <v>413</v>
      </c>
      <c r="DB41" s="81">
        <v>4310827.71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2</v>
      </c>
      <c r="C42" s="67" t="s">
        <v>187</v>
      </c>
      <c r="D42" s="67" t="s">
        <v>188</v>
      </c>
      <c r="E42" s="68">
        <v>44910</v>
      </c>
      <c r="F42" s="67" t="s">
        <v>402</v>
      </c>
      <c r="G42" s="158" t="s">
        <v>397</v>
      </c>
      <c r="H42" s="187">
        <v>2</v>
      </c>
      <c r="I42" s="69">
        <v>2</v>
      </c>
      <c r="J42" s="69">
        <v>150</v>
      </c>
      <c r="K42" s="69">
        <v>258</v>
      </c>
      <c r="L42" s="69">
        <v>257</v>
      </c>
      <c r="M42" s="186">
        <f t="shared" si="32"/>
        <v>1.0266666666666666</v>
      </c>
      <c r="N42" s="69">
        <f t="shared" si="33"/>
        <v>1</v>
      </c>
      <c r="O42" s="69">
        <v>1</v>
      </c>
      <c r="P42" s="69">
        <v>0</v>
      </c>
      <c r="Q42" s="69">
        <v>0</v>
      </c>
      <c r="R42" s="69">
        <v>103</v>
      </c>
      <c r="S42" s="69">
        <v>5</v>
      </c>
      <c r="T42" s="190">
        <v>3980189</v>
      </c>
      <c r="U42" s="190">
        <v>50000</v>
      </c>
      <c r="V42" s="190">
        <v>3930189</v>
      </c>
      <c r="W42" s="190">
        <v>4006691</v>
      </c>
      <c r="X42" s="190">
        <v>4118899</v>
      </c>
      <c r="Y42" s="190">
        <v>0</v>
      </c>
      <c r="Z42" s="190">
        <v>0</v>
      </c>
      <c r="AA42" s="190">
        <v>0</v>
      </c>
      <c r="AB42" s="190">
        <v>4118899</v>
      </c>
      <c r="AC42" s="190">
        <v>4101914</v>
      </c>
      <c r="AD42" s="186">
        <f t="shared" si="34"/>
        <v>1.0436938274469751</v>
      </c>
      <c r="AE42" s="69">
        <f t="shared" si="35"/>
        <v>1</v>
      </c>
      <c r="AF42" s="190">
        <v>-16986</v>
      </c>
      <c r="AG42" s="190">
        <v>26502</v>
      </c>
      <c r="AH42" s="69">
        <v>75</v>
      </c>
      <c r="AI42" s="69">
        <v>28</v>
      </c>
      <c r="AJ42" s="69">
        <v>0</v>
      </c>
      <c r="AK42" s="69">
        <v>0</v>
      </c>
      <c r="AL42" s="80">
        <v>0</v>
      </c>
      <c r="AM42" s="80">
        <v>0</v>
      </c>
      <c r="AN42" s="69">
        <v>0</v>
      </c>
      <c r="AO42" s="69">
        <v>5</v>
      </c>
      <c r="AP42" s="80">
        <v>26502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5</v>
      </c>
      <c r="CL42" s="80">
        <v>26502</v>
      </c>
      <c r="CM42" s="80">
        <v>0</v>
      </c>
      <c r="CN42" s="67" t="s">
        <v>310</v>
      </c>
      <c r="CO42" s="67" t="s">
        <v>311</v>
      </c>
      <c r="CP42" s="67" t="s">
        <v>294</v>
      </c>
      <c r="CQ42" s="67" t="s">
        <v>294</v>
      </c>
      <c r="CR42" s="67" t="s">
        <v>294</v>
      </c>
      <c r="CS42" s="67" t="s">
        <v>294</v>
      </c>
      <c r="CT42" s="68">
        <v>45496</v>
      </c>
      <c r="CU42" s="67" t="s">
        <v>398</v>
      </c>
      <c r="CV42" s="67" t="s">
        <v>399</v>
      </c>
      <c r="CW42" s="68" t="s">
        <v>168</v>
      </c>
      <c r="CX42" s="68">
        <v>45355</v>
      </c>
      <c r="CY42" s="67" t="s">
        <v>396</v>
      </c>
      <c r="CZ42" s="67" t="s">
        <v>401</v>
      </c>
      <c r="DA42" s="67" t="s">
        <v>414</v>
      </c>
      <c r="DB42" s="81">
        <v>4847741.78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2</v>
      </c>
      <c r="C43" s="67" t="s">
        <v>190</v>
      </c>
      <c r="D43" s="67" t="s">
        <v>191</v>
      </c>
      <c r="E43" s="68">
        <v>45120</v>
      </c>
      <c r="F43" s="67" t="s">
        <v>398</v>
      </c>
      <c r="G43" s="158" t="s">
        <v>401</v>
      </c>
      <c r="H43" s="187">
        <v>1</v>
      </c>
      <c r="I43" s="69">
        <v>2</v>
      </c>
      <c r="J43" s="69">
        <v>90</v>
      </c>
      <c r="K43" s="69">
        <v>164</v>
      </c>
      <c r="L43" s="69">
        <v>164</v>
      </c>
      <c r="M43" s="186">
        <f t="shared" si="32"/>
        <v>1.2</v>
      </c>
      <c r="N43" s="69">
        <f t="shared" si="33"/>
        <v>1</v>
      </c>
      <c r="O43" s="69">
        <v>0</v>
      </c>
      <c r="P43" s="69">
        <v>0</v>
      </c>
      <c r="Q43" s="69">
        <v>0</v>
      </c>
      <c r="R43" s="69">
        <v>72</v>
      </c>
      <c r="S43" s="69">
        <v>2</v>
      </c>
      <c r="T43" s="190">
        <v>3139310</v>
      </c>
      <c r="U43" s="190">
        <v>50000</v>
      </c>
      <c r="V43" s="190">
        <v>3089310</v>
      </c>
      <c r="W43" s="190">
        <v>3241997</v>
      </c>
      <c r="X43" s="190">
        <v>3289104</v>
      </c>
      <c r="Y43" s="190">
        <v>70000</v>
      </c>
      <c r="Z43" s="190">
        <v>800</v>
      </c>
      <c r="AA43" s="190">
        <v>70800</v>
      </c>
      <c r="AB43" s="190">
        <v>3359904</v>
      </c>
      <c r="AC43" s="190">
        <v>3289104</v>
      </c>
      <c r="AD43" s="186">
        <f t="shared" si="34"/>
        <v>1.0646726939025219</v>
      </c>
      <c r="AE43" s="69">
        <f t="shared" si="35"/>
        <v>1</v>
      </c>
      <c r="AF43" s="190">
        <v>-70800</v>
      </c>
      <c r="AG43" s="190">
        <v>102687</v>
      </c>
      <c r="AH43" s="69">
        <v>21</v>
      </c>
      <c r="AI43" s="69">
        <v>35</v>
      </c>
      <c r="AJ43" s="69">
        <v>0</v>
      </c>
      <c r="AK43" s="69">
        <v>0</v>
      </c>
      <c r="AL43" s="80">
        <v>0</v>
      </c>
      <c r="AM43" s="80">
        <v>0</v>
      </c>
      <c r="AN43" s="69">
        <v>0</v>
      </c>
      <c r="AO43" s="69">
        <v>0</v>
      </c>
      <c r="AP43" s="80">
        <v>0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2</v>
      </c>
      <c r="BF43" s="80">
        <v>121800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0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2</v>
      </c>
      <c r="CL43" s="80">
        <v>121800</v>
      </c>
      <c r="CM43" s="80">
        <v>0</v>
      </c>
      <c r="CN43" s="67" t="s">
        <v>322</v>
      </c>
      <c r="CO43" s="67" t="s">
        <v>323</v>
      </c>
      <c r="CP43" s="67" t="s">
        <v>294</v>
      </c>
      <c r="CQ43" s="67" t="s">
        <v>294</v>
      </c>
      <c r="CR43" s="67" t="s">
        <v>294</v>
      </c>
      <c r="CS43" s="67" t="s">
        <v>294</v>
      </c>
      <c r="CT43" s="68">
        <v>45540</v>
      </c>
      <c r="CU43" s="67" t="s">
        <v>398</v>
      </c>
      <c r="CV43" s="67" t="s">
        <v>399</v>
      </c>
      <c r="CW43" s="68" t="s">
        <v>168</v>
      </c>
      <c r="CX43" s="68">
        <v>45461</v>
      </c>
      <c r="CY43" s="67" t="s">
        <v>400</v>
      </c>
      <c r="CZ43" s="67" t="s">
        <v>401</v>
      </c>
      <c r="DA43" s="67" t="s">
        <v>413</v>
      </c>
      <c r="DB43" s="81">
        <v>2935413.97</v>
      </c>
      <c r="DC43" s="69" t="s">
        <v>330</v>
      </c>
      <c r="DD43" s="69" t="s">
        <v>331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5" customFormat="1" ht="13.5" thickBot="1">
      <c r="B44" s="83"/>
      <c r="C44" s="83"/>
      <c r="D44" s="83"/>
      <c r="E44" s="68"/>
      <c r="F44" s="84"/>
      <c r="G44" s="84"/>
      <c r="H44" s="187"/>
      <c r="I44" s="76"/>
      <c r="J44" s="85"/>
      <c r="K44" s="85"/>
      <c r="L44" s="85"/>
      <c r="M44" s="140"/>
      <c r="N44" s="69"/>
      <c r="O44" s="76"/>
      <c r="P44" s="76"/>
      <c r="Q44" s="76"/>
      <c r="R44" s="86"/>
      <c r="S44" s="86"/>
      <c r="T44" s="87"/>
      <c r="U44" s="87"/>
      <c r="V44" s="87"/>
      <c r="W44" s="87"/>
      <c r="X44" s="87"/>
      <c r="Y44" s="190"/>
      <c r="Z44" s="190"/>
      <c r="AA44" s="190"/>
      <c r="AB44" s="190"/>
      <c r="AC44" s="190"/>
      <c r="AD44" s="140"/>
      <c r="AE44" s="69"/>
      <c r="AF44" s="190"/>
      <c r="AG44" s="190"/>
      <c r="AH44" s="76"/>
      <c r="AI44" s="76"/>
      <c r="AJ44" s="78"/>
      <c r="AK44" s="78"/>
      <c r="AL44" s="80"/>
      <c r="AM44" s="80"/>
      <c r="AN44" s="78"/>
      <c r="AO44" s="78"/>
      <c r="AP44" s="80"/>
      <c r="AQ44" s="80"/>
      <c r="AR44" s="78"/>
      <c r="AS44" s="78"/>
      <c r="AT44" s="80"/>
      <c r="AU44" s="80"/>
      <c r="AV44" s="78"/>
      <c r="AW44" s="78"/>
      <c r="AX44" s="80"/>
      <c r="AY44" s="80"/>
      <c r="AZ44" s="78"/>
      <c r="BA44" s="78"/>
      <c r="BB44" s="80"/>
      <c r="BC44" s="80"/>
      <c r="BD44" s="78"/>
      <c r="BE44" s="78"/>
      <c r="BF44" s="80"/>
      <c r="BG44" s="80"/>
      <c r="BH44" s="78"/>
      <c r="BI44" s="78"/>
      <c r="BJ44" s="80"/>
      <c r="BK44" s="80"/>
      <c r="BL44" s="78"/>
      <c r="BM44" s="78"/>
      <c r="BN44" s="80"/>
      <c r="BO44" s="80"/>
      <c r="BP44" s="78"/>
      <c r="BQ44" s="78"/>
      <c r="BR44" s="80"/>
      <c r="BS44" s="80"/>
      <c r="BT44" s="78"/>
      <c r="BU44" s="78"/>
      <c r="BV44" s="80"/>
      <c r="BW44" s="80"/>
      <c r="BX44" s="78"/>
      <c r="BY44" s="78"/>
      <c r="BZ44" s="80"/>
      <c r="CA44" s="80"/>
      <c r="CB44" s="78"/>
      <c r="CC44" s="78"/>
      <c r="CD44" s="80"/>
      <c r="CE44" s="80"/>
      <c r="CF44" s="78"/>
      <c r="CG44" s="78"/>
      <c r="CH44" s="80"/>
      <c r="CI44" s="80"/>
      <c r="CJ44" s="78"/>
      <c r="CK44" s="78"/>
      <c r="CL44" s="80"/>
      <c r="CM44" s="80"/>
      <c r="CN44" s="89"/>
      <c r="CO44" s="89"/>
      <c r="CP44" s="89"/>
      <c r="CQ44" s="76"/>
      <c r="CR44" s="76"/>
      <c r="CS44" s="76"/>
      <c r="CT44" s="68"/>
      <c r="CU44" s="75"/>
      <c r="CV44" s="75"/>
      <c r="CW44" s="68"/>
      <c r="CX44" s="68"/>
      <c r="CY44" s="75"/>
      <c r="CZ44" s="75"/>
      <c r="DA44" s="90"/>
      <c r="DB44" s="88"/>
      <c r="DC44" s="76"/>
      <c r="DD44" s="211"/>
    </row>
    <row r="45" spans="2:1477" s="6" customFormat="1" ht="24" customHeight="1" thickTop="1" thickBot="1">
      <c r="B45" s="261" t="s">
        <v>445</v>
      </c>
      <c r="C45" s="262"/>
      <c r="D45" s="263"/>
      <c r="E45" s="7"/>
      <c r="F45" s="8"/>
      <c r="G45" s="141">
        <f>IF(B40="","",ROWS(B40:B44)-1)</f>
        <v>4</v>
      </c>
      <c r="H45" s="9">
        <f>SUM(H40:H44)</f>
        <v>6</v>
      </c>
      <c r="I45" s="9">
        <f>SUM(I40:I44)</f>
        <v>4</v>
      </c>
      <c r="J45" s="9">
        <f>SUM(J40:J44)</f>
        <v>557</v>
      </c>
      <c r="K45" s="9">
        <f>SUM(K40:K44)</f>
        <v>906</v>
      </c>
      <c r="L45" s="9">
        <f>SUM(L40:L44)</f>
        <v>890</v>
      </c>
      <c r="M45" s="142">
        <f>IF(G45="",0,N45/G45)</f>
        <v>1</v>
      </c>
      <c r="N45" s="9">
        <f t="shared" ref="N45:AC45" si="36">SUM(N40:N44)</f>
        <v>4</v>
      </c>
      <c r="O45" s="9">
        <f t="shared" si="36"/>
        <v>16</v>
      </c>
      <c r="P45" s="9">
        <f t="shared" si="36"/>
        <v>0</v>
      </c>
      <c r="Q45" s="9">
        <f t="shared" si="36"/>
        <v>0</v>
      </c>
      <c r="R45" s="9">
        <f t="shared" si="36"/>
        <v>342</v>
      </c>
      <c r="S45" s="9">
        <f t="shared" si="36"/>
        <v>7</v>
      </c>
      <c r="T45" s="11">
        <f t="shared" si="36"/>
        <v>14505083</v>
      </c>
      <c r="U45" s="11">
        <f t="shared" si="36"/>
        <v>200000</v>
      </c>
      <c r="V45" s="11">
        <f t="shared" si="36"/>
        <v>14305083</v>
      </c>
      <c r="W45" s="11">
        <f t="shared" si="36"/>
        <v>14634272</v>
      </c>
      <c r="X45" s="11">
        <f t="shared" si="36"/>
        <v>14732408</v>
      </c>
      <c r="Y45" s="11">
        <f t="shared" si="36"/>
        <v>70000</v>
      </c>
      <c r="Z45" s="11">
        <f t="shared" si="36"/>
        <v>800</v>
      </c>
      <c r="AA45" s="11">
        <f t="shared" si="36"/>
        <v>70800</v>
      </c>
      <c r="AB45" s="11">
        <f t="shared" si="36"/>
        <v>14803208</v>
      </c>
      <c r="AC45" s="11">
        <f t="shared" si="36"/>
        <v>14694381</v>
      </c>
      <c r="AD45" s="142">
        <f>IF(G45="",0,AE45/G45)</f>
        <v>1</v>
      </c>
      <c r="AE45" s="145">
        <f t="shared" ref="AE45:CM45" si="37">SUM(AE40:AE44)</f>
        <v>4</v>
      </c>
      <c r="AF45" s="11">
        <f t="shared" si="37"/>
        <v>-108828</v>
      </c>
      <c r="AG45" s="11">
        <f t="shared" si="37"/>
        <v>129189</v>
      </c>
      <c r="AH45" s="12">
        <f t="shared" si="37"/>
        <v>177</v>
      </c>
      <c r="AI45" s="12">
        <f t="shared" si="37"/>
        <v>128</v>
      </c>
      <c r="AJ45" s="12">
        <f t="shared" si="37"/>
        <v>0</v>
      </c>
      <c r="AK45" s="12">
        <f t="shared" si="37"/>
        <v>0</v>
      </c>
      <c r="AL45" s="11">
        <f t="shared" si="37"/>
        <v>0</v>
      </c>
      <c r="AM45" s="11">
        <f t="shared" si="37"/>
        <v>0</v>
      </c>
      <c r="AN45" s="12">
        <f t="shared" si="37"/>
        <v>0</v>
      </c>
      <c r="AO45" s="12">
        <f t="shared" si="37"/>
        <v>5</v>
      </c>
      <c r="AP45" s="11">
        <f t="shared" si="37"/>
        <v>26502</v>
      </c>
      <c r="AQ45" s="11">
        <f t="shared" si="37"/>
        <v>0</v>
      </c>
      <c r="AR45" s="12">
        <f t="shared" si="37"/>
        <v>0</v>
      </c>
      <c r="AS45" s="12">
        <f t="shared" si="37"/>
        <v>0</v>
      </c>
      <c r="AT45" s="11">
        <f t="shared" si="37"/>
        <v>0</v>
      </c>
      <c r="AU45" s="11">
        <f t="shared" si="37"/>
        <v>0</v>
      </c>
      <c r="AV45" s="12">
        <f t="shared" si="37"/>
        <v>0</v>
      </c>
      <c r="AW45" s="12">
        <f t="shared" si="37"/>
        <v>0</v>
      </c>
      <c r="AX45" s="11">
        <f t="shared" si="37"/>
        <v>0</v>
      </c>
      <c r="AY45" s="11">
        <f t="shared" si="37"/>
        <v>0</v>
      </c>
      <c r="AZ45" s="12">
        <f t="shared" si="37"/>
        <v>0</v>
      </c>
      <c r="BA45" s="12">
        <f t="shared" si="37"/>
        <v>0</v>
      </c>
      <c r="BB45" s="11">
        <f t="shared" si="37"/>
        <v>0</v>
      </c>
      <c r="BC45" s="11">
        <f t="shared" si="37"/>
        <v>0</v>
      </c>
      <c r="BD45" s="12">
        <f t="shared" si="37"/>
        <v>0</v>
      </c>
      <c r="BE45" s="12">
        <f t="shared" si="37"/>
        <v>2</v>
      </c>
      <c r="BF45" s="11">
        <f t="shared" si="37"/>
        <v>121800</v>
      </c>
      <c r="BG45" s="11">
        <f t="shared" si="37"/>
        <v>0</v>
      </c>
      <c r="BH45" s="12">
        <f t="shared" si="37"/>
        <v>0</v>
      </c>
      <c r="BI45" s="12">
        <f t="shared" si="37"/>
        <v>0</v>
      </c>
      <c r="BJ45" s="11">
        <f t="shared" si="37"/>
        <v>0</v>
      </c>
      <c r="BK45" s="11">
        <f t="shared" si="37"/>
        <v>0</v>
      </c>
      <c r="BL45" s="12">
        <f t="shared" si="37"/>
        <v>0</v>
      </c>
      <c r="BM45" s="12">
        <f t="shared" si="37"/>
        <v>0</v>
      </c>
      <c r="BN45" s="11">
        <f t="shared" si="37"/>
        <v>0</v>
      </c>
      <c r="BO45" s="11">
        <f t="shared" si="37"/>
        <v>0</v>
      </c>
      <c r="BP45" s="12">
        <f t="shared" si="37"/>
        <v>0</v>
      </c>
      <c r="BQ45" s="12">
        <f t="shared" si="37"/>
        <v>0</v>
      </c>
      <c r="BR45" s="11">
        <f t="shared" si="37"/>
        <v>0</v>
      </c>
      <c r="BS45" s="11">
        <f t="shared" si="37"/>
        <v>0</v>
      </c>
      <c r="BT45" s="12">
        <f t="shared" si="37"/>
        <v>0</v>
      </c>
      <c r="BU45" s="12">
        <f t="shared" si="37"/>
        <v>0</v>
      </c>
      <c r="BV45" s="11">
        <f t="shared" si="37"/>
        <v>0</v>
      </c>
      <c r="BW45" s="11">
        <f t="shared" si="37"/>
        <v>0</v>
      </c>
      <c r="BX45" s="12">
        <f t="shared" si="37"/>
        <v>21</v>
      </c>
      <c r="BY45" s="12">
        <f t="shared" si="37"/>
        <v>0</v>
      </c>
      <c r="BZ45" s="11">
        <f t="shared" si="37"/>
        <v>0</v>
      </c>
      <c r="CA45" s="11">
        <f t="shared" si="37"/>
        <v>0</v>
      </c>
      <c r="CB45" s="12">
        <f t="shared" si="37"/>
        <v>0</v>
      </c>
      <c r="CC45" s="12">
        <f t="shared" si="37"/>
        <v>0</v>
      </c>
      <c r="CD45" s="11">
        <f t="shared" si="37"/>
        <v>0</v>
      </c>
      <c r="CE45" s="11">
        <f t="shared" si="37"/>
        <v>0</v>
      </c>
      <c r="CF45" s="12">
        <f t="shared" si="37"/>
        <v>0</v>
      </c>
      <c r="CG45" s="12">
        <f t="shared" si="37"/>
        <v>0</v>
      </c>
      <c r="CH45" s="11">
        <f t="shared" si="37"/>
        <v>0</v>
      </c>
      <c r="CI45" s="11">
        <f t="shared" si="37"/>
        <v>0</v>
      </c>
      <c r="CJ45" s="12">
        <f t="shared" si="37"/>
        <v>21</v>
      </c>
      <c r="CK45" s="12">
        <f t="shared" si="37"/>
        <v>7</v>
      </c>
      <c r="CL45" s="11">
        <f t="shared" si="37"/>
        <v>148302</v>
      </c>
      <c r="CM45" s="11">
        <f t="shared" si="37"/>
        <v>0</v>
      </c>
      <c r="CN45" s="13"/>
      <c r="CO45" s="13"/>
      <c r="CP45" s="13"/>
      <c r="CQ45" s="13"/>
      <c r="CR45" s="13"/>
      <c r="CS45" s="13"/>
      <c r="CT45" s="7"/>
      <c r="CU45" s="8"/>
      <c r="CV45" s="8"/>
      <c r="CW45" s="7"/>
      <c r="CX45" s="7"/>
      <c r="CY45" s="8"/>
      <c r="CZ45" s="8"/>
      <c r="DA45" s="8"/>
      <c r="DB45" s="11"/>
      <c r="DC45" s="13"/>
      <c r="DD45" s="15"/>
    </row>
    <row r="46" spans="2:1477" s="6" customFormat="1" ht="24" customHeight="1" thickTop="1">
      <c r="B46" s="258" t="s">
        <v>34</v>
      </c>
      <c r="C46" s="259"/>
      <c r="D46" s="260"/>
      <c r="E46" s="110"/>
      <c r="F46" s="111"/>
      <c r="G46" s="112">
        <f t="shared" ref="G46:L46" si="38">SUM(G39,G45)</f>
        <v>11</v>
      </c>
      <c r="H46" s="112">
        <f t="shared" si="38"/>
        <v>15</v>
      </c>
      <c r="I46" s="112">
        <f t="shared" si="38"/>
        <v>14</v>
      </c>
      <c r="J46" s="112">
        <f t="shared" si="38"/>
        <v>1951</v>
      </c>
      <c r="K46" s="112">
        <f t="shared" si="38"/>
        <v>4131</v>
      </c>
      <c r="L46" s="112">
        <f t="shared" si="38"/>
        <v>4111</v>
      </c>
      <c r="M46" s="142">
        <f>IF(G46=0,0,N46/G46)</f>
        <v>0.72727272727272729</v>
      </c>
      <c r="N46" s="112">
        <f t="shared" ref="N46:AC46" si="39">SUM(N39,N45)</f>
        <v>8</v>
      </c>
      <c r="O46" s="112">
        <f t="shared" si="39"/>
        <v>20</v>
      </c>
      <c r="P46" s="113">
        <f t="shared" si="39"/>
        <v>0</v>
      </c>
      <c r="Q46" s="113">
        <f t="shared" si="39"/>
        <v>0</v>
      </c>
      <c r="R46" s="112">
        <f t="shared" si="39"/>
        <v>2091</v>
      </c>
      <c r="S46" s="112">
        <f t="shared" si="39"/>
        <v>89</v>
      </c>
      <c r="T46" s="114">
        <f t="shared" si="39"/>
        <v>38778801</v>
      </c>
      <c r="U46" s="114">
        <f t="shared" si="39"/>
        <v>413433</v>
      </c>
      <c r="V46" s="114">
        <f t="shared" si="39"/>
        <v>38365368</v>
      </c>
      <c r="W46" s="114">
        <f t="shared" si="39"/>
        <v>39075272</v>
      </c>
      <c r="X46" s="114">
        <f t="shared" si="39"/>
        <v>40194377</v>
      </c>
      <c r="Y46" s="114">
        <f t="shared" si="39"/>
        <v>70000</v>
      </c>
      <c r="Z46" s="114">
        <f t="shared" si="39"/>
        <v>800</v>
      </c>
      <c r="AA46" s="114">
        <f t="shared" si="39"/>
        <v>70800</v>
      </c>
      <c r="AB46" s="114">
        <f t="shared" si="39"/>
        <v>40265177</v>
      </c>
      <c r="AC46" s="114">
        <f t="shared" si="39"/>
        <v>40233878</v>
      </c>
      <c r="AD46" s="142">
        <f>IF(G46=0,0,AE46/G46)</f>
        <v>0.90909090909090906</v>
      </c>
      <c r="AE46" s="144">
        <f t="shared" ref="AE46:CM46" si="40">SUM(AE39,AE45)</f>
        <v>10</v>
      </c>
      <c r="AF46" s="114">
        <f t="shared" si="40"/>
        <v>-31299</v>
      </c>
      <c r="AG46" s="114">
        <f t="shared" si="40"/>
        <v>296470</v>
      </c>
      <c r="AH46" s="115">
        <f t="shared" si="40"/>
        <v>1165</v>
      </c>
      <c r="AI46" s="115">
        <f t="shared" si="40"/>
        <v>478</v>
      </c>
      <c r="AJ46" s="115">
        <f t="shared" si="40"/>
        <v>164</v>
      </c>
      <c r="AK46" s="115">
        <f t="shared" si="40"/>
        <v>35</v>
      </c>
      <c r="AL46" s="114">
        <f t="shared" si="40"/>
        <v>104825</v>
      </c>
      <c r="AM46" s="114">
        <f t="shared" si="40"/>
        <v>0</v>
      </c>
      <c r="AN46" s="115">
        <f t="shared" si="40"/>
        <v>247</v>
      </c>
      <c r="AO46" s="115">
        <f t="shared" si="40"/>
        <v>27</v>
      </c>
      <c r="AP46" s="114">
        <f t="shared" si="40"/>
        <v>123498</v>
      </c>
      <c r="AQ46" s="114">
        <f t="shared" si="40"/>
        <v>16851</v>
      </c>
      <c r="AR46" s="115">
        <f t="shared" si="40"/>
        <v>0</v>
      </c>
      <c r="AS46" s="115">
        <f t="shared" si="40"/>
        <v>0</v>
      </c>
      <c r="AT46" s="114">
        <f t="shared" si="40"/>
        <v>0</v>
      </c>
      <c r="AU46" s="114">
        <f t="shared" si="40"/>
        <v>0</v>
      </c>
      <c r="AV46" s="115">
        <f t="shared" si="40"/>
        <v>0</v>
      </c>
      <c r="AW46" s="115">
        <f t="shared" si="40"/>
        <v>0</v>
      </c>
      <c r="AX46" s="114">
        <f t="shared" si="40"/>
        <v>0</v>
      </c>
      <c r="AY46" s="114">
        <f t="shared" si="40"/>
        <v>0</v>
      </c>
      <c r="AZ46" s="115">
        <f t="shared" si="40"/>
        <v>0</v>
      </c>
      <c r="BA46" s="115">
        <f t="shared" si="40"/>
        <v>0</v>
      </c>
      <c r="BB46" s="114">
        <f t="shared" si="40"/>
        <v>0</v>
      </c>
      <c r="BC46" s="114">
        <f t="shared" si="40"/>
        <v>0</v>
      </c>
      <c r="BD46" s="115">
        <f t="shared" si="40"/>
        <v>0</v>
      </c>
      <c r="BE46" s="115">
        <f t="shared" si="40"/>
        <v>22</v>
      </c>
      <c r="BF46" s="114">
        <f t="shared" si="40"/>
        <v>200574</v>
      </c>
      <c r="BG46" s="114">
        <f t="shared" si="40"/>
        <v>0</v>
      </c>
      <c r="BH46" s="115">
        <f t="shared" si="40"/>
        <v>0</v>
      </c>
      <c r="BI46" s="115">
        <f t="shared" si="40"/>
        <v>0</v>
      </c>
      <c r="BJ46" s="114">
        <f t="shared" si="40"/>
        <v>0</v>
      </c>
      <c r="BK46" s="114">
        <f t="shared" si="40"/>
        <v>0</v>
      </c>
      <c r="BL46" s="115">
        <f t="shared" si="40"/>
        <v>0</v>
      </c>
      <c r="BM46" s="115">
        <f t="shared" si="40"/>
        <v>0</v>
      </c>
      <c r="BN46" s="114">
        <f t="shared" si="40"/>
        <v>0</v>
      </c>
      <c r="BO46" s="114">
        <f t="shared" si="40"/>
        <v>0</v>
      </c>
      <c r="BP46" s="115">
        <f t="shared" si="40"/>
        <v>282</v>
      </c>
      <c r="BQ46" s="115">
        <f t="shared" si="40"/>
        <v>0</v>
      </c>
      <c r="BR46" s="114">
        <f t="shared" si="40"/>
        <v>16713</v>
      </c>
      <c r="BS46" s="114">
        <f t="shared" si="40"/>
        <v>0</v>
      </c>
      <c r="BT46" s="115">
        <f t="shared" si="40"/>
        <v>0</v>
      </c>
      <c r="BU46" s="115">
        <f t="shared" si="40"/>
        <v>0</v>
      </c>
      <c r="BV46" s="114">
        <f t="shared" si="40"/>
        <v>0</v>
      </c>
      <c r="BW46" s="114">
        <f t="shared" si="40"/>
        <v>0</v>
      </c>
      <c r="BX46" s="115">
        <f t="shared" si="40"/>
        <v>21</v>
      </c>
      <c r="BY46" s="115">
        <f t="shared" si="40"/>
        <v>0</v>
      </c>
      <c r="BZ46" s="114">
        <f t="shared" si="40"/>
        <v>0</v>
      </c>
      <c r="CA46" s="114">
        <f t="shared" si="40"/>
        <v>0</v>
      </c>
      <c r="CB46" s="115">
        <f t="shared" si="40"/>
        <v>0</v>
      </c>
      <c r="CC46" s="115">
        <f t="shared" si="40"/>
        <v>0</v>
      </c>
      <c r="CD46" s="114">
        <f t="shared" si="40"/>
        <v>0</v>
      </c>
      <c r="CE46" s="114">
        <f t="shared" si="40"/>
        <v>0</v>
      </c>
      <c r="CF46" s="115">
        <f t="shared" si="40"/>
        <v>0</v>
      </c>
      <c r="CG46" s="115">
        <f t="shared" si="40"/>
        <v>0</v>
      </c>
      <c r="CH46" s="114">
        <f t="shared" si="40"/>
        <v>-5529</v>
      </c>
      <c r="CI46" s="114">
        <f t="shared" si="40"/>
        <v>0</v>
      </c>
      <c r="CJ46" s="115">
        <f t="shared" si="40"/>
        <v>714</v>
      </c>
      <c r="CK46" s="115">
        <f t="shared" si="40"/>
        <v>84</v>
      </c>
      <c r="CL46" s="114">
        <f t="shared" si="40"/>
        <v>440081</v>
      </c>
      <c r="CM46" s="114">
        <f t="shared" si="40"/>
        <v>16851</v>
      </c>
      <c r="CN46" s="116"/>
      <c r="CO46" s="116"/>
      <c r="CP46" s="116"/>
      <c r="CQ46" s="116"/>
      <c r="CR46" s="116"/>
      <c r="CS46" s="116"/>
      <c r="CT46" s="110"/>
      <c r="CU46" s="111"/>
      <c r="CV46" s="111"/>
      <c r="CW46" s="110"/>
      <c r="CX46" s="110"/>
      <c r="CY46" s="111"/>
      <c r="CZ46" s="111"/>
      <c r="DA46" s="111"/>
      <c r="DB46" s="114"/>
      <c r="DC46" s="116"/>
      <c r="DD46" s="116"/>
    </row>
    <row r="47" spans="2:1477" s="69" customFormat="1">
      <c r="B47" s="67" t="s">
        <v>3</v>
      </c>
      <c r="C47" s="67" t="s">
        <v>207</v>
      </c>
      <c r="D47" s="67" t="s">
        <v>208</v>
      </c>
      <c r="E47" s="68">
        <v>43243</v>
      </c>
      <c r="F47" s="67" t="s">
        <v>400</v>
      </c>
      <c r="G47" s="67" t="s">
        <v>416</v>
      </c>
      <c r="H47" s="187">
        <v>3</v>
      </c>
      <c r="I47" s="69">
        <v>21</v>
      </c>
      <c r="J47" s="69">
        <v>1355</v>
      </c>
      <c r="K47" s="69">
        <v>1820</v>
      </c>
      <c r="L47" s="69">
        <v>1818</v>
      </c>
      <c r="M47" s="186">
        <f>IF(J47 = 0,0,(L47-AH47-AI47)/J47)</f>
        <v>1.0693726937269372</v>
      </c>
      <c r="N47" s="69">
        <f>IF(G47&lt;&gt;"",IF(M47&lt;=1.2,1,0),0)</f>
        <v>1</v>
      </c>
      <c r="O47" s="69">
        <v>2</v>
      </c>
      <c r="P47" s="69">
        <v>0</v>
      </c>
      <c r="Q47" s="69">
        <v>0</v>
      </c>
      <c r="R47" s="69">
        <v>369</v>
      </c>
      <c r="S47" s="69">
        <v>96</v>
      </c>
      <c r="T47" s="190">
        <v>45221786</v>
      </c>
      <c r="U47" s="190">
        <v>150000</v>
      </c>
      <c r="V47" s="190">
        <v>45071786</v>
      </c>
      <c r="W47" s="190">
        <v>46013498</v>
      </c>
      <c r="X47" s="190">
        <v>46814508</v>
      </c>
      <c r="Y47" s="190">
        <v>0</v>
      </c>
      <c r="Z47" s="190">
        <v>0</v>
      </c>
      <c r="AA47" s="190">
        <v>0</v>
      </c>
      <c r="AB47" s="190">
        <v>46814508</v>
      </c>
      <c r="AC47" s="190">
        <v>47115720</v>
      </c>
      <c r="AD47" s="186">
        <f>IF(V47=0,0,AC47/V47)</f>
        <v>1.0453484137504558</v>
      </c>
      <c r="AE47" s="69">
        <f>IF(AD47 &lt;=1.1,1,0)</f>
        <v>1</v>
      </c>
      <c r="AF47" s="190">
        <v>598393</v>
      </c>
      <c r="AG47" s="190">
        <v>791712</v>
      </c>
      <c r="AH47" s="69">
        <v>277</v>
      </c>
      <c r="AI47" s="69">
        <v>92</v>
      </c>
      <c r="AJ47" s="69">
        <v>0</v>
      </c>
      <c r="AK47" s="69">
        <v>75</v>
      </c>
      <c r="AL47" s="80">
        <v>1457815</v>
      </c>
      <c r="AM47" s="80">
        <v>599303</v>
      </c>
      <c r="AN47" s="69">
        <v>0</v>
      </c>
      <c r="AO47" s="69">
        <v>21</v>
      </c>
      <c r="AP47" s="80">
        <v>489759</v>
      </c>
      <c r="AQ47" s="80">
        <v>22128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-1173394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-69595</v>
      </c>
      <c r="BG47" s="80">
        <v>0</v>
      </c>
      <c r="BH47" s="69">
        <v>0</v>
      </c>
      <c r="BI47" s="69">
        <v>0</v>
      </c>
      <c r="BJ47" s="80">
        <v>1041</v>
      </c>
      <c r="BK47" s="80">
        <v>1041</v>
      </c>
      <c r="BL47" s="69">
        <v>0</v>
      </c>
      <c r="BM47" s="69">
        <v>0</v>
      </c>
      <c r="BN47" s="80">
        <v>0</v>
      </c>
      <c r="BO47" s="80">
        <v>0</v>
      </c>
      <c r="BP47" s="69">
        <v>20</v>
      </c>
      <c r="BQ47" s="69">
        <v>0</v>
      </c>
      <c r="BR47" s="80">
        <v>78775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20</v>
      </c>
      <c r="CK47" s="69">
        <v>96</v>
      </c>
      <c r="CL47" s="80">
        <v>784401</v>
      </c>
      <c r="CM47" s="80">
        <v>622472</v>
      </c>
      <c r="CN47" s="67" t="s">
        <v>351</v>
      </c>
      <c r="CO47" s="67" t="s">
        <v>352</v>
      </c>
      <c r="CP47" s="67" t="s">
        <v>294</v>
      </c>
      <c r="CQ47" s="67" t="s">
        <v>294</v>
      </c>
      <c r="CR47" s="67" t="s">
        <v>294</v>
      </c>
      <c r="CS47" s="67" t="s">
        <v>294</v>
      </c>
      <c r="CT47" s="68">
        <v>45517</v>
      </c>
      <c r="CU47" s="67" t="s">
        <v>398</v>
      </c>
      <c r="CV47" s="67" t="s">
        <v>399</v>
      </c>
      <c r="CW47" s="68" t="s">
        <v>168</v>
      </c>
      <c r="CX47" s="68">
        <v>45177</v>
      </c>
      <c r="CY47" s="67" t="s">
        <v>398</v>
      </c>
      <c r="CZ47" s="67" t="s">
        <v>401</v>
      </c>
      <c r="DA47" s="67" t="s">
        <v>417</v>
      </c>
      <c r="DB47" s="81">
        <v>48103369.82</v>
      </c>
      <c r="DC47" s="67" t="s">
        <v>353</v>
      </c>
      <c r="DD47" s="67" t="s">
        <v>354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3</v>
      </c>
      <c r="C48" s="67" t="s">
        <v>209</v>
      </c>
      <c r="D48" s="67" t="s">
        <v>210</v>
      </c>
      <c r="E48" s="68">
        <v>44538</v>
      </c>
      <c r="F48" s="67" t="s">
        <v>402</v>
      </c>
      <c r="G48" s="67" t="s">
        <v>403</v>
      </c>
      <c r="H48" s="187">
        <v>1</v>
      </c>
      <c r="I48" s="69">
        <v>7</v>
      </c>
      <c r="J48" s="69">
        <v>401</v>
      </c>
      <c r="K48" s="69">
        <v>617</v>
      </c>
      <c r="L48" s="69">
        <v>617</v>
      </c>
      <c r="M48" s="186">
        <f t="shared" ref="M48:M56" si="41">IF(J48 = 0,0,(L48-AH48-AI48)/J48)</f>
        <v>1.0698254364089776</v>
      </c>
      <c r="N48" s="69">
        <f t="shared" ref="N48:N56" si="42">IF(G48&lt;&gt;"",IF(M48&lt;=1.2,1,0),0)</f>
        <v>1</v>
      </c>
      <c r="O48" s="69">
        <v>0</v>
      </c>
      <c r="P48" s="69">
        <v>0</v>
      </c>
      <c r="Q48" s="69">
        <v>0</v>
      </c>
      <c r="R48" s="69">
        <v>216</v>
      </c>
      <c r="S48" s="69">
        <v>0</v>
      </c>
      <c r="T48" s="190">
        <v>4627786</v>
      </c>
      <c r="U48" s="190">
        <v>50000</v>
      </c>
      <c r="V48" s="190">
        <v>4577786</v>
      </c>
      <c r="W48" s="190">
        <v>4748358</v>
      </c>
      <c r="X48" s="190">
        <v>4545695</v>
      </c>
      <c r="Y48" s="190">
        <v>0</v>
      </c>
      <c r="Z48" s="190">
        <v>0</v>
      </c>
      <c r="AA48" s="190">
        <v>0</v>
      </c>
      <c r="AB48" s="190">
        <v>4545695</v>
      </c>
      <c r="AC48" s="190">
        <v>4639320</v>
      </c>
      <c r="AD48" s="186">
        <f t="shared" ref="AD48:AD56" si="43">IF(V48=0,0,AC48/V48)</f>
        <v>1.0134418690607205</v>
      </c>
      <c r="AE48" s="69">
        <f t="shared" ref="AE48:AE56" si="44">IF(AD48 &lt;=1.1,1,0)</f>
        <v>1</v>
      </c>
      <c r="AF48" s="190">
        <v>96348</v>
      </c>
      <c r="AG48" s="190">
        <v>120572</v>
      </c>
      <c r="AH48" s="69">
        <v>150</v>
      </c>
      <c r="AI48" s="69">
        <v>38</v>
      </c>
      <c r="AJ48" s="69">
        <v>1</v>
      </c>
      <c r="AK48" s="69">
        <v>0</v>
      </c>
      <c r="AL48" s="80">
        <v>43781</v>
      </c>
      <c r="AM48" s="80">
        <v>0</v>
      </c>
      <c r="AN48" s="69">
        <v>27</v>
      </c>
      <c r="AO48" s="69">
        <v>0</v>
      </c>
      <c r="AP48" s="80">
        <v>67848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477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2724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28</v>
      </c>
      <c r="CK48" s="69">
        <v>0</v>
      </c>
      <c r="CL48" s="80">
        <v>114830</v>
      </c>
      <c r="CM48" s="80">
        <v>0</v>
      </c>
      <c r="CN48" s="67" t="s">
        <v>351</v>
      </c>
      <c r="CO48" s="67" t="s">
        <v>352</v>
      </c>
      <c r="CP48" s="67" t="s">
        <v>294</v>
      </c>
      <c r="CQ48" s="67" t="s">
        <v>294</v>
      </c>
      <c r="CR48" s="67" t="s">
        <v>294</v>
      </c>
      <c r="CS48" s="67" t="s">
        <v>294</v>
      </c>
      <c r="CT48" s="68">
        <v>45565</v>
      </c>
      <c r="CU48" s="67" t="s">
        <v>398</v>
      </c>
      <c r="CV48" s="67" t="s">
        <v>399</v>
      </c>
      <c r="CW48" s="68" t="s">
        <v>168</v>
      </c>
      <c r="CX48" s="68">
        <v>45337</v>
      </c>
      <c r="CY48" s="67" t="s">
        <v>396</v>
      </c>
      <c r="CZ48" s="67" t="s">
        <v>401</v>
      </c>
      <c r="DA48" s="67" t="s">
        <v>417</v>
      </c>
      <c r="DB48" s="81">
        <v>5224693.7300000004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3</v>
      </c>
      <c r="C49" s="67" t="s">
        <v>211</v>
      </c>
      <c r="D49" s="67" t="s">
        <v>212</v>
      </c>
      <c r="E49" s="68">
        <v>44433</v>
      </c>
      <c r="F49" s="67" t="s">
        <v>398</v>
      </c>
      <c r="G49" s="67" t="s">
        <v>403</v>
      </c>
      <c r="H49" s="187">
        <v>1</v>
      </c>
      <c r="I49" s="69">
        <v>6</v>
      </c>
      <c r="J49" s="69">
        <v>576</v>
      </c>
      <c r="K49" s="69">
        <v>788</v>
      </c>
      <c r="L49" s="69">
        <v>788</v>
      </c>
      <c r="M49" s="186">
        <f t="shared" si="41"/>
        <v>1.0520833333333333</v>
      </c>
      <c r="N49" s="69">
        <f t="shared" si="42"/>
        <v>1</v>
      </c>
      <c r="O49" s="69">
        <v>0</v>
      </c>
      <c r="P49" s="69">
        <v>0</v>
      </c>
      <c r="Q49" s="69">
        <v>0</v>
      </c>
      <c r="R49" s="69">
        <v>202</v>
      </c>
      <c r="S49" s="69">
        <v>10</v>
      </c>
      <c r="T49" s="190">
        <v>15518729</v>
      </c>
      <c r="U49" s="190">
        <v>150000</v>
      </c>
      <c r="V49" s="190">
        <v>15368729</v>
      </c>
      <c r="W49" s="190">
        <v>16395821</v>
      </c>
      <c r="X49" s="190">
        <v>15822170</v>
      </c>
      <c r="Y49" s="190">
        <v>0</v>
      </c>
      <c r="Z49" s="190">
        <v>0</v>
      </c>
      <c r="AA49" s="190">
        <v>0</v>
      </c>
      <c r="AB49" s="190">
        <v>15822170</v>
      </c>
      <c r="AC49" s="190">
        <v>15987859</v>
      </c>
      <c r="AD49" s="186">
        <f t="shared" si="43"/>
        <v>1.0402850489458171</v>
      </c>
      <c r="AE49" s="69">
        <f t="shared" si="44"/>
        <v>1</v>
      </c>
      <c r="AF49" s="190">
        <v>165689</v>
      </c>
      <c r="AG49" s="190">
        <v>877092</v>
      </c>
      <c r="AH49" s="69">
        <v>127</v>
      </c>
      <c r="AI49" s="69">
        <v>55</v>
      </c>
      <c r="AJ49" s="69">
        <v>0</v>
      </c>
      <c r="AK49" s="69">
        <v>0</v>
      </c>
      <c r="AL49" s="80">
        <v>25236</v>
      </c>
      <c r="AM49" s="80">
        <v>0</v>
      </c>
      <c r="AN49" s="69">
        <v>0</v>
      </c>
      <c r="AO49" s="69">
        <v>0</v>
      </c>
      <c r="AP49" s="80">
        <v>397562</v>
      </c>
      <c r="AQ49" s="80">
        <v>92279</v>
      </c>
      <c r="AR49" s="69">
        <v>0</v>
      </c>
      <c r="AS49" s="69">
        <v>0</v>
      </c>
      <c r="AT49" s="80">
        <v>2420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20</v>
      </c>
      <c r="BE49" s="69">
        <v>10</v>
      </c>
      <c r="BF49" s="80">
        <v>410929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0</v>
      </c>
      <c r="BR49" s="80">
        <v>163845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20</v>
      </c>
      <c r="CK49" s="69">
        <v>10</v>
      </c>
      <c r="CL49" s="80">
        <v>999993</v>
      </c>
      <c r="CM49" s="80">
        <v>92279</v>
      </c>
      <c r="CN49" s="67" t="s">
        <v>346</v>
      </c>
      <c r="CO49" s="67" t="s">
        <v>347</v>
      </c>
      <c r="CP49" s="67" t="s">
        <v>294</v>
      </c>
      <c r="CQ49" s="67" t="s">
        <v>294</v>
      </c>
      <c r="CR49" s="67" t="s">
        <v>294</v>
      </c>
      <c r="CS49" s="67" t="s">
        <v>294</v>
      </c>
      <c r="CT49" s="68">
        <v>45548</v>
      </c>
      <c r="CU49" s="67" t="s">
        <v>398</v>
      </c>
      <c r="CV49" s="67" t="s">
        <v>399</v>
      </c>
      <c r="CW49" s="68" t="s">
        <v>168</v>
      </c>
      <c r="CX49" s="68">
        <v>45372</v>
      </c>
      <c r="CY49" s="67" t="s">
        <v>396</v>
      </c>
      <c r="CZ49" s="67" t="s">
        <v>401</v>
      </c>
      <c r="DA49" s="67" t="s">
        <v>417</v>
      </c>
      <c r="DB49" s="81">
        <v>15323088.939999999</v>
      </c>
      <c r="DC49" s="67" t="s">
        <v>355</v>
      </c>
      <c r="DD49" s="67" t="s">
        <v>356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3</v>
      </c>
      <c r="C50" s="67" t="s">
        <v>272</v>
      </c>
      <c r="D50" s="67" t="s">
        <v>273</v>
      </c>
      <c r="E50" s="68">
        <v>44678</v>
      </c>
      <c r="F50" s="67" t="s">
        <v>400</v>
      </c>
      <c r="G50" s="67" t="s">
        <v>403</v>
      </c>
      <c r="H50" s="187">
        <v>2</v>
      </c>
      <c r="I50" s="69">
        <v>0</v>
      </c>
      <c r="J50" s="69">
        <v>223</v>
      </c>
      <c r="K50" s="69">
        <v>437</v>
      </c>
      <c r="L50" s="69">
        <v>436</v>
      </c>
      <c r="M50" s="186">
        <f t="shared" si="41"/>
        <v>0.99551569506726456</v>
      </c>
      <c r="N50" s="69">
        <f t="shared" si="42"/>
        <v>1</v>
      </c>
      <c r="O50" s="69">
        <v>1</v>
      </c>
      <c r="P50" s="69">
        <v>0</v>
      </c>
      <c r="Q50" s="69">
        <v>0</v>
      </c>
      <c r="R50" s="69">
        <v>214</v>
      </c>
      <c r="S50" s="69">
        <v>0</v>
      </c>
      <c r="T50" s="190">
        <v>4142494</v>
      </c>
      <c r="U50" s="190">
        <v>50000</v>
      </c>
      <c r="V50" s="190">
        <v>4092494</v>
      </c>
      <c r="W50" s="190">
        <v>4142494</v>
      </c>
      <c r="X50" s="190">
        <v>3658735</v>
      </c>
      <c r="Y50" s="190">
        <v>0</v>
      </c>
      <c r="Z50" s="190">
        <v>0</v>
      </c>
      <c r="AA50" s="190">
        <v>0</v>
      </c>
      <c r="AB50" s="190">
        <v>3658735</v>
      </c>
      <c r="AC50" s="190">
        <v>3642576</v>
      </c>
      <c r="AD50" s="186">
        <f t="shared" si="43"/>
        <v>0.89006263662206953</v>
      </c>
      <c r="AE50" s="69">
        <f t="shared" si="44"/>
        <v>1</v>
      </c>
      <c r="AF50" s="190">
        <v>-16159</v>
      </c>
      <c r="AG50" s="190">
        <v>0</v>
      </c>
      <c r="AH50" s="69">
        <v>189</v>
      </c>
      <c r="AI50" s="69">
        <v>25</v>
      </c>
      <c r="AJ50" s="69">
        <v>0</v>
      </c>
      <c r="AK50" s="69">
        <v>0</v>
      </c>
      <c r="AL50" s="80">
        <v>607</v>
      </c>
      <c r="AM50" s="80">
        <v>0</v>
      </c>
      <c r="AN50" s="69">
        <v>0</v>
      </c>
      <c r="AO50" s="69">
        <v>0</v>
      </c>
      <c r="AP50" s="80">
        <v>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68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68</v>
      </c>
      <c r="CK50" s="69">
        <v>0</v>
      </c>
      <c r="CL50" s="80">
        <v>607</v>
      </c>
      <c r="CM50" s="80">
        <v>0</v>
      </c>
      <c r="CN50" s="67" t="s">
        <v>357</v>
      </c>
      <c r="CO50" s="67" t="s">
        <v>358</v>
      </c>
      <c r="CP50" s="67" t="s">
        <v>294</v>
      </c>
      <c r="CQ50" s="67" t="s">
        <v>294</v>
      </c>
      <c r="CR50" s="67" t="s">
        <v>294</v>
      </c>
      <c r="CS50" s="67" t="s">
        <v>294</v>
      </c>
      <c r="CT50" s="68">
        <v>45518</v>
      </c>
      <c r="CU50" s="67" t="s">
        <v>398</v>
      </c>
      <c r="CV50" s="67" t="s">
        <v>399</v>
      </c>
      <c r="CW50" s="68" t="s">
        <v>168</v>
      </c>
      <c r="CX50" s="68">
        <v>45365</v>
      </c>
      <c r="CY50" s="67" t="s">
        <v>396</v>
      </c>
      <c r="CZ50" s="67" t="s">
        <v>401</v>
      </c>
      <c r="DA50" s="67" t="s">
        <v>418</v>
      </c>
      <c r="DB50" s="81">
        <v>4002406.07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3</v>
      </c>
      <c r="C51" s="67" t="s">
        <v>213</v>
      </c>
      <c r="D51" s="67" t="s">
        <v>214</v>
      </c>
      <c r="E51" s="68">
        <v>44706</v>
      </c>
      <c r="F51" s="67" t="s">
        <v>400</v>
      </c>
      <c r="G51" s="67" t="s">
        <v>403</v>
      </c>
      <c r="H51" s="187">
        <v>6</v>
      </c>
      <c r="I51" s="69">
        <v>1</v>
      </c>
      <c r="J51" s="69">
        <v>279</v>
      </c>
      <c r="K51" s="69">
        <v>429</v>
      </c>
      <c r="L51" s="69">
        <v>428</v>
      </c>
      <c r="M51" s="186">
        <f t="shared" si="41"/>
        <v>0.99641577060931896</v>
      </c>
      <c r="N51" s="69">
        <f t="shared" si="42"/>
        <v>1</v>
      </c>
      <c r="O51" s="69">
        <v>1</v>
      </c>
      <c r="P51" s="69">
        <v>0</v>
      </c>
      <c r="Q51" s="69">
        <v>0</v>
      </c>
      <c r="R51" s="69">
        <v>150</v>
      </c>
      <c r="S51" s="69">
        <v>0</v>
      </c>
      <c r="T51" s="190">
        <v>7152130</v>
      </c>
      <c r="U51" s="190">
        <v>67268</v>
      </c>
      <c r="V51" s="190">
        <v>7084862</v>
      </c>
      <c r="W51" s="190">
        <v>7150760</v>
      </c>
      <c r="X51" s="190">
        <v>6812663</v>
      </c>
      <c r="Y51" s="190">
        <v>0</v>
      </c>
      <c r="Z51" s="190">
        <v>0</v>
      </c>
      <c r="AA51" s="190">
        <v>0</v>
      </c>
      <c r="AB51" s="190">
        <v>6812663</v>
      </c>
      <c r="AC51" s="190">
        <v>6766023</v>
      </c>
      <c r="AD51" s="186">
        <f t="shared" si="43"/>
        <v>0.95499714743914565</v>
      </c>
      <c r="AE51" s="69">
        <f t="shared" si="44"/>
        <v>1</v>
      </c>
      <c r="AF51" s="190">
        <v>-46640</v>
      </c>
      <c r="AG51" s="190">
        <v>-1370</v>
      </c>
      <c r="AH51" s="69">
        <v>123</v>
      </c>
      <c r="AI51" s="69">
        <v>27</v>
      </c>
      <c r="AJ51" s="69">
        <v>0</v>
      </c>
      <c r="AK51" s="69">
        <v>0</v>
      </c>
      <c r="AL51" s="80">
        <v>2475</v>
      </c>
      <c r="AM51" s="80">
        <v>0</v>
      </c>
      <c r="AN51" s="69">
        <v>0</v>
      </c>
      <c r="AO51" s="69">
        <v>0</v>
      </c>
      <c r="AP51" s="80">
        <v>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34637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28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28</v>
      </c>
      <c r="CK51" s="69">
        <v>0</v>
      </c>
      <c r="CL51" s="80">
        <v>37112</v>
      </c>
      <c r="CM51" s="80">
        <v>0</v>
      </c>
      <c r="CN51" s="67" t="s">
        <v>359</v>
      </c>
      <c r="CO51" s="67" t="s">
        <v>360</v>
      </c>
      <c r="CP51" s="67" t="s">
        <v>294</v>
      </c>
      <c r="CQ51" s="67" t="s">
        <v>294</v>
      </c>
      <c r="CR51" s="67" t="s">
        <v>294</v>
      </c>
      <c r="CS51" s="67" t="s">
        <v>294</v>
      </c>
      <c r="CT51" s="68">
        <v>45482</v>
      </c>
      <c r="CU51" s="67" t="s">
        <v>398</v>
      </c>
      <c r="CV51" s="67" t="s">
        <v>399</v>
      </c>
      <c r="CW51" s="68" t="s">
        <v>168</v>
      </c>
      <c r="CX51" s="68">
        <v>45362</v>
      </c>
      <c r="CY51" s="67" t="s">
        <v>396</v>
      </c>
      <c r="CZ51" s="67" t="s">
        <v>401</v>
      </c>
      <c r="DA51" s="67" t="s">
        <v>418</v>
      </c>
      <c r="DB51" s="81">
        <v>8132476.21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3</v>
      </c>
      <c r="C52" s="67" t="s">
        <v>215</v>
      </c>
      <c r="D52" s="67" t="s">
        <v>216</v>
      </c>
      <c r="E52" s="68">
        <v>44678</v>
      </c>
      <c r="F52" s="67" t="s">
        <v>400</v>
      </c>
      <c r="G52" s="67" t="s">
        <v>403</v>
      </c>
      <c r="H52" s="187">
        <v>3</v>
      </c>
      <c r="I52" s="69">
        <v>2</v>
      </c>
      <c r="J52" s="69">
        <v>371</v>
      </c>
      <c r="K52" s="69">
        <v>538</v>
      </c>
      <c r="L52" s="69">
        <v>536</v>
      </c>
      <c r="M52" s="186">
        <f t="shared" si="41"/>
        <v>0.99460916442048519</v>
      </c>
      <c r="N52" s="69">
        <f t="shared" si="42"/>
        <v>1</v>
      </c>
      <c r="O52" s="69">
        <v>2</v>
      </c>
      <c r="P52" s="69">
        <v>0</v>
      </c>
      <c r="Q52" s="69">
        <v>0</v>
      </c>
      <c r="R52" s="69">
        <v>167</v>
      </c>
      <c r="S52" s="69">
        <v>0</v>
      </c>
      <c r="T52" s="190">
        <v>6700410</v>
      </c>
      <c r="U52" s="190">
        <v>59912</v>
      </c>
      <c r="V52" s="190">
        <v>6640498</v>
      </c>
      <c r="W52" s="190">
        <v>6959205</v>
      </c>
      <c r="X52" s="190">
        <v>7215672</v>
      </c>
      <c r="Y52" s="190">
        <v>0</v>
      </c>
      <c r="Z52" s="190">
        <v>0</v>
      </c>
      <c r="AA52" s="190">
        <v>0</v>
      </c>
      <c r="AB52" s="190">
        <v>7215672</v>
      </c>
      <c r="AC52" s="190">
        <v>7199967</v>
      </c>
      <c r="AD52" s="186">
        <f t="shared" si="43"/>
        <v>1.0842510606885207</v>
      </c>
      <c r="AE52" s="69">
        <f t="shared" si="44"/>
        <v>1</v>
      </c>
      <c r="AF52" s="190">
        <v>-15706</v>
      </c>
      <c r="AG52" s="190">
        <v>258794</v>
      </c>
      <c r="AH52" s="69">
        <v>122</v>
      </c>
      <c r="AI52" s="69">
        <v>45</v>
      </c>
      <c r="AJ52" s="69">
        <v>0</v>
      </c>
      <c r="AK52" s="69">
        <v>0</v>
      </c>
      <c r="AL52" s="80">
        <v>0</v>
      </c>
      <c r="AM52" s="80">
        <v>0</v>
      </c>
      <c r="AN52" s="69">
        <v>0</v>
      </c>
      <c r="AO52" s="69">
        <v>0</v>
      </c>
      <c r="AP52" s="80">
        <v>45087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0</v>
      </c>
      <c r="CK52" s="69">
        <v>0</v>
      </c>
      <c r="CL52" s="80">
        <v>45087</v>
      </c>
      <c r="CM52" s="80">
        <v>0</v>
      </c>
      <c r="CN52" s="67" t="s">
        <v>292</v>
      </c>
      <c r="CO52" s="67" t="s">
        <v>293</v>
      </c>
      <c r="CP52" s="67" t="s">
        <v>294</v>
      </c>
      <c r="CQ52" s="67" t="s">
        <v>294</v>
      </c>
      <c r="CR52" s="67" t="s">
        <v>294</v>
      </c>
      <c r="CS52" s="67" t="s">
        <v>294</v>
      </c>
      <c r="CT52" s="68">
        <v>45561</v>
      </c>
      <c r="CU52" s="67" t="s">
        <v>398</v>
      </c>
      <c r="CV52" s="67" t="s">
        <v>399</v>
      </c>
      <c r="CW52" s="68" t="s">
        <v>168</v>
      </c>
      <c r="CX52" s="68">
        <v>45366</v>
      </c>
      <c r="CY52" s="67" t="s">
        <v>396</v>
      </c>
      <c r="CZ52" s="67" t="s">
        <v>401</v>
      </c>
      <c r="DA52" s="67" t="s">
        <v>418</v>
      </c>
      <c r="DB52" s="81">
        <v>6372835.3799999999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3</v>
      </c>
      <c r="C53" s="67" t="s">
        <v>361</v>
      </c>
      <c r="D53" s="67" t="s">
        <v>419</v>
      </c>
      <c r="E53" s="68">
        <v>45133</v>
      </c>
      <c r="F53" s="67" t="s">
        <v>398</v>
      </c>
      <c r="G53" s="67" t="s">
        <v>401</v>
      </c>
      <c r="H53" s="187">
        <v>2</v>
      </c>
      <c r="I53" s="69">
        <v>0</v>
      </c>
      <c r="J53" s="69">
        <v>186</v>
      </c>
      <c r="K53" s="69">
        <v>210</v>
      </c>
      <c r="L53" s="69">
        <v>200</v>
      </c>
      <c r="M53" s="186">
        <f t="shared" si="41"/>
        <v>0.94623655913978499</v>
      </c>
      <c r="N53" s="69">
        <f t="shared" si="42"/>
        <v>1</v>
      </c>
      <c r="O53" s="69">
        <v>10</v>
      </c>
      <c r="P53" s="69">
        <v>0</v>
      </c>
      <c r="Q53" s="69">
        <v>0</v>
      </c>
      <c r="R53" s="69">
        <v>24</v>
      </c>
      <c r="S53" s="69">
        <v>0</v>
      </c>
      <c r="T53" s="190">
        <v>1266009</v>
      </c>
      <c r="U53" s="190">
        <v>50000</v>
      </c>
      <c r="V53" s="190">
        <v>1216009</v>
      </c>
      <c r="W53" s="190">
        <v>1266009</v>
      </c>
      <c r="X53" s="190">
        <v>1196561</v>
      </c>
      <c r="Y53" s="190">
        <v>0</v>
      </c>
      <c r="Z53" s="190">
        <v>0</v>
      </c>
      <c r="AA53" s="190">
        <v>0</v>
      </c>
      <c r="AB53" s="190">
        <v>1196561</v>
      </c>
      <c r="AC53" s="190">
        <v>1196630</v>
      </c>
      <c r="AD53" s="186">
        <f t="shared" si="43"/>
        <v>0.98406344031993187</v>
      </c>
      <c r="AE53" s="69">
        <f t="shared" si="44"/>
        <v>1</v>
      </c>
      <c r="AF53" s="190">
        <v>69</v>
      </c>
      <c r="AG53" s="190">
        <v>0</v>
      </c>
      <c r="AH53" s="69">
        <v>20</v>
      </c>
      <c r="AI53" s="69">
        <v>4</v>
      </c>
      <c r="AJ53" s="69">
        <v>0</v>
      </c>
      <c r="AK53" s="69">
        <v>0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0</v>
      </c>
      <c r="CL53" s="80">
        <v>0</v>
      </c>
      <c r="CM53" s="80">
        <v>0</v>
      </c>
      <c r="CN53" s="67" t="s">
        <v>362</v>
      </c>
      <c r="CO53" s="67" t="s">
        <v>363</v>
      </c>
      <c r="CP53" s="67" t="s">
        <v>294</v>
      </c>
      <c r="CQ53" s="67" t="s">
        <v>294</v>
      </c>
      <c r="CR53" s="67" t="s">
        <v>294</v>
      </c>
      <c r="CS53" s="67" t="s">
        <v>294</v>
      </c>
      <c r="CT53" s="68">
        <v>45558</v>
      </c>
      <c r="CU53" s="67" t="s">
        <v>398</v>
      </c>
      <c r="CV53" s="67" t="s">
        <v>399</v>
      </c>
      <c r="CW53" s="68" t="s">
        <v>168</v>
      </c>
      <c r="CX53" s="68">
        <v>45527</v>
      </c>
      <c r="CY53" s="67" t="s">
        <v>398</v>
      </c>
      <c r="CZ53" s="67" t="s">
        <v>399</v>
      </c>
      <c r="DA53" s="67" t="s">
        <v>418</v>
      </c>
      <c r="DB53" s="81">
        <v>1146916.03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3</v>
      </c>
      <c r="C54" s="67" t="s">
        <v>274</v>
      </c>
      <c r="D54" s="67" t="s">
        <v>275</v>
      </c>
      <c r="E54" s="68">
        <v>44951</v>
      </c>
      <c r="F54" s="67" t="s">
        <v>396</v>
      </c>
      <c r="G54" s="67" t="s">
        <v>397</v>
      </c>
      <c r="H54" s="187">
        <v>1</v>
      </c>
      <c r="I54" s="69">
        <v>0</v>
      </c>
      <c r="J54" s="69">
        <v>173</v>
      </c>
      <c r="K54" s="69">
        <v>286</v>
      </c>
      <c r="L54" s="69">
        <v>283</v>
      </c>
      <c r="M54" s="186">
        <f t="shared" si="41"/>
        <v>1.1502890173410405</v>
      </c>
      <c r="N54" s="69">
        <f t="shared" si="42"/>
        <v>1</v>
      </c>
      <c r="O54" s="69">
        <v>3</v>
      </c>
      <c r="P54" s="69">
        <v>0</v>
      </c>
      <c r="Q54" s="69">
        <v>0</v>
      </c>
      <c r="R54" s="69">
        <v>113</v>
      </c>
      <c r="S54" s="69">
        <v>0</v>
      </c>
      <c r="T54" s="190">
        <v>1746923</v>
      </c>
      <c r="U54" s="190">
        <v>50000</v>
      </c>
      <c r="V54" s="190">
        <v>1696923</v>
      </c>
      <c r="W54" s="190">
        <v>1746923</v>
      </c>
      <c r="X54" s="190">
        <v>1740697</v>
      </c>
      <c r="Y54" s="190">
        <v>0</v>
      </c>
      <c r="Z54" s="190">
        <v>0</v>
      </c>
      <c r="AA54" s="190">
        <v>0</v>
      </c>
      <c r="AB54" s="190">
        <v>1740697</v>
      </c>
      <c r="AC54" s="190">
        <v>1736981</v>
      </c>
      <c r="AD54" s="186">
        <f t="shared" si="43"/>
        <v>1.0236062567364577</v>
      </c>
      <c r="AE54" s="69">
        <f t="shared" si="44"/>
        <v>1</v>
      </c>
      <c r="AF54" s="190">
        <v>-3717</v>
      </c>
      <c r="AG54" s="190">
        <v>0</v>
      </c>
      <c r="AH54" s="69">
        <v>63</v>
      </c>
      <c r="AI54" s="69">
        <v>21</v>
      </c>
      <c r="AJ54" s="69">
        <v>0</v>
      </c>
      <c r="AK54" s="69">
        <v>0</v>
      </c>
      <c r="AL54" s="80">
        <v>0</v>
      </c>
      <c r="AM54" s="80">
        <v>0</v>
      </c>
      <c r="AN54" s="69">
        <v>29</v>
      </c>
      <c r="AO54" s="69">
        <v>0</v>
      </c>
      <c r="AP54" s="80">
        <v>27413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29</v>
      </c>
      <c r="CK54" s="69">
        <v>0</v>
      </c>
      <c r="CL54" s="80">
        <v>27413</v>
      </c>
      <c r="CM54" s="80">
        <v>0</v>
      </c>
      <c r="CN54" s="67" t="s">
        <v>364</v>
      </c>
      <c r="CO54" s="67" t="s">
        <v>365</v>
      </c>
      <c r="CP54" s="67" t="s">
        <v>294</v>
      </c>
      <c r="CQ54" s="67" t="s">
        <v>294</v>
      </c>
      <c r="CR54" s="67" t="s">
        <v>294</v>
      </c>
      <c r="CS54" s="67" t="s">
        <v>294</v>
      </c>
      <c r="CT54" s="68">
        <v>45540</v>
      </c>
      <c r="CU54" s="67" t="s">
        <v>398</v>
      </c>
      <c r="CV54" s="67" t="s">
        <v>399</v>
      </c>
      <c r="CW54" s="68" t="s">
        <v>168</v>
      </c>
      <c r="CX54" s="68">
        <v>45470</v>
      </c>
      <c r="CY54" s="67" t="s">
        <v>400</v>
      </c>
      <c r="CZ54" s="67" t="s">
        <v>401</v>
      </c>
      <c r="DA54" s="67" t="s">
        <v>418</v>
      </c>
      <c r="DB54" s="81">
        <v>1767920.19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3</v>
      </c>
      <c r="C55" s="67" t="s">
        <v>217</v>
      </c>
      <c r="D55" s="67" t="s">
        <v>218</v>
      </c>
      <c r="E55" s="68">
        <v>44979</v>
      </c>
      <c r="F55" s="67" t="s">
        <v>396</v>
      </c>
      <c r="G55" s="67" t="s">
        <v>397</v>
      </c>
      <c r="H55" s="187">
        <v>2</v>
      </c>
      <c r="I55" s="69">
        <v>4</v>
      </c>
      <c r="J55" s="69">
        <v>278</v>
      </c>
      <c r="K55" s="69">
        <v>325</v>
      </c>
      <c r="L55" s="69">
        <v>325</v>
      </c>
      <c r="M55" s="186">
        <f t="shared" si="41"/>
        <v>1.0179856115107915</v>
      </c>
      <c r="N55" s="69">
        <f t="shared" si="42"/>
        <v>1</v>
      </c>
      <c r="O55" s="69">
        <v>0</v>
      </c>
      <c r="P55" s="69">
        <v>0</v>
      </c>
      <c r="Q55" s="69">
        <v>0</v>
      </c>
      <c r="R55" s="69">
        <v>42</v>
      </c>
      <c r="S55" s="69">
        <v>37</v>
      </c>
      <c r="T55" s="190">
        <v>6949432</v>
      </c>
      <c r="U55" s="190">
        <v>61964</v>
      </c>
      <c r="V55" s="190">
        <v>6887469</v>
      </c>
      <c r="W55" s="190">
        <v>7359443</v>
      </c>
      <c r="X55" s="190">
        <v>7308401</v>
      </c>
      <c r="Y55" s="190">
        <v>0</v>
      </c>
      <c r="Z55" s="190">
        <v>0</v>
      </c>
      <c r="AA55" s="190">
        <v>0</v>
      </c>
      <c r="AB55" s="190">
        <v>7308401</v>
      </c>
      <c r="AC55" s="190">
        <v>7303926</v>
      </c>
      <c r="AD55" s="186">
        <f t="shared" si="43"/>
        <v>1.0604658982857127</v>
      </c>
      <c r="AE55" s="69">
        <f t="shared" si="44"/>
        <v>1</v>
      </c>
      <c r="AF55" s="190">
        <v>-4475</v>
      </c>
      <c r="AG55" s="190">
        <v>625462</v>
      </c>
      <c r="AH55" s="69">
        <v>25</v>
      </c>
      <c r="AI55" s="69">
        <v>17</v>
      </c>
      <c r="AJ55" s="69">
        <v>0</v>
      </c>
      <c r="AK55" s="69">
        <v>0</v>
      </c>
      <c r="AL55" s="80">
        <v>0</v>
      </c>
      <c r="AM55" s="80">
        <v>0</v>
      </c>
      <c r="AN55" s="69">
        <v>0</v>
      </c>
      <c r="AO55" s="69">
        <v>5</v>
      </c>
      <c r="AP55" s="80">
        <v>72039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0</v>
      </c>
      <c r="BF55" s="80">
        <v>20090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102645</v>
      </c>
      <c r="BW55" s="80">
        <v>0</v>
      </c>
      <c r="BX55" s="69">
        <v>0</v>
      </c>
      <c r="BY55" s="69">
        <v>0</v>
      </c>
      <c r="BZ55" s="80">
        <v>235326</v>
      </c>
      <c r="CA55" s="80">
        <v>235326</v>
      </c>
      <c r="CB55" s="69">
        <v>0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0</v>
      </c>
      <c r="CK55" s="69">
        <v>5</v>
      </c>
      <c r="CL55" s="80">
        <v>430100</v>
      </c>
      <c r="CM55" s="80">
        <v>235326</v>
      </c>
      <c r="CN55" s="67" t="s">
        <v>366</v>
      </c>
      <c r="CO55" s="67" t="s">
        <v>367</v>
      </c>
      <c r="CP55" s="67" t="s">
        <v>294</v>
      </c>
      <c r="CQ55" s="67" t="s">
        <v>294</v>
      </c>
      <c r="CR55" s="67" t="s">
        <v>294</v>
      </c>
      <c r="CS55" s="67" t="s">
        <v>294</v>
      </c>
      <c r="CT55" s="68">
        <v>45539</v>
      </c>
      <c r="CU55" s="67" t="s">
        <v>398</v>
      </c>
      <c r="CV55" s="67" t="s">
        <v>399</v>
      </c>
      <c r="CW55" s="68" t="s">
        <v>168</v>
      </c>
      <c r="CX55" s="68">
        <v>45406</v>
      </c>
      <c r="CY55" s="67" t="s">
        <v>400</v>
      </c>
      <c r="CZ55" s="67" t="s">
        <v>401</v>
      </c>
      <c r="DA55" s="67" t="s">
        <v>417</v>
      </c>
      <c r="DB55" s="81">
        <v>6229901.3300000001</v>
      </c>
      <c r="DC55" s="67"/>
      <c r="DD55" s="67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3</v>
      </c>
      <c r="C56" s="67" t="s">
        <v>219</v>
      </c>
      <c r="D56" s="67" t="s">
        <v>220</v>
      </c>
      <c r="E56" s="68">
        <v>45014</v>
      </c>
      <c r="F56" s="67" t="s">
        <v>396</v>
      </c>
      <c r="G56" s="67" t="s">
        <v>397</v>
      </c>
      <c r="H56" s="187">
        <v>2</v>
      </c>
      <c r="I56" s="69">
        <v>1</v>
      </c>
      <c r="J56" s="69">
        <v>257</v>
      </c>
      <c r="K56" s="69">
        <v>329</v>
      </c>
      <c r="L56" s="69">
        <v>328</v>
      </c>
      <c r="M56" s="186">
        <f t="shared" si="41"/>
        <v>1.0350194552529184</v>
      </c>
      <c r="N56" s="69">
        <f t="shared" si="42"/>
        <v>1</v>
      </c>
      <c r="O56" s="69">
        <v>1</v>
      </c>
      <c r="P56" s="69">
        <v>0</v>
      </c>
      <c r="Q56" s="69">
        <v>0</v>
      </c>
      <c r="R56" s="69">
        <v>72</v>
      </c>
      <c r="S56" s="69">
        <v>0</v>
      </c>
      <c r="T56" s="190">
        <v>2584711</v>
      </c>
      <c r="U56" s="190">
        <v>50000</v>
      </c>
      <c r="V56" s="190">
        <v>2534711</v>
      </c>
      <c r="W56" s="190">
        <v>2601574</v>
      </c>
      <c r="X56" s="190">
        <v>2230880</v>
      </c>
      <c r="Y56" s="190">
        <v>0</v>
      </c>
      <c r="Z56" s="190">
        <v>0</v>
      </c>
      <c r="AA56" s="190">
        <v>0</v>
      </c>
      <c r="AB56" s="190">
        <v>2230880</v>
      </c>
      <c r="AC56" s="190">
        <v>2230536</v>
      </c>
      <c r="AD56" s="186">
        <f t="shared" si="43"/>
        <v>0.87999618102418775</v>
      </c>
      <c r="AE56" s="69">
        <f t="shared" si="44"/>
        <v>1</v>
      </c>
      <c r="AF56" s="190">
        <v>-344</v>
      </c>
      <c r="AG56" s="190">
        <v>16863</v>
      </c>
      <c r="AH56" s="69">
        <v>37</v>
      </c>
      <c r="AI56" s="69">
        <v>25</v>
      </c>
      <c r="AJ56" s="69">
        <v>0</v>
      </c>
      <c r="AK56" s="69">
        <v>0</v>
      </c>
      <c r="AL56" s="80">
        <v>16021</v>
      </c>
      <c r="AM56" s="80">
        <v>1355</v>
      </c>
      <c r="AN56" s="69">
        <v>10</v>
      </c>
      <c r="AO56" s="69">
        <v>0</v>
      </c>
      <c r="AP56" s="80">
        <v>24729</v>
      </c>
      <c r="AQ56" s="80">
        <v>2461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1436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10</v>
      </c>
      <c r="CK56" s="69">
        <v>0</v>
      </c>
      <c r="CL56" s="80">
        <v>42185</v>
      </c>
      <c r="CM56" s="80">
        <v>3816</v>
      </c>
      <c r="CN56" s="67" t="s">
        <v>344</v>
      </c>
      <c r="CO56" s="67" t="s">
        <v>345</v>
      </c>
      <c r="CP56" s="67" t="s">
        <v>294</v>
      </c>
      <c r="CQ56" s="67" t="s">
        <v>294</v>
      </c>
      <c r="CR56" s="67" t="s">
        <v>294</v>
      </c>
      <c r="CS56" s="67" t="s">
        <v>294</v>
      </c>
      <c r="CT56" s="68">
        <v>45532</v>
      </c>
      <c r="CU56" s="67" t="s">
        <v>398</v>
      </c>
      <c r="CV56" s="67" t="s">
        <v>399</v>
      </c>
      <c r="CW56" s="68" t="s">
        <v>168</v>
      </c>
      <c r="CX56" s="68">
        <v>45472</v>
      </c>
      <c r="CY56" s="67" t="s">
        <v>400</v>
      </c>
      <c r="CZ56" s="67" t="s">
        <v>401</v>
      </c>
      <c r="DA56" s="67" t="s">
        <v>420</v>
      </c>
      <c r="DB56" s="81">
        <v>2408670.9900000002</v>
      </c>
      <c r="DC56" s="67"/>
      <c r="DD56" s="67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5" customFormat="1" ht="12.75" thickBot="1">
      <c r="B57" s="75"/>
      <c r="C57" s="75"/>
      <c r="D57" s="75"/>
      <c r="E57" s="68"/>
      <c r="F57" s="75"/>
      <c r="G57" s="75"/>
      <c r="H57" s="187"/>
      <c r="I57" s="76"/>
      <c r="J57" s="76"/>
      <c r="K57" s="76"/>
      <c r="L57" s="76"/>
      <c r="M57" s="140"/>
      <c r="N57" s="69"/>
      <c r="O57" s="76"/>
      <c r="P57" s="76"/>
      <c r="Q57" s="76"/>
      <c r="R57" s="76"/>
      <c r="S57" s="76"/>
      <c r="T57" s="77"/>
      <c r="U57" s="77"/>
      <c r="V57" s="77"/>
      <c r="W57" s="77"/>
      <c r="X57" s="77"/>
      <c r="Y57" s="190"/>
      <c r="Z57" s="190"/>
      <c r="AA57" s="190"/>
      <c r="AB57" s="190"/>
      <c r="AC57" s="190"/>
      <c r="AD57" s="140"/>
      <c r="AE57" s="69"/>
      <c r="AF57" s="190"/>
      <c r="AG57" s="190"/>
      <c r="AH57" s="76"/>
      <c r="AI57" s="76"/>
      <c r="AJ57" s="78"/>
      <c r="AK57" s="78"/>
      <c r="AL57" s="80"/>
      <c r="AM57" s="80"/>
      <c r="AN57" s="78"/>
      <c r="AO57" s="78"/>
      <c r="AP57" s="80"/>
      <c r="AQ57" s="80"/>
      <c r="AR57" s="78"/>
      <c r="AS57" s="78"/>
      <c r="AT57" s="80"/>
      <c r="AU57" s="80"/>
      <c r="AV57" s="78"/>
      <c r="AW57" s="78"/>
      <c r="AX57" s="80"/>
      <c r="AY57" s="80"/>
      <c r="AZ57" s="78"/>
      <c r="BA57" s="78"/>
      <c r="BB57" s="80"/>
      <c r="BC57" s="80"/>
      <c r="BD57" s="78"/>
      <c r="BE57" s="78"/>
      <c r="BF57" s="80"/>
      <c r="BG57" s="80"/>
      <c r="BH57" s="78"/>
      <c r="BI57" s="78"/>
      <c r="BJ57" s="80"/>
      <c r="BK57" s="80"/>
      <c r="BL57" s="78"/>
      <c r="BM57" s="78"/>
      <c r="BN57" s="80"/>
      <c r="BO57" s="80"/>
      <c r="BP57" s="78"/>
      <c r="BQ57" s="78"/>
      <c r="BR57" s="80"/>
      <c r="BS57" s="80"/>
      <c r="BT57" s="78"/>
      <c r="BU57" s="78"/>
      <c r="BV57" s="80"/>
      <c r="BW57" s="80"/>
      <c r="BX57" s="78"/>
      <c r="BY57" s="78"/>
      <c r="BZ57" s="80"/>
      <c r="CA57" s="80"/>
      <c r="CB57" s="78"/>
      <c r="CC57" s="78"/>
      <c r="CD57" s="80"/>
      <c r="CE57" s="80"/>
      <c r="CF57" s="78"/>
      <c r="CG57" s="78"/>
      <c r="CH57" s="80"/>
      <c r="CI57" s="80"/>
      <c r="CJ57" s="78"/>
      <c r="CK57" s="78"/>
      <c r="CL57" s="80"/>
      <c r="CM57" s="80"/>
      <c r="CN57" s="79"/>
      <c r="CO57" s="79"/>
      <c r="CP57" s="79"/>
      <c r="CQ57" s="79"/>
      <c r="CR57" s="79"/>
      <c r="CS57" s="79"/>
      <c r="CT57" s="68"/>
      <c r="CU57" s="75"/>
      <c r="CV57" s="75"/>
      <c r="CW57" s="68"/>
      <c r="CX57" s="68"/>
      <c r="CY57" s="75"/>
      <c r="CZ57" s="75"/>
      <c r="DA57" s="75"/>
      <c r="DB57" s="77"/>
      <c r="DC57" s="76"/>
      <c r="DD57" s="211"/>
    </row>
    <row r="58" spans="2:1477" s="6" customFormat="1" ht="24" customHeight="1" thickTop="1">
      <c r="B58" s="258" t="s">
        <v>446</v>
      </c>
      <c r="C58" s="259"/>
      <c r="D58" s="260"/>
      <c r="E58" s="110"/>
      <c r="F58" s="111"/>
      <c r="G58" s="159">
        <f>IF(B47="","",ROWS(B47:B57)-1)</f>
        <v>10</v>
      </c>
      <c r="H58" s="112">
        <f>SUM(H47:H57)</f>
        <v>23</v>
      </c>
      <c r="I58" s="112">
        <f>SUM(I47:I57)</f>
        <v>42</v>
      </c>
      <c r="J58" s="112">
        <f>SUM(J47:J57)</f>
        <v>4099</v>
      </c>
      <c r="K58" s="112">
        <f>SUM(K47:K57)</f>
        <v>5779</v>
      </c>
      <c r="L58" s="112">
        <f>SUM(L47:L57)</f>
        <v>5759</v>
      </c>
      <c r="M58" s="142">
        <f>IF(G58="",0,N58/G58)</f>
        <v>1</v>
      </c>
      <c r="N58" s="112">
        <f t="shared" ref="N58:AC58" si="45">SUM(N47:N57)</f>
        <v>10</v>
      </c>
      <c r="O58" s="112">
        <f t="shared" si="45"/>
        <v>20</v>
      </c>
      <c r="P58" s="113">
        <f t="shared" si="45"/>
        <v>0</v>
      </c>
      <c r="Q58" s="113">
        <f t="shared" si="45"/>
        <v>0</v>
      </c>
      <c r="R58" s="112">
        <f t="shared" si="45"/>
        <v>1569</v>
      </c>
      <c r="S58" s="112">
        <f t="shared" si="45"/>
        <v>143</v>
      </c>
      <c r="T58" s="114">
        <f t="shared" si="45"/>
        <v>95910410</v>
      </c>
      <c r="U58" s="114">
        <f t="shared" si="45"/>
        <v>739144</v>
      </c>
      <c r="V58" s="114">
        <f t="shared" si="45"/>
        <v>95171267</v>
      </c>
      <c r="W58" s="114">
        <f t="shared" si="45"/>
        <v>98384085</v>
      </c>
      <c r="X58" s="114">
        <f t="shared" si="45"/>
        <v>97345982</v>
      </c>
      <c r="Y58" s="114">
        <f t="shared" si="45"/>
        <v>0</v>
      </c>
      <c r="Z58" s="114">
        <f t="shared" si="45"/>
        <v>0</v>
      </c>
      <c r="AA58" s="114">
        <f t="shared" si="45"/>
        <v>0</v>
      </c>
      <c r="AB58" s="114">
        <f t="shared" si="45"/>
        <v>97345982</v>
      </c>
      <c r="AC58" s="114">
        <f t="shared" si="45"/>
        <v>97819538</v>
      </c>
      <c r="AD58" s="142">
        <f>IF(G58="",0,AE58/G58)</f>
        <v>1</v>
      </c>
      <c r="AE58" s="144">
        <f t="shared" ref="AE58:CM58" si="46">SUM(AE47:AE57)</f>
        <v>10</v>
      </c>
      <c r="AF58" s="114">
        <f t="shared" si="46"/>
        <v>773458</v>
      </c>
      <c r="AG58" s="114">
        <f t="shared" si="46"/>
        <v>2689125</v>
      </c>
      <c r="AH58" s="115">
        <f t="shared" si="46"/>
        <v>1133</v>
      </c>
      <c r="AI58" s="115">
        <f t="shared" si="46"/>
        <v>349</v>
      </c>
      <c r="AJ58" s="115">
        <f t="shared" si="46"/>
        <v>1</v>
      </c>
      <c r="AK58" s="115">
        <f t="shared" si="46"/>
        <v>75</v>
      </c>
      <c r="AL58" s="114">
        <f t="shared" si="46"/>
        <v>1545935</v>
      </c>
      <c r="AM58" s="114">
        <f t="shared" si="46"/>
        <v>600658</v>
      </c>
      <c r="AN58" s="115">
        <f t="shared" si="46"/>
        <v>66</v>
      </c>
      <c r="AO58" s="115">
        <f t="shared" si="46"/>
        <v>26</v>
      </c>
      <c r="AP58" s="114">
        <f t="shared" si="46"/>
        <v>1124437</v>
      </c>
      <c r="AQ58" s="114">
        <f t="shared" si="46"/>
        <v>116868</v>
      </c>
      <c r="AR58" s="115">
        <f t="shared" si="46"/>
        <v>0</v>
      </c>
      <c r="AS58" s="115">
        <f t="shared" si="46"/>
        <v>0</v>
      </c>
      <c r="AT58" s="114">
        <f t="shared" si="46"/>
        <v>2420</v>
      </c>
      <c r="AU58" s="114">
        <f t="shared" si="46"/>
        <v>0</v>
      </c>
      <c r="AV58" s="115">
        <f t="shared" si="46"/>
        <v>0</v>
      </c>
      <c r="AW58" s="115">
        <f t="shared" si="46"/>
        <v>0</v>
      </c>
      <c r="AX58" s="114">
        <f t="shared" si="46"/>
        <v>-1173394</v>
      </c>
      <c r="AY58" s="114">
        <f t="shared" si="46"/>
        <v>0</v>
      </c>
      <c r="AZ58" s="115">
        <f t="shared" si="46"/>
        <v>0</v>
      </c>
      <c r="BA58" s="115">
        <f t="shared" si="46"/>
        <v>0</v>
      </c>
      <c r="BB58" s="114">
        <f t="shared" si="46"/>
        <v>0</v>
      </c>
      <c r="BC58" s="114">
        <f t="shared" si="46"/>
        <v>0</v>
      </c>
      <c r="BD58" s="115">
        <f t="shared" si="46"/>
        <v>20</v>
      </c>
      <c r="BE58" s="115">
        <f t="shared" si="46"/>
        <v>10</v>
      </c>
      <c r="BF58" s="114">
        <f t="shared" si="46"/>
        <v>396061</v>
      </c>
      <c r="BG58" s="114">
        <f t="shared" si="46"/>
        <v>0</v>
      </c>
      <c r="BH58" s="115">
        <f t="shared" si="46"/>
        <v>0</v>
      </c>
      <c r="BI58" s="115">
        <f t="shared" si="46"/>
        <v>0</v>
      </c>
      <c r="BJ58" s="114">
        <f t="shared" si="46"/>
        <v>2954</v>
      </c>
      <c r="BK58" s="114">
        <f t="shared" si="46"/>
        <v>1041</v>
      </c>
      <c r="BL58" s="115">
        <f t="shared" si="46"/>
        <v>0</v>
      </c>
      <c r="BM58" s="115">
        <f t="shared" si="46"/>
        <v>0</v>
      </c>
      <c r="BN58" s="114">
        <f t="shared" si="46"/>
        <v>0</v>
      </c>
      <c r="BO58" s="114">
        <f t="shared" si="46"/>
        <v>0</v>
      </c>
      <c r="BP58" s="115">
        <f t="shared" si="46"/>
        <v>116</v>
      </c>
      <c r="BQ58" s="115">
        <f t="shared" si="46"/>
        <v>0</v>
      </c>
      <c r="BR58" s="114">
        <f t="shared" si="46"/>
        <v>245344</v>
      </c>
      <c r="BS58" s="114">
        <f t="shared" si="46"/>
        <v>0</v>
      </c>
      <c r="BT58" s="115">
        <f t="shared" si="46"/>
        <v>0</v>
      </c>
      <c r="BU58" s="115">
        <f t="shared" si="46"/>
        <v>0</v>
      </c>
      <c r="BV58" s="114">
        <f t="shared" si="46"/>
        <v>102645</v>
      </c>
      <c r="BW58" s="114">
        <f t="shared" si="46"/>
        <v>0</v>
      </c>
      <c r="BX58" s="115">
        <f t="shared" si="46"/>
        <v>0</v>
      </c>
      <c r="BY58" s="115">
        <f t="shared" si="46"/>
        <v>0</v>
      </c>
      <c r="BZ58" s="114">
        <f t="shared" si="46"/>
        <v>235326</v>
      </c>
      <c r="CA58" s="114">
        <f t="shared" si="46"/>
        <v>235326</v>
      </c>
      <c r="CB58" s="115">
        <f t="shared" si="46"/>
        <v>0</v>
      </c>
      <c r="CC58" s="115">
        <f t="shared" si="46"/>
        <v>0</v>
      </c>
      <c r="CD58" s="114">
        <f t="shared" si="46"/>
        <v>0</v>
      </c>
      <c r="CE58" s="114">
        <f t="shared" si="46"/>
        <v>0</v>
      </c>
      <c r="CF58" s="115">
        <f t="shared" si="46"/>
        <v>0</v>
      </c>
      <c r="CG58" s="115">
        <f t="shared" si="46"/>
        <v>0</v>
      </c>
      <c r="CH58" s="114">
        <f t="shared" si="46"/>
        <v>0</v>
      </c>
      <c r="CI58" s="114">
        <f t="shared" si="46"/>
        <v>0</v>
      </c>
      <c r="CJ58" s="115">
        <f t="shared" si="46"/>
        <v>203</v>
      </c>
      <c r="CK58" s="115">
        <f t="shared" si="46"/>
        <v>111</v>
      </c>
      <c r="CL58" s="114">
        <f t="shared" si="46"/>
        <v>2481728</v>
      </c>
      <c r="CM58" s="114">
        <f t="shared" si="46"/>
        <v>953893</v>
      </c>
      <c r="CN58" s="116"/>
      <c r="CO58" s="116"/>
      <c r="CP58" s="116"/>
      <c r="CQ58" s="116"/>
      <c r="CR58" s="116"/>
      <c r="CS58" s="116"/>
      <c r="CT58" s="110"/>
      <c r="CU58" s="111"/>
      <c r="CV58" s="111"/>
      <c r="CW58" s="110"/>
      <c r="CX58" s="110"/>
      <c r="CY58" s="111"/>
      <c r="CZ58" s="111"/>
      <c r="DA58" s="111"/>
      <c r="DB58" s="114"/>
      <c r="DC58" s="116"/>
      <c r="DD58" s="210"/>
    </row>
    <row r="59" spans="2:1477" s="69" customFormat="1">
      <c r="B59" s="67" t="s">
        <v>3</v>
      </c>
      <c r="C59" s="67" t="s">
        <v>203</v>
      </c>
      <c r="D59" s="67" t="s">
        <v>204</v>
      </c>
      <c r="E59" s="68">
        <v>43553</v>
      </c>
      <c r="F59" s="67" t="s">
        <v>396</v>
      </c>
      <c r="G59" s="158" t="s">
        <v>421</v>
      </c>
      <c r="H59" s="187">
        <v>4</v>
      </c>
      <c r="I59" s="69">
        <v>30</v>
      </c>
      <c r="J59" s="69">
        <v>1400</v>
      </c>
      <c r="K59" s="69">
        <v>1710</v>
      </c>
      <c r="L59" s="69">
        <v>1689</v>
      </c>
      <c r="M59" s="186">
        <f>IF(J59 = 0,0,(L59-AH59-AI59)/J59)</f>
        <v>0.99714285714285711</v>
      </c>
      <c r="N59" s="69">
        <f>IF(G59&lt;&gt;"",IF(M59&lt;=1.2,1,0),0)</f>
        <v>1</v>
      </c>
      <c r="O59" s="69">
        <v>21</v>
      </c>
      <c r="P59" s="69">
        <v>0</v>
      </c>
      <c r="Q59" s="69">
        <v>0</v>
      </c>
      <c r="R59" s="69">
        <v>310</v>
      </c>
      <c r="S59" s="69">
        <v>0</v>
      </c>
      <c r="T59" s="190">
        <v>148094245</v>
      </c>
      <c r="U59" s="190">
        <v>150000</v>
      </c>
      <c r="V59" s="190">
        <v>147944245</v>
      </c>
      <c r="W59" s="190">
        <v>151713231</v>
      </c>
      <c r="X59" s="190">
        <v>152720818</v>
      </c>
      <c r="Y59" s="190">
        <v>0</v>
      </c>
      <c r="Z59" s="190">
        <v>1375000</v>
      </c>
      <c r="AA59" s="190">
        <v>1375000</v>
      </c>
      <c r="AB59" s="190">
        <v>154095818</v>
      </c>
      <c r="AC59" s="190">
        <v>153674680</v>
      </c>
      <c r="AD59" s="186">
        <f>IF(V59=0,0,AC59/V59)</f>
        <v>1.0387337472978417</v>
      </c>
      <c r="AE59" s="69">
        <f>IF(AD59 &lt;=1.1,1,0)</f>
        <v>1</v>
      </c>
      <c r="AF59" s="80">
        <v>5349446</v>
      </c>
      <c r="AG59" s="69">
        <v>3618986</v>
      </c>
      <c r="AH59" s="69">
        <v>181</v>
      </c>
      <c r="AI59" s="69">
        <v>112</v>
      </c>
      <c r="AJ59" s="69">
        <v>0</v>
      </c>
      <c r="AK59" s="69">
        <v>0</v>
      </c>
      <c r="AL59" s="80">
        <v>1977285</v>
      </c>
      <c r="AM59" s="80">
        <v>209090</v>
      </c>
      <c r="AN59" s="69">
        <v>0</v>
      </c>
      <c r="AO59" s="69">
        <v>0</v>
      </c>
      <c r="AP59" s="80">
        <v>759652</v>
      </c>
      <c r="AQ59" s="80">
        <v>44331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17</v>
      </c>
      <c r="BE59" s="69">
        <v>0</v>
      </c>
      <c r="BF59" s="80">
        <v>688498</v>
      </c>
      <c r="BG59" s="80">
        <v>33779</v>
      </c>
      <c r="BH59" s="69">
        <v>0</v>
      </c>
      <c r="BI59" s="69">
        <v>0</v>
      </c>
      <c r="BJ59" s="80">
        <v>162596</v>
      </c>
      <c r="BK59" s="80">
        <v>323185</v>
      </c>
      <c r="BL59" s="69">
        <v>0</v>
      </c>
      <c r="BM59" s="69">
        <v>0</v>
      </c>
      <c r="BN59" s="80">
        <v>0</v>
      </c>
      <c r="BO59" s="80">
        <v>0</v>
      </c>
      <c r="BP59" s="69">
        <v>114</v>
      </c>
      <c r="BQ59" s="69">
        <v>0</v>
      </c>
      <c r="BR59" s="80">
        <v>94258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40830</v>
      </c>
      <c r="CA59" s="80">
        <v>40830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-48896</v>
      </c>
      <c r="CI59" s="80">
        <v>0</v>
      </c>
      <c r="CJ59" s="69">
        <v>131</v>
      </c>
      <c r="CK59" s="69">
        <v>0</v>
      </c>
      <c r="CL59" s="80">
        <v>3674223</v>
      </c>
      <c r="CM59" s="80">
        <v>651215</v>
      </c>
      <c r="CN59" s="67" t="s">
        <v>340</v>
      </c>
      <c r="CO59" s="67" t="s">
        <v>341</v>
      </c>
      <c r="CP59" s="67" t="s">
        <v>294</v>
      </c>
      <c r="CQ59" s="67" t="s">
        <v>294</v>
      </c>
      <c r="CR59" s="67" t="s">
        <v>294</v>
      </c>
      <c r="CS59" s="67" t="s">
        <v>294</v>
      </c>
      <c r="CT59" s="68">
        <v>45540</v>
      </c>
      <c r="CU59" s="67" t="s">
        <v>398</v>
      </c>
      <c r="CV59" s="67" t="s">
        <v>399</v>
      </c>
      <c r="CW59" s="68" t="s">
        <v>168</v>
      </c>
      <c r="CX59" s="68">
        <v>45323</v>
      </c>
      <c r="CY59" s="67" t="s">
        <v>396</v>
      </c>
      <c r="CZ59" s="67" t="s">
        <v>401</v>
      </c>
      <c r="DA59" s="67" t="s">
        <v>420</v>
      </c>
      <c r="DB59" s="81">
        <v>130080159.7</v>
      </c>
      <c r="DC59" s="69" t="s">
        <v>342</v>
      </c>
      <c r="DD59" s="69" t="s">
        <v>343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3</v>
      </c>
      <c r="C60" s="67" t="s">
        <v>205</v>
      </c>
      <c r="D60" s="67" t="s">
        <v>206</v>
      </c>
      <c r="E60" s="68">
        <v>44960</v>
      </c>
      <c r="F60" s="67" t="s">
        <v>396</v>
      </c>
      <c r="G60" s="158" t="s">
        <v>397</v>
      </c>
      <c r="H60" s="187">
        <v>1</v>
      </c>
      <c r="I60" s="69">
        <v>1</v>
      </c>
      <c r="J60" s="69">
        <v>255</v>
      </c>
      <c r="K60" s="69">
        <v>309</v>
      </c>
      <c r="L60" s="69">
        <v>309</v>
      </c>
      <c r="M60" s="186">
        <f t="shared" ref="M60:M62" si="47">IF(J60 = 0,0,(L60-AH60-AI60)/J60)</f>
        <v>1.0627450980392157</v>
      </c>
      <c r="N60" s="69">
        <f t="shared" ref="N60:N62" si="48">IF(G60&lt;&gt;"",IF(M60&lt;=1.2,1,0),0)</f>
        <v>1</v>
      </c>
      <c r="O60" s="69">
        <v>0</v>
      </c>
      <c r="P60" s="69">
        <v>0</v>
      </c>
      <c r="Q60" s="69">
        <v>0</v>
      </c>
      <c r="R60" s="69">
        <v>54</v>
      </c>
      <c r="S60" s="69">
        <v>0</v>
      </c>
      <c r="T60" s="190">
        <v>2771566</v>
      </c>
      <c r="U60" s="190">
        <v>50000</v>
      </c>
      <c r="V60" s="190">
        <v>2721566</v>
      </c>
      <c r="W60" s="190">
        <v>2822338</v>
      </c>
      <c r="X60" s="190">
        <v>2686822</v>
      </c>
      <c r="Y60" s="190">
        <v>0</v>
      </c>
      <c r="Z60" s="190">
        <v>0</v>
      </c>
      <c r="AA60" s="190">
        <v>0</v>
      </c>
      <c r="AB60" s="190">
        <v>2686822</v>
      </c>
      <c r="AC60" s="190">
        <v>2675635</v>
      </c>
      <c r="AD60" s="186">
        <f t="shared" ref="AD60:AD62" si="49">IF(V60=0,0,AC60/V60)</f>
        <v>0.98312331944182141</v>
      </c>
      <c r="AE60" s="69">
        <f t="shared" ref="AE60:AE62" si="50">IF(AD60 &lt;=1.1,1,0)</f>
        <v>1</v>
      </c>
      <c r="AF60" s="80">
        <v>-11187</v>
      </c>
      <c r="AG60" s="69">
        <v>50772</v>
      </c>
      <c r="AH60" s="69">
        <v>14</v>
      </c>
      <c r="AI60" s="69">
        <v>24</v>
      </c>
      <c r="AJ60" s="69">
        <v>0</v>
      </c>
      <c r="AK60" s="69">
        <v>0</v>
      </c>
      <c r="AL60" s="80">
        <v>50772</v>
      </c>
      <c r="AM60" s="80">
        <v>0</v>
      </c>
      <c r="AN60" s="69">
        <v>0</v>
      </c>
      <c r="AO60" s="69">
        <v>0</v>
      </c>
      <c r="AP60" s="80">
        <v>4275</v>
      </c>
      <c r="AQ60" s="80">
        <v>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0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0</v>
      </c>
      <c r="CK60" s="69">
        <v>0</v>
      </c>
      <c r="CL60" s="80">
        <v>55047</v>
      </c>
      <c r="CM60" s="80">
        <v>0</v>
      </c>
      <c r="CN60" s="67" t="s">
        <v>344</v>
      </c>
      <c r="CO60" s="67" t="s">
        <v>345</v>
      </c>
      <c r="CP60" s="67" t="s">
        <v>294</v>
      </c>
      <c r="CQ60" s="67" t="s">
        <v>294</v>
      </c>
      <c r="CR60" s="67" t="s">
        <v>294</v>
      </c>
      <c r="CS60" s="67" t="s">
        <v>294</v>
      </c>
      <c r="CT60" s="68">
        <v>45484</v>
      </c>
      <c r="CU60" s="67" t="s">
        <v>398</v>
      </c>
      <c r="CV60" s="67" t="s">
        <v>399</v>
      </c>
      <c r="CW60" s="68" t="s">
        <v>168</v>
      </c>
      <c r="CX60" s="68">
        <v>45448</v>
      </c>
      <c r="CY60" s="67" t="s">
        <v>400</v>
      </c>
      <c r="CZ60" s="67" t="s">
        <v>401</v>
      </c>
      <c r="DA60" s="67" t="s">
        <v>417</v>
      </c>
      <c r="DB60" s="81">
        <v>3211732.12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3</v>
      </c>
      <c r="C61" s="67" t="s">
        <v>270</v>
      </c>
      <c r="D61" s="67" t="s">
        <v>271</v>
      </c>
      <c r="E61" s="68">
        <v>44960</v>
      </c>
      <c r="F61" s="67" t="s">
        <v>396</v>
      </c>
      <c r="G61" s="158" t="s">
        <v>397</v>
      </c>
      <c r="H61" s="187">
        <v>1</v>
      </c>
      <c r="I61" s="69">
        <v>1</v>
      </c>
      <c r="J61" s="69">
        <v>181</v>
      </c>
      <c r="K61" s="69">
        <v>249</v>
      </c>
      <c r="L61" s="69">
        <v>249</v>
      </c>
      <c r="M61" s="186">
        <f t="shared" si="47"/>
        <v>1.1381215469613259</v>
      </c>
      <c r="N61" s="69">
        <f t="shared" si="48"/>
        <v>1</v>
      </c>
      <c r="O61" s="69">
        <v>0</v>
      </c>
      <c r="P61" s="69">
        <v>0</v>
      </c>
      <c r="Q61" s="69">
        <v>0</v>
      </c>
      <c r="R61" s="69">
        <v>68</v>
      </c>
      <c r="S61" s="69">
        <v>0</v>
      </c>
      <c r="T61" s="190">
        <v>2588046</v>
      </c>
      <c r="U61" s="190">
        <v>50000</v>
      </c>
      <c r="V61" s="190">
        <v>2538046</v>
      </c>
      <c r="W61" s="190">
        <v>2588046</v>
      </c>
      <c r="X61" s="190">
        <v>2728223</v>
      </c>
      <c r="Y61" s="190">
        <v>0</v>
      </c>
      <c r="Z61" s="190">
        <v>0</v>
      </c>
      <c r="AA61" s="190">
        <v>0</v>
      </c>
      <c r="AB61" s="190">
        <v>2728223</v>
      </c>
      <c r="AC61" s="190">
        <v>2725656</v>
      </c>
      <c r="AD61" s="186">
        <f t="shared" si="49"/>
        <v>1.0739190700247356</v>
      </c>
      <c r="AE61" s="69">
        <f t="shared" si="50"/>
        <v>1</v>
      </c>
      <c r="AF61" s="80">
        <v>-2567</v>
      </c>
      <c r="AG61" s="69">
        <v>41751</v>
      </c>
      <c r="AH61" s="69">
        <v>27</v>
      </c>
      <c r="AI61" s="69">
        <v>16</v>
      </c>
      <c r="AJ61" s="69">
        <v>0</v>
      </c>
      <c r="AK61" s="69">
        <v>0</v>
      </c>
      <c r="AL61" s="80">
        <v>31095</v>
      </c>
      <c r="AM61" s="80">
        <v>0</v>
      </c>
      <c r="AN61" s="69">
        <v>0</v>
      </c>
      <c r="AO61" s="69">
        <v>0</v>
      </c>
      <c r="AP61" s="80">
        <v>6000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6067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25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25</v>
      </c>
      <c r="CK61" s="69">
        <v>0</v>
      </c>
      <c r="CL61" s="80">
        <v>43162</v>
      </c>
      <c r="CM61" s="80">
        <v>0</v>
      </c>
      <c r="CN61" s="67" t="s">
        <v>346</v>
      </c>
      <c r="CO61" s="67" t="s">
        <v>347</v>
      </c>
      <c r="CP61" s="67" t="s">
        <v>294</v>
      </c>
      <c r="CQ61" s="67" t="s">
        <v>294</v>
      </c>
      <c r="CR61" s="67" t="s">
        <v>294</v>
      </c>
      <c r="CS61" s="67" t="s">
        <v>294</v>
      </c>
      <c r="CT61" s="68">
        <v>45491</v>
      </c>
      <c r="CU61" s="67" t="s">
        <v>398</v>
      </c>
      <c r="CV61" s="67" t="s">
        <v>399</v>
      </c>
      <c r="CW61" s="68" t="s">
        <v>168</v>
      </c>
      <c r="CX61" s="68">
        <v>45435</v>
      </c>
      <c r="CY61" s="67" t="s">
        <v>400</v>
      </c>
      <c r="CZ61" s="67" t="s">
        <v>401</v>
      </c>
      <c r="DA61" s="67" t="s">
        <v>420</v>
      </c>
      <c r="DB61" s="81">
        <v>2290170.4900000002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3</v>
      </c>
      <c r="C62" s="67" t="s">
        <v>348</v>
      </c>
      <c r="D62" s="67" t="s">
        <v>422</v>
      </c>
      <c r="E62" s="68">
        <v>44988</v>
      </c>
      <c r="F62" s="67" t="s">
        <v>396</v>
      </c>
      <c r="G62" s="158" t="s">
        <v>397</v>
      </c>
      <c r="H62" s="187">
        <v>2</v>
      </c>
      <c r="I62" s="69">
        <v>0</v>
      </c>
      <c r="J62" s="69">
        <v>161</v>
      </c>
      <c r="K62" s="69">
        <v>203</v>
      </c>
      <c r="L62" s="69">
        <v>233</v>
      </c>
      <c r="M62" s="186">
        <f t="shared" si="47"/>
        <v>1.186335403726708</v>
      </c>
      <c r="N62" s="69">
        <f t="shared" si="48"/>
        <v>1</v>
      </c>
      <c r="O62" s="69">
        <v>-30</v>
      </c>
      <c r="P62" s="69">
        <v>30</v>
      </c>
      <c r="Q62" s="69">
        <v>0</v>
      </c>
      <c r="R62" s="69">
        <v>42</v>
      </c>
      <c r="S62" s="69">
        <v>0</v>
      </c>
      <c r="T62" s="190">
        <v>1223473</v>
      </c>
      <c r="U62" s="190">
        <v>50000</v>
      </c>
      <c r="V62" s="190">
        <v>1173473</v>
      </c>
      <c r="W62" s="190">
        <v>1223473</v>
      </c>
      <c r="X62" s="190">
        <v>1121989</v>
      </c>
      <c r="Y62" s="190">
        <v>-50970</v>
      </c>
      <c r="Z62" s="190">
        <v>0</v>
      </c>
      <c r="AA62" s="190">
        <v>-50970</v>
      </c>
      <c r="AB62" s="190">
        <v>1071019</v>
      </c>
      <c r="AC62" s="190">
        <v>1027689</v>
      </c>
      <c r="AD62" s="186">
        <f t="shared" si="49"/>
        <v>0.8757670606822654</v>
      </c>
      <c r="AE62" s="69">
        <f t="shared" si="50"/>
        <v>1</v>
      </c>
      <c r="AF62" s="80">
        <v>-43330</v>
      </c>
      <c r="AG62" s="69">
        <v>0</v>
      </c>
      <c r="AH62" s="69">
        <v>24</v>
      </c>
      <c r="AI62" s="69">
        <v>18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349</v>
      </c>
      <c r="CO62" s="67" t="s">
        <v>350</v>
      </c>
      <c r="CP62" s="67" t="s">
        <v>294</v>
      </c>
      <c r="CQ62" s="67" t="s">
        <v>294</v>
      </c>
      <c r="CR62" s="67" t="s">
        <v>294</v>
      </c>
      <c r="CS62" s="67" t="s">
        <v>294</v>
      </c>
      <c r="CT62" s="68">
        <v>45484</v>
      </c>
      <c r="CU62" s="67" t="s">
        <v>398</v>
      </c>
      <c r="CV62" s="67" t="s">
        <v>399</v>
      </c>
      <c r="CW62" s="68" t="s">
        <v>168</v>
      </c>
      <c r="CX62" s="68">
        <v>45415</v>
      </c>
      <c r="CY62" s="67" t="s">
        <v>400</v>
      </c>
      <c r="CZ62" s="67" t="s">
        <v>401</v>
      </c>
      <c r="DA62" s="67" t="s">
        <v>420</v>
      </c>
      <c r="DB62" s="81">
        <v>1203019.6499999999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5" customFormat="1" ht="12.75" thickBot="1">
      <c r="B63" s="75"/>
      <c r="C63" s="75"/>
      <c r="D63" s="75"/>
      <c r="E63" s="68"/>
      <c r="F63" s="75"/>
      <c r="G63" s="75"/>
      <c r="H63" s="187"/>
      <c r="I63" s="76"/>
      <c r="J63" s="76"/>
      <c r="K63" s="76"/>
      <c r="L63" s="76"/>
      <c r="M63" s="140"/>
      <c r="N63" s="69"/>
      <c r="O63" s="76"/>
      <c r="P63" s="76"/>
      <c r="Q63" s="76"/>
      <c r="R63" s="76"/>
      <c r="S63" s="76"/>
      <c r="T63" s="77"/>
      <c r="U63" s="77"/>
      <c r="V63" s="77"/>
      <c r="W63" s="77"/>
      <c r="X63" s="77"/>
      <c r="Y63" s="190"/>
      <c r="Z63" s="190"/>
      <c r="AA63" s="190"/>
      <c r="AB63" s="190"/>
      <c r="AC63" s="190"/>
      <c r="AD63" s="140"/>
      <c r="AE63" s="69"/>
      <c r="AF63" s="190"/>
      <c r="AG63" s="190"/>
      <c r="AH63" s="76"/>
      <c r="AI63" s="76"/>
      <c r="AJ63" s="78"/>
      <c r="AK63" s="78"/>
      <c r="AL63" s="80"/>
      <c r="AM63" s="80"/>
      <c r="AN63" s="78"/>
      <c r="AO63" s="78"/>
      <c r="AP63" s="80"/>
      <c r="AQ63" s="80"/>
      <c r="AR63" s="78"/>
      <c r="AS63" s="78"/>
      <c r="AT63" s="80"/>
      <c r="AU63" s="80"/>
      <c r="AV63" s="78"/>
      <c r="AW63" s="78"/>
      <c r="AX63" s="80"/>
      <c r="AY63" s="80"/>
      <c r="AZ63" s="78"/>
      <c r="BA63" s="78"/>
      <c r="BB63" s="80"/>
      <c r="BC63" s="80"/>
      <c r="BD63" s="78"/>
      <c r="BE63" s="78"/>
      <c r="BF63" s="80"/>
      <c r="BG63" s="80"/>
      <c r="BH63" s="78"/>
      <c r="BI63" s="78"/>
      <c r="BJ63" s="80"/>
      <c r="BK63" s="80"/>
      <c r="BL63" s="78"/>
      <c r="BM63" s="78"/>
      <c r="BN63" s="80"/>
      <c r="BO63" s="80"/>
      <c r="BP63" s="78"/>
      <c r="BQ63" s="78"/>
      <c r="BR63" s="80"/>
      <c r="BS63" s="80"/>
      <c r="BT63" s="78"/>
      <c r="BU63" s="78"/>
      <c r="BV63" s="80"/>
      <c r="BW63" s="80"/>
      <c r="BX63" s="78"/>
      <c r="BY63" s="78"/>
      <c r="BZ63" s="80"/>
      <c r="CA63" s="80"/>
      <c r="CB63" s="78"/>
      <c r="CC63" s="78"/>
      <c r="CD63" s="80"/>
      <c r="CE63" s="80"/>
      <c r="CF63" s="78"/>
      <c r="CG63" s="78"/>
      <c r="CH63" s="80"/>
      <c r="CI63" s="80"/>
      <c r="CJ63" s="78"/>
      <c r="CK63" s="78"/>
      <c r="CL63" s="80"/>
      <c r="CM63" s="80"/>
      <c r="CN63" s="79"/>
      <c r="CO63" s="79"/>
      <c r="CP63" s="79"/>
      <c r="CQ63" s="79"/>
      <c r="CR63" s="79"/>
      <c r="CS63" s="79"/>
      <c r="CT63" s="68"/>
      <c r="CU63" s="75"/>
      <c r="CV63" s="75"/>
      <c r="CW63" s="68"/>
      <c r="CX63" s="68"/>
      <c r="CY63" s="75"/>
      <c r="CZ63" s="75"/>
      <c r="DA63" s="75"/>
      <c r="DB63" s="77"/>
      <c r="DC63" s="76"/>
      <c r="DD63" s="211"/>
    </row>
    <row r="64" spans="2:1477" s="6" customFormat="1" ht="24" customHeight="1" thickTop="1" thickBot="1">
      <c r="B64" s="261" t="s">
        <v>447</v>
      </c>
      <c r="C64" s="262"/>
      <c r="D64" s="263"/>
      <c r="E64" s="7"/>
      <c r="F64" s="8"/>
      <c r="G64" s="159">
        <f>IF(B59="","",ROWS(B59:B63)-1)</f>
        <v>4</v>
      </c>
      <c r="H64" s="9">
        <f>SUM(H59:H63)</f>
        <v>8</v>
      </c>
      <c r="I64" s="9">
        <f>SUM(I59:I63)</f>
        <v>32</v>
      </c>
      <c r="J64" s="9">
        <f>SUM(J59:J63)</f>
        <v>1997</v>
      </c>
      <c r="K64" s="9">
        <f>SUM(K59:K63)</f>
        <v>2471</v>
      </c>
      <c r="L64" s="9">
        <f>SUM(L59:L63)</f>
        <v>2480</v>
      </c>
      <c r="M64" s="142">
        <f>IF(G64="",0,N64/G64)</f>
        <v>1</v>
      </c>
      <c r="N64" s="9">
        <f t="shared" ref="N64:AC64" si="51">SUM(N59:N63)</f>
        <v>4</v>
      </c>
      <c r="O64" s="9">
        <f t="shared" si="51"/>
        <v>-9</v>
      </c>
      <c r="P64" s="9">
        <f t="shared" si="51"/>
        <v>30</v>
      </c>
      <c r="Q64" s="9">
        <f t="shared" si="51"/>
        <v>0</v>
      </c>
      <c r="R64" s="9">
        <f t="shared" si="51"/>
        <v>474</v>
      </c>
      <c r="S64" s="9">
        <f t="shared" si="51"/>
        <v>0</v>
      </c>
      <c r="T64" s="11">
        <f t="shared" si="51"/>
        <v>154677330</v>
      </c>
      <c r="U64" s="11">
        <f t="shared" si="51"/>
        <v>300000</v>
      </c>
      <c r="V64" s="11">
        <f t="shared" si="51"/>
        <v>154377330</v>
      </c>
      <c r="W64" s="11">
        <f t="shared" si="51"/>
        <v>158347088</v>
      </c>
      <c r="X64" s="11">
        <f t="shared" si="51"/>
        <v>159257852</v>
      </c>
      <c r="Y64" s="11">
        <f t="shared" si="51"/>
        <v>-50970</v>
      </c>
      <c r="Z64" s="11">
        <f t="shared" si="51"/>
        <v>1375000</v>
      </c>
      <c r="AA64" s="11">
        <f t="shared" si="51"/>
        <v>1324030</v>
      </c>
      <c r="AB64" s="11">
        <f t="shared" si="51"/>
        <v>160581882</v>
      </c>
      <c r="AC64" s="11">
        <f t="shared" si="51"/>
        <v>160103660</v>
      </c>
      <c r="AD64" s="142">
        <f>IF(G64="",0,AE64/G64)</f>
        <v>1</v>
      </c>
      <c r="AE64" s="145">
        <f t="shared" ref="AE64:CM64" si="52">SUM(AE59:AE63)</f>
        <v>4</v>
      </c>
      <c r="AF64" s="11">
        <f t="shared" si="52"/>
        <v>5292362</v>
      </c>
      <c r="AG64" s="11">
        <f t="shared" si="52"/>
        <v>3711509</v>
      </c>
      <c r="AH64" s="109">
        <f t="shared" si="52"/>
        <v>246</v>
      </c>
      <c r="AI64" s="109">
        <f t="shared" si="52"/>
        <v>170</v>
      </c>
      <c r="AJ64" s="109">
        <f t="shared" si="52"/>
        <v>0</v>
      </c>
      <c r="AK64" s="109">
        <f t="shared" si="52"/>
        <v>0</v>
      </c>
      <c r="AL64" s="11">
        <f t="shared" si="52"/>
        <v>2059152</v>
      </c>
      <c r="AM64" s="11">
        <f t="shared" si="52"/>
        <v>209090</v>
      </c>
      <c r="AN64" s="109">
        <f t="shared" si="52"/>
        <v>0</v>
      </c>
      <c r="AO64" s="109">
        <f t="shared" si="52"/>
        <v>0</v>
      </c>
      <c r="AP64" s="11">
        <f t="shared" si="52"/>
        <v>769927</v>
      </c>
      <c r="AQ64" s="11">
        <f t="shared" si="52"/>
        <v>44331</v>
      </c>
      <c r="AR64" s="109">
        <f t="shared" si="52"/>
        <v>0</v>
      </c>
      <c r="AS64" s="109">
        <f t="shared" si="52"/>
        <v>0</v>
      </c>
      <c r="AT64" s="11">
        <f t="shared" si="52"/>
        <v>0</v>
      </c>
      <c r="AU64" s="11">
        <f t="shared" si="52"/>
        <v>0</v>
      </c>
      <c r="AV64" s="109">
        <f t="shared" si="52"/>
        <v>0</v>
      </c>
      <c r="AW64" s="109">
        <f t="shared" si="52"/>
        <v>0</v>
      </c>
      <c r="AX64" s="11">
        <f t="shared" si="52"/>
        <v>0</v>
      </c>
      <c r="AY64" s="11">
        <f t="shared" si="52"/>
        <v>0</v>
      </c>
      <c r="AZ64" s="109">
        <f t="shared" si="52"/>
        <v>0</v>
      </c>
      <c r="BA64" s="109">
        <f t="shared" si="52"/>
        <v>0</v>
      </c>
      <c r="BB64" s="11">
        <f t="shared" si="52"/>
        <v>0</v>
      </c>
      <c r="BC64" s="11">
        <f t="shared" si="52"/>
        <v>0</v>
      </c>
      <c r="BD64" s="109">
        <f t="shared" si="52"/>
        <v>17</v>
      </c>
      <c r="BE64" s="109">
        <f t="shared" si="52"/>
        <v>0</v>
      </c>
      <c r="BF64" s="11">
        <f t="shared" si="52"/>
        <v>688498</v>
      </c>
      <c r="BG64" s="11">
        <f t="shared" si="52"/>
        <v>33779</v>
      </c>
      <c r="BH64" s="109">
        <f t="shared" si="52"/>
        <v>0</v>
      </c>
      <c r="BI64" s="109">
        <f t="shared" si="52"/>
        <v>0</v>
      </c>
      <c r="BJ64" s="11">
        <f t="shared" si="52"/>
        <v>168663</v>
      </c>
      <c r="BK64" s="11">
        <f t="shared" si="52"/>
        <v>323185</v>
      </c>
      <c r="BL64" s="109">
        <f t="shared" si="52"/>
        <v>0</v>
      </c>
      <c r="BM64" s="109">
        <f t="shared" si="52"/>
        <v>0</v>
      </c>
      <c r="BN64" s="11">
        <f t="shared" si="52"/>
        <v>0</v>
      </c>
      <c r="BO64" s="11">
        <f t="shared" si="52"/>
        <v>0</v>
      </c>
      <c r="BP64" s="109">
        <f t="shared" si="52"/>
        <v>114</v>
      </c>
      <c r="BQ64" s="109">
        <f t="shared" si="52"/>
        <v>0</v>
      </c>
      <c r="BR64" s="11">
        <f t="shared" si="52"/>
        <v>94258</v>
      </c>
      <c r="BS64" s="11">
        <f t="shared" si="52"/>
        <v>0</v>
      </c>
      <c r="BT64" s="109">
        <f t="shared" si="52"/>
        <v>0</v>
      </c>
      <c r="BU64" s="109">
        <f t="shared" si="52"/>
        <v>0</v>
      </c>
      <c r="BV64" s="11">
        <f t="shared" si="52"/>
        <v>0</v>
      </c>
      <c r="BW64" s="11">
        <f t="shared" si="52"/>
        <v>0</v>
      </c>
      <c r="BX64" s="109">
        <f t="shared" si="52"/>
        <v>25</v>
      </c>
      <c r="BY64" s="109">
        <f t="shared" si="52"/>
        <v>0</v>
      </c>
      <c r="BZ64" s="11">
        <f t="shared" si="52"/>
        <v>40830</v>
      </c>
      <c r="CA64" s="11">
        <f t="shared" si="52"/>
        <v>40830</v>
      </c>
      <c r="CB64" s="109">
        <f t="shared" si="52"/>
        <v>0</v>
      </c>
      <c r="CC64" s="109">
        <f t="shared" si="52"/>
        <v>0</v>
      </c>
      <c r="CD64" s="11">
        <f t="shared" si="52"/>
        <v>0</v>
      </c>
      <c r="CE64" s="11">
        <f t="shared" si="52"/>
        <v>0</v>
      </c>
      <c r="CF64" s="109">
        <f t="shared" si="52"/>
        <v>0</v>
      </c>
      <c r="CG64" s="109">
        <f t="shared" si="52"/>
        <v>0</v>
      </c>
      <c r="CH64" s="11">
        <f t="shared" si="52"/>
        <v>-48896</v>
      </c>
      <c r="CI64" s="11">
        <f t="shared" si="52"/>
        <v>0</v>
      </c>
      <c r="CJ64" s="109">
        <f t="shared" si="52"/>
        <v>156</v>
      </c>
      <c r="CK64" s="109">
        <f t="shared" si="52"/>
        <v>0</v>
      </c>
      <c r="CL64" s="11">
        <f t="shared" si="52"/>
        <v>3772432</v>
      </c>
      <c r="CM64" s="11">
        <f t="shared" si="52"/>
        <v>651215</v>
      </c>
      <c r="CN64" s="13"/>
      <c r="CO64" s="13"/>
      <c r="CP64" s="13"/>
      <c r="CQ64" s="13"/>
      <c r="CR64" s="13"/>
      <c r="CS64" s="13"/>
      <c r="CT64" s="7"/>
      <c r="CU64" s="8"/>
      <c r="CV64" s="8"/>
      <c r="CW64" s="7"/>
      <c r="CX64" s="7"/>
      <c r="CY64" s="8"/>
      <c r="CZ64" s="8"/>
      <c r="DA64" s="8"/>
      <c r="DB64" s="11"/>
      <c r="DC64" s="13"/>
      <c r="DD64" s="15"/>
    </row>
    <row r="65" spans="1:1477" s="6" customFormat="1" ht="24" customHeight="1" thickTop="1">
      <c r="B65" s="258" t="s">
        <v>35</v>
      </c>
      <c r="C65" s="259"/>
      <c r="D65" s="260"/>
      <c r="E65" s="110"/>
      <c r="F65" s="111"/>
      <c r="G65" s="112">
        <f t="shared" ref="G65:L65" si="53">SUM(G58,G64)</f>
        <v>14</v>
      </c>
      <c r="H65" s="112">
        <f t="shared" si="53"/>
        <v>31</v>
      </c>
      <c r="I65" s="112">
        <f t="shared" si="53"/>
        <v>74</v>
      </c>
      <c r="J65" s="112">
        <f t="shared" si="53"/>
        <v>6096</v>
      </c>
      <c r="K65" s="112">
        <f t="shared" si="53"/>
        <v>8250</v>
      </c>
      <c r="L65" s="112">
        <f t="shared" si="53"/>
        <v>8239</v>
      </c>
      <c r="M65" s="142">
        <f>IF(G65=0,0,N65/G65)</f>
        <v>1</v>
      </c>
      <c r="N65" s="112">
        <f t="shared" ref="N65:AC65" si="54">SUM(N58,N64)</f>
        <v>14</v>
      </c>
      <c r="O65" s="112">
        <f t="shared" si="54"/>
        <v>11</v>
      </c>
      <c r="P65" s="113">
        <f t="shared" si="54"/>
        <v>30</v>
      </c>
      <c r="Q65" s="113">
        <f t="shared" si="54"/>
        <v>0</v>
      </c>
      <c r="R65" s="112">
        <f t="shared" si="54"/>
        <v>2043</v>
      </c>
      <c r="S65" s="112">
        <f t="shared" si="54"/>
        <v>143</v>
      </c>
      <c r="T65" s="114">
        <f t="shared" si="54"/>
        <v>250587740</v>
      </c>
      <c r="U65" s="114">
        <f t="shared" si="54"/>
        <v>1039144</v>
      </c>
      <c r="V65" s="114">
        <f t="shared" si="54"/>
        <v>249548597</v>
      </c>
      <c r="W65" s="114">
        <f t="shared" si="54"/>
        <v>256731173</v>
      </c>
      <c r="X65" s="114">
        <f t="shared" si="54"/>
        <v>256603834</v>
      </c>
      <c r="Y65" s="114">
        <f t="shared" si="54"/>
        <v>-50970</v>
      </c>
      <c r="Z65" s="114">
        <f t="shared" si="54"/>
        <v>1375000</v>
      </c>
      <c r="AA65" s="114">
        <f t="shared" si="54"/>
        <v>1324030</v>
      </c>
      <c r="AB65" s="114">
        <f t="shared" si="54"/>
        <v>257927864</v>
      </c>
      <c r="AC65" s="114">
        <f t="shared" si="54"/>
        <v>257923198</v>
      </c>
      <c r="AD65" s="142">
        <f>IF(G65=0,0,AE65/G65)</f>
        <v>1</v>
      </c>
      <c r="AE65" s="144">
        <f t="shared" ref="AE65:CM65" si="55">SUM(AE58,AE64)</f>
        <v>14</v>
      </c>
      <c r="AF65" s="114">
        <f t="shared" si="55"/>
        <v>6065820</v>
      </c>
      <c r="AG65" s="114">
        <f t="shared" si="55"/>
        <v>6400634</v>
      </c>
      <c r="AH65" s="115">
        <f t="shared" si="55"/>
        <v>1379</v>
      </c>
      <c r="AI65" s="115">
        <f t="shared" si="55"/>
        <v>519</v>
      </c>
      <c r="AJ65" s="115">
        <f t="shared" si="55"/>
        <v>1</v>
      </c>
      <c r="AK65" s="115">
        <f t="shared" si="55"/>
        <v>75</v>
      </c>
      <c r="AL65" s="114">
        <f t="shared" si="55"/>
        <v>3605087</v>
      </c>
      <c r="AM65" s="114">
        <f t="shared" si="55"/>
        <v>809748</v>
      </c>
      <c r="AN65" s="115">
        <f t="shared" si="55"/>
        <v>66</v>
      </c>
      <c r="AO65" s="115">
        <f t="shared" si="55"/>
        <v>26</v>
      </c>
      <c r="AP65" s="114">
        <f t="shared" si="55"/>
        <v>1894364</v>
      </c>
      <c r="AQ65" s="114">
        <f t="shared" si="55"/>
        <v>161199</v>
      </c>
      <c r="AR65" s="115">
        <f t="shared" si="55"/>
        <v>0</v>
      </c>
      <c r="AS65" s="115">
        <f t="shared" si="55"/>
        <v>0</v>
      </c>
      <c r="AT65" s="114">
        <f t="shared" si="55"/>
        <v>2420</v>
      </c>
      <c r="AU65" s="114">
        <f t="shared" si="55"/>
        <v>0</v>
      </c>
      <c r="AV65" s="115">
        <f t="shared" si="55"/>
        <v>0</v>
      </c>
      <c r="AW65" s="115">
        <f t="shared" si="55"/>
        <v>0</v>
      </c>
      <c r="AX65" s="114">
        <f t="shared" si="55"/>
        <v>-1173394</v>
      </c>
      <c r="AY65" s="114">
        <f t="shared" si="55"/>
        <v>0</v>
      </c>
      <c r="AZ65" s="115">
        <f t="shared" si="55"/>
        <v>0</v>
      </c>
      <c r="BA65" s="115">
        <f t="shared" si="55"/>
        <v>0</v>
      </c>
      <c r="BB65" s="114">
        <f t="shared" si="55"/>
        <v>0</v>
      </c>
      <c r="BC65" s="114">
        <f t="shared" si="55"/>
        <v>0</v>
      </c>
      <c r="BD65" s="115">
        <f t="shared" si="55"/>
        <v>37</v>
      </c>
      <c r="BE65" s="115">
        <f t="shared" si="55"/>
        <v>10</v>
      </c>
      <c r="BF65" s="114">
        <f t="shared" si="55"/>
        <v>1084559</v>
      </c>
      <c r="BG65" s="114">
        <f t="shared" si="55"/>
        <v>33779</v>
      </c>
      <c r="BH65" s="115">
        <f t="shared" si="55"/>
        <v>0</v>
      </c>
      <c r="BI65" s="115">
        <f t="shared" si="55"/>
        <v>0</v>
      </c>
      <c r="BJ65" s="114">
        <f t="shared" si="55"/>
        <v>171617</v>
      </c>
      <c r="BK65" s="114">
        <f t="shared" si="55"/>
        <v>324226</v>
      </c>
      <c r="BL65" s="115">
        <f t="shared" si="55"/>
        <v>0</v>
      </c>
      <c r="BM65" s="115">
        <f t="shared" si="55"/>
        <v>0</v>
      </c>
      <c r="BN65" s="114">
        <f t="shared" si="55"/>
        <v>0</v>
      </c>
      <c r="BO65" s="114">
        <f t="shared" si="55"/>
        <v>0</v>
      </c>
      <c r="BP65" s="115">
        <f t="shared" si="55"/>
        <v>230</v>
      </c>
      <c r="BQ65" s="115">
        <f t="shared" si="55"/>
        <v>0</v>
      </c>
      <c r="BR65" s="114">
        <f t="shared" si="55"/>
        <v>339602</v>
      </c>
      <c r="BS65" s="114">
        <f t="shared" si="55"/>
        <v>0</v>
      </c>
      <c r="BT65" s="115">
        <f t="shared" si="55"/>
        <v>0</v>
      </c>
      <c r="BU65" s="115">
        <f t="shared" si="55"/>
        <v>0</v>
      </c>
      <c r="BV65" s="114">
        <f t="shared" si="55"/>
        <v>102645</v>
      </c>
      <c r="BW65" s="114">
        <f t="shared" si="55"/>
        <v>0</v>
      </c>
      <c r="BX65" s="115">
        <f t="shared" si="55"/>
        <v>25</v>
      </c>
      <c r="BY65" s="115">
        <f t="shared" si="55"/>
        <v>0</v>
      </c>
      <c r="BZ65" s="114">
        <f t="shared" si="55"/>
        <v>276156</v>
      </c>
      <c r="CA65" s="114">
        <f t="shared" si="55"/>
        <v>276156</v>
      </c>
      <c r="CB65" s="115">
        <f t="shared" si="55"/>
        <v>0</v>
      </c>
      <c r="CC65" s="115">
        <f t="shared" si="55"/>
        <v>0</v>
      </c>
      <c r="CD65" s="114">
        <f t="shared" si="55"/>
        <v>0</v>
      </c>
      <c r="CE65" s="114">
        <f t="shared" si="55"/>
        <v>0</v>
      </c>
      <c r="CF65" s="115">
        <f t="shared" si="55"/>
        <v>0</v>
      </c>
      <c r="CG65" s="115">
        <f t="shared" si="55"/>
        <v>0</v>
      </c>
      <c r="CH65" s="114">
        <f t="shared" si="55"/>
        <v>-48896</v>
      </c>
      <c r="CI65" s="114">
        <f t="shared" si="55"/>
        <v>0</v>
      </c>
      <c r="CJ65" s="115">
        <f t="shared" si="55"/>
        <v>359</v>
      </c>
      <c r="CK65" s="115">
        <f t="shared" si="55"/>
        <v>111</v>
      </c>
      <c r="CL65" s="114">
        <f t="shared" si="55"/>
        <v>6254160</v>
      </c>
      <c r="CM65" s="114">
        <f t="shared" si="55"/>
        <v>1605108</v>
      </c>
      <c r="CN65" s="116"/>
      <c r="CO65" s="116"/>
      <c r="CP65" s="116"/>
      <c r="CQ65" s="116"/>
      <c r="CR65" s="116"/>
      <c r="CS65" s="116"/>
      <c r="CT65" s="110"/>
      <c r="CU65" s="111"/>
      <c r="CV65" s="111"/>
      <c r="CW65" s="110"/>
      <c r="CX65" s="110"/>
      <c r="CY65" s="111"/>
      <c r="CZ65" s="111"/>
      <c r="DA65" s="111"/>
      <c r="DB65" s="114"/>
      <c r="DC65" s="116"/>
      <c r="DD65" s="116"/>
    </row>
    <row r="66" spans="1:1477" s="69" customFormat="1">
      <c r="B66" s="67" t="s">
        <v>4</v>
      </c>
      <c r="C66" s="67" t="s">
        <v>221</v>
      </c>
      <c r="D66" s="67" t="s">
        <v>222</v>
      </c>
      <c r="E66" s="68">
        <v>44727</v>
      </c>
      <c r="F66" s="67" t="s">
        <v>400</v>
      </c>
      <c r="G66" s="67" t="s">
        <v>403</v>
      </c>
      <c r="H66" s="187">
        <v>2</v>
      </c>
      <c r="I66" s="69">
        <v>5</v>
      </c>
      <c r="J66" s="69">
        <v>170</v>
      </c>
      <c r="K66" s="69">
        <v>327</v>
      </c>
      <c r="L66" s="69">
        <v>327</v>
      </c>
      <c r="M66" s="186">
        <f>IF(J66 = 0,0,(L66-AH66-AI66)/J66)</f>
        <v>1.3647058823529412</v>
      </c>
      <c r="N66" s="69">
        <f>IF(G66&lt;&gt;"",IF(M66&lt;=1.2,1,0),0)</f>
        <v>0</v>
      </c>
      <c r="O66" s="69">
        <v>0</v>
      </c>
      <c r="P66" s="69">
        <v>0</v>
      </c>
      <c r="Q66" s="69">
        <v>0</v>
      </c>
      <c r="R66" s="69">
        <v>95</v>
      </c>
      <c r="S66" s="69">
        <v>62</v>
      </c>
      <c r="T66" s="190">
        <v>4062453</v>
      </c>
      <c r="U66" s="190">
        <v>50000</v>
      </c>
      <c r="V66" s="190">
        <v>4012453</v>
      </c>
      <c r="W66" s="190">
        <v>4217199</v>
      </c>
      <c r="X66" s="190">
        <v>4121213</v>
      </c>
      <c r="Y66" s="190">
        <v>0</v>
      </c>
      <c r="Z66" s="190">
        <v>0</v>
      </c>
      <c r="AA66" s="190">
        <v>0</v>
      </c>
      <c r="AB66" s="190">
        <v>4121213</v>
      </c>
      <c r="AC66" s="190">
        <v>4063114</v>
      </c>
      <c r="AD66" s="186">
        <f>IF(V66=0,0,AC66/V66)</f>
        <v>1.0126259422851807</v>
      </c>
      <c r="AE66" s="69">
        <f>IF(AD66 &lt;=1.1,1,0)</f>
        <v>1</v>
      </c>
      <c r="AF66" s="190">
        <v>-57178</v>
      </c>
      <c r="AG66" s="190">
        <v>154746</v>
      </c>
      <c r="AH66" s="69">
        <v>45</v>
      </c>
      <c r="AI66" s="69">
        <v>50</v>
      </c>
      <c r="AJ66" s="69">
        <v>0</v>
      </c>
      <c r="AK66" s="69">
        <v>0</v>
      </c>
      <c r="AL66" s="80">
        <v>0</v>
      </c>
      <c r="AM66" s="80">
        <v>0</v>
      </c>
      <c r="AN66" s="69">
        <v>0</v>
      </c>
      <c r="AO66" s="69">
        <v>20</v>
      </c>
      <c r="AP66" s="80">
        <v>128330</v>
      </c>
      <c r="AQ66" s="80">
        <v>0</v>
      </c>
      <c r="AR66" s="69">
        <v>0</v>
      </c>
      <c r="AS66" s="69">
        <v>0</v>
      </c>
      <c r="AT66" s="80">
        <v>0</v>
      </c>
      <c r="AU66" s="80">
        <v>0</v>
      </c>
      <c r="AV66" s="69">
        <v>0</v>
      </c>
      <c r="AW66" s="69">
        <v>0</v>
      </c>
      <c r="AX66" s="80">
        <v>0</v>
      </c>
      <c r="AY66" s="80">
        <v>0</v>
      </c>
      <c r="AZ66" s="69">
        <v>0</v>
      </c>
      <c r="BA66" s="69">
        <v>0</v>
      </c>
      <c r="BB66" s="80">
        <v>0</v>
      </c>
      <c r="BC66" s="80">
        <v>0</v>
      </c>
      <c r="BD66" s="69">
        <v>0</v>
      </c>
      <c r="BE66" s="69">
        <v>0</v>
      </c>
      <c r="BF66" s="80">
        <v>0</v>
      </c>
      <c r="BG66" s="80">
        <v>0</v>
      </c>
      <c r="BH66" s="69">
        <v>0</v>
      </c>
      <c r="BI66" s="69">
        <v>0</v>
      </c>
      <c r="BJ66" s="80">
        <v>0</v>
      </c>
      <c r="BK66" s="80">
        <v>0</v>
      </c>
      <c r="BL66" s="69">
        <v>0</v>
      </c>
      <c r="BM66" s="69">
        <v>0</v>
      </c>
      <c r="BN66" s="80">
        <v>0</v>
      </c>
      <c r="BO66" s="80">
        <v>0</v>
      </c>
      <c r="BP66" s="69">
        <v>0</v>
      </c>
      <c r="BQ66" s="69">
        <v>0</v>
      </c>
      <c r="BR66" s="80">
        <v>921</v>
      </c>
      <c r="BS66" s="80">
        <v>0</v>
      </c>
      <c r="BT66" s="69">
        <v>0</v>
      </c>
      <c r="BU66" s="69">
        <v>0</v>
      </c>
      <c r="BV66" s="80">
        <v>0</v>
      </c>
      <c r="BW66" s="80">
        <v>0</v>
      </c>
      <c r="BX66" s="69">
        <v>0</v>
      </c>
      <c r="BY66" s="69">
        <v>0</v>
      </c>
      <c r="BZ66" s="80">
        <v>0</v>
      </c>
      <c r="CA66" s="80">
        <v>0</v>
      </c>
      <c r="CB66" s="69">
        <v>0</v>
      </c>
      <c r="CC66" s="69">
        <v>0</v>
      </c>
      <c r="CD66" s="80">
        <v>0</v>
      </c>
      <c r="CE66" s="80">
        <v>0</v>
      </c>
      <c r="CF66" s="69">
        <v>0</v>
      </c>
      <c r="CG66" s="69">
        <v>0</v>
      </c>
      <c r="CH66" s="80">
        <v>0</v>
      </c>
      <c r="CI66" s="80">
        <v>0</v>
      </c>
      <c r="CJ66" s="69">
        <v>0</v>
      </c>
      <c r="CK66" s="69">
        <v>20</v>
      </c>
      <c r="CL66" s="80">
        <v>129251</v>
      </c>
      <c r="CM66" s="80">
        <v>0</v>
      </c>
      <c r="CN66" s="67" t="s">
        <v>317</v>
      </c>
      <c r="CO66" s="67" t="s">
        <v>318</v>
      </c>
      <c r="CP66" s="67" t="s">
        <v>294</v>
      </c>
      <c r="CQ66" s="67" t="s">
        <v>294</v>
      </c>
      <c r="CR66" s="67" t="s">
        <v>294</v>
      </c>
      <c r="CS66" s="67" t="s">
        <v>294</v>
      </c>
      <c r="CT66" s="68">
        <v>45489</v>
      </c>
      <c r="CU66" s="67" t="s">
        <v>398</v>
      </c>
      <c r="CV66" s="67" t="s">
        <v>399</v>
      </c>
      <c r="CW66" s="68" t="s">
        <v>168</v>
      </c>
      <c r="CX66" s="68">
        <v>45352</v>
      </c>
      <c r="CY66" s="67" t="s">
        <v>396</v>
      </c>
      <c r="CZ66" s="67" t="s">
        <v>401</v>
      </c>
      <c r="DA66" s="67" t="s">
        <v>423</v>
      </c>
      <c r="DB66" s="81">
        <v>5797838.3399999999</v>
      </c>
      <c r="DC66" s="67"/>
      <c r="DD66" s="67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1:1477" s="69" customFormat="1">
      <c r="B67" s="67" t="s">
        <v>4</v>
      </c>
      <c r="C67" s="67" t="s">
        <v>278</v>
      </c>
      <c r="D67" s="67" t="s">
        <v>279</v>
      </c>
      <c r="E67" s="68">
        <v>44678</v>
      </c>
      <c r="F67" s="67" t="s">
        <v>400</v>
      </c>
      <c r="G67" s="67" t="s">
        <v>403</v>
      </c>
      <c r="H67" s="187">
        <v>2</v>
      </c>
      <c r="I67" s="69">
        <v>2</v>
      </c>
      <c r="J67" s="69">
        <v>350</v>
      </c>
      <c r="K67" s="69">
        <v>535</v>
      </c>
      <c r="L67" s="69">
        <v>535</v>
      </c>
      <c r="M67" s="186">
        <f t="shared" ref="M67:M74" si="56">IF(J67 = 0,0,(L67-AH67-AI67)/J67)</f>
        <v>1.082857142857143</v>
      </c>
      <c r="N67" s="69">
        <f t="shared" ref="N67:N74" si="57">IF(G67&lt;&gt;"",IF(M67&lt;=1.2,1,0),0)</f>
        <v>1</v>
      </c>
      <c r="O67" s="69">
        <v>0</v>
      </c>
      <c r="P67" s="69">
        <v>0</v>
      </c>
      <c r="Q67" s="69">
        <v>0</v>
      </c>
      <c r="R67" s="69">
        <v>185</v>
      </c>
      <c r="S67" s="69">
        <v>0</v>
      </c>
      <c r="T67" s="190">
        <v>10638248</v>
      </c>
      <c r="U67" s="190">
        <v>127000</v>
      </c>
      <c r="V67" s="190">
        <v>10511248</v>
      </c>
      <c r="W67" s="190">
        <v>10677535</v>
      </c>
      <c r="X67" s="190">
        <v>11115999</v>
      </c>
      <c r="Y67" s="190">
        <v>0</v>
      </c>
      <c r="Z67" s="190">
        <v>0</v>
      </c>
      <c r="AA67" s="190">
        <v>0</v>
      </c>
      <c r="AB67" s="190">
        <v>11115999</v>
      </c>
      <c r="AC67" s="190">
        <v>11021098</v>
      </c>
      <c r="AD67" s="186">
        <f t="shared" ref="AD67:AD74" si="58">IF(V67=0,0,AC67/V67)</f>
        <v>1.0485051822580915</v>
      </c>
      <c r="AE67" s="69">
        <f t="shared" ref="AE67:AE74" si="59">IF(AD67 &lt;=1.1,1,0)</f>
        <v>1</v>
      </c>
      <c r="AF67" s="190">
        <v>-94902</v>
      </c>
      <c r="AG67" s="190">
        <v>39287</v>
      </c>
      <c r="AH67" s="69">
        <v>76</v>
      </c>
      <c r="AI67" s="69">
        <v>80</v>
      </c>
      <c r="AJ67" s="69">
        <v>0</v>
      </c>
      <c r="AK67" s="69">
        <v>0</v>
      </c>
      <c r="AL67" s="80">
        <v>64056</v>
      </c>
      <c r="AM67" s="80">
        <v>0</v>
      </c>
      <c r="AN67" s="69">
        <v>0</v>
      </c>
      <c r="AO67" s="69">
        <v>0</v>
      </c>
      <c r="AP67" s="80">
        <v>3850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0</v>
      </c>
      <c r="CK67" s="69">
        <v>0</v>
      </c>
      <c r="CL67" s="80">
        <v>67906</v>
      </c>
      <c r="CM67" s="80">
        <v>0</v>
      </c>
      <c r="CN67" s="67" t="s">
        <v>372</v>
      </c>
      <c r="CO67" s="67" t="s">
        <v>373</v>
      </c>
      <c r="CP67" s="67" t="s">
        <v>294</v>
      </c>
      <c r="CQ67" s="67" t="s">
        <v>294</v>
      </c>
      <c r="CR67" s="67" t="s">
        <v>294</v>
      </c>
      <c r="CS67" s="67" t="s">
        <v>294</v>
      </c>
      <c r="CT67" s="68">
        <v>45517</v>
      </c>
      <c r="CU67" s="67" t="s">
        <v>398</v>
      </c>
      <c r="CV67" s="67" t="s">
        <v>399</v>
      </c>
      <c r="CW67" s="68" t="s">
        <v>168</v>
      </c>
      <c r="CX67" s="68">
        <v>45389</v>
      </c>
      <c r="CY67" s="67" t="s">
        <v>400</v>
      </c>
      <c r="CZ67" s="67" t="s">
        <v>401</v>
      </c>
      <c r="DA67" s="67" t="s">
        <v>424</v>
      </c>
      <c r="DB67" s="81">
        <v>15691232.300000001</v>
      </c>
      <c r="DC67" s="67"/>
      <c r="DD67" s="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1:1477" s="69" customFormat="1">
      <c r="B68" s="67" t="s">
        <v>4</v>
      </c>
      <c r="C68" s="67" t="s">
        <v>223</v>
      </c>
      <c r="D68" s="67" t="s">
        <v>224</v>
      </c>
      <c r="E68" s="68">
        <v>44587</v>
      </c>
      <c r="F68" s="67" t="s">
        <v>396</v>
      </c>
      <c r="G68" s="67" t="s">
        <v>403</v>
      </c>
      <c r="H68" s="187">
        <v>3</v>
      </c>
      <c r="I68" s="69">
        <v>3</v>
      </c>
      <c r="J68" s="69">
        <v>300</v>
      </c>
      <c r="K68" s="69">
        <v>620</v>
      </c>
      <c r="L68" s="69">
        <v>619</v>
      </c>
      <c r="M68" s="186">
        <f t="shared" si="56"/>
        <v>1.5533333333333332</v>
      </c>
      <c r="N68" s="69">
        <f t="shared" si="57"/>
        <v>0</v>
      </c>
      <c r="O68" s="69">
        <v>1</v>
      </c>
      <c r="P68" s="69">
        <v>0</v>
      </c>
      <c r="Q68" s="69">
        <v>0</v>
      </c>
      <c r="R68" s="69">
        <v>153</v>
      </c>
      <c r="S68" s="69">
        <v>167</v>
      </c>
      <c r="T68" s="190">
        <v>2406406</v>
      </c>
      <c r="U68" s="190">
        <v>50000</v>
      </c>
      <c r="V68" s="190">
        <v>2356406</v>
      </c>
      <c r="W68" s="190">
        <v>2511349</v>
      </c>
      <c r="X68" s="190">
        <v>2568507</v>
      </c>
      <c r="Y68" s="190">
        <v>0</v>
      </c>
      <c r="Z68" s="190">
        <v>0</v>
      </c>
      <c r="AA68" s="190">
        <v>0</v>
      </c>
      <c r="AB68" s="190">
        <v>2568507</v>
      </c>
      <c r="AC68" s="190">
        <v>2563775</v>
      </c>
      <c r="AD68" s="186">
        <f t="shared" si="58"/>
        <v>1.0880022373054559</v>
      </c>
      <c r="AE68" s="69">
        <f t="shared" si="59"/>
        <v>1</v>
      </c>
      <c r="AF68" s="190">
        <v>-1791</v>
      </c>
      <c r="AG68" s="190">
        <v>104943</v>
      </c>
      <c r="AH68" s="69">
        <v>39</v>
      </c>
      <c r="AI68" s="69">
        <v>114</v>
      </c>
      <c r="AJ68" s="69">
        <v>0</v>
      </c>
      <c r="AK68" s="69">
        <v>0</v>
      </c>
      <c r="AL68" s="80">
        <v>43617</v>
      </c>
      <c r="AM68" s="80">
        <v>0</v>
      </c>
      <c r="AN68" s="69">
        <v>0</v>
      </c>
      <c r="AO68" s="69">
        <v>167</v>
      </c>
      <c r="AP68" s="80">
        <v>5369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52001</v>
      </c>
      <c r="BG68" s="80">
        <v>0</v>
      </c>
      <c r="BH68" s="69">
        <v>0</v>
      </c>
      <c r="BI68" s="69">
        <v>0</v>
      </c>
      <c r="BJ68" s="80">
        <v>1014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2941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167</v>
      </c>
      <c r="CL68" s="80">
        <v>104943</v>
      </c>
      <c r="CM68" s="80">
        <v>0</v>
      </c>
      <c r="CN68" s="67" t="s">
        <v>374</v>
      </c>
      <c r="CO68" s="67" t="s">
        <v>375</v>
      </c>
      <c r="CP68" s="67" t="s">
        <v>294</v>
      </c>
      <c r="CQ68" s="67" t="s">
        <v>294</v>
      </c>
      <c r="CR68" s="67" t="s">
        <v>294</v>
      </c>
      <c r="CS68" s="67" t="s">
        <v>294</v>
      </c>
      <c r="CT68" s="68">
        <v>45517</v>
      </c>
      <c r="CU68" s="67" t="s">
        <v>398</v>
      </c>
      <c r="CV68" s="67" t="s">
        <v>399</v>
      </c>
      <c r="CW68" s="68" t="s">
        <v>168</v>
      </c>
      <c r="CX68" s="68">
        <v>45397</v>
      </c>
      <c r="CY68" s="67" t="s">
        <v>400</v>
      </c>
      <c r="CZ68" s="67" t="s">
        <v>401</v>
      </c>
      <c r="DA68" s="67" t="s">
        <v>423</v>
      </c>
      <c r="DB68" s="81">
        <v>2297943.7999999998</v>
      </c>
      <c r="DC68" s="67"/>
      <c r="DD68" s="67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1:1477" s="69" customFormat="1">
      <c r="B69" s="67" t="s">
        <v>4</v>
      </c>
      <c r="C69" s="67" t="s">
        <v>280</v>
      </c>
      <c r="D69" s="67" t="s">
        <v>281</v>
      </c>
      <c r="E69" s="68">
        <v>44727</v>
      </c>
      <c r="F69" s="67" t="s">
        <v>400</v>
      </c>
      <c r="G69" s="67" t="s">
        <v>403</v>
      </c>
      <c r="H69" s="187">
        <v>2</v>
      </c>
      <c r="I69" s="69">
        <v>1</v>
      </c>
      <c r="J69" s="69">
        <v>130</v>
      </c>
      <c r="K69" s="69">
        <v>234</v>
      </c>
      <c r="L69" s="69">
        <v>234</v>
      </c>
      <c r="M69" s="186">
        <f t="shared" si="56"/>
        <v>1</v>
      </c>
      <c r="N69" s="69">
        <f t="shared" si="57"/>
        <v>1</v>
      </c>
      <c r="O69" s="69">
        <v>0</v>
      </c>
      <c r="P69" s="69">
        <v>0</v>
      </c>
      <c r="Q69" s="69">
        <v>0</v>
      </c>
      <c r="R69" s="69">
        <v>104</v>
      </c>
      <c r="S69" s="69">
        <v>0</v>
      </c>
      <c r="T69" s="190">
        <v>1071415</v>
      </c>
      <c r="U69" s="190">
        <v>20000</v>
      </c>
      <c r="V69" s="190">
        <v>1051415</v>
      </c>
      <c r="W69" s="190">
        <v>1072209</v>
      </c>
      <c r="X69" s="190">
        <v>1061331</v>
      </c>
      <c r="Y69" s="190">
        <v>0</v>
      </c>
      <c r="Z69" s="190">
        <v>0</v>
      </c>
      <c r="AA69" s="190">
        <v>0</v>
      </c>
      <c r="AB69" s="190">
        <v>1061331</v>
      </c>
      <c r="AC69" s="190">
        <v>1059054</v>
      </c>
      <c r="AD69" s="186">
        <f t="shared" si="58"/>
        <v>1.007265447040417</v>
      </c>
      <c r="AE69" s="69">
        <f t="shared" si="59"/>
        <v>1</v>
      </c>
      <c r="AF69" s="190">
        <v>-1484</v>
      </c>
      <c r="AG69" s="190">
        <v>793</v>
      </c>
      <c r="AH69" s="69">
        <v>94</v>
      </c>
      <c r="AI69" s="69">
        <v>10</v>
      </c>
      <c r="AJ69" s="69">
        <v>0</v>
      </c>
      <c r="AK69" s="69">
        <v>0</v>
      </c>
      <c r="AL69" s="80">
        <v>5815</v>
      </c>
      <c r="AM69" s="80">
        <v>0</v>
      </c>
      <c r="AN69" s="69">
        <v>0</v>
      </c>
      <c r="AO69" s="69">
        <v>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52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52</v>
      </c>
      <c r="CK69" s="69">
        <v>0</v>
      </c>
      <c r="CL69" s="80">
        <v>5815</v>
      </c>
      <c r="CM69" s="80">
        <v>0</v>
      </c>
      <c r="CN69" s="67" t="s">
        <v>346</v>
      </c>
      <c r="CO69" s="67" t="s">
        <v>347</v>
      </c>
      <c r="CP69" s="67" t="s">
        <v>294</v>
      </c>
      <c r="CQ69" s="67" t="s">
        <v>294</v>
      </c>
      <c r="CR69" s="67" t="s">
        <v>294</v>
      </c>
      <c r="CS69" s="67" t="s">
        <v>294</v>
      </c>
      <c r="CT69" s="68">
        <v>45517</v>
      </c>
      <c r="CU69" s="67" t="s">
        <v>398</v>
      </c>
      <c r="CV69" s="67" t="s">
        <v>399</v>
      </c>
      <c r="CW69" s="68" t="s">
        <v>168</v>
      </c>
      <c r="CX69" s="68">
        <v>45224</v>
      </c>
      <c r="CY69" s="67" t="s">
        <v>402</v>
      </c>
      <c r="CZ69" s="67" t="s">
        <v>401</v>
      </c>
      <c r="DA69" s="67" t="s">
        <v>425</v>
      </c>
      <c r="DB69" s="81">
        <v>734929.4</v>
      </c>
      <c r="DC69" s="67"/>
      <c r="DD69" s="67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1:1477" s="69" customFormat="1">
      <c r="B70" s="67" t="s">
        <v>4</v>
      </c>
      <c r="C70" s="67" t="s">
        <v>225</v>
      </c>
      <c r="D70" s="67" t="s">
        <v>226</v>
      </c>
      <c r="E70" s="68">
        <v>44650</v>
      </c>
      <c r="F70" s="67" t="s">
        <v>396</v>
      </c>
      <c r="G70" s="67" t="s">
        <v>403</v>
      </c>
      <c r="H70" s="187">
        <v>2</v>
      </c>
      <c r="I70" s="69">
        <v>1</v>
      </c>
      <c r="J70" s="69">
        <v>170</v>
      </c>
      <c r="K70" s="69">
        <v>329</v>
      </c>
      <c r="L70" s="69">
        <v>322</v>
      </c>
      <c r="M70" s="186">
        <f t="shared" si="56"/>
        <v>0.98235294117647054</v>
      </c>
      <c r="N70" s="69">
        <f t="shared" si="57"/>
        <v>1</v>
      </c>
      <c r="O70" s="69">
        <v>7</v>
      </c>
      <c r="P70" s="69">
        <v>0</v>
      </c>
      <c r="Q70" s="69">
        <v>0</v>
      </c>
      <c r="R70" s="69">
        <v>155</v>
      </c>
      <c r="S70" s="69">
        <v>4</v>
      </c>
      <c r="T70" s="190">
        <v>2950212</v>
      </c>
      <c r="U70" s="190">
        <v>50000</v>
      </c>
      <c r="V70" s="190">
        <v>2900212</v>
      </c>
      <c r="W70" s="190">
        <v>2990212</v>
      </c>
      <c r="X70" s="190">
        <v>3032852</v>
      </c>
      <c r="Y70" s="190">
        <v>0</v>
      </c>
      <c r="Z70" s="190">
        <v>0</v>
      </c>
      <c r="AA70" s="190">
        <v>0</v>
      </c>
      <c r="AB70" s="190">
        <v>3032852</v>
      </c>
      <c r="AC70" s="190">
        <v>3032337</v>
      </c>
      <c r="AD70" s="186">
        <f t="shared" si="58"/>
        <v>1.0455570144527366</v>
      </c>
      <c r="AE70" s="69">
        <f t="shared" si="59"/>
        <v>1</v>
      </c>
      <c r="AF70" s="190">
        <v>-515</v>
      </c>
      <c r="AG70" s="190">
        <v>40000</v>
      </c>
      <c r="AH70" s="69">
        <v>128</v>
      </c>
      <c r="AI70" s="69">
        <v>27</v>
      </c>
      <c r="AJ70" s="69">
        <v>0</v>
      </c>
      <c r="AK70" s="69">
        <v>0</v>
      </c>
      <c r="AL70" s="80">
        <v>40000</v>
      </c>
      <c r="AM70" s="80">
        <v>0</v>
      </c>
      <c r="AN70" s="69">
        <v>0</v>
      </c>
      <c r="AO70" s="69">
        <v>4</v>
      </c>
      <c r="AP70" s="80">
        <v>20812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4</v>
      </c>
      <c r="CL70" s="80">
        <v>60812</v>
      </c>
      <c r="CM70" s="80">
        <v>0</v>
      </c>
      <c r="CN70" s="67" t="s">
        <v>315</v>
      </c>
      <c r="CO70" s="67" t="s">
        <v>316</v>
      </c>
      <c r="CP70" s="67" t="s">
        <v>294</v>
      </c>
      <c r="CQ70" s="67" t="s">
        <v>294</v>
      </c>
      <c r="CR70" s="67" t="s">
        <v>294</v>
      </c>
      <c r="CS70" s="67" t="s">
        <v>294</v>
      </c>
      <c r="CT70" s="68">
        <v>45489</v>
      </c>
      <c r="CU70" s="67" t="s">
        <v>398</v>
      </c>
      <c r="CV70" s="67" t="s">
        <v>399</v>
      </c>
      <c r="CW70" s="68" t="s">
        <v>168</v>
      </c>
      <c r="CX70" s="68">
        <v>45352</v>
      </c>
      <c r="CY70" s="67" t="s">
        <v>396</v>
      </c>
      <c r="CZ70" s="67" t="s">
        <v>401</v>
      </c>
      <c r="DA70" s="67" t="s">
        <v>426</v>
      </c>
      <c r="DB70" s="81">
        <v>1861686.1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1:1477" s="69" customFormat="1">
      <c r="B71" s="67" t="s">
        <v>4</v>
      </c>
      <c r="C71" s="67" t="s">
        <v>227</v>
      </c>
      <c r="D71" s="67" t="s">
        <v>228</v>
      </c>
      <c r="E71" s="68">
        <v>44839</v>
      </c>
      <c r="F71" s="67" t="s">
        <v>402</v>
      </c>
      <c r="G71" s="67" t="s">
        <v>397</v>
      </c>
      <c r="H71" s="187">
        <v>2</v>
      </c>
      <c r="I71" s="69">
        <v>1</v>
      </c>
      <c r="J71" s="69">
        <v>300</v>
      </c>
      <c r="K71" s="69">
        <v>329</v>
      </c>
      <c r="L71" s="69">
        <v>307</v>
      </c>
      <c r="M71" s="186">
        <f t="shared" si="56"/>
        <v>0.92666666666666664</v>
      </c>
      <c r="N71" s="69">
        <f t="shared" si="57"/>
        <v>1</v>
      </c>
      <c r="O71" s="69">
        <v>22</v>
      </c>
      <c r="P71" s="69">
        <v>0</v>
      </c>
      <c r="Q71" s="69">
        <v>0</v>
      </c>
      <c r="R71" s="69">
        <v>29</v>
      </c>
      <c r="S71" s="69">
        <v>0</v>
      </c>
      <c r="T71" s="190">
        <v>1830300</v>
      </c>
      <c r="U71" s="190">
        <v>50000</v>
      </c>
      <c r="V71" s="190">
        <v>1780300</v>
      </c>
      <c r="W71" s="190">
        <v>1832918</v>
      </c>
      <c r="X71" s="190">
        <v>1800435</v>
      </c>
      <c r="Y71" s="190">
        <v>0</v>
      </c>
      <c r="Z71" s="190">
        <v>0</v>
      </c>
      <c r="AA71" s="190">
        <v>0</v>
      </c>
      <c r="AB71" s="190">
        <v>1800435</v>
      </c>
      <c r="AC71" s="190">
        <v>1797799</v>
      </c>
      <c r="AD71" s="186">
        <f t="shared" si="58"/>
        <v>1.0098292422625401</v>
      </c>
      <c r="AE71" s="69">
        <f t="shared" si="59"/>
        <v>1</v>
      </c>
      <c r="AF71" s="190">
        <v>-18</v>
      </c>
      <c r="AG71" s="190">
        <v>2618</v>
      </c>
      <c r="AH71" s="69">
        <v>7</v>
      </c>
      <c r="AI71" s="69">
        <v>22</v>
      </c>
      <c r="AJ71" s="69">
        <v>0</v>
      </c>
      <c r="AK71" s="69">
        <v>0</v>
      </c>
      <c r="AL71" s="80">
        <v>0</v>
      </c>
      <c r="AM71" s="80">
        <v>0</v>
      </c>
      <c r="AN71" s="69">
        <v>0</v>
      </c>
      <c r="AO71" s="69">
        <v>0</v>
      </c>
      <c r="AP71" s="80">
        <v>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2618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0</v>
      </c>
      <c r="CK71" s="69">
        <v>0</v>
      </c>
      <c r="CL71" s="80">
        <v>2618</v>
      </c>
      <c r="CM71" s="80">
        <v>0</v>
      </c>
      <c r="CN71" s="67" t="s">
        <v>374</v>
      </c>
      <c r="CO71" s="67" t="s">
        <v>375</v>
      </c>
      <c r="CP71" s="67" t="s">
        <v>294</v>
      </c>
      <c r="CQ71" s="67" t="s">
        <v>294</v>
      </c>
      <c r="CR71" s="67" t="s">
        <v>294</v>
      </c>
      <c r="CS71" s="67" t="s">
        <v>294</v>
      </c>
      <c r="CT71" s="68">
        <v>45517</v>
      </c>
      <c r="CU71" s="67" t="s">
        <v>398</v>
      </c>
      <c r="CV71" s="67" t="s">
        <v>399</v>
      </c>
      <c r="CW71" s="68" t="s">
        <v>168</v>
      </c>
      <c r="CX71" s="68">
        <v>45387</v>
      </c>
      <c r="CY71" s="67" t="s">
        <v>400</v>
      </c>
      <c r="CZ71" s="67" t="s">
        <v>401</v>
      </c>
      <c r="DA71" s="67" t="s">
        <v>426</v>
      </c>
      <c r="DB71" s="81">
        <v>1120306</v>
      </c>
      <c r="DC71" s="67"/>
      <c r="DD71" s="67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1:1477" s="69" customFormat="1">
      <c r="B72" s="67" t="s">
        <v>4</v>
      </c>
      <c r="C72" s="67" t="s">
        <v>376</v>
      </c>
      <c r="D72" s="67" t="s">
        <v>427</v>
      </c>
      <c r="E72" s="68">
        <v>44902</v>
      </c>
      <c r="F72" s="67" t="s">
        <v>402</v>
      </c>
      <c r="G72" s="67" t="s">
        <v>397</v>
      </c>
      <c r="H72" s="187">
        <v>1</v>
      </c>
      <c r="I72" s="69">
        <v>0</v>
      </c>
      <c r="J72" s="69">
        <v>250</v>
      </c>
      <c r="K72" s="69">
        <v>301</v>
      </c>
      <c r="L72" s="69">
        <v>296</v>
      </c>
      <c r="M72" s="186">
        <f t="shared" si="56"/>
        <v>0.98</v>
      </c>
      <c r="N72" s="69">
        <f t="shared" si="57"/>
        <v>1</v>
      </c>
      <c r="O72" s="69">
        <v>5</v>
      </c>
      <c r="P72" s="69">
        <v>0</v>
      </c>
      <c r="Q72" s="69">
        <v>0</v>
      </c>
      <c r="R72" s="69">
        <v>51</v>
      </c>
      <c r="S72" s="69">
        <v>0</v>
      </c>
      <c r="T72" s="190">
        <v>937052</v>
      </c>
      <c r="U72" s="190">
        <v>40000</v>
      </c>
      <c r="V72" s="190">
        <v>897052</v>
      </c>
      <c r="W72" s="190">
        <v>937052</v>
      </c>
      <c r="X72" s="190">
        <v>953863</v>
      </c>
      <c r="Y72" s="190">
        <v>0</v>
      </c>
      <c r="Z72" s="190">
        <v>0</v>
      </c>
      <c r="AA72" s="190">
        <v>0</v>
      </c>
      <c r="AB72" s="190">
        <v>953863</v>
      </c>
      <c r="AC72" s="190">
        <v>953841</v>
      </c>
      <c r="AD72" s="186">
        <f t="shared" si="58"/>
        <v>1.0633062520344416</v>
      </c>
      <c r="AE72" s="69">
        <f t="shared" si="59"/>
        <v>1</v>
      </c>
      <c r="AF72" s="190">
        <v>-22</v>
      </c>
      <c r="AG72" s="190">
        <v>0</v>
      </c>
      <c r="AH72" s="69">
        <v>26</v>
      </c>
      <c r="AI72" s="69">
        <v>25</v>
      </c>
      <c r="AJ72" s="69">
        <v>0</v>
      </c>
      <c r="AK72" s="69">
        <v>0</v>
      </c>
      <c r="AL72" s="80">
        <v>0</v>
      </c>
      <c r="AM72" s="80">
        <v>0</v>
      </c>
      <c r="AN72" s="69">
        <v>0</v>
      </c>
      <c r="AO72" s="69">
        <v>0</v>
      </c>
      <c r="AP72" s="80">
        <v>0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0</v>
      </c>
      <c r="BR72" s="80">
        <v>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0</v>
      </c>
      <c r="CK72" s="69">
        <v>0</v>
      </c>
      <c r="CL72" s="80">
        <v>0</v>
      </c>
      <c r="CM72" s="80">
        <v>0</v>
      </c>
      <c r="CN72" s="67" t="s">
        <v>315</v>
      </c>
      <c r="CO72" s="67" t="s">
        <v>316</v>
      </c>
      <c r="CP72" s="67" t="s">
        <v>294</v>
      </c>
      <c r="CQ72" s="67" t="s">
        <v>294</v>
      </c>
      <c r="CR72" s="67" t="s">
        <v>294</v>
      </c>
      <c r="CS72" s="67" t="s">
        <v>294</v>
      </c>
      <c r="CT72" s="68">
        <v>45517</v>
      </c>
      <c r="CU72" s="67" t="s">
        <v>398</v>
      </c>
      <c r="CV72" s="67" t="s">
        <v>399</v>
      </c>
      <c r="CW72" s="68" t="s">
        <v>168</v>
      </c>
      <c r="CX72" s="68">
        <v>45455</v>
      </c>
      <c r="CY72" s="67" t="s">
        <v>400</v>
      </c>
      <c r="CZ72" s="67" t="s">
        <v>401</v>
      </c>
      <c r="DA72" s="67" t="s">
        <v>426</v>
      </c>
      <c r="DB72" s="81">
        <v>869794.25</v>
      </c>
      <c r="DC72" s="67"/>
      <c r="DD72" s="67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1:1477" s="69" customFormat="1">
      <c r="B73" s="67" t="s">
        <v>4</v>
      </c>
      <c r="C73" s="67" t="s">
        <v>229</v>
      </c>
      <c r="D73" s="67" t="s">
        <v>230</v>
      </c>
      <c r="E73" s="68">
        <v>44902</v>
      </c>
      <c r="F73" s="67" t="s">
        <v>402</v>
      </c>
      <c r="G73" s="67" t="s">
        <v>397</v>
      </c>
      <c r="H73" s="187">
        <v>2</v>
      </c>
      <c r="I73" s="69">
        <v>1</v>
      </c>
      <c r="J73" s="69">
        <v>180</v>
      </c>
      <c r="K73" s="69">
        <v>239</v>
      </c>
      <c r="L73" s="69">
        <v>237</v>
      </c>
      <c r="M73" s="186">
        <f t="shared" si="56"/>
        <v>1.038888888888889</v>
      </c>
      <c r="N73" s="69">
        <f t="shared" si="57"/>
        <v>1</v>
      </c>
      <c r="O73" s="69">
        <v>2</v>
      </c>
      <c r="P73" s="69">
        <v>0</v>
      </c>
      <c r="Q73" s="69">
        <v>0</v>
      </c>
      <c r="R73" s="69">
        <v>50</v>
      </c>
      <c r="S73" s="69">
        <v>9</v>
      </c>
      <c r="T73" s="190">
        <v>1821012</v>
      </c>
      <c r="U73" s="190">
        <v>34500</v>
      </c>
      <c r="V73" s="190">
        <v>1786512</v>
      </c>
      <c r="W73" s="190">
        <v>1822431</v>
      </c>
      <c r="X73" s="190">
        <v>1669665</v>
      </c>
      <c r="Y73" s="190">
        <v>0</v>
      </c>
      <c r="Z73" s="190">
        <v>0</v>
      </c>
      <c r="AA73" s="190">
        <v>0</v>
      </c>
      <c r="AB73" s="190">
        <v>1669665</v>
      </c>
      <c r="AC73" s="190">
        <v>1667048</v>
      </c>
      <c r="AD73" s="186">
        <f t="shared" si="58"/>
        <v>0.93313003215203705</v>
      </c>
      <c r="AE73" s="69">
        <f t="shared" si="59"/>
        <v>1</v>
      </c>
      <c r="AF73" s="190">
        <v>-1198</v>
      </c>
      <c r="AG73" s="190">
        <v>1419</v>
      </c>
      <c r="AH73" s="69">
        <v>9</v>
      </c>
      <c r="AI73" s="69">
        <v>41</v>
      </c>
      <c r="AJ73" s="69">
        <v>0</v>
      </c>
      <c r="AK73" s="69">
        <v>0</v>
      </c>
      <c r="AL73" s="80">
        <v>0</v>
      </c>
      <c r="AM73" s="80">
        <v>0</v>
      </c>
      <c r="AN73" s="69">
        <v>0</v>
      </c>
      <c r="AO73" s="69">
        <v>7</v>
      </c>
      <c r="AP73" s="80">
        <v>6654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2</v>
      </c>
      <c r="BF73" s="80">
        <v>12230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1419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0</v>
      </c>
      <c r="CK73" s="69">
        <v>9</v>
      </c>
      <c r="CL73" s="80">
        <v>20302</v>
      </c>
      <c r="CM73" s="80">
        <v>0</v>
      </c>
      <c r="CN73" s="67" t="s">
        <v>346</v>
      </c>
      <c r="CO73" s="67" t="s">
        <v>347</v>
      </c>
      <c r="CP73" s="67" t="s">
        <v>294</v>
      </c>
      <c r="CQ73" s="67" t="s">
        <v>294</v>
      </c>
      <c r="CR73" s="67" t="s">
        <v>294</v>
      </c>
      <c r="CS73" s="67" t="s">
        <v>294</v>
      </c>
      <c r="CT73" s="68">
        <v>45476</v>
      </c>
      <c r="CU73" s="67" t="s">
        <v>398</v>
      </c>
      <c r="CV73" s="67" t="s">
        <v>399</v>
      </c>
      <c r="CW73" s="68" t="s">
        <v>168</v>
      </c>
      <c r="CX73" s="68">
        <v>45329</v>
      </c>
      <c r="CY73" s="67" t="s">
        <v>396</v>
      </c>
      <c r="CZ73" s="67" t="s">
        <v>401</v>
      </c>
      <c r="DA73" s="67" t="s">
        <v>426</v>
      </c>
      <c r="DB73" s="81">
        <v>749625.55</v>
      </c>
      <c r="DC73" s="67"/>
      <c r="DD73" s="67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1:1477" s="69" customFormat="1">
      <c r="B74" s="67" t="s">
        <v>4</v>
      </c>
      <c r="C74" s="67" t="s">
        <v>231</v>
      </c>
      <c r="D74" s="67" t="s">
        <v>232</v>
      </c>
      <c r="E74" s="68">
        <v>45070</v>
      </c>
      <c r="F74" s="67" t="s">
        <v>400</v>
      </c>
      <c r="G74" s="67" t="s">
        <v>397</v>
      </c>
      <c r="H74" s="187">
        <v>1</v>
      </c>
      <c r="I74" s="69">
        <v>1</v>
      </c>
      <c r="J74" s="69">
        <v>140</v>
      </c>
      <c r="K74" s="69">
        <v>228</v>
      </c>
      <c r="L74" s="69">
        <v>227</v>
      </c>
      <c r="M74" s="186">
        <f t="shared" si="56"/>
        <v>0.99285714285714288</v>
      </c>
      <c r="N74" s="69">
        <f t="shared" si="57"/>
        <v>1</v>
      </c>
      <c r="O74" s="69">
        <v>1</v>
      </c>
      <c r="P74" s="69">
        <v>0</v>
      </c>
      <c r="Q74" s="69">
        <v>0</v>
      </c>
      <c r="R74" s="69">
        <v>88</v>
      </c>
      <c r="S74" s="69">
        <v>0</v>
      </c>
      <c r="T74" s="190">
        <v>752281</v>
      </c>
      <c r="U74" s="190">
        <v>32500</v>
      </c>
      <c r="V74" s="190">
        <v>719781</v>
      </c>
      <c r="W74" s="190">
        <v>730305</v>
      </c>
      <c r="X74" s="190">
        <v>733353</v>
      </c>
      <c r="Y74" s="190">
        <v>0</v>
      </c>
      <c r="Z74" s="190">
        <v>0</v>
      </c>
      <c r="AA74" s="190">
        <v>0</v>
      </c>
      <c r="AB74" s="190">
        <v>733353</v>
      </c>
      <c r="AC74" s="190">
        <v>733353</v>
      </c>
      <c r="AD74" s="186">
        <f t="shared" si="58"/>
        <v>1.0188557352861496</v>
      </c>
      <c r="AE74" s="69">
        <f t="shared" si="59"/>
        <v>1</v>
      </c>
      <c r="AF74" s="190">
        <v>0</v>
      </c>
      <c r="AG74" s="190">
        <v>-21976</v>
      </c>
      <c r="AH74" s="69">
        <v>9</v>
      </c>
      <c r="AI74" s="69">
        <v>79</v>
      </c>
      <c r="AJ74" s="69">
        <v>0</v>
      </c>
      <c r="AK74" s="69">
        <v>0</v>
      </c>
      <c r="AL74" s="80">
        <v>0</v>
      </c>
      <c r="AM74" s="80">
        <v>0</v>
      </c>
      <c r="AN74" s="69">
        <v>0</v>
      </c>
      <c r="AO74" s="69">
        <v>0</v>
      </c>
      <c r="AP74" s="80">
        <v>0</v>
      </c>
      <c r="AQ74" s="80">
        <v>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-21976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0</v>
      </c>
      <c r="BR74" s="80">
        <v>0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0</v>
      </c>
      <c r="CK74" s="69">
        <v>0</v>
      </c>
      <c r="CL74" s="80">
        <v>-21976</v>
      </c>
      <c r="CM74" s="80">
        <v>0</v>
      </c>
      <c r="CN74" s="67" t="s">
        <v>315</v>
      </c>
      <c r="CO74" s="67" t="s">
        <v>316</v>
      </c>
      <c r="CP74" s="67" t="s">
        <v>294</v>
      </c>
      <c r="CQ74" s="67" t="s">
        <v>294</v>
      </c>
      <c r="CR74" s="67" t="s">
        <v>294</v>
      </c>
      <c r="CS74" s="67" t="s">
        <v>294</v>
      </c>
      <c r="CT74" s="68">
        <v>45544</v>
      </c>
      <c r="CU74" s="67" t="s">
        <v>398</v>
      </c>
      <c r="CV74" s="67" t="s">
        <v>399</v>
      </c>
      <c r="CW74" s="68" t="s">
        <v>168</v>
      </c>
      <c r="CX74" s="68">
        <v>45474</v>
      </c>
      <c r="CY74" s="67" t="s">
        <v>398</v>
      </c>
      <c r="CZ74" s="67" t="s">
        <v>399</v>
      </c>
      <c r="DA74" s="67" t="s">
        <v>428</v>
      </c>
      <c r="DB74" s="81">
        <v>919900</v>
      </c>
      <c r="DC74" s="67"/>
      <c r="DD74" s="67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1:1477" s="103" customFormat="1" ht="12.75" thickBot="1">
      <c r="A75" s="130"/>
      <c r="B75" s="104"/>
      <c r="C75" s="104"/>
      <c r="D75" s="104"/>
      <c r="E75" s="197"/>
      <c r="F75" s="104"/>
      <c r="G75" s="104"/>
      <c r="H75" s="105"/>
      <c r="I75" s="105"/>
      <c r="J75" s="105"/>
      <c r="K75" s="105"/>
      <c r="L75" s="105"/>
      <c r="M75" s="140"/>
      <c r="N75" s="105"/>
      <c r="O75" s="105"/>
      <c r="P75" s="105"/>
      <c r="Q75" s="105"/>
      <c r="R75" s="105"/>
      <c r="S75" s="105"/>
      <c r="T75" s="106"/>
      <c r="U75" s="106"/>
      <c r="V75" s="106"/>
      <c r="W75" s="106"/>
      <c r="X75" s="106"/>
      <c r="Y75" s="193"/>
      <c r="Z75" s="193"/>
      <c r="AA75" s="193"/>
      <c r="AB75" s="193"/>
      <c r="AC75" s="193"/>
      <c r="AD75" s="140"/>
      <c r="AE75" s="105"/>
      <c r="AF75" s="193"/>
      <c r="AG75" s="193"/>
      <c r="AH75" s="105"/>
      <c r="AI75" s="105"/>
      <c r="AJ75" s="107"/>
      <c r="AK75" s="107"/>
      <c r="AL75" s="100"/>
      <c r="AM75" s="100"/>
      <c r="AN75" s="107"/>
      <c r="AO75" s="107"/>
      <c r="AP75" s="100"/>
      <c r="AQ75" s="100"/>
      <c r="AR75" s="107"/>
      <c r="AS75" s="107"/>
      <c r="AT75" s="80"/>
      <c r="AU75" s="80"/>
      <c r="AV75" s="107"/>
      <c r="AW75" s="107"/>
      <c r="AX75" s="80"/>
      <c r="AY75" s="80"/>
      <c r="AZ75" s="107"/>
      <c r="BA75" s="107"/>
      <c r="BB75" s="100"/>
      <c r="BC75" s="100"/>
      <c r="BD75" s="107"/>
      <c r="BE75" s="107"/>
      <c r="BF75" s="100"/>
      <c r="BG75" s="100"/>
      <c r="BH75" s="107"/>
      <c r="BI75" s="107"/>
      <c r="BJ75" s="100"/>
      <c r="BK75" s="100"/>
      <c r="BL75" s="107"/>
      <c r="BM75" s="107"/>
      <c r="BN75" s="100"/>
      <c r="BO75" s="100"/>
      <c r="BP75" s="107"/>
      <c r="BQ75" s="107"/>
      <c r="BR75" s="100"/>
      <c r="BS75" s="100"/>
      <c r="BT75" s="107"/>
      <c r="BU75" s="107"/>
      <c r="BV75" s="100"/>
      <c r="BW75" s="100"/>
      <c r="BX75" s="107"/>
      <c r="BY75" s="107"/>
      <c r="BZ75" s="100"/>
      <c r="CA75" s="100"/>
      <c r="CB75" s="107"/>
      <c r="CC75" s="107"/>
      <c r="CD75" s="100"/>
      <c r="CE75" s="100"/>
      <c r="CF75" s="107"/>
      <c r="CG75" s="107"/>
      <c r="CH75" s="100"/>
      <c r="CI75" s="100"/>
      <c r="CJ75" s="107"/>
      <c r="CK75" s="107"/>
      <c r="CL75" s="100"/>
      <c r="CM75" s="100"/>
      <c r="CN75" s="108"/>
      <c r="CO75" s="108"/>
      <c r="CP75" s="108"/>
      <c r="CQ75" s="108"/>
      <c r="CR75" s="108"/>
      <c r="CS75" s="108"/>
      <c r="CT75" s="197"/>
      <c r="CU75" s="104"/>
      <c r="CV75" s="104"/>
      <c r="CW75" s="197"/>
      <c r="CX75" s="197"/>
      <c r="CY75" s="104"/>
      <c r="CZ75" s="104"/>
      <c r="DA75" s="104"/>
      <c r="DB75" s="106"/>
      <c r="DC75" s="105"/>
      <c r="DD75" s="10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  <c r="AMJ75" s="5"/>
      <c r="AMK75" s="5"/>
      <c r="AML75" s="5"/>
      <c r="AMM75" s="5"/>
      <c r="AMN75" s="5"/>
      <c r="AMO75" s="5"/>
      <c r="AMP75" s="5"/>
      <c r="AMQ75" s="5"/>
      <c r="AMR75" s="5"/>
      <c r="AMS75" s="5"/>
      <c r="AMT75" s="5"/>
      <c r="AMU75" s="5"/>
      <c r="AMV75" s="5"/>
      <c r="AMW75" s="5"/>
      <c r="AMX75" s="5"/>
      <c r="AMY75" s="5"/>
      <c r="AMZ75" s="5"/>
      <c r="ANA75" s="5"/>
      <c r="ANB75" s="5"/>
      <c r="ANC75" s="5"/>
      <c r="AND75" s="5"/>
      <c r="ANE75" s="5"/>
      <c r="ANF75" s="5"/>
      <c r="ANG75" s="5"/>
      <c r="ANH75" s="5"/>
      <c r="ANI75" s="5"/>
      <c r="ANJ75" s="5"/>
      <c r="ANK75" s="5"/>
      <c r="ANL75" s="5"/>
      <c r="ANM75" s="5"/>
      <c r="ANN75" s="5"/>
      <c r="ANO75" s="5"/>
      <c r="ANP75" s="5"/>
      <c r="ANQ75" s="5"/>
      <c r="ANR75" s="5"/>
      <c r="ANS75" s="5"/>
      <c r="ANT75" s="5"/>
      <c r="ANU75" s="5"/>
      <c r="ANV75" s="5"/>
      <c r="ANW75" s="5"/>
      <c r="ANX75" s="5"/>
      <c r="ANY75" s="5"/>
      <c r="ANZ75" s="5"/>
      <c r="AOA75" s="5"/>
      <c r="AOB75" s="5"/>
      <c r="AOC75" s="5"/>
      <c r="AOD75" s="5"/>
      <c r="AOE75" s="5"/>
      <c r="AOF75" s="5"/>
      <c r="AOG75" s="5"/>
      <c r="AOH75" s="5"/>
      <c r="AOI75" s="5"/>
      <c r="AOJ75" s="5"/>
      <c r="AOK75" s="5"/>
      <c r="AOL75" s="5"/>
      <c r="AOM75" s="5"/>
      <c r="AON75" s="5"/>
      <c r="AOO75" s="5"/>
      <c r="AOP75" s="5"/>
      <c r="AOQ75" s="5"/>
      <c r="AOR75" s="5"/>
      <c r="AOS75" s="5"/>
      <c r="AOT75" s="5"/>
      <c r="AOU75" s="5"/>
      <c r="AOV75" s="5"/>
      <c r="AOW75" s="5"/>
      <c r="AOX75" s="5"/>
      <c r="AOY75" s="5"/>
      <c r="AOZ75" s="5"/>
      <c r="APA75" s="5"/>
      <c r="APB75" s="5"/>
      <c r="APC75" s="5"/>
      <c r="APD75" s="5"/>
      <c r="APE75" s="5"/>
      <c r="APF75" s="5"/>
      <c r="APG75" s="5"/>
      <c r="APH75" s="5"/>
      <c r="API75" s="5"/>
      <c r="APJ75" s="5"/>
      <c r="APK75" s="5"/>
      <c r="APL75" s="5"/>
      <c r="APM75" s="5"/>
      <c r="APN75" s="5"/>
      <c r="APO75" s="5"/>
      <c r="APP75" s="5"/>
      <c r="APQ75" s="5"/>
      <c r="APR75" s="5"/>
      <c r="APS75" s="5"/>
      <c r="APT75" s="5"/>
      <c r="APU75" s="5"/>
      <c r="APV75" s="5"/>
      <c r="APW75" s="5"/>
      <c r="APX75" s="5"/>
      <c r="APY75" s="5"/>
      <c r="APZ75" s="5"/>
      <c r="AQA75" s="5"/>
      <c r="AQB75" s="5"/>
      <c r="AQC75" s="5"/>
      <c r="AQD75" s="5"/>
      <c r="AQE75" s="5"/>
      <c r="AQF75" s="5"/>
      <c r="AQG75" s="5"/>
      <c r="AQH75" s="5"/>
      <c r="AQI75" s="5"/>
      <c r="AQJ75" s="5"/>
      <c r="AQK75" s="5"/>
      <c r="AQL75" s="5"/>
      <c r="AQM75" s="5"/>
      <c r="AQN75" s="5"/>
      <c r="AQO75" s="5"/>
      <c r="AQP75" s="5"/>
      <c r="AQQ75" s="5"/>
      <c r="AQR75" s="5"/>
      <c r="AQS75" s="5"/>
      <c r="AQT75" s="5"/>
      <c r="AQU75" s="5"/>
      <c r="AQV75" s="5"/>
      <c r="AQW75" s="5"/>
      <c r="AQX75" s="5"/>
      <c r="AQY75" s="5"/>
      <c r="AQZ75" s="5"/>
      <c r="ARA75" s="5"/>
      <c r="ARB75" s="5"/>
      <c r="ARC75" s="5"/>
      <c r="ARD75" s="5"/>
      <c r="ARE75" s="5"/>
      <c r="ARF75" s="5"/>
      <c r="ARG75" s="5"/>
      <c r="ARH75" s="5"/>
      <c r="ARI75" s="5"/>
      <c r="ARJ75" s="5"/>
      <c r="ARK75" s="5"/>
      <c r="ARL75" s="5"/>
      <c r="ARM75" s="5"/>
      <c r="ARN75" s="5"/>
      <c r="ARO75" s="5"/>
      <c r="ARP75" s="5"/>
      <c r="ARQ75" s="5"/>
      <c r="ARR75" s="5"/>
      <c r="ARS75" s="5"/>
      <c r="ART75" s="5"/>
      <c r="ARU75" s="5"/>
      <c r="ARV75" s="5"/>
      <c r="ARW75" s="5"/>
      <c r="ARX75" s="5"/>
      <c r="ARY75" s="5"/>
      <c r="ARZ75" s="5"/>
      <c r="ASA75" s="5"/>
      <c r="ASB75" s="5"/>
      <c r="ASC75" s="5"/>
      <c r="ASD75" s="5"/>
      <c r="ASE75" s="5"/>
      <c r="ASF75" s="5"/>
      <c r="ASG75" s="5"/>
      <c r="ASH75" s="5"/>
      <c r="ASI75" s="5"/>
      <c r="ASJ75" s="5"/>
      <c r="ASK75" s="5"/>
      <c r="ASL75" s="5"/>
      <c r="ASM75" s="5"/>
      <c r="ASN75" s="5"/>
      <c r="ASO75" s="5"/>
      <c r="ASP75" s="5"/>
      <c r="ASQ75" s="5"/>
      <c r="ASR75" s="5"/>
      <c r="ASS75" s="5"/>
      <c r="AST75" s="5"/>
      <c r="ASU75" s="5"/>
      <c r="ASV75" s="5"/>
      <c r="ASW75" s="5"/>
      <c r="ASX75" s="5"/>
      <c r="ASY75" s="5"/>
      <c r="ASZ75" s="5"/>
      <c r="ATA75" s="5"/>
      <c r="ATB75" s="5"/>
      <c r="ATC75" s="5"/>
      <c r="ATD75" s="5"/>
      <c r="ATE75" s="5"/>
      <c r="ATF75" s="5"/>
      <c r="ATG75" s="5"/>
      <c r="ATH75" s="5"/>
      <c r="ATI75" s="5"/>
      <c r="ATJ75" s="5"/>
      <c r="ATK75" s="5"/>
      <c r="ATL75" s="5"/>
      <c r="ATM75" s="5"/>
      <c r="ATN75" s="5"/>
      <c r="ATO75" s="5"/>
      <c r="ATP75" s="5"/>
      <c r="ATQ75" s="5"/>
      <c r="ATR75" s="5"/>
      <c r="ATS75" s="5"/>
      <c r="ATT75" s="5"/>
      <c r="ATU75" s="5"/>
      <c r="ATV75" s="5"/>
      <c r="ATW75" s="5"/>
      <c r="ATX75" s="5"/>
      <c r="ATY75" s="5"/>
      <c r="ATZ75" s="5"/>
      <c r="AUA75" s="5"/>
      <c r="AUB75" s="5"/>
      <c r="AUC75" s="5"/>
      <c r="AUD75" s="5"/>
      <c r="AUE75" s="5"/>
      <c r="AUF75" s="5"/>
      <c r="AUG75" s="5"/>
      <c r="AUH75" s="5"/>
      <c r="AUI75" s="5"/>
      <c r="AUJ75" s="5"/>
      <c r="AUK75" s="5"/>
      <c r="AUL75" s="5"/>
      <c r="AUM75" s="5"/>
      <c r="AUN75" s="5"/>
      <c r="AUO75" s="5"/>
      <c r="AUP75" s="5"/>
      <c r="AUQ75" s="5"/>
      <c r="AUR75" s="5"/>
      <c r="AUS75" s="5"/>
      <c r="AUT75" s="5"/>
      <c r="AUU75" s="5"/>
      <c r="AUV75" s="5"/>
      <c r="AUW75" s="5"/>
      <c r="AUX75" s="5"/>
      <c r="AUY75" s="5"/>
      <c r="AUZ75" s="5"/>
      <c r="AVA75" s="5"/>
      <c r="AVB75" s="5"/>
      <c r="AVC75" s="5"/>
      <c r="AVD75" s="5"/>
      <c r="AVE75" s="5"/>
      <c r="AVF75" s="5"/>
      <c r="AVG75" s="5"/>
      <c r="AVH75" s="5"/>
      <c r="AVI75" s="5"/>
      <c r="AVJ75" s="5"/>
      <c r="AVK75" s="5"/>
      <c r="AVL75" s="5"/>
      <c r="AVM75" s="5"/>
      <c r="AVN75" s="5"/>
      <c r="AVO75" s="5"/>
      <c r="AVP75" s="5"/>
      <c r="AVQ75" s="5"/>
      <c r="AVR75" s="5"/>
      <c r="AVS75" s="5"/>
      <c r="AVT75" s="5"/>
      <c r="AVU75" s="5"/>
      <c r="AVV75" s="5"/>
      <c r="AVW75" s="5"/>
      <c r="AVX75" s="5"/>
      <c r="AVY75" s="5"/>
      <c r="AVZ75" s="5"/>
      <c r="AWA75" s="5"/>
      <c r="AWB75" s="5"/>
      <c r="AWC75" s="5"/>
      <c r="AWD75" s="5"/>
      <c r="AWE75" s="5"/>
      <c r="AWF75" s="5"/>
      <c r="AWG75" s="5"/>
      <c r="AWH75" s="5"/>
      <c r="AWI75" s="5"/>
      <c r="AWJ75" s="5"/>
      <c r="AWK75" s="5"/>
      <c r="AWL75" s="5"/>
      <c r="AWM75" s="5"/>
      <c r="AWN75" s="5"/>
      <c r="AWO75" s="5"/>
      <c r="AWP75" s="5"/>
      <c r="AWQ75" s="5"/>
      <c r="AWR75" s="5"/>
      <c r="AWS75" s="5"/>
      <c r="AWT75" s="5"/>
      <c r="AWU75" s="5"/>
      <c r="AWV75" s="5"/>
      <c r="AWW75" s="5"/>
      <c r="AWX75" s="5"/>
      <c r="AWY75" s="5"/>
      <c r="AWZ75" s="5"/>
      <c r="AXA75" s="5"/>
      <c r="AXB75" s="5"/>
      <c r="AXC75" s="5"/>
      <c r="AXD75" s="5"/>
      <c r="AXE75" s="5"/>
      <c r="AXF75" s="5"/>
      <c r="AXG75" s="5"/>
      <c r="AXH75" s="5"/>
      <c r="AXI75" s="5"/>
      <c r="AXJ75" s="5"/>
      <c r="AXK75" s="5"/>
      <c r="AXL75" s="5"/>
      <c r="AXM75" s="5"/>
      <c r="AXN75" s="5"/>
      <c r="AXO75" s="5"/>
      <c r="AXP75" s="5"/>
      <c r="AXQ75" s="5"/>
      <c r="AXR75" s="5"/>
      <c r="AXS75" s="5"/>
      <c r="AXT75" s="5"/>
      <c r="AXU75" s="5"/>
      <c r="AXV75" s="5"/>
      <c r="AXW75" s="5"/>
      <c r="AXX75" s="5"/>
      <c r="AXY75" s="5"/>
      <c r="AXZ75" s="5"/>
      <c r="AYA75" s="5"/>
      <c r="AYB75" s="5"/>
      <c r="AYC75" s="5"/>
      <c r="AYD75" s="5"/>
      <c r="AYE75" s="5"/>
      <c r="AYF75" s="5"/>
      <c r="AYG75" s="5"/>
      <c r="AYH75" s="5"/>
      <c r="AYI75" s="5"/>
      <c r="AYJ75" s="5"/>
      <c r="AYK75" s="5"/>
      <c r="AYL75" s="5"/>
      <c r="AYM75" s="5"/>
      <c r="AYN75" s="5"/>
      <c r="AYO75" s="5"/>
      <c r="AYP75" s="5"/>
      <c r="AYQ75" s="5"/>
      <c r="AYR75" s="5"/>
      <c r="AYS75" s="5"/>
      <c r="AYT75" s="5"/>
      <c r="AYU75" s="5"/>
      <c r="AYV75" s="5"/>
      <c r="AYW75" s="5"/>
      <c r="AYX75" s="5"/>
      <c r="AYY75" s="5"/>
      <c r="AYZ75" s="5"/>
      <c r="AZA75" s="5"/>
      <c r="AZB75" s="5"/>
      <c r="AZC75" s="5"/>
      <c r="AZD75" s="5"/>
      <c r="AZE75" s="5"/>
      <c r="AZF75" s="5"/>
      <c r="AZG75" s="5"/>
      <c r="AZH75" s="5"/>
      <c r="AZI75" s="5"/>
      <c r="AZJ75" s="5"/>
      <c r="AZK75" s="5"/>
      <c r="AZL75" s="5"/>
      <c r="AZM75" s="5"/>
      <c r="AZN75" s="5"/>
      <c r="AZO75" s="5"/>
      <c r="AZP75" s="5"/>
      <c r="AZQ75" s="5"/>
      <c r="AZR75" s="5"/>
      <c r="AZS75" s="5"/>
      <c r="AZT75" s="5"/>
      <c r="AZU75" s="5"/>
      <c r="AZV75" s="5"/>
      <c r="AZW75" s="5"/>
      <c r="AZX75" s="5"/>
      <c r="AZY75" s="5"/>
      <c r="AZZ75" s="5"/>
      <c r="BAA75" s="5"/>
      <c r="BAB75" s="5"/>
      <c r="BAC75" s="5"/>
      <c r="BAD75" s="5"/>
      <c r="BAE75" s="5"/>
      <c r="BAF75" s="5"/>
      <c r="BAG75" s="5"/>
      <c r="BAH75" s="5"/>
      <c r="BAI75" s="5"/>
      <c r="BAJ75" s="5"/>
      <c r="BAK75" s="5"/>
      <c r="BAL75" s="5"/>
      <c r="BAM75" s="5"/>
      <c r="BAN75" s="5"/>
      <c r="BAO75" s="5"/>
      <c r="BAP75" s="5"/>
      <c r="BAQ75" s="5"/>
      <c r="BAR75" s="5"/>
      <c r="BAS75" s="5"/>
      <c r="BAT75" s="5"/>
      <c r="BAU75" s="5"/>
      <c r="BAV75" s="5"/>
      <c r="BAW75" s="5"/>
      <c r="BAX75" s="5"/>
      <c r="BAY75" s="5"/>
      <c r="BAZ75" s="5"/>
      <c r="BBA75" s="5"/>
      <c r="BBB75" s="5"/>
      <c r="BBC75" s="5"/>
      <c r="BBD75" s="5"/>
      <c r="BBE75" s="5"/>
      <c r="BBF75" s="5"/>
      <c r="BBG75" s="5"/>
      <c r="BBH75" s="5"/>
      <c r="BBI75" s="5"/>
      <c r="BBJ75" s="5"/>
      <c r="BBK75" s="5"/>
      <c r="BBL75" s="5"/>
      <c r="BBM75" s="5"/>
      <c r="BBN75" s="5"/>
      <c r="BBO75" s="5"/>
      <c r="BBP75" s="5"/>
      <c r="BBQ75" s="5"/>
      <c r="BBR75" s="5"/>
      <c r="BBS75" s="5"/>
      <c r="BBT75" s="5"/>
      <c r="BBU75" s="5"/>
      <c r="BBV75" s="5"/>
      <c r="BBW75" s="5"/>
      <c r="BBX75" s="5"/>
      <c r="BBY75" s="5"/>
      <c r="BBZ75" s="5"/>
      <c r="BCA75" s="5"/>
      <c r="BCB75" s="5"/>
      <c r="BCC75" s="5"/>
      <c r="BCD75" s="5"/>
      <c r="BCE75" s="5"/>
      <c r="BCF75" s="5"/>
      <c r="BCG75" s="5"/>
      <c r="BCH75" s="5"/>
      <c r="BCI75" s="5"/>
      <c r="BCJ75" s="5"/>
      <c r="BCK75" s="5"/>
      <c r="BCL75" s="5"/>
      <c r="BCM75" s="5"/>
      <c r="BCN75" s="5"/>
      <c r="BCO75" s="5"/>
      <c r="BCP75" s="5"/>
      <c r="BCQ75" s="5"/>
      <c r="BCR75" s="5"/>
      <c r="BCS75" s="5"/>
      <c r="BCT75" s="5"/>
      <c r="BCU75" s="5"/>
      <c r="BCV75" s="5"/>
      <c r="BCW75" s="5"/>
      <c r="BCX75" s="5"/>
      <c r="BCY75" s="5"/>
      <c r="BCZ75" s="5"/>
      <c r="BDA75" s="5"/>
      <c r="BDB75" s="5"/>
      <c r="BDC75" s="5"/>
      <c r="BDD75" s="5"/>
      <c r="BDE75" s="5"/>
      <c r="BDF75" s="5"/>
      <c r="BDG75" s="5"/>
      <c r="BDH75" s="5"/>
      <c r="BDI75" s="5"/>
      <c r="BDJ75" s="5"/>
      <c r="BDK75" s="5"/>
      <c r="BDL75" s="5"/>
      <c r="BDM75" s="5"/>
      <c r="BDN75" s="5"/>
      <c r="BDO75" s="5"/>
      <c r="BDP75" s="5"/>
      <c r="BDQ75" s="5"/>
      <c r="BDR75" s="5"/>
      <c r="BDS75" s="5"/>
      <c r="BDT75" s="5"/>
      <c r="BDU75" s="5"/>
    </row>
    <row r="76" spans="1:1477" s="117" customFormat="1" ht="24" customHeight="1" thickTop="1">
      <c r="A76" s="131"/>
      <c r="B76" s="258" t="s">
        <v>448</v>
      </c>
      <c r="C76" s="259"/>
      <c r="D76" s="260"/>
      <c r="E76" s="199"/>
      <c r="F76" s="118"/>
      <c r="G76" s="159">
        <f>IF(B66="","",ROWS(B66:B75)-1)</f>
        <v>9</v>
      </c>
      <c r="H76" s="117">
        <f>SUM(H66:H75)</f>
        <v>17</v>
      </c>
      <c r="I76" s="117">
        <f>SUM(I66:I75)</f>
        <v>15</v>
      </c>
      <c r="J76" s="117">
        <f>SUM(J66:J75)</f>
        <v>1990</v>
      </c>
      <c r="K76" s="117">
        <f>SUM(K66:K75)</f>
        <v>3142</v>
      </c>
      <c r="L76" s="117">
        <f>SUM(L66:L75)</f>
        <v>3104</v>
      </c>
      <c r="M76" s="142">
        <f>IF(G76="",0,N76/G76)</f>
        <v>0.77777777777777779</v>
      </c>
      <c r="N76" s="117">
        <f t="shared" ref="N76:Y76" si="60">SUM(N66:N75)</f>
        <v>7</v>
      </c>
      <c r="O76" s="117">
        <f t="shared" si="60"/>
        <v>38</v>
      </c>
      <c r="P76" s="120">
        <f t="shared" si="60"/>
        <v>0</v>
      </c>
      <c r="Q76" s="120">
        <f t="shared" si="60"/>
        <v>0</v>
      </c>
      <c r="R76" s="117">
        <f t="shared" si="60"/>
        <v>910</v>
      </c>
      <c r="S76" s="117">
        <f t="shared" si="60"/>
        <v>242</v>
      </c>
      <c r="T76" s="121">
        <f t="shared" si="60"/>
        <v>26469379</v>
      </c>
      <c r="U76" s="121">
        <f t="shared" si="60"/>
        <v>454000</v>
      </c>
      <c r="V76" s="121">
        <f t="shared" si="60"/>
        <v>26015379</v>
      </c>
      <c r="W76" s="121">
        <f t="shared" si="60"/>
        <v>26791210</v>
      </c>
      <c r="X76" s="121">
        <f t="shared" si="60"/>
        <v>27057218</v>
      </c>
      <c r="Y76" s="121">
        <f t="shared" si="60"/>
        <v>0</v>
      </c>
      <c r="Z76" s="121">
        <f>SUM(Z66:Z75)</f>
        <v>0</v>
      </c>
      <c r="AA76" s="121">
        <f>SUM(AA66:AA75)</f>
        <v>0</v>
      </c>
      <c r="AB76" s="121">
        <f>SUM(AB66:AB75)</f>
        <v>27057218</v>
      </c>
      <c r="AC76" s="121">
        <f>SUM(AC66:AC75)</f>
        <v>26891419</v>
      </c>
      <c r="AD76" s="142">
        <f>IF(G76="",0,AE76/G76)</f>
        <v>1</v>
      </c>
      <c r="AE76" s="146">
        <f t="shared" ref="AE76:CM76" si="61">SUM(AE66:AE75)</f>
        <v>9</v>
      </c>
      <c r="AF76" s="121">
        <f t="shared" si="61"/>
        <v>-157108</v>
      </c>
      <c r="AG76" s="121">
        <f t="shared" si="61"/>
        <v>321830</v>
      </c>
      <c r="AH76" s="122">
        <f t="shared" si="61"/>
        <v>433</v>
      </c>
      <c r="AI76" s="122">
        <f t="shared" si="61"/>
        <v>448</v>
      </c>
      <c r="AJ76" s="122">
        <f t="shared" si="61"/>
        <v>0</v>
      </c>
      <c r="AK76" s="122">
        <f t="shared" si="61"/>
        <v>0</v>
      </c>
      <c r="AL76" s="121">
        <f t="shared" si="61"/>
        <v>153488</v>
      </c>
      <c r="AM76" s="121">
        <f t="shared" si="61"/>
        <v>0</v>
      </c>
      <c r="AN76" s="122">
        <f t="shared" si="61"/>
        <v>0</v>
      </c>
      <c r="AO76" s="122">
        <f t="shared" si="61"/>
        <v>198</v>
      </c>
      <c r="AP76" s="121">
        <f t="shared" si="61"/>
        <v>165015</v>
      </c>
      <c r="AQ76" s="121">
        <f t="shared" si="61"/>
        <v>0</v>
      </c>
      <c r="AR76" s="122">
        <f t="shared" si="61"/>
        <v>0</v>
      </c>
      <c r="AS76" s="122">
        <f t="shared" si="61"/>
        <v>0</v>
      </c>
      <c r="AT76" s="121">
        <f t="shared" si="61"/>
        <v>0</v>
      </c>
      <c r="AU76" s="121">
        <f t="shared" si="61"/>
        <v>0</v>
      </c>
      <c r="AV76" s="122">
        <f t="shared" si="61"/>
        <v>0</v>
      </c>
      <c r="AW76" s="122">
        <f t="shared" si="61"/>
        <v>0</v>
      </c>
      <c r="AX76" s="121">
        <f t="shared" si="61"/>
        <v>-21976</v>
      </c>
      <c r="AY76" s="121">
        <f t="shared" si="61"/>
        <v>0</v>
      </c>
      <c r="AZ76" s="122">
        <f t="shared" si="61"/>
        <v>0</v>
      </c>
      <c r="BA76" s="122">
        <f t="shared" si="61"/>
        <v>0</v>
      </c>
      <c r="BB76" s="121">
        <f t="shared" si="61"/>
        <v>0</v>
      </c>
      <c r="BC76" s="121">
        <f t="shared" si="61"/>
        <v>0</v>
      </c>
      <c r="BD76" s="122">
        <f t="shared" si="61"/>
        <v>0</v>
      </c>
      <c r="BE76" s="122">
        <f t="shared" si="61"/>
        <v>2</v>
      </c>
      <c r="BF76" s="121">
        <f t="shared" si="61"/>
        <v>64231</v>
      </c>
      <c r="BG76" s="121">
        <f t="shared" si="61"/>
        <v>0</v>
      </c>
      <c r="BH76" s="122">
        <f t="shared" si="61"/>
        <v>0</v>
      </c>
      <c r="BI76" s="122">
        <f t="shared" si="61"/>
        <v>0</v>
      </c>
      <c r="BJ76" s="121">
        <f t="shared" si="61"/>
        <v>1014</v>
      </c>
      <c r="BK76" s="121">
        <f t="shared" si="61"/>
        <v>0</v>
      </c>
      <c r="BL76" s="122">
        <f t="shared" si="61"/>
        <v>0</v>
      </c>
      <c r="BM76" s="122">
        <f t="shared" si="61"/>
        <v>0</v>
      </c>
      <c r="BN76" s="121">
        <f t="shared" si="61"/>
        <v>0</v>
      </c>
      <c r="BO76" s="121">
        <f t="shared" si="61"/>
        <v>0</v>
      </c>
      <c r="BP76" s="122">
        <f t="shared" si="61"/>
        <v>52</v>
      </c>
      <c r="BQ76" s="122">
        <f t="shared" si="61"/>
        <v>0</v>
      </c>
      <c r="BR76" s="121">
        <f t="shared" si="61"/>
        <v>7899</v>
      </c>
      <c r="BS76" s="121">
        <f t="shared" si="61"/>
        <v>0</v>
      </c>
      <c r="BT76" s="122">
        <f t="shared" si="61"/>
        <v>0</v>
      </c>
      <c r="BU76" s="122">
        <f t="shared" si="61"/>
        <v>0</v>
      </c>
      <c r="BV76" s="121">
        <f t="shared" si="61"/>
        <v>0</v>
      </c>
      <c r="BW76" s="121">
        <f t="shared" si="61"/>
        <v>0</v>
      </c>
      <c r="BX76" s="122">
        <f t="shared" si="61"/>
        <v>0</v>
      </c>
      <c r="BY76" s="122">
        <f t="shared" si="61"/>
        <v>0</v>
      </c>
      <c r="BZ76" s="121">
        <f t="shared" si="61"/>
        <v>0</v>
      </c>
      <c r="CA76" s="121">
        <f t="shared" si="61"/>
        <v>0</v>
      </c>
      <c r="CB76" s="122">
        <f t="shared" si="61"/>
        <v>0</v>
      </c>
      <c r="CC76" s="122">
        <f t="shared" si="61"/>
        <v>0</v>
      </c>
      <c r="CD76" s="121">
        <f t="shared" si="61"/>
        <v>0</v>
      </c>
      <c r="CE76" s="121">
        <f t="shared" si="61"/>
        <v>0</v>
      </c>
      <c r="CF76" s="122">
        <f t="shared" si="61"/>
        <v>0</v>
      </c>
      <c r="CG76" s="122">
        <f t="shared" si="61"/>
        <v>0</v>
      </c>
      <c r="CH76" s="121">
        <f t="shared" si="61"/>
        <v>0</v>
      </c>
      <c r="CI76" s="121">
        <f t="shared" si="61"/>
        <v>0</v>
      </c>
      <c r="CJ76" s="122">
        <f t="shared" si="61"/>
        <v>52</v>
      </c>
      <c r="CK76" s="122">
        <f t="shared" si="61"/>
        <v>200</v>
      </c>
      <c r="CL76" s="121">
        <f t="shared" si="61"/>
        <v>369671</v>
      </c>
      <c r="CM76" s="121">
        <f t="shared" si="61"/>
        <v>0</v>
      </c>
      <c r="CN76" s="123"/>
      <c r="CO76" s="123"/>
      <c r="CP76" s="123"/>
      <c r="CQ76" s="123"/>
      <c r="CR76" s="123"/>
      <c r="CS76" s="123"/>
      <c r="CT76" s="119"/>
      <c r="CU76" s="118"/>
      <c r="CV76" s="118"/>
      <c r="CW76" s="119"/>
      <c r="CX76" s="119"/>
      <c r="CY76" s="118"/>
      <c r="CZ76" s="118"/>
      <c r="DA76" s="118"/>
      <c r="DB76" s="121"/>
      <c r="DC76" s="123"/>
      <c r="DD76" s="210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</row>
    <row r="77" spans="1:1477" s="69" customFormat="1">
      <c r="B77" s="67" t="s">
        <v>4</v>
      </c>
      <c r="C77" s="67" t="s">
        <v>368</v>
      </c>
      <c r="D77" s="67" t="s">
        <v>429</v>
      </c>
      <c r="E77" s="194">
        <v>44684</v>
      </c>
      <c r="F77" s="67" t="s">
        <v>400</v>
      </c>
      <c r="G77" s="158" t="s">
        <v>403</v>
      </c>
      <c r="H77" s="187">
        <v>2</v>
      </c>
      <c r="I77" s="69">
        <v>1</v>
      </c>
      <c r="J77" s="69">
        <v>370</v>
      </c>
      <c r="K77" s="69">
        <v>456</v>
      </c>
      <c r="L77" s="69">
        <v>435</v>
      </c>
      <c r="M77" s="186">
        <f>IF(J77 = 0,0,(L77-AH77-AI77)/J77)</f>
        <v>0.94324324324324327</v>
      </c>
      <c r="N77" s="69">
        <f>IF(G77&lt;&gt;"",IF(M77&lt;=1.2,1,0),0)</f>
        <v>1</v>
      </c>
      <c r="O77" s="69">
        <v>21</v>
      </c>
      <c r="P77" s="69">
        <v>0</v>
      </c>
      <c r="Q77" s="69">
        <v>0</v>
      </c>
      <c r="R77" s="69">
        <v>86</v>
      </c>
      <c r="S77" s="69">
        <v>0</v>
      </c>
      <c r="T77" s="190">
        <v>2300883</v>
      </c>
      <c r="U77" s="190">
        <v>50000</v>
      </c>
      <c r="V77" s="190">
        <v>2250883</v>
      </c>
      <c r="W77" s="190">
        <v>2307982</v>
      </c>
      <c r="X77" s="190">
        <v>2243671</v>
      </c>
      <c r="Y77" s="190">
        <v>0</v>
      </c>
      <c r="Z77" s="190">
        <v>0</v>
      </c>
      <c r="AA77" s="190">
        <v>0</v>
      </c>
      <c r="AB77" s="190">
        <v>2243671</v>
      </c>
      <c r="AC77" s="190">
        <v>2236572</v>
      </c>
      <c r="AD77" s="186">
        <f>IF(V77=0,0,AC77/V77)</f>
        <v>0.99364205069743738</v>
      </c>
      <c r="AE77" s="69">
        <f>IF(AD77 &lt;=1.1,1,0)</f>
        <v>1</v>
      </c>
      <c r="AF77" s="190">
        <v>0</v>
      </c>
      <c r="AG77" s="190">
        <v>7099</v>
      </c>
      <c r="AH77" s="69">
        <v>43</v>
      </c>
      <c r="AI77" s="69">
        <v>43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0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0</v>
      </c>
      <c r="CK77" s="69">
        <v>0</v>
      </c>
      <c r="CL77" s="80">
        <v>0</v>
      </c>
      <c r="CM77" s="80">
        <v>0</v>
      </c>
      <c r="CN77" s="67" t="s">
        <v>369</v>
      </c>
      <c r="CO77" s="67" t="s">
        <v>370</v>
      </c>
      <c r="CP77" s="67" t="s">
        <v>294</v>
      </c>
      <c r="CQ77" s="67" t="s">
        <v>294</v>
      </c>
      <c r="CR77" s="67" t="s">
        <v>294</v>
      </c>
      <c r="CS77" s="67" t="s">
        <v>294</v>
      </c>
      <c r="CT77" s="68">
        <v>45552</v>
      </c>
      <c r="CU77" s="67" t="s">
        <v>398</v>
      </c>
      <c r="CV77" s="67" t="s">
        <v>399</v>
      </c>
      <c r="CW77" s="68" t="s">
        <v>168</v>
      </c>
      <c r="CX77" s="68">
        <v>45294</v>
      </c>
      <c r="CY77" s="67" t="s">
        <v>396</v>
      </c>
      <c r="CZ77" s="67" t="s">
        <v>401</v>
      </c>
      <c r="DA77" s="67" t="s">
        <v>424</v>
      </c>
      <c r="DB77" s="81">
        <v>3525844</v>
      </c>
      <c r="DC77" s="67"/>
      <c r="DD77" s="6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1:1477" s="69" customFormat="1">
      <c r="B78" s="67" t="s">
        <v>4</v>
      </c>
      <c r="C78" s="67" t="s">
        <v>371</v>
      </c>
      <c r="D78" s="67" t="s">
        <v>430</v>
      </c>
      <c r="E78" s="194">
        <v>44992</v>
      </c>
      <c r="F78" s="67" t="s">
        <v>396</v>
      </c>
      <c r="G78" s="158" t="s">
        <v>397</v>
      </c>
      <c r="H78" s="187">
        <v>1</v>
      </c>
      <c r="I78" s="69">
        <v>0</v>
      </c>
      <c r="J78" s="69">
        <v>125</v>
      </c>
      <c r="K78" s="69">
        <v>179</v>
      </c>
      <c r="L78" s="69">
        <v>130</v>
      </c>
      <c r="M78" s="186">
        <f t="shared" ref="M78:M79" si="62">IF(J78 = 0,0,(L78-AH78-AI78)/J78)</f>
        <v>0.60799999999999998</v>
      </c>
      <c r="N78" s="69">
        <f t="shared" ref="N78:N79" si="63">IF(G78&lt;&gt;"",IF(M78&lt;=1.2,1,0),0)</f>
        <v>1</v>
      </c>
      <c r="O78" s="69">
        <v>49</v>
      </c>
      <c r="P78" s="69">
        <v>0</v>
      </c>
      <c r="Q78" s="69">
        <v>0</v>
      </c>
      <c r="R78" s="69">
        <v>54</v>
      </c>
      <c r="S78" s="69">
        <v>0</v>
      </c>
      <c r="T78" s="190">
        <v>698401</v>
      </c>
      <c r="U78" s="190">
        <v>38161</v>
      </c>
      <c r="V78" s="190">
        <v>660240</v>
      </c>
      <c r="W78" s="190">
        <v>698401</v>
      </c>
      <c r="X78" s="190">
        <v>660240</v>
      </c>
      <c r="Y78" s="190">
        <v>0</v>
      </c>
      <c r="Z78" s="190">
        <v>0</v>
      </c>
      <c r="AA78" s="190">
        <v>0</v>
      </c>
      <c r="AB78" s="190">
        <v>660240</v>
      </c>
      <c r="AC78" s="190">
        <v>660240</v>
      </c>
      <c r="AD78" s="186">
        <f t="shared" ref="AD78:AD79" si="64">IF(V78=0,0,AC78/V78)</f>
        <v>1</v>
      </c>
      <c r="AE78" s="69">
        <f t="shared" ref="AE78:AE79" si="65">IF(AD78 &lt;=1.1,1,0)</f>
        <v>1</v>
      </c>
      <c r="AF78" s="190">
        <v>0</v>
      </c>
      <c r="AG78" s="190">
        <v>0</v>
      </c>
      <c r="AH78" s="69">
        <v>24</v>
      </c>
      <c r="AI78" s="69">
        <v>30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0</v>
      </c>
      <c r="CL78" s="80">
        <v>0</v>
      </c>
      <c r="CM78" s="80">
        <v>0</v>
      </c>
      <c r="CN78" s="67" t="s">
        <v>369</v>
      </c>
      <c r="CO78" s="67" t="s">
        <v>370</v>
      </c>
      <c r="CP78" s="67" t="s">
        <v>294</v>
      </c>
      <c r="CQ78" s="67" t="s">
        <v>294</v>
      </c>
      <c r="CR78" s="67" t="s">
        <v>294</v>
      </c>
      <c r="CS78" s="67" t="s">
        <v>294</v>
      </c>
      <c r="CT78" s="68">
        <v>45548</v>
      </c>
      <c r="CU78" s="67" t="s">
        <v>398</v>
      </c>
      <c r="CV78" s="67" t="s">
        <v>399</v>
      </c>
      <c r="CW78" s="68" t="s">
        <v>168</v>
      </c>
      <c r="CX78" s="68">
        <v>45393</v>
      </c>
      <c r="CY78" s="67" t="s">
        <v>400</v>
      </c>
      <c r="CZ78" s="67" t="s">
        <v>401</v>
      </c>
      <c r="DA78" s="67" t="s">
        <v>431</v>
      </c>
      <c r="DB78" s="81">
        <v>801387</v>
      </c>
      <c r="DC78" s="67"/>
      <c r="DD78" s="67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1:1477" s="69" customFormat="1">
      <c r="B79" s="67" t="s">
        <v>4</v>
      </c>
      <c r="C79" s="67" t="s">
        <v>276</v>
      </c>
      <c r="D79" s="67" t="s">
        <v>277</v>
      </c>
      <c r="E79" s="194">
        <v>45020</v>
      </c>
      <c r="F79" s="67" t="s">
        <v>400</v>
      </c>
      <c r="G79" s="158" t="s">
        <v>397</v>
      </c>
      <c r="H79" s="187">
        <v>1</v>
      </c>
      <c r="I79" s="69">
        <v>0</v>
      </c>
      <c r="J79" s="69">
        <v>180</v>
      </c>
      <c r="K79" s="69">
        <v>259</v>
      </c>
      <c r="L79" s="69">
        <v>259</v>
      </c>
      <c r="M79" s="186">
        <f t="shared" si="62"/>
        <v>1.0111111111111111</v>
      </c>
      <c r="N79" s="69">
        <f t="shared" si="63"/>
        <v>1</v>
      </c>
      <c r="O79" s="69">
        <v>0</v>
      </c>
      <c r="P79" s="69">
        <v>0</v>
      </c>
      <c r="Q79" s="69">
        <v>0</v>
      </c>
      <c r="R79" s="69">
        <v>77</v>
      </c>
      <c r="S79" s="69">
        <v>2</v>
      </c>
      <c r="T79" s="190">
        <v>1915338</v>
      </c>
      <c r="U79" s="190">
        <v>50000</v>
      </c>
      <c r="V79" s="190">
        <v>1865338</v>
      </c>
      <c r="W79" s="190">
        <v>1915338</v>
      </c>
      <c r="X79" s="190">
        <v>1927494</v>
      </c>
      <c r="Y79" s="190">
        <v>0</v>
      </c>
      <c r="Z79" s="190">
        <v>0</v>
      </c>
      <c r="AA79" s="190">
        <v>0</v>
      </c>
      <c r="AB79" s="190">
        <v>1927494</v>
      </c>
      <c r="AC79" s="190">
        <v>1927350</v>
      </c>
      <c r="AD79" s="186">
        <f t="shared" si="64"/>
        <v>1.0332443771584561</v>
      </c>
      <c r="AE79" s="69">
        <f t="shared" si="65"/>
        <v>1</v>
      </c>
      <c r="AF79" s="190">
        <v>-144</v>
      </c>
      <c r="AG79" s="190">
        <v>0</v>
      </c>
      <c r="AH79" s="69">
        <v>29</v>
      </c>
      <c r="AI79" s="69">
        <v>48</v>
      </c>
      <c r="AJ79" s="69">
        <v>0</v>
      </c>
      <c r="AK79" s="69">
        <v>0</v>
      </c>
      <c r="AL79" s="80">
        <v>0</v>
      </c>
      <c r="AM79" s="80">
        <v>0</v>
      </c>
      <c r="AN79" s="69">
        <v>0</v>
      </c>
      <c r="AO79" s="69">
        <v>2</v>
      </c>
      <c r="AP79" s="80">
        <v>11926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0</v>
      </c>
      <c r="CK79" s="69">
        <v>2</v>
      </c>
      <c r="CL79" s="80">
        <v>11926</v>
      </c>
      <c r="CM79" s="80">
        <v>0</v>
      </c>
      <c r="CN79" s="67" t="s">
        <v>315</v>
      </c>
      <c r="CO79" s="67" t="s">
        <v>316</v>
      </c>
      <c r="CP79" s="67" t="s">
        <v>294</v>
      </c>
      <c r="CQ79" s="67" t="s">
        <v>294</v>
      </c>
      <c r="CR79" s="67" t="s">
        <v>294</v>
      </c>
      <c r="CS79" s="67" t="s">
        <v>294</v>
      </c>
      <c r="CT79" s="68">
        <v>45517</v>
      </c>
      <c r="CU79" s="67" t="s">
        <v>398</v>
      </c>
      <c r="CV79" s="67" t="s">
        <v>399</v>
      </c>
      <c r="CW79" s="68" t="s">
        <v>168</v>
      </c>
      <c r="CX79" s="68">
        <v>45464</v>
      </c>
      <c r="CY79" s="67" t="s">
        <v>400</v>
      </c>
      <c r="CZ79" s="67" t="s">
        <v>401</v>
      </c>
      <c r="DA79" s="67" t="s">
        <v>426</v>
      </c>
      <c r="DB79" s="81">
        <v>1563670.35</v>
      </c>
      <c r="DC79" s="67"/>
      <c r="DD79" s="67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1:1477" s="103" customFormat="1" ht="12.75" thickBot="1">
      <c r="A80" s="130"/>
      <c r="B80" s="104"/>
      <c r="C80" s="104"/>
      <c r="D80" s="104"/>
      <c r="E80" s="68"/>
      <c r="F80" s="104"/>
      <c r="G80" s="104"/>
      <c r="H80" s="105"/>
      <c r="I80" s="105"/>
      <c r="J80" s="105"/>
      <c r="K80" s="105"/>
      <c r="L80" s="105"/>
      <c r="M80" s="140"/>
      <c r="N80" s="105"/>
      <c r="O80" s="105"/>
      <c r="P80" s="105"/>
      <c r="Q80" s="105"/>
      <c r="R80" s="105"/>
      <c r="S80" s="105"/>
      <c r="T80" s="106"/>
      <c r="U80" s="106"/>
      <c r="V80" s="106"/>
      <c r="W80" s="106"/>
      <c r="X80" s="106"/>
      <c r="Y80" s="190"/>
      <c r="Z80" s="190"/>
      <c r="AA80" s="190"/>
      <c r="AB80" s="190"/>
      <c r="AC80" s="190"/>
      <c r="AD80" s="140"/>
      <c r="AE80" s="105"/>
      <c r="AF80" s="190"/>
      <c r="AG80" s="190"/>
      <c r="AH80" s="105"/>
      <c r="AI80" s="105"/>
      <c r="AJ80" s="107"/>
      <c r="AK80" s="107"/>
      <c r="AL80" s="80"/>
      <c r="AM80" s="80"/>
      <c r="AN80" s="107"/>
      <c r="AO80" s="107"/>
      <c r="AP80" s="80"/>
      <c r="AQ80" s="80"/>
      <c r="AR80" s="107"/>
      <c r="AS80" s="107"/>
      <c r="AT80" s="80"/>
      <c r="AU80" s="80"/>
      <c r="AV80" s="107"/>
      <c r="AW80" s="107"/>
      <c r="AX80" s="80"/>
      <c r="AY80" s="80"/>
      <c r="AZ80" s="107"/>
      <c r="BA80" s="107"/>
      <c r="BB80" s="80"/>
      <c r="BC80" s="80"/>
      <c r="BD80" s="107"/>
      <c r="BE80" s="107"/>
      <c r="BF80" s="80"/>
      <c r="BG80" s="80"/>
      <c r="BH80" s="107"/>
      <c r="BI80" s="107"/>
      <c r="BJ80" s="80"/>
      <c r="BK80" s="80"/>
      <c r="BL80" s="107"/>
      <c r="BM80" s="107"/>
      <c r="BN80" s="80"/>
      <c r="BO80" s="80"/>
      <c r="BP80" s="107"/>
      <c r="BQ80" s="107"/>
      <c r="BR80" s="80"/>
      <c r="BS80" s="80"/>
      <c r="BT80" s="107"/>
      <c r="BU80" s="107"/>
      <c r="BV80" s="80"/>
      <c r="BW80" s="80"/>
      <c r="BX80" s="107"/>
      <c r="BY80" s="107"/>
      <c r="BZ80" s="80"/>
      <c r="CA80" s="80"/>
      <c r="CB80" s="107"/>
      <c r="CC80" s="107"/>
      <c r="CD80" s="80"/>
      <c r="CE80" s="80"/>
      <c r="CF80" s="107"/>
      <c r="CG80" s="107"/>
      <c r="CH80" s="80"/>
      <c r="CI80" s="80"/>
      <c r="CJ80" s="107"/>
      <c r="CK80" s="107"/>
      <c r="CL80" s="80"/>
      <c r="CM80" s="80"/>
      <c r="CN80" s="108"/>
      <c r="CO80" s="108"/>
      <c r="CP80" s="108"/>
      <c r="CQ80" s="108"/>
      <c r="CR80" s="108"/>
      <c r="CS80" s="108"/>
      <c r="CT80" s="68"/>
      <c r="CU80" s="104"/>
      <c r="CV80" s="104"/>
      <c r="CW80" s="68"/>
      <c r="CX80" s="68"/>
      <c r="CY80" s="104"/>
      <c r="CZ80" s="104"/>
      <c r="DA80" s="104"/>
      <c r="DB80" s="106"/>
      <c r="DC80" s="105"/>
      <c r="DD80" s="10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</row>
    <row r="81" spans="1:1477" s="6" customFormat="1" ht="24" customHeight="1" thickTop="1" thickBot="1">
      <c r="B81" s="261" t="s">
        <v>449</v>
      </c>
      <c r="C81" s="262"/>
      <c r="D81" s="263"/>
      <c r="E81" s="7"/>
      <c r="F81" s="8"/>
      <c r="G81" s="159">
        <f>IF(B77="","",ROWS(B77:B80)-1)</f>
        <v>3</v>
      </c>
      <c r="H81" s="9">
        <f>SUM(H77:H80)</f>
        <v>4</v>
      </c>
      <c r="I81" s="9">
        <f>SUM(I77:I80)</f>
        <v>1</v>
      </c>
      <c r="J81" s="9">
        <f>SUM(J77:J80)</f>
        <v>675</v>
      </c>
      <c r="K81" s="9">
        <f>SUM(K77:K80)</f>
        <v>894</v>
      </c>
      <c r="L81" s="9">
        <f>SUM(L77:L80)</f>
        <v>824</v>
      </c>
      <c r="M81" s="142">
        <f>IF(G81="",0,N81/G81)</f>
        <v>1</v>
      </c>
      <c r="N81" s="9">
        <f t="shared" ref="N81:AC81" si="66">SUM(N77:N80)</f>
        <v>3</v>
      </c>
      <c r="O81" s="9">
        <f t="shared" si="66"/>
        <v>70</v>
      </c>
      <c r="P81" s="9">
        <f t="shared" si="66"/>
        <v>0</v>
      </c>
      <c r="Q81" s="9">
        <f t="shared" si="66"/>
        <v>0</v>
      </c>
      <c r="R81" s="9">
        <f t="shared" si="66"/>
        <v>217</v>
      </c>
      <c r="S81" s="9">
        <f t="shared" si="66"/>
        <v>2</v>
      </c>
      <c r="T81" s="11">
        <f t="shared" si="66"/>
        <v>4914622</v>
      </c>
      <c r="U81" s="11">
        <f t="shared" si="66"/>
        <v>138161</v>
      </c>
      <c r="V81" s="11">
        <f t="shared" si="66"/>
        <v>4776461</v>
      </c>
      <c r="W81" s="11">
        <f t="shared" si="66"/>
        <v>4921721</v>
      </c>
      <c r="X81" s="11">
        <f t="shared" si="66"/>
        <v>4831405</v>
      </c>
      <c r="Y81" s="11">
        <f t="shared" si="66"/>
        <v>0</v>
      </c>
      <c r="Z81" s="11">
        <f t="shared" si="66"/>
        <v>0</v>
      </c>
      <c r="AA81" s="11">
        <f t="shared" si="66"/>
        <v>0</v>
      </c>
      <c r="AB81" s="11">
        <f t="shared" si="66"/>
        <v>4831405</v>
      </c>
      <c r="AC81" s="11">
        <f t="shared" si="66"/>
        <v>4824162</v>
      </c>
      <c r="AD81" s="142">
        <f>IF(G81="",0,AE81/G81)</f>
        <v>1</v>
      </c>
      <c r="AE81" s="145">
        <f t="shared" ref="AE81:CM81" si="67">SUM(AE77:AE80)</f>
        <v>3</v>
      </c>
      <c r="AF81" s="11">
        <f t="shared" si="67"/>
        <v>-144</v>
      </c>
      <c r="AG81" s="11">
        <f t="shared" si="67"/>
        <v>7099</v>
      </c>
      <c r="AH81" s="9">
        <f t="shared" si="67"/>
        <v>96</v>
      </c>
      <c r="AI81" s="9">
        <f t="shared" si="67"/>
        <v>121</v>
      </c>
      <c r="AJ81" s="9">
        <f t="shared" si="67"/>
        <v>0</v>
      </c>
      <c r="AK81" s="9">
        <f t="shared" si="67"/>
        <v>0</v>
      </c>
      <c r="AL81" s="11">
        <f t="shared" si="67"/>
        <v>0</v>
      </c>
      <c r="AM81" s="11">
        <f t="shared" si="67"/>
        <v>0</v>
      </c>
      <c r="AN81" s="9">
        <f t="shared" si="67"/>
        <v>0</v>
      </c>
      <c r="AO81" s="9">
        <f t="shared" si="67"/>
        <v>2</v>
      </c>
      <c r="AP81" s="11">
        <f t="shared" si="67"/>
        <v>11926</v>
      </c>
      <c r="AQ81" s="11">
        <f t="shared" si="67"/>
        <v>0</v>
      </c>
      <c r="AR81" s="9">
        <f t="shared" si="67"/>
        <v>0</v>
      </c>
      <c r="AS81" s="9">
        <f t="shared" si="67"/>
        <v>0</v>
      </c>
      <c r="AT81" s="11">
        <f t="shared" si="67"/>
        <v>0</v>
      </c>
      <c r="AU81" s="11">
        <f t="shared" si="67"/>
        <v>0</v>
      </c>
      <c r="AV81" s="9">
        <f t="shared" si="67"/>
        <v>0</v>
      </c>
      <c r="AW81" s="9">
        <f t="shared" si="67"/>
        <v>0</v>
      </c>
      <c r="AX81" s="11">
        <f t="shared" si="67"/>
        <v>0</v>
      </c>
      <c r="AY81" s="11">
        <f t="shared" si="67"/>
        <v>0</v>
      </c>
      <c r="AZ81" s="9">
        <f t="shared" si="67"/>
        <v>0</v>
      </c>
      <c r="BA81" s="9">
        <f t="shared" si="67"/>
        <v>0</v>
      </c>
      <c r="BB81" s="11">
        <f t="shared" si="67"/>
        <v>0</v>
      </c>
      <c r="BC81" s="11">
        <f t="shared" si="67"/>
        <v>0</v>
      </c>
      <c r="BD81" s="9">
        <f t="shared" si="67"/>
        <v>0</v>
      </c>
      <c r="BE81" s="9">
        <f t="shared" si="67"/>
        <v>0</v>
      </c>
      <c r="BF81" s="11">
        <f t="shared" si="67"/>
        <v>0</v>
      </c>
      <c r="BG81" s="11">
        <f t="shared" si="67"/>
        <v>0</v>
      </c>
      <c r="BH81" s="9">
        <f t="shared" si="67"/>
        <v>0</v>
      </c>
      <c r="BI81" s="9">
        <f t="shared" si="67"/>
        <v>0</v>
      </c>
      <c r="BJ81" s="11">
        <f t="shared" si="67"/>
        <v>0</v>
      </c>
      <c r="BK81" s="11">
        <f t="shared" si="67"/>
        <v>0</v>
      </c>
      <c r="BL81" s="9">
        <f t="shared" si="67"/>
        <v>0</v>
      </c>
      <c r="BM81" s="9">
        <f t="shared" si="67"/>
        <v>0</v>
      </c>
      <c r="BN81" s="11">
        <f t="shared" si="67"/>
        <v>0</v>
      </c>
      <c r="BO81" s="11">
        <f t="shared" si="67"/>
        <v>0</v>
      </c>
      <c r="BP81" s="9">
        <f t="shared" si="67"/>
        <v>0</v>
      </c>
      <c r="BQ81" s="9">
        <f t="shared" si="67"/>
        <v>0</v>
      </c>
      <c r="BR81" s="11">
        <f t="shared" si="67"/>
        <v>0</v>
      </c>
      <c r="BS81" s="11">
        <f t="shared" si="67"/>
        <v>0</v>
      </c>
      <c r="BT81" s="9">
        <f t="shared" si="67"/>
        <v>0</v>
      </c>
      <c r="BU81" s="9">
        <f t="shared" si="67"/>
        <v>0</v>
      </c>
      <c r="BV81" s="11">
        <f t="shared" si="67"/>
        <v>0</v>
      </c>
      <c r="BW81" s="11">
        <f t="shared" si="67"/>
        <v>0</v>
      </c>
      <c r="BX81" s="9">
        <f t="shared" si="67"/>
        <v>0</v>
      </c>
      <c r="BY81" s="9">
        <f t="shared" si="67"/>
        <v>0</v>
      </c>
      <c r="BZ81" s="11">
        <f t="shared" si="67"/>
        <v>0</v>
      </c>
      <c r="CA81" s="11">
        <f t="shared" si="67"/>
        <v>0</v>
      </c>
      <c r="CB81" s="9">
        <f t="shared" si="67"/>
        <v>0</v>
      </c>
      <c r="CC81" s="9">
        <f t="shared" si="67"/>
        <v>0</v>
      </c>
      <c r="CD81" s="11">
        <f t="shared" si="67"/>
        <v>0</v>
      </c>
      <c r="CE81" s="11">
        <f t="shared" si="67"/>
        <v>0</v>
      </c>
      <c r="CF81" s="9">
        <f t="shared" si="67"/>
        <v>0</v>
      </c>
      <c r="CG81" s="9">
        <f t="shared" si="67"/>
        <v>0</v>
      </c>
      <c r="CH81" s="11">
        <f t="shared" si="67"/>
        <v>0</v>
      </c>
      <c r="CI81" s="11">
        <f t="shared" si="67"/>
        <v>0</v>
      </c>
      <c r="CJ81" s="9">
        <f t="shared" si="67"/>
        <v>0</v>
      </c>
      <c r="CK81" s="9">
        <f t="shared" si="67"/>
        <v>2</v>
      </c>
      <c r="CL81" s="11">
        <f t="shared" si="67"/>
        <v>11926</v>
      </c>
      <c r="CM81" s="11">
        <f t="shared" si="67"/>
        <v>0</v>
      </c>
      <c r="CN81" s="13"/>
      <c r="CO81" s="13"/>
      <c r="CP81" s="13"/>
      <c r="CQ81" s="13"/>
      <c r="CR81" s="13"/>
      <c r="CS81" s="13"/>
      <c r="CT81" s="7"/>
      <c r="CU81" s="8"/>
      <c r="CV81" s="8"/>
      <c r="CW81" s="7"/>
      <c r="CX81" s="7"/>
      <c r="CY81" s="8"/>
      <c r="CZ81" s="8"/>
      <c r="DA81" s="8"/>
      <c r="DB81" s="11"/>
      <c r="DC81" s="13"/>
      <c r="DD81" s="15"/>
    </row>
    <row r="82" spans="1:1477" s="102" customFormat="1" ht="24" customHeight="1" thickTop="1" thickBot="1">
      <c r="A82" s="133"/>
      <c r="B82" s="258" t="s">
        <v>36</v>
      </c>
      <c r="C82" s="259"/>
      <c r="D82" s="260"/>
      <c r="E82" s="110"/>
      <c r="F82" s="111"/>
      <c r="G82" s="112">
        <f t="shared" ref="G82:L82" si="68">SUM(G76,G81)</f>
        <v>12</v>
      </c>
      <c r="H82" s="112">
        <f t="shared" si="68"/>
        <v>21</v>
      </c>
      <c r="I82" s="112">
        <f t="shared" si="68"/>
        <v>16</v>
      </c>
      <c r="J82" s="112">
        <f t="shared" si="68"/>
        <v>2665</v>
      </c>
      <c r="K82" s="112">
        <f t="shared" si="68"/>
        <v>4036</v>
      </c>
      <c r="L82" s="112">
        <f t="shared" si="68"/>
        <v>3928</v>
      </c>
      <c r="M82" s="142">
        <f>IF(G82=0,0,N82/G82)</f>
        <v>0.83333333333333337</v>
      </c>
      <c r="N82" s="112">
        <f t="shared" ref="N82:AC82" si="69">SUM(N76,N81)</f>
        <v>10</v>
      </c>
      <c r="O82" s="112">
        <f t="shared" si="69"/>
        <v>108</v>
      </c>
      <c r="P82" s="113">
        <f t="shared" si="69"/>
        <v>0</v>
      </c>
      <c r="Q82" s="113">
        <f t="shared" si="69"/>
        <v>0</v>
      </c>
      <c r="R82" s="112">
        <f t="shared" si="69"/>
        <v>1127</v>
      </c>
      <c r="S82" s="112">
        <f t="shared" si="69"/>
        <v>244</v>
      </c>
      <c r="T82" s="114">
        <f t="shared" si="69"/>
        <v>31384001</v>
      </c>
      <c r="U82" s="114">
        <f t="shared" si="69"/>
        <v>592161</v>
      </c>
      <c r="V82" s="114">
        <f t="shared" si="69"/>
        <v>30791840</v>
      </c>
      <c r="W82" s="114">
        <f t="shared" si="69"/>
        <v>31712931</v>
      </c>
      <c r="X82" s="114">
        <f t="shared" si="69"/>
        <v>31888623</v>
      </c>
      <c r="Y82" s="114">
        <f t="shared" si="69"/>
        <v>0</v>
      </c>
      <c r="Z82" s="114">
        <f t="shared" si="69"/>
        <v>0</v>
      </c>
      <c r="AA82" s="114">
        <f t="shared" si="69"/>
        <v>0</v>
      </c>
      <c r="AB82" s="114">
        <f t="shared" si="69"/>
        <v>31888623</v>
      </c>
      <c r="AC82" s="114">
        <f t="shared" si="69"/>
        <v>31715581</v>
      </c>
      <c r="AD82" s="142">
        <f>IF(G82=0,0,AE82/G82)</f>
        <v>1</v>
      </c>
      <c r="AE82" s="144">
        <f t="shared" ref="AE82:CM82" si="70">SUM(AE76,AE81)</f>
        <v>12</v>
      </c>
      <c r="AF82" s="114">
        <f t="shared" si="70"/>
        <v>-157252</v>
      </c>
      <c r="AG82" s="114">
        <f t="shared" si="70"/>
        <v>328929</v>
      </c>
      <c r="AH82" s="115">
        <f t="shared" si="70"/>
        <v>529</v>
      </c>
      <c r="AI82" s="115">
        <f t="shared" si="70"/>
        <v>569</v>
      </c>
      <c r="AJ82" s="115">
        <f t="shared" si="70"/>
        <v>0</v>
      </c>
      <c r="AK82" s="115">
        <f t="shared" si="70"/>
        <v>0</v>
      </c>
      <c r="AL82" s="114">
        <f t="shared" si="70"/>
        <v>153488</v>
      </c>
      <c r="AM82" s="114">
        <f t="shared" si="70"/>
        <v>0</v>
      </c>
      <c r="AN82" s="115">
        <f t="shared" si="70"/>
        <v>0</v>
      </c>
      <c r="AO82" s="115">
        <f t="shared" si="70"/>
        <v>200</v>
      </c>
      <c r="AP82" s="114">
        <f t="shared" si="70"/>
        <v>176941</v>
      </c>
      <c r="AQ82" s="114">
        <f t="shared" si="70"/>
        <v>0</v>
      </c>
      <c r="AR82" s="115">
        <f t="shared" si="70"/>
        <v>0</v>
      </c>
      <c r="AS82" s="115">
        <f t="shared" si="70"/>
        <v>0</v>
      </c>
      <c r="AT82" s="114">
        <f t="shared" si="70"/>
        <v>0</v>
      </c>
      <c r="AU82" s="114">
        <f t="shared" si="70"/>
        <v>0</v>
      </c>
      <c r="AV82" s="115">
        <f t="shared" si="70"/>
        <v>0</v>
      </c>
      <c r="AW82" s="115">
        <f t="shared" si="70"/>
        <v>0</v>
      </c>
      <c r="AX82" s="114">
        <f t="shared" si="70"/>
        <v>-21976</v>
      </c>
      <c r="AY82" s="114">
        <f t="shared" si="70"/>
        <v>0</v>
      </c>
      <c r="AZ82" s="115">
        <f t="shared" si="70"/>
        <v>0</v>
      </c>
      <c r="BA82" s="115">
        <f t="shared" si="70"/>
        <v>0</v>
      </c>
      <c r="BB82" s="114">
        <f t="shared" si="70"/>
        <v>0</v>
      </c>
      <c r="BC82" s="114">
        <f t="shared" si="70"/>
        <v>0</v>
      </c>
      <c r="BD82" s="115">
        <f t="shared" si="70"/>
        <v>0</v>
      </c>
      <c r="BE82" s="115">
        <f t="shared" si="70"/>
        <v>2</v>
      </c>
      <c r="BF82" s="114">
        <f t="shared" si="70"/>
        <v>64231</v>
      </c>
      <c r="BG82" s="114">
        <f t="shared" si="70"/>
        <v>0</v>
      </c>
      <c r="BH82" s="115">
        <f t="shared" si="70"/>
        <v>0</v>
      </c>
      <c r="BI82" s="115">
        <f t="shared" si="70"/>
        <v>0</v>
      </c>
      <c r="BJ82" s="114">
        <f t="shared" si="70"/>
        <v>1014</v>
      </c>
      <c r="BK82" s="114">
        <f t="shared" si="70"/>
        <v>0</v>
      </c>
      <c r="BL82" s="115">
        <f t="shared" si="70"/>
        <v>0</v>
      </c>
      <c r="BM82" s="115">
        <f t="shared" si="70"/>
        <v>0</v>
      </c>
      <c r="BN82" s="114">
        <f t="shared" si="70"/>
        <v>0</v>
      </c>
      <c r="BO82" s="114">
        <f t="shared" si="70"/>
        <v>0</v>
      </c>
      <c r="BP82" s="115">
        <f t="shared" si="70"/>
        <v>52</v>
      </c>
      <c r="BQ82" s="115">
        <f t="shared" si="70"/>
        <v>0</v>
      </c>
      <c r="BR82" s="114">
        <f t="shared" si="70"/>
        <v>7899</v>
      </c>
      <c r="BS82" s="114">
        <f t="shared" si="70"/>
        <v>0</v>
      </c>
      <c r="BT82" s="115">
        <f t="shared" si="70"/>
        <v>0</v>
      </c>
      <c r="BU82" s="115">
        <f t="shared" si="70"/>
        <v>0</v>
      </c>
      <c r="BV82" s="114">
        <f t="shared" si="70"/>
        <v>0</v>
      </c>
      <c r="BW82" s="114">
        <f t="shared" si="70"/>
        <v>0</v>
      </c>
      <c r="BX82" s="115">
        <f t="shared" si="70"/>
        <v>0</v>
      </c>
      <c r="BY82" s="115">
        <f t="shared" si="70"/>
        <v>0</v>
      </c>
      <c r="BZ82" s="114">
        <f t="shared" si="70"/>
        <v>0</v>
      </c>
      <c r="CA82" s="114">
        <f t="shared" si="70"/>
        <v>0</v>
      </c>
      <c r="CB82" s="115">
        <f t="shared" si="70"/>
        <v>0</v>
      </c>
      <c r="CC82" s="115">
        <f t="shared" si="70"/>
        <v>0</v>
      </c>
      <c r="CD82" s="114">
        <f t="shared" si="70"/>
        <v>0</v>
      </c>
      <c r="CE82" s="114">
        <f t="shared" si="70"/>
        <v>0</v>
      </c>
      <c r="CF82" s="115">
        <f t="shared" si="70"/>
        <v>0</v>
      </c>
      <c r="CG82" s="115">
        <f t="shared" si="70"/>
        <v>0</v>
      </c>
      <c r="CH82" s="114">
        <f t="shared" si="70"/>
        <v>0</v>
      </c>
      <c r="CI82" s="114">
        <f t="shared" si="70"/>
        <v>0</v>
      </c>
      <c r="CJ82" s="115">
        <f t="shared" si="70"/>
        <v>52</v>
      </c>
      <c r="CK82" s="115">
        <f t="shared" si="70"/>
        <v>202</v>
      </c>
      <c r="CL82" s="114">
        <f t="shared" si="70"/>
        <v>381597</v>
      </c>
      <c r="CM82" s="114">
        <f t="shared" si="70"/>
        <v>0</v>
      </c>
      <c r="CN82" s="116"/>
      <c r="CO82" s="116"/>
      <c r="CP82" s="116"/>
      <c r="CQ82" s="116"/>
      <c r="CR82" s="116"/>
      <c r="CS82" s="116"/>
      <c r="CT82" s="110"/>
      <c r="CU82" s="111"/>
      <c r="CV82" s="111"/>
      <c r="CW82" s="110"/>
      <c r="CX82" s="110"/>
      <c r="CY82" s="111"/>
      <c r="CZ82" s="111"/>
      <c r="DA82" s="111"/>
      <c r="DB82" s="114"/>
      <c r="DC82" s="116"/>
      <c r="DD82" s="11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</row>
    <row r="83" spans="1:1477" s="69" customFormat="1" ht="12.75" thickTop="1">
      <c r="A83" s="132"/>
      <c r="B83" s="67" t="s">
        <v>5</v>
      </c>
      <c r="C83" s="67" t="s">
        <v>235</v>
      </c>
      <c r="D83" s="67" t="s">
        <v>236</v>
      </c>
      <c r="E83" s="68">
        <v>44468</v>
      </c>
      <c r="F83" s="67" t="s">
        <v>398</v>
      </c>
      <c r="G83" s="67" t="s">
        <v>403</v>
      </c>
      <c r="H83" s="187">
        <v>3</v>
      </c>
      <c r="I83" s="69">
        <v>3</v>
      </c>
      <c r="J83" s="69">
        <v>500</v>
      </c>
      <c r="K83" s="69">
        <v>577</v>
      </c>
      <c r="L83" s="69">
        <v>444</v>
      </c>
      <c r="M83" s="186">
        <f>IF(J83 = 0,0,(L83-AH83-AI83)/J83)</f>
        <v>0.73399999999999999</v>
      </c>
      <c r="N83" s="69">
        <f>IF(G83&lt;&gt;"",IF(M83&lt;=1.2,1,0),0)</f>
        <v>1</v>
      </c>
      <c r="O83" s="69">
        <v>133</v>
      </c>
      <c r="P83" s="69">
        <v>0</v>
      </c>
      <c r="Q83" s="69">
        <v>0</v>
      </c>
      <c r="R83" s="69">
        <v>77</v>
      </c>
      <c r="S83" s="69">
        <v>0</v>
      </c>
      <c r="T83" s="190">
        <v>3700000</v>
      </c>
      <c r="U83" s="190">
        <v>52698</v>
      </c>
      <c r="V83" s="190">
        <v>3647302</v>
      </c>
      <c r="W83" s="190">
        <v>3848832</v>
      </c>
      <c r="X83" s="190">
        <v>3802731</v>
      </c>
      <c r="Y83" s="190">
        <v>0</v>
      </c>
      <c r="Z83" s="190">
        <v>320000</v>
      </c>
      <c r="AA83" s="190">
        <v>320000</v>
      </c>
      <c r="AB83" s="190">
        <v>4122731</v>
      </c>
      <c r="AC83" s="190">
        <v>3835748</v>
      </c>
      <c r="AD83" s="186">
        <f>IF(V83=0,0,AC83/V83)</f>
        <v>1.0516672323816345</v>
      </c>
      <c r="AE83" s="69">
        <f>IF(AD83 &lt;=1.1,1,0)</f>
        <v>1</v>
      </c>
      <c r="AF83" s="190">
        <v>-286983</v>
      </c>
      <c r="AG83" s="190">
        <v>148832</v>
      </c>
      <c r="AH83" s="69">
        <v>48</v>
      </c>
      <c r="AI83" s="69">
        <v>29</v>
      </c>
      <c r="AJ83" s="69">
        <v>0</v>
      </c>
      <c r="AK83" s="69">
        <v>0</v>
      </c>
      <c r="AL83" s="80">
        <v>102311</v>
      </c>
      <c r="AM83" s="80">
        <v>0</v>
      </c>
      <c r="AN83" s="69">
        <v>0</v>
      </c>
      <c r="AO83" s="69">
        <v>0</v>
      </c>
      <c r="AP83" s="80">
        <v>63604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3430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3129</v>
      </c>
      <c r="CA83" s="80">
        <v>3129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0</v>
      </c>
      <c r="CL83" s="80">
        <v>172474</v>
      </c>
      <c r="CM83" s="80">
        <v>3129</v>
      </c>
      <c r="CN83" s="67" t="s">
        <v>382</v>
      </c>
      <c r="CO83" s="67" t="s">
        <v>383</v>
      </c>
      <c r="CP83" s="67" t="s">
        <v>294</v>
      </c>
      <c r="CQ83" s="67" t="s">
        <v>294</v>
      </c>
      <c r="CR83" s="67" t="s">
        <v>294</v>
      </c>
      <c r="CS83" s="67" t="s">
        <v>294</v>
      </c>
      <c r="CT83" s="68">
        <v>45553</v>
      </c>
      <c r="CU83" s="67" t="s">
        <v>398</v>
      </c>
      <c r="CV83" s="67" t="s">
        <v>399</v>
      </c>
      <c r="CW83" s="68" t="s">
        <v>168</v>
      </c>
      <c r="CX83" s="68">
        <v>45448</v>
      </c>
      <c r="CY83" s="67" t="s">
        <v>400</v>
      </c>
      <c r="CZ83" s="67" t="s">
        <v>401</v>
      </c>
      <c r="DA83" s="67" t="s">
        <v>432</v>
      </c>
      <c r="DB83" s="81">
        <v>4423635.4000000004</v>
      </c>
      <c r="DC83" s="67" t="s">
        <v>353</v>
      </c>
      <c r="DD83" s="67" t="s">
        <v>354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1:1477" s="69" customFormat="1">
      <c r="A84" s="132"/>
      <c r="B84" s="67" t="s">
        <v>5</v>
      </c>
      <c r="C84" s="67" t="s">
        <v>237</v>
      </c>
      <c r="D84" s="67" t="s">
        <v>238</v>
      </c>
      <c r="E84" s="68">
        <v>44587</v>
      </c>
      <c r="F84" s="67" t="s">
        <v>396</v>
      </c>
      <c r="G84" s="67" t="s">
        <v>403</v>
      </c>
      <c r="H84" s="187">
        <v>3</v>
      </c>
      <c r="I84" s="69">
        <v>5</v>
      </c>
      <c r="J84" s="69">
        <v>500</v>
      </c>
      <c r="K84" s="69">
        <v>700</v>
      </c>
      <c r="L84" s="69">
        <v>700</v>
      </c>
      <c r="M84" s="186">
        <f t="shared" ref="M84:M86" si="71">IF(J84 = 0,0,(L84-AH84-AI84)/J84)</f>
        <v>1.19</v>
      </c>
      <c r="N84" s="69">
        <f t="shared" ref="N84:N86" si="72">IF(G84&lt;&gt;"",IF(M84&lt;=1.2,1,0),0)</f>
        <v>1</v>
      </c>
      <c r="O84" s="69">
        <v>0</v>
      </c>
      <c r="P84" s="69">
        <v>0</v>
      </c>
      <c r="Q84" s="69">
        <v>0</v>
      </c>
      <c r="R84" s="69">
        <v>105</v>
      </c>
      <c r="S84" s="69">
        <v>95</v>
      </c>
      <c r="T84" s="190">
        <v>18130831</v>
      </c>
      <c r="U84" s="190">
        <v>150000</v>
      </c>
      <c r="V84" s="190">
        <v>17980831</v>
      </c>
      <c r="W84" s="190">
        <v>18586475</v>
      </c>
      <c r="X84" s="190">
        <v>18825792</v>
      </c>
      <c r="Y84" s="190">
        <v>0</v>
      </c>
      <c r="Z84" s="190">
        <v>0</v>
      </c>
      <c r="AA84" s="190">
        <v>0</v>
      </c>
      <c r="AB84" s="190">
        <v>18825792</v>
      </c>
      <c r="AC84" s="190">
        <v>19184082</v>
      </c>
      <c r="AD84" s="186">
        <f t="shared" ref="AD84:AD86" si="73">IF(V84=0,0,AC84/V84)</f>
        <v>1.0669185423076386</v>
      </c>
      <c r="AE84" s="69">
        <f t="shared" ref="AE84:AE86" si="74">IF(AD84 &lt;=1.1,1,0)</f>
        <v>1</v>
      </c>
      <c r="AF84" s="190">
        <v>488935</v>
      </c>
      <c r="AG84" s="190">
        <v>455645</v>
      </c>
      <c r="AH84" s="69">
        <v>61</v>
      </c>
      <c r="AI84" s="69">
        <v>44</v>
      </c>
      <c r="AJ84" s="69">
        <v>0</v>
      </c>
      <c r="AK84" s="69">
        <v>0</v>
      </c>
      <c r="AL84" s="80">
        <v>55800</v>
      </c>
      <c r="AM84" s="80">
        <v>0</v>
      </c>
      <c r="AN84" s="69">
        <v>0</v>
      </c>
      <c r="AO84" s="69">
        <v>95</v>
      </c>
      <c r="AP84" s="80">
        <v>222248</v>
      </c>
      <c r="AQ84" s="80">
        <v>210000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55074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191857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95</v>
      </c>
      <c r="CL84" s="80">
        <v>524979</v>
      </c>
      <c r="CM84" s="80">
        <v>210000</v>
      </c>
      <c r="CN84" s="67" t="s">
        <v>362</v>
      </c>
      <c r="CO84" s="67" t="s">
        <v>363</v>
      </c>
      <c r="CP84" s="67" t="s">
        <v>294</v>
      </c>
      <c r="CQ84" s="67" t="s">
        <v>294</v>
      </c>
      <c r="CR84" s="67" t="s">
        <v>294</v>
      </c>
      <c r="CS84" s="67" t="s">
        <v>294</v>
      </c>
      <c r="CT84" s="68">
        <v>45554</v>
      </c>
      <c r="CU84" s="67" t="s">
        <v>398</v>
      </c>
      <c r="CV84" s="67" t="s">
        <v>399</v>
      </c>
      <c r="CW84" s="68" t="s">
        <v>168</v>
      </c>
      <c r="CX84" s="68">
        <v>45373</v>
      </c>
      <c r="CY84" s="67" t="s">
        <v>396</v>
      </c>
      <c r="CZ84" s="67" t="s">
        <v>401</v>
      </c>
      <c r="DA84" s="67" t="s">
        <v>433</v>
      </c>
      <c r="DB84" s="81">
        <v>17118736.649999999</v>
      </c>
      <c r="DC84" s="67" t="s">
        <v>353</v>
      </c>
      <c r="DD84" s="67" t="s">
        <v>354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1:1477" s="69" customFormat="1">
      <c r="A85" s="132"/>
      <c r="B85" s="67" t="s">
        <v>5</v>
      </c>
      <c r="C85" s="67" t="s">
        <v>384</v>
      </c>
      <c r="D85" s="67" t="s">
        <v>434</v>
      </c>
      <c r="E85" s="68">
        <v>44979</v>
      </c>
      <c r="F85" s="67" t="s">
        <v>396</v>
      </c>
      <c r="G85" s="67" t="s">
        <v>397</v>
      </c>
      <c r="H85" s="187">
        <v>1</v>
      </c>
      <c r="I85" s="69">
        <v>0</v>
      </c>
      <c r="J85" s="69">
        <v>280</v>
      </c>
      <c r="K85" s="69">
        <v>315</v>
      </c>
      <c r="L85" s="69">
        <v>256</v>
      </c>
      <c r="M85" s="186">
        <f t="shared" si="71"/>
        <v>0.78928571428571426</v>
      </c>
      <c r="N85" s="69">
        <f t="shared" si="72"/>
        <v>1</v>
      </c>
      <c r="O85" s="69">
        <v>59</v>
      </c>
      <c r="P85" s="69">
        <v>0</v>
      </c>
      <c r="Q85" s="69">
        <v>0</v>
      </c>
      <c r="R85" s="69">
        <v>35</v>
      </c>
      <c r="S85" s="69">
        <v>0</v>
      </c>
      <c r="T85" s="190">
        <v>4134866</v>
      </c>
      <c r="U85" s="190">
        <v>50000</v>
      </c>
      <c r="V85" s="190">
        <v>4084866</v>
      </c>
      <c r="W85" s="190">
        <v>4134866</v>
      </c>
      <c r="X85" s="190">
        <v>3997859</v>
      </c>
      <c r="Y85" s="190">
        <v>0</v>
      </c>
      <c r="Z85" s="190">
        <v>220000</v>
      </c>
      <c r="AA85" s="190">
        <v>220000</v>
      </c>
      <c r="AB85" s="190">
        <v>4217859</v>
      </c>
      <c r="AC85" s="190">
        <v>3985462</v>
      </c>
      <c r="AD85" s="186">
        <f t="shared" si="73"/>
        <v>0.97566529722150008</v>
      </c>
      <c r="AE85" s="69">
        <f t="shared" si="74"/>
        <v>1</v>
      </c>
      <c r="AF85" s="190">
        <v>-232397</v>
      </c>
      <c r="AG85" s="190">
        <v>0</v>
      </c>
      <c r="AH85" s="69">
        <v>15</v>
      </c>
      <c r="AI85" s="69">
        <v>20</v>
      </c>
      <c r="AJ85" s="69">
        <v>0</v>
      </c>
      <c r="AK85" s="69">
        <v>0</v>
      </c>
      <c r="AL85" s="80">
        <v>0</v>
      </c>
      <c r="AM85" s="80">
        <v>0</v>
      </c>
      <c r="AN85" s="69">
        <v>0</v>
      </c>
      <c r="AO85" s="69">
        <v>0</v>
      </c>
      <c r="AP85" s="80">
        <v>0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0</v>
      </c>
      <c r="CK85" s="69">
        <v>0</v>
      </c>
      <c r="CL85" s="80">
        <v>0</v>
      </c>
      <c r="CM85" s="80">
        <v>0</v>
      </c>
      <c r="CN85" s="67" t="s">
        <v>362</v>
      </c>
      <c r="CO85" s="67" t="s">
        <v>363</v>
      </c>
      <c r="CP85" s="67" t="s">
        <v>294</v>
      </c>
      <c r="CQ85" s="67" t="s">
        <v>294</v>
      </c>
      <c r="CR85" s="67" t="s">
        <v>294</v>
      </c>
      <c r="CS85" s="67" t="s">
        <v>294</v>
      </c>
      <c r="CT85" s="68">
        <v>45524</v>
      </c>
      <c r="CU85" s="67" t="s">
        <v>398</v>
      </c>
      <c r="CV85" s="67" t="s">
        <v>399</v>
      </c>
      <c r="CW85" s="68" t="s">
        <v>168</v>
      </c>
      <c r="CX85" s="68">
        <v>45386</v>
      </c>
      <c r="CY85" s="67" t="s">
        <v>400</v>
      </c>
      <c r="CZ85" s="67" t="s">
        <v>401</v>
      </c>
      <c r="DA85" s="67" t="s">
        <v>433</v>
      </c>
      <c r="DB85" s="81">
        <v>4728009</v>
      </c>
      <c r="DC85" s="67" t="s">
        <v>353</v>
      </c>
      <c r="DD85" s="67" t="s">
        <v>354</v>
      </c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1:1477" s="69" customFormat="1">
      <c r="A86" s="132"/>
      <c r="B86" s="67" t="s">
        <v>5</v>
      </c>
      <c r="C86" s="67" t="s">
        <v>282</v>
      </c>
      <c r="D86" s="67" t="s">
        <v>283</v>
      </c>
      <c r="E86" s="68">
        <v>44951</v>
      </c>
      <c r="F86" s="67" t="s">
        <v>396</v>
      </c>
      <c r="G86" s="67" t="s">
        <v>397</v>
      </c>
      <c r="H86" s="187">
        <v>1</v>
      </c>
      <c r="I86" s="69">
        <v>0</v>
      </c>
      <c r="J86" s="69">
        <v>180</v>
      </c>
      <c r="K86" s="69">
        <v>218</v>
      </c>
      <c r="L86" s="69">
        <v>218</v>
      </c>
      <c r="M86" s="186">
        <f t="shared" si="71"/>
        <v>1</v>
      </c>
      <c r="N86" s="69">
        <f t="shared" si="72"/>
        <v>1</v>
      </c>
      <c r="O86" s="69">
        <v>0</v>
      </c>
      <c r="P86" s="69">
        <v>0</v>
      </c>
      <c r="Q86" s="69">
        <v>0</v>
      </c>
      <c r="R86" s="69">
        <v>38</v>
      </c>
      <c r="S86" s="69">
        <v>0</v>
      </c>
      <c r="T86" s="190">
        <v>1901127</v>
      </c>
      <c r="U86" s="190">
        <v>50000</v>
      </c>
      <c r="V86" s="190">
        <v>1851127</v>
      </c>
      <c r="W86" s="190">
        <v>1901127</v>
      </c>
      <c r="X86" s="190">
        <v>1885735</v>
      </c>
      <c r="Y86" s="190">
        <v>0</v>
      </c>
      <c r="Z86" s="190">
        <v>0</v>
      </c>
      <c r="AA86" s="190">
        <v>0</v>
      </c>
      <c r="AB86" s="190">
        <v>1885735</v>
      </c>
      <c r="AC86" s="190">
        <v>1881176</v>
      </c>
      <c r="AD86" s="186">
        <f t="shared" si="73"/>
        <v>1.0162328138479964</v>
      </c>
      <c r="AE86" s="69">
        <f t="shared" si="74"/>
        <v>1</v>
      </c>
      <c r="AF86" s="190">
        <v>-4559</v>
      </c>
      <c r="AG86" s="190">
        <v>0</v>
      </c>
      <c r="AH86" s="69">
        <v>16</v>
      </c>
      <c r="AI86" s="69">
        <v>22</v>
      </c>
      <c r="AJ86" s="69">
        <v>0</v>
      </c>
      <c r="AK86" s="69">
        <v>0</v>
      </c>
      <c r="AL86" s="80">
        <v>7696</v>
      </c>
      <c r="AM86" s="80">
        <v>0</v>
      </c>
      <c r="AN86" s="69">
        <v>0</v>
      </c>
      <c r="AO86" s="69">
        <v>0</v>
      </c>
      <c r="AP86" s="80">
        <v>0</v>
      </c>
      <c r="AQ86" s="80">
        <v>0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0</v>
      </c>
      <c r="BF86" s="80">
        <v>37191</v>
      </c>
      <c r="BG86" s="80">
        <v>0</v>
      </c>
      <c r="BH86" s="69">
        <v>0</v>
      </c>
      <c r="BI86" s="69">
        <v>0</v>
      </c>
      <c r="BJ86" s="80">
        <v>1728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0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0</v>
      </c>
      <c r="CK86" s="69">
        <v>0</v>
      </c>
      <c r="CL86" s="80">
        <v>46615</v>
      </c>
      <c r="CM86" s="80">
        <v>0</v>
      </c>
      <c r="CN86" s="67" t="s">
        <v>364</v>
      </c>
      <c r="CO86" s="67" t="s">
        <v>365</v>
      </c>
      <c r="CP86" s="67" t="s">
        <v>294</v>
      </c>
      <c r="CQ86" s="67" t="s">
        <v>294</v>
      </c>
      <c r="CR86" s="67" t="s">
        <v>294</v>
      </c>
      <c r="CS86" s="67" t="s">
        <v>294</v>
      </c>
      <c r="CT86" s="68">
        <v>45533</v>
      </c>
      <c r="CU86" s="67" t="s">
        <v>398</v>
      </c>
      <c r="CV86" s="67" t="s">
        <v>399</v>
      </c>
      <c r="CW86" s="68" t="s">
        <v>168</v>
      </c>
      <c r="CX86" s="68">
        <v>45446</v>
      </c>
      <c r="CY86" s="67" t="s">
        <v>400</v>
      </c>
      <c r="CZ86" s="67" t="s">
        <v>401</v>
      </c>
      <c r="DA86" s="67" t="s">
        <v>432</v>
      </c>
      <c r="DB86" s="81">
        <v>1978037</v>
      </c>
      <c r="DC86" s="67"/>
      <c r="DD86" s="67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1:1477" s="5" customFormat="1" ht="12.75" thickBot="1">
      <c r="B87" s="75"/>
      <c r="C87" s="75"/>
      <c r="D87" s="75"/>
      <c r="E87" s="68"/>
      <c r="F87" s="75"/>
      <c r="G87" s="75"/>
      <c r="H87" s="187"/>
      <c r="I87" s="76"/>
      <c r="J87" s="76"/>
      <c r="K87" s="76"/>
      <c r="L87" s="76"/>
      <c r="M87" s="140"/>
      <c r="N87" s="69"/>
      <c r="O87" s="76"/>
      <c r="P87" s="76"/>
      <c r="Q87" s="76"/>
      <c r="R87" s="76"/>
      <c r="S87" s="76"/>
      <c r="T87" s="77"/>
      <c r="U87" s="77"/>
      <c r="V87" s="77"/>
      <c r="W87" s="77"/>
      <c r="X87" s="77"/>
      <c r="Y87" s="190"/>
      <c r="Z87" s="190"/>
      <c r="AA87" s="190"/>
      <c r="AB87" s="190"/>
      <c r="AC87" s="190"/>
      <c r="AD87" s="140"/>
      <c r="AE87" s="69"/>
      <c r="AF87" s="190"/>
      <c r="AG87" s="190"/>
      <c r="AH87" s="76"/>
      <c r="AI87" s="76"/>
      <c r="AJ87" s="78"/>
      <c r="AK87" s="78"/>
      <c r="AL87" s="80"/>
      <c r="AM87" s="80"/>
      <c r="AN87" s="78"/>
      <c r="AO87" s="78"/>
      <c r="AP87" s="80"/>
      <c r="AQ87" s="80"/>
      <c r="AR87" s="78"/>
      <c r="AS87" s="78"/>
      <c r="AT87" s="80"/>
      <c r="AU87" s="80"/>
      <c r="AV87" s="78"/>
      <c r="AW87" s="78"/>
      <c r="AX87" s="80"/>
      <c r="AY87" s="80"/>
      <c r="AZ87" s="78"/>
      <c r="BA87" s="78"/>
      <c r="BB87" s="80"/>
      <c r="BC87" s="80"/>
      <c r="BD87" s="78"/>
      <c r="BE87" s="78"/>
      <c r="BF87" s="80"/>
      <c r="BG87" s="80"/>
      <c r="BH87" s="78"/>
      <c r="BI87" s="78"/>
      <c r="BJ87" s="80"/>
      <c r="BK87" s="80"/>
      <c r="BL87" s="78"/>
      <c r="BM87" s="78"/>
      <c r="BN87" s="80"/>
      <c r="BO87" s="80"/>
      <c r="BP87" s="78"/>
      <c r="BQ87" s="78"/>
      <c r="BR87" s="80"/>
      <c r="BS87" s="80"/>
      <c r="BT87" s="78"/>
      <c r="BU87" s="78"/>
      <c r="BV87" s="80"/>
      <c r="BW87" s="80"/>
      <c r="BX87" s="78"/>
      <c r="BY87" s="78"/>
      <c r="BZ87" s="80"/>
      <c r="CA87" s="80"/>
      <c r="CB87" s="78"/>
      <c r="CC87" s="78"/>
      <c r="CD87" s="80"/>
      <c r="CE87" s="80"/>
      <c r="CF87" s="78"/>
      <c r="CG87" s="78"/>
      <c r="CH87" s="80"/>
      <c r="CI87" s="80"/>
      <c r="CJ87" s="78"/>
      <c r="CK87" s="78"/>
      <c r="CL87" s="80"/>
      <c r="CM87" s="80"/>
      <c r="CN87" s="79"/>
      <c r="CO87" s="79"/>
      <c r="CP87" s="79"/>
      <c r="CQ87" s="79"/>
      <c r="CR87" s="79"/>
      <c r="CS87" s="79"/>
      <c r="CT87" s="68"/>
      <c r="CU87" s="75"/>
      <c r="CV87" s="75"/>
      <c r="CW87" s="68"/>
      <c r="CX87" s="68"/>
      <c r="CY87" s="75"/>
      <c r="CZ87" s="75"/>
      <c r="DA87" s="75"/>
      <c r="DB87" s="77"/>
      <c r="DC87" s="79"/>
      <c r="DD87" s="212"/>
    </row>
    <row r="88" spans="1:1477" s="6" customFormat="1" ht="24" customHeight="1" thickTop="1">
      <c r="B88" s="258" t="s">
        <v>450</v>
      </c>
      <c r="C88" s="259"/>
      <c r="D88" s="260"/>
      <c r="E88" s="110"/>
      <c r="F88" s="111"/>
      <c r="G88" s="159">
        <f>IF(B83="","",ROWS(B83:B87)-1)</f>
        <v>4</v>
      </c>
      <c r="H88" s="112">
        <f>SUM(H83:H87)</f>
        <v>8</v>
      </c>
      <c r="I88" s="112">
        <f>SUM(I83:I87)</f>
        <v>8</v>
      </c>
      <c r="J88" s="112">
        <f>SUM(J83:J87)</f>
        <v>1460</v>
      </c>
      <c r="K88" s="112">
        <f>SUM(K83:K87)</f>
        <v>1810</v>
      </c>
      <c r="L88" s="112">
        <f>SUM(L83:L87)</f>
        <v>1618</v>
      </c>
      <c r="M88" s="142">
        <f>IF(G88="",0,N88/G88)</f>
        <v>1</v>
      </c>
      <c r="N88" s="112">
        <f t="shared" ref="N88:AC88" si="75">SUM(N83:N87)</f>
        <v>4</v>
      </c>
      <c r="O88" s="112">
        <f t="shared" si="75"/>
        <v>192</v>
      </c>
      <c r="P88" s="112">
        <f t="shared" si="75"/>
        <v>0</v>
      </c>
      <c r="Q88" s="112">
        <f t="shared" si="75"/>
        <v>0</v>
      </c>
      <c r="R88" s="112">
        <f t="shared" si="75"/>
        <v>255</v>
      </c>
      <c r="S88" s="112">
        <f t="shared" si="75"/>
        <v>95</v>
      </c>
      <c r="T88" s="114">
        <f t="shared" si="75"/>
        <v>27866824</v>
      </c>
      <c r="U88" s="114">
        <f t="shared" si="75"/>
        <v>302698</v>
      </c>
      <c r="V88" s="114">
        <f t="shared" si="75"/>
        <v>27564126</v>
      </c>
      <c r="W88" s="114">
        <f t="shared" si="75"/>
        <v>28471300</v>
      </c>
      <c r="X88" s="114">
        <f t="shared" si="75"/>
        <v>28512117</v>
      </c>
      <c r="Y88" s="114">
        <f t="shared" si="75"/>
        <v>0</v>
      </c>
      <c r="Z88" s="114">
        <f t="shared" si="75"/>
        <v>540000</v>
      </c>
      <c r="AA88" s="114">
        <f t="shared" si="75"/>
        <v>540000</v>
      </c>
      <c r="AB88" s="114">
        <f t="shared" si="75"/>
        <v>29052117</v>
      </c>
      <c r="AC88" s="114">
        <f t="shared" si="75"/>
        <v>28886468</v>
      </c>
      <c r="AD88" s="142">
        <f>IF(G88="",0,AE88/G88)</f>
        <v>1</v>
      </c>
      <c r="AE88" s="144">
        <f t="shared" ref="AE88:CM88" si="76">SUM(AE83:AE87)</f>
        <v>4</v>
      </c>
      <c r="AF88" s="114">
        <f t="shared" si="76"/>
        <v>-35004</v>
      </c>
      <c r="AG88" s="114">
        <f t="shared" si="76"/>
        <v>604477</v>
      </c>
      <c r="AH88" s="112">
        <f t="shared" si="76"/>
        <v>140</v>
      </c>
      <c r="AI88" s="112">
        <f t="shared" si="76"/>
        <v>115</v>
      </c>
      <c r="AJ88" s="112">
        <f t="shared" si="76"/>
        <v>0</v>
      </c>
      <c r="AK88" s="112">
        <f t="shared" si="76"/>
        <v>0</v>
      </c>
      <c r="AL88" s="114">
        <f t="shared" si="76"/>
        <v>165807</v>
      </c>
      <c r="AM88" s="114">
        <f t="shared" si="76"/>
        <v>0</v>
      </c>
      <c r="AN88" s="112">
        <f t="shared" si="76"/>
        <v>0</v>
      </c>
      <c r="AO88" s="112">
        <f t="shared" si="76"/>
        <v>95</v>
      </c>
      <c r="AP88" s="114">
        <f t="shared" si="76"/>
        <v>285852</v>
      </c>
      <c r="AQ88" s="114">
        <f t="shared" si="76"/>
        <v>210000</v>
      </c>
      <c r="AR88" s="112">
        <f t="shared" si="76"/>
        <v>0</v>
      </c>
      <c r="AS88" s="112">
        <f t="shared" si="76"/>
        <v>0</v>
      </c>
      <c r="AT88" s="114">
        <f t="shared" si="76"/>
        <v>0</v>
      </c>
      <c r="AU88" s="114">
        <f t="shared" si="76"/>
        <v>0</v>
      </c>
      <c r="AV88" s="112">
        <f t="shared" si="76"/>
        <v>0</v>
      </c>
      <c r="AW88" s="112">
        <f t="shared" si="76"/>
        <v>0</v>
      </c>
      <c r="AX88" s="114">
        <f t="shared" si="76"/>
        <v>0</v>
      </c>
      <c r="AY88" s="114">
        <f t="shared" si="76"/>
        <v>0</v>
      </c>
      <c r="AZ88" s="112">
        <f t="shared" si="76"/>
        <v>0</v>
      </c>
      <c r="BA88" s="112">
        <f t="shared" si="76"/>
        <v>0</v>
      </c>
      <c r="BB88" s="114">
        <f t="shared" si="76"/>
        <v>0</v>
      </c>
      <c r="BC88" s="114">
        <f t="shared" si="76"/>
        <v>0</v>
      </c>
      <c r="BD88" s="112">
        <f t="shared" si="76"/>
        <v>0</v>
      </c>
      <c r="BE88" s="112">
        <f t="shared" si="76"/>
        <v>0</v>
      </c>
      <c r="BF88" s="114">
        <f t="shared" si="76"/>
        <v>92265</v>
      </c>
      <c r="BG88" s="114">
        <f t="shared" si="76"/>
        <v>0</v>
      </c>
      <c r="BH88" s="112">
        <f t="shared" si="76"/>
        <v>0</v>
      </c>
      <c r="BI88" s="112">
        <f t="shared" si="76"/>
        <v>0</v>
      </c>
      <c r="BJ88" s="114">
        <f t="shared" si="76"/>
        <v>5158</v>
      </c>
      <c r="BK88" s="114">
        <f t="shared" si="76"/>
        <v>0</v>
      </c>
      <c r="BL88" s="112">
        <f t="shared" si="76"/>
        <v>0</v>
      </c>
      <c r="BM88" s="112">
        <f t="shared" si="76"/>
        <v>0</v>
      </c>
      <c r="BN88" s="114">
        <f t="shared" si="76"/>
        <v>0</v>
      </c>
      <c r="BO88" s="114">
        <f t="shared" si="76"/>
        <v>0</v>
      </c>
      <c r="BP88" s="112">
        <f t="shared" si="76"/>
        <v>0</v>
      </c>
      <c r="BQ88" s="112">
        <f t="shared" si="76"/>
        <v>0</v>
      </c>
      <c r="BR88" s="114">
        <f t="shared" si="76"/>
        <v>191857</v>
      </c>
      <c r="BS88" s="114">
        <f t="shared" si="76"/>
        <v>0</v>
      </c>
      <c r="BT88" s="112">
        <f t="shared" si="76"/>
        <v>0</v>
      </c>
      <c r="BU88" s="112">
        <f t="shared" si="76"/>
        <v>0</v>
      </c>
      <c r="BV88" s="114">
        <f t="shared" si="76"/>
        <v>0</v>
      </c>
      <c r="BW88" s="114">
        <f t="shared" si="76"/>
        <v>0</v>
      </c>
      <c r="BX88" s="112">
        <f t="shared" si="76"/>
        <v>0</v>
      </c>
      <c r="BY88" s="112">
        <f t="shared" si="76"/>
        <v>0</v>
      </c>
      <c r="BZ88" s="114">
        <f t="shared" si="76"/>
        <v>3129</v>
      </c>
      <c r="CA88" s="114">
        <f t="shared" si="76"/>
        <v>3129</v>
      </c>
      <c r="CB88" s="112">
        <f t="shared" si="76"/>
        <v>0</v>
      </c>
      <c r="CC88" s="112">
        <f t="shared" si="76"/>
        <v>0</v>
      </c>
      <c r="CD88" s="114">
        <f t="shared" si="76"/>
        <v>0</v>
      </c>
      <c r="CE88" s="114">
        <f t="shared" si="76"/>
        <v>0</v>
      </c>
      <c r="CF88" s="112">
        <f t="shared" si="76"/>
        <v>0</v>
      </c>
      <c r="CG88" s="112">
        <f t="shared" si="76"/>
        <v>0</v>
      </c>
      <c r="CH88" s="114">
        <f t="shared" si="76"/>
        <v>0</v>
      </c>
      <c r="CI88" s="114">
        <f t="shared" si="76"/>
        <v>0</v>
      </c>
      <c r="CJ88" s="112">
        <f t="shared" si="76"/>
        <v>0</v>
      </c>
      <c r="CK88" s="112">
        <f t="shared" si="76"/>
        <v>95</v>
      </c>
      <c r="CL88" s="114">
        <f t="shared" si="76"/>
        <v>744068</v>
      </c>
      <c r="CM88" s="114">
        <f t="shared" si="76"/>
        <v>213129</v>
      </c>
      <c r="CN88" s="116"/>
      <c r="CO88" s="116"/>
      <c r="CP88" s="116"/>
      <c r="CQ88" s="116"/>
      <c r="CR88" s="116"/>
      <c r="CS88" s="116"/>
      <c r="CT88" s="110"/>
      <c r="CU88" s="111"/>
      <c r="CV88" s="111"/>
      <c r="CW88" s="110"/>
      <c r="CX88" s="110"/>
      <c r="CY88" s="111"/>
      <c r="CZ88" s="111"/>
      <c r="DA88" s="111"/>
      <c r="DB88" s="114"/>
      <c r="DC88" s="116"/>
      <c r="DD88" s="210"/>
    </row>
    <row r="89" spans="1:1477" s="69" customFormat="1">
      <c r="B89" s="67" t="s">
        <v>5</v>
      </c>
      <c r="C89" s="67" t="s">
        <v>233</v>
      </c>
      <c r="D89" s="67" t="s">
        <v>234</v>
      </c>
      <c r="E89" s="68">
        <v>44340</v>
      </c>
      <c r="F89" s="67" t="s">
        <v>400</v>
      </c>
      <c r="G89" s="158" t="s">
        <v>435</v>
      </c>
      <c r="H89" s="187">
        <v>2</v>
      </c>
      <c r="I89" s="69">
        <v>2</v>
      </c>
      <c r="J89" s="69">
        <v>720</v>
      </c>
      <c r="K89" s="69">
        <v>1041</v>
      </c>
      <c r="L89" s="69">
        <v>1037</v>
      </c>
      <c r="M89" s="186">
        <f>IF(J89 = 0,0,(L89-AH89-AI89)/J89)</f>
        <v>1.2458333333333333</v>
      </c>
      <c r="N89" s="69">
        <f>IF(G89&lt;&gt;"",IF(M89&lt;=1.2,1,0),0)</f>
        <v>0</v>
      </c>
      <c r="O89" s="69">
        <v>4</v>
      </c>
      <c r="P89" s="69">
        <v>0</v>
      </c>
      <c r="Q89" s="69">
        <v>0</v>
      </c>
      <c r="R89" s="69">
        <v>321</v>
      </c>
      <c r="S89" s="69">
        <v>0</v>
      </c>
      <c r="T89" s="190">
        <v>6969697</v>
      </c>
      <c r="U89" s="190">
        <v>91407</v>
      </c>
      <c r="V89" s="190">
        <v>6878290</v>
      </c>
      <c r="W89" s="190">
        <v>6904270</v>
      </c>
      <c r="X89" s="190">
        <v>6838357</v>
      </c>
      <c r="Y89" s="190">
        <v>0</v>
      </c>
      <c r="Z89" s="190">
        <v>0</v>
      </c>
      <c r="AA89" s="190">
        <v>0</v>
      </c>
      <c r="AB89" s="190">
        <v>6838357</v>
      </c>
      <c r="AC89" s="190">
        <v>-125491</v>
      </c>
      <c r="AD89" s="186">
        <f>IF(V89=0,0,AC89/V89)</f>
        <v>-1.8244505538440512E-2</v>
      </c>
      <c r="AE89" s="69">
        <f>IF(AD89 &lt;=1.1,1,0)</f>
        <v>1</v>
      </c>
      <c r="AF89" s="190">
        <v>-6838357</v>
      </c>
      <c r="AG89" s="190">
        <v>-65427</v>
      </c>
      <c r="AH89" s="69">
        <v>60</v>
      </c>
      <c r="AI89" s="69">
        <v>80</v>
      </c>
      <c r="AJ89" s="69">
        <v>0</v>
      </c>
      <c r="AK89" s="69">
        <v>0</v>
      </c>
      <c r="AL89" s="80">
        <v>-71816</v>
      </c>
      <c r="AM89" s="80">
        <v>0</v>
      </c>
      <c r="AN89" s="69">
        <v>0</v>
      </c>
      <c r="AO89" s="69">
        <v>0</v>
      </c>
      <c r="AP89" s="80">
        <v>0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181</v>
      </c>
      <c r="BE89" s="69">
        <v>0</v>
      </c>
      <c r="BF89" s="80">
        <v>13804</v>
      </c>
      <c r="BG89" s="80">
        <v>0</v>
      </c>
      <c r="BH89" s="69">
        <v>0</v>
      </c>
      <c r="BI89" s="69">
        <v>0</v>
      </c>
      <c r="BJ89" s="80">
        <v>18078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181</v>
      </c>
      <c r="CK89" s="69">
        <v>0</v>
      </c>
      <c r="CL89" s="80">
        <v>-39934</v>
      </c>
      <c r="CM89" s="80">
        <v>0</v>
      </c>
      <c r="CN89" s="67" t="s">
        <v>377</v>
      </c>
      <c r="CO89" s="67" t="s">
        <v>378</v>
      </c>
      <c r="CP89" s="67" t="s">
        <v>294</v>
      </c>
      <c r="CQ89" s="67" t="s">
        <v>294</v>
      </c>
      <c r="CR89" s="67" t="s">
        <v>294</v>
      </c>
      <c r="CS89" s="67" t="s">
        <v>294</v>
      </c>
      <c r="CT89" s="68">
        <v>45545</v>
      </c>
      <c r="CU89" s="67" t="s">
        <v>398</v>
      </c>
      <c r="CV89" s="67" t="s">
        <v>399</v>
      </c>
      <c r="CW89" s="68" t="s">
        <v>168</v>
      </c>
      <c r="CX89" s="68">
        <v>45426</v>
      </c>
      <c r="CY89" s="67" t="s">
        <v>400</v>
      </c>
      <c r="CZ89" s="67" t="s">
        <v>401</v>
      </c>
      <c r="DA89" s="67" t="s">
        <v>433</v>
      </c>
      <c r="DB89" s="81">
        <v>9167406.6999999993</v>
      </c>
      <c r="DC89" s="67" t="s">
        <v>379</v>
      </c>
      <c r="DD89" s="67" t="s">
        <v>380</v>
      </c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1:1477" s="69" customFormat="1">
      <c r="B90" s="67" t="s">
        <v>5</v>
      </c>
      <c r="C90" s="67" t="s">
        <v>381</v>
      </c>
      <c r="D90" s="67" t="s">
        <v>436</v>
      </c>
      <c r="E90" s="68">
        <v>45043</v>
      </c>
      <c r="F90" s="67" t="s">
        <v>400</v>
      </c>
      <c r="G90" s="158" t="s">
        <v>397</v>
      </c>
      <c r="H90" s="187">
        <v>1</v>
      </c>
      <c r="I90" s="69">
        <v>0</v>
      </c>
      <c r="J90" s="69">
        <v>160</v>
      </c>
      <c r="K90" s="69">
        <v>186</v>
      </c>
      <c r="L90" s="69">
        <v>186</v>
      </c>
      <c r="M90" s="186">
        <f>IF(J90 = 0,0,(L90-AH90-AI90)/J90)</f>
        <v>1</v>
      </c>
      <c r="N90" s="69">
        <f>IF(G90&lt;&gt;"",IF(M90&lt;=1.2,1,0),0)</f>
        <v>1</v>
      </c>
      <c r="O90" s="69">
        <v>0</v>
      </c>
      <c r="P90" s="69">
        <v>0</v>
      </c>
      <c r="Q90" s="69">
        <v>0</v>
      </c>
      <c r="R90" s="69">
        <v>26</v>
      </c>
      <c r="S90" s="69">
        <v>0</v>
      </c>
      <c r="T90" s="190">
        <v>897000</v>
      </c>
      <c r="U90" s="190">
        <v>42988</v>
      </c>
      <c r="V90" s="190">
        <v>854012</v>
      </c>
      <c r="W90" s="190">
        <v>897000</v>
      </c>
      <c r="X90" s="190">
        <v>747267</v>
      </c>
      <c r="Y90" s="190">
        <v>0</v>
      </c>
      <c r="Z90" s="190">
        <v>0</v>
      </c>
      <c r="AA90" s="190">
        <v>0</v>
      </c>
      <c r="AB90" s="190">
        <v>747267</v>
      </c>
      <c r="AC90" s="190">
        <v>747246</v>
      </c>
      <c r="AD90" s="186">
        <f>IF(V90=0,0,AC90/V90)</f>
        <v>0.8749830213158597</v>
      </c>
      <c r="AE90" s="69">
        <f>IF(AD90 &lt;=1.1,1,0)</f>
        <v>1</v>
      </c>
      <c r="AF90" s="190">
        <v>-21</v>
      </c>
      <c r="AG90" s="190">
        <v>0</v>
      </c>
      <c r="AH90" s="69">
        <v>20</v>
      </c>
      <c r="AI90" s="69">
        <v>6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0</v>
      </c>
      <c r="CL90" s="80">
        <v>0</v>
      </c>
      <c r="CM90" s="80">
        <v>0</v>
      </c>
      <c r="CN90" s="67" t="s">
        <v>359</v>
      </c>
      <c r="CO90" s="67" t="s">
        <v>360</v>
      </c>
      <c r="CP90" s="67" t="s">
        <v>294</v>
      </c>
      <c r="CQ90" s="67" t="s">
        <v>294</v>
      </c>
      <c r="CR90" s="67" t="s">
        <v>294</v>
      </c>
      <c r="CS90" s="67" t="s">
        <v>294</v>
      </c>
      <c r="CT90" s="68">
        <v>45558</v>
      </c>
      <c r="CU90" s="67" t="s">
        <v>398</v>
      </c>
      <c r="CV90" s="67" t="s">
        <v>399</v>
      </c>
      <c r="CW90" s="68" t="s">
        <v>168</v>
      </c>
      <c r="CX90" s="68">
        <v>45491</v>
      </c>
      <c r="CY90" s="67" t="s">
        <v>398</v>
      </c>
      <c r="CZ90" s="67" t="s">
        <v>399</v>
      </c>
      <c r="DA90" s="67" t="s">
        <v>432</v>
      </c>
      <c r="DB90" s="81">
        <v>902745.5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1:1477" s="98" customFormat="1" ht="12.75" thickBot="1">
      <c r="A91" s="134"/>
      <c r="B91" s="99"/>
      <c r="C91" s="99"/>
      <c r="D91" s="99"/>
      <c r="E91" s="197"/>
      <c r="F91" s="99"/>
      <c r="G91" s="99"/>
      <c r="H91" s="198"/>
      <c r="T91" s="100"/>
      <c r="U91" s="100"/>
      <c r="V91" s="100"/>
      <c r="W91" s="100"/>
      <c r="X91" s="100"/>
      <c r="Y91" s="193"/>
      <c r="Z91" s="193"/>
      <c r="AA91" s="193"/>
      <c r="AB91" s="193"/>
      <c r="AC91" s="193"/>
      <c r="AF91" s="193"/>
      <c r="AG91" s="193"/>
      <c r="AL91" s="100"/>
      <c r="AM91" s="100"/>
      <c r="AP91" s="100"/>
      <c r="AQ91" s="100"/>
      <c r="AT91" s="100"/>
      <c r="AU91" s="100"/>
      <c r="AX91" s="100"/>
      <c r="AY91" s="100"/>
      <c r="BB91" s="100"/>
      <c r="BC91" s="100"/>
      <c r="BF91" s="100"/>
      <c r="BG91" s="100"/>
      <c r="BJ91" s="100"/>
      <c r="BK91" s="100"/>
      <c r="BN91" s="100"/>
      <c r="BO91" s="100"/>
      <c r="BR91" s="100"/>
      <c r="BS91" s="100"/>
      <c r="BV91" s="100"/>
      <c r="BW91" s="100"/>
      <c r="BZ91" s="100"/>
      <c r="CA91" s="100"/>
      <c r="CD91" s="100"/>
      <c r="CE91" s="100"/>
      <c r="CH91" s="100"/>
      <c r="CI91" s="100"/>
      <c r="CL91" s="100"/>
      <c r="CM91" s="100"/>
      <c r="CN91" s="99"/>
      <c r="CO91" s="99"/>
      <c r="CP91" s="99"/>
      <c r="CQ91" s="99"/>
      <c r="CR91" s="99"/>
      <c r="CS91" s="99"/>
      <c r="CT91" s="197"/>
      <c r="CU91" s="99"/>
      <c r="CV91" s="99"/>
      <c r="CW91" s="197"/>
      <c r="CX91" s="197"/>
      <c r="CY91" s="99"/>
      <c r="CZ91" s="99"/>
      <c r="DB91" s="101"/>
      <c r="DC91" s="99"/>
      <c r="DD91" s="212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1:1477" s="6" customFormat="1" ht="24" customHeight="1" thickTop="1" thickBot="1">
      <c r="A92" s="135"/>
      <c r="B92" s="270" t="s">
        <v>451</v>
      </c>
      <c r="C92" s="271"/>
      <c r="D92" s="272"/>
      <c r="E92" s="91"/>
      <c r="F92" s="92"/>
      <c r="G92" s="159">
        <f>IF(B89="","",ROWS(B89:B91)-1)</f>
        <v>2</v>
      </c>
      <c r="H92" s="93">
        <f>SUM(H89:H91)</f>
        <v>3</v>
      </c>
      <c r="I92" s="93">
        <f>SUM(I89:I91)</f>
        <v>2</v>
      </c>
      <c r="J92" s="93">
        <f>SUM(J89:J91)</f>
        <v>880</v>
      </c>
      <c r="K92" s="93">
        <f>SUM(K89:K91)</f>
        <v>1227</v>
      </c>
      <c r="L92" s="93">
        <f>SUM(L89:L91)</f>
        <v>1223</v>
      </c>
      <c r="M92" s="142">
        <f>IF(G92="",0,N92/G92)</f>
        <v>0.5</v>
      </c>
      <c r="N92" s="93">
        <f t="shared" ref="N92:AC92" si="77">SUM(N89:N91)</f>
        <v>1</v>
      </c>
      <c r="O92" s="93">
        <f t="shared" si="77"/>
        <v>4</v>
      </c>
      <c r="P92" s="94">
        <f t="shared" si="77"/>
        <v>0</v>
      </c>
      <c r="Q92" s="94">
        <f t="shared" si="77"/>
        <v>0</v>
      </c>
      <c r="R92" s="93">
        <f t="shared" si="77"/>
        <v>347</v>
      </c>
      <c r="S92" s="93">
        <f t="shared" si="77"/>
        <v>0</v>
      </c>
      <c r="T92" s="95">
        <f t="shared" si="77"/>
        <v>7866697</v>
      </c>
      <c r="U92" s="95">
        <f t="shared" si="77"/>
        <v>134395</v>
      </c>
      <c r="V92" s="95">
        <f t="shared" si="77"/>
        <v>7732302</v>
      </c>
      <c r="W92" s="95">
        <f t="shared" si="77"/>
        <v>7801270</v>
      </c>
      <c r="X92" s="95">
        <f t="shared" si="77"/>
        <v>7585624</v>
      </c>
      <c r="Y92" s="95">
        <f t="shared" si="77"/>
        <v>0</v>
      </c>
      <c r="Z92" s="95">
        <f t="shared" si="77"/>
        <v>0</v>
      </c>
      <c r="AA92" s="95">
        <f t="shared" si="77"/>
        <v>0</v>
      </c>
      <c r="AB92" s="95">
        <f t="shared" si="77"/>
        <v>7585624</v>
      </c>
      <c r="AC92" s="95">
        <f t="shared" si="77"/>
        <v>621755</v>
      </c>
      <c r="AD92" s="142">
        <f>IF(G92="",0,AE92/G92)</f>
        <v>1</v>
      </c>
      <c r="AE92" s="147">
        <f t="shared" ref="AE92:CM92" si="78">SUM(AE89:AE91)</f>
        <v>2</v>
      </c>
      <c r="AF92" s="95">
        <f t="shared" si="78"/>
        <v>-6838378</v>
      </c>
      <c r="AG92" s="95">
        <f t="shared" si="78"/>
        <v>-65427</v>
      </c>
      <c r="AH92" s="96">
        <f t="shared" si="78"/>
        <v>80</v>
      </c>
      <c r="AI92" s="96">
        <f t="shared" si="78"/>
        <v>86</v>
      </c>
      <c r="AJ92" s="96">
        <f t="shared" si="78"/>
        <v>0</v>
      </c>
      <c r="AK92" s="96">
        <f t="shared" si="78"/>
        <v>0</v>
      </c>
      <c r="AL92" s="95">
        <f t="shared" si="78"/>
        <v>-71816</v>
      </c>
      <c r="AM92" s="95">
        <f t="shared" si="78"/>
        <v>0</v>
      </c>
      <c r="AN92" s="96">
        <f t="shared" si="78"/>
        <v>0</v>
      </c>
      <c r="AO92" s="96">
        <f t="shared" si="78"/>
        <v>0</v>
      </c>
      <c r="AP92" s="95">
        <f t="shared" si="78"/>
        <v>0</v>
      </c>
      <c r="AQ92" s="95">
        <f t="shared" si="78"/>
        <v>0</v>
      </c>
      <c r="AR92" s="96">
        <f t="shared" si="78"/>
        <v>0</v>
      </c>
      <c r="AS92" s="96">
        <f t="shared" si="78"/>
        <v>0</v>
      </c>
      <c r="AT92" s="95">
        <f t="shared" si="78"/>
        <v>0</v>
      </c>
      <c r="AU92" s="95">
        <f t="shared" si="78"/>
        <v>0</v>
      </c>
      <c r="AV92" s="96">
        <f t="shared" si="78"/>
        <v>0</v>
      </c>
      <c r="AW92" s="96">
        <f t="shared" si="78"/>
        <v>0</v>
      </c>
      <c r="AX92" s="95">
        <f t="shared" si="78"/>
        <v>0</v>
      </c>
      <c r="AY92" s="95">
        <f t="shared" si="78"/>
        <v>0</v>
      </c>
      <c r="AZ92" s="96">
        <f t="shared" si="78"/>
        <v>0</v>
      </c>
      <c r="BA92" s="96">
        <f t="shared" si="78"/>
        <v>0</v>
      </c>
      <c r="BB92" s="95">
        <f t="shared" si="78"/>
        <v>0</v>
      </c>
      <c r="BC92" s="95">
        <f t="shared" si="78"/>
        <v>0</v>
      </c>
      <c r="BD92" s="96">
        <f t="shared" si="78"/>
        <v>181</v>
      </c>
      <c r="BE92" s="96">
        <f t="shared" si="78"/>
        <v>0</v>
      </c>
      <c r="BF92" s="95">
        <f t="shared" si="78"/>
        <v>13804</v>
      </c>
      <c r="BG92" s="95">
        <f t="shared" si="78"/>
        <v>0</v>
      </c>
      <c r="BH92" s="96">
        <f t="shared" si="78"/>
        <v>0</v>
      </c>
      <c r="BI92" s="96">
        <f t="shared" si="78"/>
        <v>0</v>
      </c>
      <c r="BJ92" s="95">
        <f t="shared" si="78"/>
        <v>18078</v>
      </c>
      <c r="BK92" s="95">
        <f t="shared" si="78"/>
        <v>0</v>
      </c>
      <c r="BL92" s="96">
        <f t="shared" si="78"/>
        <v>0</v>
      </c>
      <c r="BM92" s="96">
        <f t="shared" si="78"/>
        <v>0</v>
      </c>
      <c r="BN92" s="95">
        <f t="shared" si="78"/>
        <v>0</v>
      </c>
      <c r="BO92" s="95">
        <f t="shared" si="78"/>
        <v>0</v>
      </c>
      <c r="BP92" s="96">
        <f t="shared" si="78"/>
        <v>0</v>
      </c>
      <c r="BQ92" s="96">
        <f t="shared" si="78"/>
        <v>0</v>
      </c>
      <c r="BR92" s="95">
        <f t="shared" si="78"/>
        <v>0</v>
      </c>
      <c r="BS92" s="95">
        <f t="shared" si="78"/>
        <v>0</v>
      </c>
      <c r="BT92" s="96">
        <f t="shared" si="78"/>
        <v>0</v>
      </c>
      <c r="BU92" s="96">
        <f t="shared" si="78"/>
        <v>0</v>
      </c>
      <c r="BV92" s="95">
        <f t="shared" si="78"/>
        <v>0</v>
      </c>
      <c r="BW92" s="95">
        <f t="shared" si="78"/>
        <v>0</v>
      </c>
      <c r="BX92" s="96">
        <f t="shared" si="78"/>
        <v>0</v>
      </c>
      <c r="BY92" s="96">
        <f t="shared" si="78"/>
        <v>0</v>
      </c>
      <c r="BZ92" s="95">
        <f t="shared" si="78"/>
        <v>0</v>
      </c>
      <c r="CA92" s="95">
        <f t="shared" si="78"/>
        <v>0</v>
      </c>
      <c r="CB92" s="96">
        <f t="shared" si="78"/>
        <v>0</v>
      </c>
      <c r="CC92" s="96">
        <f t="shared" si="78"/>
        <v>0</v>
      </c>
      <c r="CD92" s="95">
        <f t="shared" si="78"/>
        <v>0</v>
      </c>
      <c r="CE92" s="95">
        <f t="shared" si="78"/>
        <v>0</v>
      </c>
      <c r="CF92" s="96">
        <f t="shared" si="78"/>
        <v>0</v>
      </c>
      <c r="CG92" s="96">
        <f t="shared" si="78"/>
        <v>0</v>
      </c>
      <c r="CH92" s="95">
        <f t="shared" si="78"/>
        <v>0</v>
      </c>
      <c r="CI92" s="95">
        <f t="shared" si="78"/>
        <v>0</v>
      </c>
      <c r="CJ92" s="96">
        <f t="shared" si="78"/>
        <v>181</v>
      </c>
      <c r="CK92" s="96">
        <f t="shared" si="78"/>
        <v>0</v>
      </c>
      <c r="CL92" s="95">
        <f t="shared" si="78"/>
        <v>-39934</v>
      </c>
      <c r="CM92" s="95">
        <f t="shared" si="78"/>
        <v>0</v>
      </c>
      <c r="CN92" s="97"/>
      <c r="CO92" s="97"/>
      <c r="CP92" s="97"/>
      <c r="CQ92" s="97"/>
      <c r="CR92" s="97"/>
      <c r="CS92" s="97"/>
      <c r="CT92" s="91"/>
      <c r="CU92" s="92"/>
      <c r="CV92" s="92"/>
      <c r="CW92" s="91"/>
      <c r="CX92" s="91"/>
      <c r="CY92" s="92"/>
      <c r="CZ92" s="92"/>
      <c r="DA92" s="92"/>
      <c r="DB92" s="95"/>
      <c r="DC92" s="97"/>
      <c r="DD92" s="15"/>
    </row>
    <row r="93" spans="1:1477" s="6" customFormat="1" ht="24" customHeight="1" thickTop="1">
      <c r="B93" s="258" t="s">
        <v>37</v>
      </c>
      <c r="C93" s="259"/>
      <c r="D93" s="260"/>
      <c r="E93" s="110"/>
      <c r="F93" s="111"/>
      <c r="G93" s="112">
        <f t="shared" ref="G93:L93" si="79">SUM(G92,G88)</f>
        <v>6</v>
      </c>
      <c r="H93" s="112">
        <f t="shared" si="79"/>
        <v>11</v>
      </c>
      <c r="I93" s="112">
        <f t="shared" si="79"/>
        <v>10</v>
      </c>
      <c r="J93" s="112">
        <f t="shared" si="79"/>
        <v>2340</v>
      </c>
      <c r="K93" s="112">
        <f t="shared" si="79"/>
        <v>3037</v>
      </c>
      <c r="L93" s="112">
        <f t="shared" si="79"/>
        <v>2841</v>
      </c>
      <c r="M93" s="142">
        <f>IF(G93=0,0,N93/G93)</f>
        <v>0.83333333333333337</v>
      </c>
      <c r="N93" s="112">
        <f t="shared" ref="N93:AC93" si="80">SUM(N92,N88)</f>
        <v>5</v>
      </c>
      <c r="O93" s="112">
        <f t="shared" si="80"/>
        <v>196</v>
      </c>
      <c r="P93" s="113">
        <f t="shared" si="80"/>
        <v>0</v>
      </c>
      <c r="Q93" s="113">
        <f t="shared" si="80"/>
        <v>0</v>
      </c>
      <c r="R93" s="112">
        <f t="shared" si="80"/>
        <v>602</v>
      </c>
      <c r="S93" s="112">
        <f t="shared" si="80"/>
        <v>95</v>
      </c>
      <c r="T93" s="114">
        <f t="shared" si="80"/>
        <v>35733521</v>
      </c>
      <c r="U93" s="114">
        <f t="shared" si="80"/>
        <v>437093</v>
      </c>
      <c r="V93" s="114">
        <f t="shared" si="80"/>
        <v>35296428</v>
      </c>
      <c r="W93" s="114">
        <f t="shared" si="80"/>
        <v>36272570</v>
      </c>
      <c r="X93" s="114">
        <f t="shared" si="80"/>
        <v>36097741</v>
      </c>
      <c r="Y93" s="114">
        <f t="shared" si="80"/>
        <v>0</v>
      </c>
      <c r="Z93" s="114">
        <f t="shared" si="80"/>
        <v>540000</v>
      </c>
      <c r="AA93" s="114">
        <f t="shared" si="80"/>
        <v>540000</v>
      </c>
      <c r="AB93" s="114">
        <f t="shared" si="80"/>
        <v>36637741</v>
      </c>
      <c r="AC93" s="114">
        <f t="shared" si="80"/>
        <v>29508223</v>
      </c>
      <c r="AD93" s="142">
        <f>IF(G93=0,0,AE93/G93)</f>
        <v>1</v>
      </c>
      <c r="AE93" s="144">
        <f t="shared" ref="AE93:CM93" si="81">SUM(AE92,AE88)</f>
        <v>6</v>
      </c>
      <c r="AF93" s="114">
        <f t="shared" si="81"/>
        <v>-6873382</v>
      </c>
      <c r="AG93" s="114">
        <f t="shared" si="81"/>
        <v>539050</v>
      </c>
      <c r="AH93" s="115">
        <f t="shared" si="81"/>
        <v>220</v>
      </c>
      <c r="AI93" s="115">
        <f t="shared" si="81"/>
        <v>201</v>
      </c>
      <c r="AJ93" s="115">
        <f t="shared" si="81"/>
        <v>0</v>
      </c>
      <c r="AK93" s="115">
        <f t="shared" si="81"/>
        <v>0</v>
      </c>
      <c r="AL93" s="114">
        <f t="shared" si="81"/>
        <v>93991</v>
      </c>
      <c r="AM93" s="114">
        <f t="shared" si="81"/>
        <v>0</v>
      </c>
      <c r="AN93" s="115">
        <f t="shared" si="81"/>
        <v>0</v>
      </c>
      <c r="AO93" s="115">
        <f t="shared" si="81"/>
        <v>95</v>
      </c>
      <c r="AP93" s="114">
        <f t="shared" si="81"/>
        <v>285852</v>
      </c>
      <c r="AQ93" s="114">
        <f t="shared" si="81"/>
        <v>210000</v>
      </c>
      <c r="AR93" s="115">
        <f t="shared" si="81"/>
        <v>0</v>
      </c>
      <c r="AS93" s="115">
        <f t="shared" si="81"/>
        <v>0</v>
      </c>
      <c r="AT93" s="114">
        <f t="shared" si="81"/>
        <v>0</v>
      </c>
      <c r="AU93" s="114">
        <f t="shared" si="81"/>
        <v>0</v>
      </c>
      <c r="AV93" s="115">
        <f t="shared" si="81"/>
        <v>0</v>
      </c>
      <c r="AW93" s="115">
        <f t="shared" si="81"/>
        <v>0</v>
      </c>
      <c r="AX93" s="114">
        <f t="shared" si="81"/>
        <v>0</v>
      </c>
      <c r="AY93" s="114">
        <f t="shared" si="81"/>
        <v>0</v>
      </c>
      <c r="AZ93" s="115">
        <f t="shared" si="81"/>
        <v>0</v>
      </c>
      <c r="BA93" s="115">
        <f t="shared" si="81"/>
        <v>0</v>
      </c>
      <c r="BB93" s="114">
        <f t="shared" si="81"/>
        <v>0</v>
      </c>
      <c r="BC93" s="114">
        <f t="shared" si="81"/>
        <v>0</v>
      </c>
      <c r="BD93" s="115">
        <f t="shared" si="81"/>
        <v>181</v>
      </c>
      <c r="BE93" s="115">
        <f t="shared" si="81"/>
        <v>0</v>
      </c>
      <c r="BF93" s="114">
        <f t="shared" si="81"/>
        <v>106069</v>
      </c>
      <c r="BG93" s="114">
        <f t="shared" si="81"/>
        <v>0</v>
      </c>
      <c r="BH93" s="115">
        <f t="shared" si="81"/>
        <v>0</v>
      </c>
      <c r="BI93" s="115">
        <f t="shared" si="81"/>
        <v>0</v>
      </c>
      <c r="BJ93" s="114">
        <f t="shared" si="81"/>
        <v>23236</v>
      </c>
      <c r="BK93" s="114">
        <f t="shared" si="81"/>
        <v>0</v>
      </c>
      <c r="BL93" s="115">
        <f t="shared" si="81"/>
        <v>0</v>
      </c>
      <c r="BM93" s="115">
        <f t="shared" si="81"/>
        <v>0</v>
      </c>
      <c r="BN93" s="114">
        <f t="shared" si="81"/>
        <v>0</v>
      </c>
      <c r="BO93" s="114">
        <f t="shared" si="81"/>
        <v>0</v>
      </c>
      <c r="BP93" s="115">
        <f t="shared" si="81"/>
        <v>0</v>
      </c>
      <c r="BQ93" s="115">
        <f t="shared" si="81"/>
        <v>0</v>
      </c>
      <c r="BR93" s="114">
        <f t="shared" si="81"/>
        <v>191857</v>
      </c>
      <c r="BS93" s="114">
        <f t="shared" si="81"/>
        <v>0</v>
      </c>
      <c r="BT93" s="115">
        <f t="shared" si="81"/>
        <v>0</v>
      </c>
      <c r="BU93" s="115">
        <f t="shared" si="81"/>
        <v>0</v>
      </c>
      <c r="BV93" s="114">
        <f t="shared" si="81"/>
        <v>0</v>
      </c>
      <c r="BW93" s="114">
        <f t="shared" si="81"/>
        <v>0</v>
      </c>
      <c r="BX93" s="115">
        <f t="shared" si="81"/>
        <v>0</v>
      </c>
      <c r="BY93" s="115">
        <f t="shared" si="81"/>
        <v>0</v>
      </c>
      <c r="BZ93" s="114">
        <f t="shared" si="81"/>
        <v>3129</v>
      </c>
      <c r="CA93" s="114">
        <f t="shared" si="81"/>
        <v>3129</v>
      </c>
      <c r="CB93" s="115">
        <f t="shared" si="81"/>
        <v>0</v>
      </c>
      <c r="CC93" s="115">
        <f t="shared" si="81"/>
        <v>0</v>
      </c>
      <c r="CD93" s="114">
        <f t="shared" si="81"/>
        <v>0</v>
      </c>
      <c r="CE93" s="114">
        <f t="shared" si="81"/>
        <v>0</v>
      </c>
      <c r="CF93" s="115">
        <f t="shared" si="81"/>
        <v>0</v>
      </c>
      <c r="CG93" s="115">
        <f t="shared" si="81"/>
        <v>0</v>
      </c>
      <c r="CH93" s="114">
        <f t="shared" si="81"/>
        <v>0</v>
      </c>
      <c r="CI93" s="114">
        <f t="shared" si="81"/>
        <v>0</v>
      </c>
      <c r="CJ93" s="115">
        <f t="shared" si="81"/>
        <v>181</v>
      </c>
      <c r="CK93" s="115">
        <f t="shared" si="81"/>
        <v>95</v>
      </c>
      <c r="CL93" s="114">
        <f t="shared" si="81"/>
        <v>704134</v>
      </c>
      <c r="CM93" s="114">
        <f t="shared" si="81"/>
        <v>213129</v>
      </c>
      <c r="CN93" s="116"/>
      <c r="CO93" s="116"/>
      <c r="CP93" s="116"/>
      <c r="CQ93" s="116"/>
      <c r="CR93" s="116"/>
      <c r="CS93" s="116"/>
      <c r="CT93" s="110"/>
      <c r="CU93" s="111"/>
      <c r="CV93" s="111"/>
      <c r="CW93" s="110"/>
      <c r="CX93" s="110"/>
      <c r="CY93" s="111"/>
      <c r="CZ93" s="111"/>
      <c r="DA93" s="111"/>
      <c r="DB93" s="114"/>
      <c r="DC93" s="116"/>
      <c r="DD93" s="116"/>
    </row>
    <row r="94" spans="1:1477" s="69" customFormat="1">
      <c r="B94" s="67" t="s">
        <v>6</v>
      </c>
      <c r="C94" s="67" t="s">
        <v>253</v>
      </c>
      <c r="D94" s="67" t="s">
        <v>254</v>
      </c>
      <c r="E94" s="68">
        <v>44153</v>
      </c>
      <c r="F94" s="67" t="s">
        <v>402</v>
      </c>
      <c r="G94" s="67" t="s">
        <v>435</v>
      </c>
      <c r="H94" s="187">
        <v>3</v>
      </c>
      <c r="I94" s="69">
        <v>4</v>
      </c>
      <c r="J94" s="69">
        <v>500</v>
      </c>
      <c r="K94" s="69">
        <v>598</v>
      </c>
      <c r="L94" s="69">
        <v>597</v>
      </c>
      <c r="M94" s="186">
        <f>IF(J94 = 0,0,(L94-AH94-AI94)/J94)</f>
        <v>0.998</v>
      </c>
      <c r="N94" s="69">
        <f>IF(G94&lt;&gt;"",IF(M94&lt;=1.2,1,0),0)</f>
        <v>1</v>
      </c>
      <c r="O94" s="69">
        <v>1</v>
      </c>
      <c r="P94" s="69">
        <v>0</v>
      </c>
      <c r="Q94" s="69">
        <v>0</v>
      </c>
      <c r="R94" s="69">
        <v>91</v>
      </c>
      <c r="S94" s="69">
        <v>7</v>
      </c>
      <c r="T94" s="190">
        <v>4459994</v>
      </c>
      <c r="U94" s="190">
        <v>50000</v>
      </c>
      <c r="V94" s="190">
        <v>4409994</v>
      </c>
      <c r="W94" s="190">
        <v>4666559</v>
      </c>
      <c r="X94" s="190">
        <v>4576961</v>
      </c>
      <c r="Y94" s="190">
        <v>0</v>
      </c>
      <c r="Z94" s="190">
        <v>0</v>
      </c>
      <c r="AA94" s="190">
        <v>0</v>
      </c>
      <c r="AB94" s="190">
        <v>4576961</v>
      </c>
      <c r="AC94" s="190">
        <v>4688561</v>
      </c>
      <c r="AD94" s="186">
        <f>IF(V94=0,0,AC94/V94)</f>
        <v>1.0631672061231829</v>
      </c>
      <c r="AE94" s="69">
        <f>IF(AD94 &lt;=1.1,1,0)</f>
        <v>1</v>
      </c>
      <c r="AF94" s="190">
        <v>117308</v>
      </c>
      <c r="AG94" s="190">
        <v>206565</v>
      </c>
      <c r="AH94" s="69">
        <v>66</v>
      </c>
      <c r="AI94" s="69">
        <v>32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132817</v>
      </c>
      <c r="AQ94" s="80">
        <v>63270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3810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7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6086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7</v>
      </c>
      <c r="CL94" s="80">
        <v>142713</v>
      </c>
      <c r="CM94" s="80">
        <v>63270</v>
      </c>
      <c r="CN94" s="67" t="s">
        <v>346</v>
      </c>
      <c r="CO94" s="67" t="s">
        <v>347</v>
      </c>
      <c r="CP94" s="67" t="s">
        <v>294</v>
      </c>
      <c r="CQ94" s="67" t="s">
        <v>294</v>
      </c>
      <c r="CR94" s="67" t="s">
        <v>294</v>
      </c>
      <c r="CS94" s="67" t="s">
        <v>294</v>
      </c>
      <c r="CT94" s="68">
        <v>45545</v>
      </c>
      <c r="CU94" s="67" t="s">
        <v>398</v>
      </c>
      <c r="CV94" s="67" t="s">
        <v>399</v>
      </c>
      <c r="CW94" s="68" t="s">
        <v>168</v>
      </c>
      <c r="CX94" s="68">
        <v>44865</v>
      </c>
      <c r="CY94" s="67" t="s">
        <v>402</v>
      </c>
      <c r="CZ94" s="67" t="s">
        <v>397</v>
      </c>
      <c r="DA94" s="67" t="s">
        <v>437</v>
      </c>
      <c r="DB94" s="81">
        <v>4598900</v>
      </c>
      <c r="DD94" s="67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1:1477" s="69" customFormat="1">
      <c r="B95" s="67" t="s">
        <v>6</v>
      </c>
      <c r="C95" s="67" t="s">
        <v>286</v>
      </c>
      <c r="D95" s="67" t="s">
        <v>287</v>
      </c>
      <c r="E95" s="68">
        <v>45014</v>
      </c>
      <c r="F95" s="67" t="s">
        <v>396</v>
      </c>
      <c r="G95" s="67" t="s">
        <v>397</v>
      </c>
      <c r="H95" s="187">
        <v>1</v>
      </c>
      <c r="I95" s="69">
        <v>0</v>
      </c>
      <c r="J95" s="69">
        <v>210</v>
      </c>
      <c r="K95" s="69">
        <v>273</v>
      </c>
      <c r="L95" s="69">
        <v>269</v>
      </c>
      <c r="M95" s="186">
        <f>IF(J95 = 0,0,(L95-AH95-AI95)/J95)</f>
        <v>0.98095238095238091</v>
      </c>
      <c r="N95" s="69">
        <f>IF(G95&lt;&gt;"",IF(M95&lt;=1.2,1,0),0)</f>
        <v>1</v>
      </c>
      <c r="O95" s="69">
        <v>4</v>
      </c>
      <c r="P95" s="69">
        <v>0</v>
      </c>
      <c r="Q95" s="69">
        <v>0</v>
      </c>
      <c r="R95" s="69">
        <v>63</v>
      </c>
      <c r="S95" s="69">
        <v>0</v>
      </c>
      <c r="T95" s="190">
        <v>4477908</v>
      </c>
      <c r="U95" s="190">
        <v>50000</v>
      </c>
      <c r="V95" s="190">
        <v>4427908</v>
      </c>
      <c r="W95" s="190">
        <v>4477908</v>
      </c>
      <c r="X95" s="190">
        <v>4516174</v>
      </c>
      <c r="Y95" s="190">
        <v>0</v>
      </c>
      <c r="Z95" s="190">
        <v>0</v>
      </c>
      <c r="AA95" s="190">
        <v>0</v>
      </c>
      <c r="AB95" s="190">
        <v>4516174</v>
      </c>
      <c r="AC95" s="190">
        <v>4513509</v>
      </c>
      <c r="AD95" s="186">
        <f>IF(V95=0,0,AC95/V95)</f>
        <v>1.0193321541459308</v>
      </c>
      <c r="AE95" s="69">
        <f>IF(AD95 &lt;=1.1,1,0)</f>
        <v>1</v>
      </c>
      <c r="AF95" s="190">
        <v>-2665</v>
      </c>
      <c r="AG95" s="190">
        <v>0</v>
      </c>
      <c r="AH95" s="69">
        <v>38</v>
      </c>
      <c r="AI95" s="69">
        <v>25</v>
      </c>
      <c r="AJ95" s="69">
        <v>0</v>
      </c>
      <c r="AK95" s="69">
        <v>0</v>
      </c>
      <c r="AL95" s="80">
        <v>0</v>
      </c>
      <c r="AM95" s="80">
        <v>0</v>
      </c>
      <c r="AN95" s="69">
        <v>0</v>
      </c>
      <c r="AO95" s="69">
        <v>0</v>
      </c>
      <c r="AP95" s="80">
        <v>5793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5793</v>
      </c>
      <c r="CM95" s="80">
        <v>0</v>
      </c>
      <c r="CN95" s="67" t="s">
        <v>387</v>
      </c>
      <c r="CO95" s="67" t="s">
        <v>388</v>
      </c>
      <c r="CP95" s="67" t="s">
        <v>294</v>
      </c>
      <c r="CQ95" s="67" t="s">
        <v>294</v>
      </c>
      <c r="CR95" s="67" t="s">
        <v>294</v>
      </c>
      <c r="CS95" s="67" t="s">
        <v>294</v>
      </c>
      <c r="CT95" s="68">
        <v>45565</v>
      </c>
      <c r="CU95" s="67" t="s">
        <v>398</v>
      </c>
      <c r="CV95" s="67" t="s">
        <v>399</v>
      </c>
      <c r="CW95" s="68" t="s">
        <v>168</v>
      </c>
      <c r="CX95" s="68">
        <v>45455</v>
      </c>
      <c r="CY95" s="67" t="s">
        <v>400</v>
      </c>
      <c r="CZ95" s="67" t="s">
        <v>401</v>
      </c>
      <c r="DA95" s="67" t="s">
        <v>437</v>
      </c>
      <c r="DB95" s="81">
        <v>4643300</v>
      </c>
      <c r="DD95" s="67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1:1477" s="103" customFormat="1" ht="12.75" thickBot="1">
      <c r="A96" s="130"/>
      <c r="B96" s="104"/>
      <c r="C96" s="104"/>
      <c r="D96" s="104"/>
      <c r="E96" s="68"/>
      <c r="F96" s="104"/>
      <c r="G96" s="104"/>
      <c r="H96" s="187"/>
      <c r="I96" s="105"/>
      <c r="J96" s="105"/>
      <c r="K96" s="105"/>
      <c r="L96" s="105"/>
      <c r="M96" s="140"/>
      <c r="N96" s="69"/>
      <c r="O96" s="105"/>
      <c r="P96" s="105"/>
      <c r="Q96" s="105"/>
      <c r="R96" s="105"/>
      <c r="S96" s="105"/>
      <c r="T96" s="106"/>
      <c r="U96" s="106"/>
      <c r="V96" s="106"/>
      <c r="W96" s="106"/>
      <c r="X96" s="106"/>
      <c r="Y96" s="190"/>
      <c r="Z96" s="190"/>
      <c r="AA96" s="190"/>
      <c r="AB96" s="190"/>
      <c r="AC96" s="190"/>
      <c r="AD96" s="140"/>
      <c r="AE96" s="69"/>
      <c r="AF96" s="190"/>
      <c r="AG96" s="190"/>
      <c r="AH96" s="105"/>
      <c r="AI96" s="105"/>
      <c r="AJ96" s="107"/>
      <c r="AK96" s="107"/>
      <c r="AL96" s="80"/>
      <c r="AM96" s="80"/>
      <c r="AN96" s="107"/>
      <c r="AO96" s="107"/>
      <c r="AP96" s="80"/>
      <c r="AQ96" s="80"/>
      <c r="AR96" s="107"/>
      <c r="AS96" s="107"/>
      <c r="AT96" s="80"/>
      <c r="AU96" s="80"/>
      <c r="AV96" s="107"/>
      <c r="AW96" s="107"/>
      <c r="AX96" s="80"/>
      <c r="AY96" s="80"/>
      <c r="AZ96" s="107"/>
      <c r="BA96" s="107"/>
      <c r="BB96" s="80"/>
      <c r="BC96" s="80"/>
      <c r="BD96" s="107"/>
      <c r="BE96" s="107"/>
      <c r="BF96" s="80"/>
      <c r="BG96" s="80"/>
      <c r="BH96" s="107"/>
      <c r="BI96" s="107"/>
      <c r="BJ96" s="80"/>
      <c r="BK96" s="80"/>
      <c r="BL96" s="107"/>
      <c r="BM96" s="107"/>
      <c r="BN96" s="80"/>
      <c r="BO96" s="80"/>
      <c r="BP96" s="107"/>
      <c r="BQ96" s="107"/>
      <c r="BR96" s="80"/>
      <c r="BS96" s="80"/>
      <c r="BT96" s="107"/>
      <c r="BU96" s="107"/>
      <c r="BV96" s="80"/>
      <c r="BW96" s="80"/>
      <c r="BX96" s="107"/>
      <c r="BY96" s="107"/>
      <c r="BZ96" s="80"/>
      <c r="CA96" s="80"/>
      <c r="CB96" s="107"/>
      <c r="CC96" s="107"/>
      <c r="CD96" s="80"/>
      <c r="CE96" s="80"/>
      <c r="CF96" s="107"/>
      <c r="CG96" s="107"/>
      <c r="CH96" s="80"/>
      <c r="CI96" s="80"/>
      <c r="CJ96" s="107"/>
      <c r="CK96" s="107"/>
      <c r="CL96" s="80"/>
      <c r="CM96" s="80"/>
      <c r="CN96" s="108"/>
      <c r="CO96" s="108"/>
      <c r="CP96" s="108"/>
      <c r="CQ96" s="108"/>
      <c r="CR96" s="108"/>
      <c r="CS96" s="108"/>
      <c r="CT96" s="68"/>
      <c r="CU96" s="104"/>
      <c r="CV96" s="104"/>
      <c r="CW96" s="68"/>
      <c r="CX96" s="68"/>
      <c r="CY96" s="104"/>
      <c r="CZ96" s="104"/>
      <c r="DA96" s="104"/>
      <c r="DB96" s="106"/>
      <c r="DC96" s="105"/>
      <c r="DD96" s="212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</row>
    <row r="97" spans="1:1477" s="124" customFormat="1" ht="24" customHeight="1" thickTop="1">
      <c r="A97" s="136"/>
      <c r="B97" s="258" t="s">
        <v>452</v>
      </c>
      <c r="C97" s="259"/>
      <c r="D97" s="260"/>
      <c r="E97" s="110"/>
      <c r="F97" s="111"/>
      <c r="G97" s="159">
        <f>IF(B94="","",ROWS(B94:B96)-1)</f>
        <v>2</v>
      </c>
      <c r="H97" s="112">
        <f>SUM(H94:H96)</f>
        <v>4</v>
      </c>
      <c r="I97" s="112">
        <f>SUM(I94:I96)</f>
        <v>4</v>
      </c>
      <c r="J97" s="112">
        <f>SUM(J94:J96)</f>
        <v>710</v>
      </c>
      <c r="K97" s="112">
        <f>SUM(K94:K96)</f>
        <v>871</v>
      </c>
      <c r="L97" s="112">
        <f>SUM(L94:L96)</f>
        <v>866</v>
      </c>
      <c r="M97" s="142">
        <f>IF(G97="",0,N97/G97)</f>
        <v>1</v>
      </c>
      <c r="N97" s="112">
        <f t="shared" ref="N97:AC97" si="82">SUM(N94:N96)</f>
        <v>2</v>
      </c>
      <c r="O97" s="112">
        <f t="shared" si="82"/>
        <v>5</v>
      </c>
      <c r="P97" s="113">
        <f t="shared" si="82"/>
        <v>0</v>
      </c>
      <c r="Q97" s="113">
        <f t="shared" si="82"/>
        <v>0</v>
      </c>
      <c r="R97" s="112">
        <f t="shared" si="82"/>
        <v>154</v>
      </c>
      <c r="S97" s="112">
        <f t="shared" si="82"/>
        <v>7</v>
      </c>
      <c r="T97" s="114">
        <f t="shared" si="82"/>
        <v>8937902</v>
      </c>
      <c r="U97" s="114">
        <f t="shared" si="82"/>
        <v>100000</v>
      </c>
      <c r="V97" s="114">
        <f t="shared" si="82"/>
        <v>8837902</v>
      </c>
      <c r="W97" s="114">
        <f t="shared" si="82"/>
        <v>9144467</v>
      </c>
      <c r="X97" s="114">
        <f t="shared" si="82"/>
        <v>9093135</v>
      </c>
      <c r="Y97" s="114">
        <f t="shared" si="82"/>
        <v>0</v>
      </c>
      <c r="Z97" s="114">
        <f t="shared" si="82"/>
        <v>0</v>
      </c>
      <c r="AA97" s="114">
        <f t="shared" si="82"/>
        <v>0</v>
      </c>
      <c r="AB97" s="114">
        <f t="shared" si="82"/>
        <v>9093135</v>
      </c>
      <c r="AC97" s="114">
        <f t="shared" si="82"/>
        <v>9202070</v>
      </c>
      <c r="AD97" s="142">
        <f>IF(G97="",0,AE97/G97)</f>
        <v>1</v>
      </c>
      <c r="AE97" s="144">
        <f t="shared" ref="AE97:CM97" si="83">SUM(AE94:AE96)</f>
        <v>2</v>
      </c>
      <c r="AF97" s="114">
        <f t="shared" si="83"/>
        <v>114643</v>
      </c>
      <c r="AG97" s="114">
        <f t="shared" si="83"/>
        <v>206565</v>
      </c>
      <c r="AH97" s="115">
        <f t="shared" si="83"/>
        <v>104</v>
      </c>
      <c r="AI97" s="115">
        <f t="shared" si="83"/>
        <v>57</v>
      </c>
      <c r="AJ97" s="115">
        <f t="shared" si="83"/>
        <v>0</v>
      </c>
      <c r="AK97" s="115">
        <f t="shared" si="83"/>
        <v>0</v>
      </c>
      <c r="AL97" s="114">
        <f t="shared" si="83"/>
        <v>0</v>
      </c>
      <c r="AM97" s="114">
        <f t="shared" si="83"/>
        <v>0</v>
      </c>
      <c r="AN97" s="115">
        <f t="shared" si="83"/>
        <v>0</v>
      </c>
      <c r="AO97" s="115">
        <f t="shared" si="83"/>
        <v>0</v>
      </c>
      <c r="AP97" s="114">
        <f t="shared" si="83"/>
        <v>138610</v>
      </c>
      <c r="AQ97" s="114">
        <f t="shared" si="83"/>
        <v>63270</v>
      </c>
      <c r="AR97" s="115">
        <f t="shared" si="83"/>
        <v>0</v>
      </c>
      <c r="AS97" s="115">
        <f t="shared" si="83"/>
        <v>0</v>
      </c>
      <c r="AT97" s="114">
        <f t="shared" si="83"/>
        <v>0</v>
      </c>
      <c r="AU97" s="114">
        <f t="shared" si="83"/>
        <v>0</v>
      </c>
      <c r="AV97" s="115">
        <f t="shared" si="83"/>
        <v>0</v>
      </c>
      <c r="AW97" s="115">
        <f t="shared" si="83"/>
        <v>0</v>
      </c>
      <c r="AX97" s="114">
        <f t="shared" si="83"/>
        <v>0</v>
      </c>
      <c r="AY97" s="114">
        <f t="shared" si="83"/>
        <v>0</v>
      </c>
      <c r="AZ97" s="115">
        <f t="shared" si="83"/>
        <v>0</v>
      </c>
      <c r="BA97" s="115">
        <f t="shared" si="83"/>
        <v>0</v>
      </c>
      <c r="BB97" s="114">
        <f t="shared" si="83"/>
        <v>0</v>
      </c>
      <c r="BC97" s="114">
        <f t="shared" si="83"/>
        <v>0</v>
      </c>
      <c r="BD97" s="115">
        <f t="shared" si="83"/>
        <v>0</v>
      </c>
      <c r="BE97" s="115">
        <f t="shared" si="83"/>
        <v>0</v>
      </c>
      <c r="BF97" s="114">
        <f t="shared" si="83"/>
        <v>3810</v>
      </c>
      <c r="BG97" s="114">
        <f t="shared" si="83"/>
        <v>0</v>
      </c>
      <c r="BH97" s="115">
        <f t="shared" si="83"/>
        <v>0</v>
      </c>
      <c r="BI97" s="115">
        <f t="shared" si="83"/>
        <v>0</v>
      </c>
      <c r="BJ97" s="114">
        <f t="shared" si="83"/>
        <v>0</v>
      </c>
      <c r="BK97" s="114">
        <f t="shared" si="83"/>
        <v>0</v>
      </c>
      <c r="BL97" s="115">
        <f t="shared" si="83"/>
        <v>0</v>
      </c>
      <c r="BM97" s="115">
        <f t="shared" si="83"/>
        <v>0</v>
      </c>
      <c r="BN97" s="114">
        <f t="shared" si="83"/>
        <v>0</v>
      </c>
      <c r="BO97" s="114">
        <f t="shared" si="83"/>
        <v>0</v>
      </c>
      <c r="BP97" s="115">
        <f t="shared" si="83"/>
        <v>0</v>
      </c>
      <c r="BQ97" s="115">
        <f t="shared" si="83"/>
        <v>7</v>
      </c>
      <c r="BR97" s="114">
        <f t="shared" si="83"/>
        <v>0</v>
      </c>
      <c r="BS97" s="114">
        <f t="shared" si="83"/>
        <v>0</v>
      </c>
      <c r="BT97" s="115">
        <f t="shared" si="83"/>
        <v>0</v>
      </c>
      <c r="BU97" s="115">
        <f t="shared" si="83"/>
        <v>0</v>
      </c>
      <c r="BV97" s="114">
        <f t="shared" si="83"/>
        <v>0</v>
      </c>
      <c r="BW97" s="114">
        <f t="shared" si="83"/>
        <v>0</v>
      </c>
      <c r="BX97" s="115">
        <f t="shared" si="83"/>
        <v>0</v>
      </c>
      <c r="BY97" s="115">
        <f t="shared" si="83"/>
        <v>0</v>
      </c>
      <c r="BZ97" s="114">
        <f t="shared" si="83"/>
        <v>6086</v>
      </c>
      <c r="CA97" s="114">
        <f t="shared" si="83"/>
        <v>0</v>
      </c>
      <c r="CB97" s="115">
        <f t="shared" si="83"/>
        <v>0</v>
      </c>
      <c r="CC97" s="115">
        <f t="shared" si="83"/>
        <v>0</v>
      </c>
      <c r="CD97" s="114">
        <f t="shared" si="83"/>
        <v>0</v>
      </c>
      <c r="CE97" s="114">
        <f t="shared" si="83"/>
        <v>0</v>
      </c>
      <c r="CF97" s="115">
        <f t="shared" si="83"/>
        <v>0</v>
      </c>
      <c r="CG97" s="115">
        <f t="shared" si="83"/>
        <v>0</v>
      </c>
      <c r="CH97" s="114">
        <f t="shared" si="83"/>
        <v>0</v>
      </c>
      <c r="CI97" s="114">
        <f t="shared" si="83"/>
        <v>0</v>
      </c>
      <c r="CJ97" s="115">
        <f t="shared" si="83"/>
        <v>0</v>
      </c>
      <c r="CK97" s="115">
        <f t="shared" si="83"/>
        <v>7</v>
      </c>
      <c r="CL97" s="114">
        <f t="shared" si="83"/>
        <v>148506</v>
      </c>
      <c r="CM97" s="114">
        <f t="shared" si="83"/>
        <v>63270</v>
      </c>
      <c r="CN97" s="116"/>
      <c r="CO97" s="116"/>
      <c r="CP97" s="116"/>
      <c r="CQ97" s="116"/>
      <c r="CR97" s="116"/>
      <c r="CS97" s="116"/>
      <c r="CT97" s="110"/>
      <c r="CU97" s="111"/>
      <c r="CV97" s="111"/>
      <c r="CW97" s="110"/>
      <c r="CX97" s="110"/>
      <c r="CY97" s="111"/>
      <c r="CZ97" s="111"/>
      <c r="DA97" s="111"/>
      <c r="DB97" s="114"/>
      <c r="DC97" s="116"/>
      <c r="DD97" s="11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</row>
    <row r="98" spans="1:1477" s="69" customFormat="1">
      <c r="B98" s="67" t="s">
        <v>6</v>
      </c>
      <c r="C98" s="67" t="s">
        <v>239</v>
      </c>
      <c r="D98" s="67" t="s">
        <v>240</v>
      </c>
      <c r="E98" s="68">
        <v>44237</v>
      </c>
      <c r="F98" s="67" t="s">
        <v>396</v>
      </c>
      <c r="G98" s="158" t="s">
        <v>435</v>
      </c>
      <c r="H98" s="187">
        <v>1</v>
      </c>
      <c r="I98" s="69">
        <v>3</v>
      </c>
      <c r="J98" s="69">
        <v>240</v>
      </c>
      <c r="K98" s="69">
        <v>887</v>
      </c>
      <c r="L98" s="69">
        <v>1039</v>
      </c>
      <c r="M98" s="186">
        <f>IF(J98 = 0,0,(L98-AH98-AI98)/J98)</f>
        <v>3.3583333333333334</v>
      </c>
      <c r="N98" s="69">
        <f>IF(G98&lt;&gt;"",IF(M98&lt;=1.2,1,0),0)</f>
        <v>0</v>
      </c>
      <c r="O98" s="69">
        <v>-152</v>
      </c>
      <c r="P98" s="69">
        <v>152</v>
      </c>
      <c r="Q98" s="69">
        <v>0</v>
      </c>
      <c r="R98" s="69">
        <v>647</v>
      </c>
      <c r="S98" s="69">
        <v>0</v>
      </c>
      <c r="T98" s="190">
        <v>6131310</v>
      </c>
      <c r="U98" s="190">
        <v>61000</v>
      </c>
      <c r="V98" s="190">
        <v>6070310</v>
      </c>
      <c r="W98" s="190">
        <v>6338797</v>
      </c>
      <c r="X98" s="190">
        <v>6305080</v>
      </c>
      <c r="Y98" s="190">
        <v>-570912</v>
      </c>
      <c r="Z98" s="190">
        <v>0</v>
      </c>
      <c r="AA98" s="190">
        <v>-570912</v>
      </c>
      <c r="AB98" s="190">
        <v>5734168</v>
      </c>
      <c r="AC98" s="190">
        <v>5526680</v>
      </c>
      <c r="AD98" s="186">
        <f>IF(V98=0,0,AC98/V98)</f>
        <v>0.91044444188188078</v>
      </c>
      <c r="AE98" s="69">
        <f>IF(AD98 &lt;=1.1,1,0)</f>
        <v>1</v>
      </c>
      <c r="AF98" s="190">
        <v>0</v>
      </c>
      <c r="AG98" s="190">
        <v>207487</v>
      </c>
      <c r="AH98" s="69">
        <v>178</v>
      </c>
      <c r="AI98" s="69">
        <v>55</v>
      </c>
      <c r="AJ98" s="69">
        <v>0</v>
      </c>
      <c r="AK98" s="69">
        <v>0</v>
      </c>
      <c r="AL98" s="80">
        <v>15789</v>
      </c>
      <c r="AM98" s="80">
        <v>0</v>
      </c>
      <c r="AN98" s="69">
        <v>0</v>
      </c>
      <c r="AO98" s="69">
        <v>0</v>
      </c>
      <c r="AP98" s="80">
        <v>0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207487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223276</v>
      </c>
      <c r="CM98" s="80">
        <v>0</v>
      </c>
      <c r="CN98" s="67" t="s">
        <v>385</v>
      </c>
      <c r="CO98" s="67" t="s">
        <v>386</v>
      </c>
      <c r="CP98" s="67" t="s">
        <v>294</v>
      </c>
      <c r="CQ98" s="67" t="s">
        <v>294</v>
      </c>
      <c r="CR98" s="67" t="s">
        <v>294</v>
      </c>
      <c r="CS98" s="67" t="s">
        <v>294</v>
      </c>
      <c r="CT98" s="68">
        <v>45565</v>
      </c>
      <c r="CU98" s="67" t="s">
        <v>398</v>
      </c>
      <c r="CV98" s="67" t="s">
        <v>399</v>
      </c>
      <c r="CW98" s="68" t="s">
        <v>168</v>
      </c>
      <c r="CX98" s="68">
        <v>45422</v>
      </c>
      <c r="CY98" s="67" t="s">
        <v>400</v>
      </c>
      <c r="CZ98" s="67" t="s">
        <v>401</v>
      </c>
      <c r="DA98" s="67" t="s">
        <v>438</v>
      </c>
      <c r="DB98" s="81">
        <v>6350300</v>
      </c>
      <c r="DD98" s="67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1:1477" s="69" customFormat="1">
      <c r="B99" s="67" t="s">
        <v>6</v>
      </c>
      <c r="C99" s="67" t="s">
        <v>284</v>
      </c>
      <c r="D99" s="67" t="s">
        <v>285</v>
      </c>
      <c r="E99" s="68">
        <v>44937</v>
      </c>
      <c r="F99" s="67" t="s">
        <v>396</v>
      </c>
      <c r="G99" s="158" t="s">
        <v>397</v>
      </c>
      <c r="H99" s="187">
        <v>1</v>
      </c>
      <c r="I99" s="69">
        <v>0</v>
      </c>
      <c r="J99" s="69">
        <v>180</v>
      </c>
      <c r="K99" s="69">
        <v>241</v>
      </c>
      <c r="L99" s="69">
        <v>241</v>
      </c>
      <c r="M99" s="186">
        <f t="shared" ref="M99:M105" si="84">IF(J99 = 0,0,(L99-AH99-AI99)/J99)</f>
        <v>1.0777777777777777</v>
      </c>
      <c r="N99" s="69">
        <f t="shared" ref="N99:N105" si="85">IF(G99&lt;&gt;"",IF(M99&lt;=1.2,1,0),0)</f>
        <v>1</v>
      </c>
      <c r="O99" s="69">
        <v>0</v>
      </c>
      <c r="P99" s="69">
        <v>0</v>
      </c>
      <c r="Q99" s="69">
        <v>0</v>
      </c>
      <c r="R99" s="69">
        <v>61</v>
      </c>
      <c r="S99" s="69">
        <v>0</v>
      </c>
      <c r="T99" s="190">
        <v>5191258</v>
      </c>
      <c r="U99" s="190">
        <v>55000</v>
      </c>
      <c r="V99" s="190">
        <v>5136258</v>
      </c>
      <c r="W99" s="190">
        <v>5191258</v>
      </c>
      <c r="X99" s="190">
        <v>5651758</v>
      </c>
      <c r="Y99" s="190">
        <v>0</v>
      </c>
      <c r="Z99" s="190">
        <v>0</v>
      </c>
      <c r="AA99" s="190">
        <v>0</v>
      </c>
      <c r="AB99" s="190">
        <v>5651758</v>
      </c>
      <c r="AC99" s="190">
        <v>5623798</v>
      </c>
      <c r="AD99" s="186">
        <f t="shared" ref="AD99:AD105" si="86">IF(V99=0,0,AC99/V99)</f>
        <v>1.0949212442209872</v>
      </c>
      <c r="AE99" s="69">
        <f t="shared" ref="AE99:AE105" si="87">IF(AD99 &lt;=1.1,1,0)</f>
        <v>1</v>
      </c>
      <c r="AF99" s="190">
        <v>-27960</v>
      </c>
      <c r="AG99" s="190">
        <v>0</v>
      </c>
      <c r="AH99" s="69">
        <v>24</v>
      </c>
      <c r="AI99" s="69">
        <v>23</v>
      </c>
      <c r="AJ99" s="69">
        <v>0</v>
      </c>
      <c r="AK99" s="69">
        <v>0</v>
      </c>
      <c r="AL99" s="80">
        <v>0</v>
      </c>
      <c r="AM99" s="80">
        <v>0</v>
      </c>
      <c r="AN99" s="69">
        <v>0</v>
      </c>
      <c r="AO99" s="69">
        <v>0</v>
      </c>
      <c r="AP99" s="80">
        <v>17807</v>
      </c>
      <c r="AQ99" s="80">
        <v>0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0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0</v>
      </c>
      <c r="BE99" s="69">
        <v>0</v>
      </c>
      <c r="BF99" s="80">
        <v>0</v>
      </c>
      <c r="BG99" s="80">
        <v>0</v>
      </c>
      <c r="BH99" s="69">
        <v>0</v>
      </c>
      <c r="BI99" s="69">
        <v>0</v>
      </c>
      <c r="BJ99" s="80">
        <v>0</v>
      </c>
      <c r="BK99" s="80">
        <v>0</v>
      </c>
      <c r="BL99" s="69">
        <v>0</v>
      </c>
      <c r="BM99" s="69">
        <v>0</v>
      </c>
      <c r="BN99" s="80">
        <v>0</v>
      </c>
      <c r="BO99" s="80">
        <v>0</v>
      </c>
      <c r="BP99" s="69">
        <v>0</v>
      </c>
      <c r="BQ99" s="69">
        <v>0</v>
      </c>
      <c r="BR99" s="80">
        <v>0</v>
      </c>
      <c r="BS99" s="80">
        <v>0</v>
      </c>
      <c r="BT99" s="69">
        <v>0</v>
      </c>
      <c r="BU99" s="69">
        <v>0</v>
      </c>
      <c r="BV99" s="80">
        <v>0</v>
      </c>
      <c r="BW99" s="80">
        <v>0</v>
      </c>
      <c r="BX99" s="69">
        <v>14</v>
      </c>
      <c r="BY99" s="69">
        <v>0</v>
      </c>
      <c r="BZ99" s="80">
        <v>0</v>
      </c>
      <c r="CA99" s="80">
        <v>0</v>
      </c>
      <c r="CB99" s="69">
        <v>0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0</v>
      </c>
      <c r="CI99" s="80">
        <v>0</v>
      </c>
      <c r="CJ99" s="69">
        <v>14</v>
      </c>
      <c r="CK99" s="69">
        <v>0</v>
      </c>
      <c r="CL99" s="80">
        <v>17807</v>
      </c>
      <c r="CM99" s="80">
        <v>0</v>
      </c>
      <c r="CN99" s="67" t="s">
        <v>387</v>
      </c>
      <c r="CO99" s="67" t="s">
        <v>388</v>
      </c>
      <c r="CP99" s="67" t="s">
        <v>294</v>
      </c>
      <c r="CQ99" s="67" t="s">
        <v>294</v>
      </c>
      <c r="CR99" s="67" t="s">
        <v>294</v>
      </c>
      <c r="CS99" s="67" t="s">
        <v>294</v>
      </c>
      <c r="CT99" s="68">
        <v>45488</v>
      </c>
      <c r="CU99" s="67" t="s">
        <v>398</v>
      </c>
      <c r="CV99" s="67" t="s">
        <v>399</v>
      </c>
      <c r="CW99" s="68" t="s">
        <v>168</v>
      </c>
      <c r="CX99" s="68">
        <v>45386</v>
      </c>
      <c r="CY99" s="67" t="s">
        <v>400</v>
      </c>
      <c r="CZ99" s="67" t="s">
        <v>401</v>
      </c>
      <c r="DA99" s="67" t="s">
        <v>438</v>
      </c>
      <c r="DB99" s="81">
        <v>5707113.6200000001</v>
      </c>
      <c r="DD99" s="67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1:1477" s="69" customFormat="1">
      <c r="B100" s="67" t="s">
        <v>6</v>
      </c>
      <c r="C100" s="67" t="s">
        <v>241</v>
      </c>
      <c r="D100" s="67" t="s">
        <v>242</v>
      </c>
      <c r="E100" s="68">
        <v>44720</v>
      </c>
      <c r="F100" s="67" t="s">
        <v>400</v>
      </c>
      <c r="G100" s="158" t="s">
        <v>403</v>
      </c>
      <c r="H100" s="187">
        <v>1</v>
      </c>
      <c r="I100" s="69">
        <v>3</v>
      </c>
      <c r="J100" s="69">
        <v>285</v>
      </c>
      <c r="K100" s="69">
        <v>434</v>
      </c>
      <c r="L100" s="69">
        <v>434</v>
      </c>
      <c r="M100" s="186">
        <f t="shared" si="84"/>
        <v>1</v>
      </c>
      <c r="N100" s="69">
        <f t="shared" si="85"/>
        <v>1</v>
      </c>
      <c r="O100" s="69">
        <v>0</v>
      </c>
      <c r="P100" s="69">
        <v>0</v>
      </c>
      <c r="Q100" s="69">
        <v>0</v>
      </c>
      <c r="R100" s="69">
        <v>37</v>
      </c>
      <c r="S100" s="69">
        <v>112</v>
      </c>
      <c r="T100" s="190">
        <v>6091557</v>
      </c>
      <c r="U100" s="190">
        <v>50000</v>
      </c>
      <c r="V100" s="190">
        <v>6041557</v>
      </c>
      <c r="W100" s="190">
        <v>6416319</v>
      </c>
      <c r="X100" s="190">
        <v>6316136</v>
      </c>
      <c r="Y100" s="190">
        <v>0</v>
      </c>
      <c r="Z100" s="190">
        <v>0</v>
      </c>
      <c r="AA100" s="190">
        <v>0</v>
      </c>
      <c r="AB100" s="190">
        <v>6316136</v>
      </c>
      <c r="AC100" s="190">
        <v>6124596</v>
      </c>
      <c r="AD100" s="186">
        <f t="shared" si="86"/>
        <v>1.013744635695732</v>
      </c>
      <c r="AE100" s="69">
        <f t="shared" si="87"/>
        <v>1</v>
      </c>
      <c r="AF100" s="190">
        <v>-125432</v>
      </c>
      <c r="AG100" s="190">
        <v>324762</v>
      </c>
      <c r="AH100" s="69">
        <v>127</v>
      </c>
      <c r="AI100" s="69">
        <v>22</v>
      </c>
      <c r="AJ100" s="69">
        <v>0</v>
      </c>
      <c r="AK100" s="69">
        <v>0</v>
      </c>
      <c r="AL100" s="80">
        <v>46638</v>
      </c>
      <c r="AM100" s="80">
        <v>13259</v>
      </c>
      <c r="AN100" s="69">
        <v>0</v>
      </c>
      <c r="AO100" s="69">
        <v>54</v>
      </c>
      <c r="AP100" s="80">
        <v>314752</v>
      </c>
      <c r="AQ100" s="80">
        <v>62190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58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0</v>
      </c>
      <c r="CK100" s="69">
        <v>112</v>
      </c>
      <c r="CL100" s="80">
        <v>361390</v>
      </c>
      <c r="CM100" s="80">
        <v>75450</v>
      </c>
      <c r="CN100" s="67" t="s">
        <v>295</v>
      </c>
      <c r="CO100" s="67" t="s">
        <v>296</v>
      </c>
      <c r="CP100" s="67" t="s">
        <v>294</v>
      </c>
      <c r="CQ100" s="67" t="s">
        <v>294</v>
      </c>
      <c r="CR100" s="67" t="s">
        <v>294</v>
      </c>
      <c r="CS100" s="67" t="s">
        <v>294</v>
      </c>
      <c r="CT100" s="68">
        <v>45497</v>
      </c>
      <c r="CU100" s="67" t="s">
        <v>398</v>
      </c>
      <c r="CV100" s="67" t="s">
        <v>399</v>
      </c>
      <c r="CW100" s="68" t="s">
        <v>168</v>
      </c>
      <c r="CX100" s="68">
        <v>45362</v>
      </c>
      <c r="CY100" s="67" t="s">
        <v>396</v>
      </c>
      <c r="CZ100" s="67" t="s">
        <v>401</v>
      </c>
      <c r="DA100" s="67" t="s">
        <v>438</v>
      </c>
      <c r="DB100" s="81">
        <v>6992900</v>
      </c>
      <c r="DD100" s="67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1:1477" s="69" customFormat="1">
      <c r="B101" s="67" t="s">
        <v>6</v>
      </c>
      <c r="C101" s="67" t="s">
        <v>243</v>
      </c>
      <c r="D101" s="67" t="s">
        <v>244</v>
      </c>
      <c r="E101" s="68">
        <v>45028</v>
      </c>
      <c r="F101" s="67" t="s">
        <v>400</v>
      </c>
      <c r="G101" s="158" t="s">
        <v>397</v>
      </c>
      <c r="H101" s="187">
        <v>2</v>
      </c>
      <c r="I101" s="69">
        <v>4</v>
      </c>
      <c r="J101" s="69">
        <v>150</v>
      </c>
      <c r="K101" s="69">
        <v>187</v>
      </c>
      <c r="L101" s="69">
        <v>187</v>
      </c>
      <c r="M101" s="186">
        <f t="shared" si="84"/>
        <v>1</v>
      </c>
      <c r="N101" s="69">
        <f t="shared" si="85"/>
        <v>1</v>
      </c>
      <c r="O101" s="69">
        <v>0</v>
      </c>
      <c r="P101" s="69">
        <v>0</v>
      </c>
      <c r="Q101" s="69">
        <v>0</v>
      </c>
      <c r="R101" s="69">
        <v>37</v>
      </c>
      <c r="S101" s="69">
        <v>0</v>
      </c>
      <c r="T101" s="190">
        <v>2391656</v>
      </c>
      <c r="U101" s="190">
        <v>50000</v>
      </c>
      <c r="V101" s="190">
        <v>2341656</v>
      </c>
      <c r="W101" s="190">
        <v>2492761</v>
      </c>
      <c r="X101" s="190">
        <v>2474615</v>
      </c>
      <c r="Y101" s="190">
        <v>0</v>
      </c>
      <c r="Z101" s="190">
        <v>0</v>
      </c>
      <c r="AA101" s="190">
        <v>0</v>
      </c>
      <c r="AB101" s="190">
        <v>2474615</v>
      </c>
      <c r="AC101" s="190">
        <v>2474272</v>
      </c>
      <c r="AD101" s="186">
        <f t="shared" si="86"/>
        <v>1.0566334252341079</v>
      </c>
      <c r="AE101" s="69">
        <f t="shared" si="87"/>
        <v>1</v>
      </c>
      <c r="AF101" s="190">
        <v>-342</v>
      </c>
      <c r="AG101" s="190">
        <v>101105</v>
      </c>
      <c r="AH101" s="69">
        <v>19</v>
      </c>
      <c r="AI101" s="69">
        <v>18</v>
      </c>
      <c r="AJ101" s="69">
        <v>0</v>
      </c>
      <c r="AK101" s="69">
        <v>0</v>
      </c>
      <c r="AL101" s="80">
        <v>0</v>
      </c>
      <c r="AM101" s="80">
        <v>0</v>
      </c>
      <c r="AN101" s="69">
        <v>0</v>
      </c>
      <c r="AO101" s="69">
        <v>0</v>
      </c>
      <c r="AP101" s="80">
        <v>12946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88159</v>
      </c>
      <c r="BG101" s="80">
        <v>88159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0</v>
      </c>
      <c r="CK101" s="69">
        <v>0</v>
      </c>
      <c r="CL101" s="80">
        <v>101105</v>
      </c>
      <c r="CM101" s="80">
        <v>88159</v>
      </c>
      <c r="CN101" s="67" t="s">
        <v>387</v>
      </c>
      <c r="CO101" s="67" t="s">
        <v>388</v>
      </c>
      <c r="CP101" s="67" t="s">
        <v>294</v>
      </c>
      <c r="CQ101" s="67" t="s">
        <v>294</v>
      </c>
      <c r="CR101" s="67" t="s">
        <v>294</v>
      </c>
      <c r="CS101" s="67" t="s">
        <v>294</v>
      </c>
      <c r="CT101" s="68">
        <v>45523</v>
      </c>
      <c r="CU101" s="67" t="s">
        <v>398</v>
      </c>
      <c r="CV101" s="67" t="s">
        <v>399</v>
      </c>
      <c r="CW101" s="68" t="s">
        <v>168</v>
      </c>
      <c r="CX101" s="68">
        <v>45365</v>
      </c>
      <c r="CY101" s="67" t="s">
        <v>396</v>
      </c>
      <c r="CZ101" s="67" t="s">
        <v>401</v>
      </c>
      <c r="DA101" s="67" t="s">
        <v>438</v>
      </c>
      <c r="DB101" s="81">
        <v>2000400</v>
      </c>
      <c r="DD101" s="67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1:1477" s="69" customFormat="1">
      <c r="B102" s="67" t="s">
        <v>6</v>
      </c>
      <c r="C102" s="67" t="s">
        <v>245</v>
      </c>
      <c r="D102" s="67" t="s">
        <v>246</v>
      </c>
      <c r="E102" s="68">
        <v>45084</v>
      </c>
      <c r="F102" s="67" t="s">
        <v>400</v>
      </c>
      <c r="G102" s="158" t="s">
        <v>397</v>
      </c>
      <c r="H102" s="187">
        <v>1</v>
      </c>
      <c r="I102" s="69">
        <v>2</v>
      </c>
      <c r="J102" s="69">
        <v>100</v>
      </c>
      <c r="K102" s="69">
        <v>103</v>
      </c>
      <c r="L102" s="69">
        <v>101</v>
      </c>
      <c r="M102" s="186">
        <f t="shared" si="84"/>
        <v>0.98</v>
      </c>
      <c r="N102" s="69">
        <f t="shared" si="85"/>
        <v>1</v>
      </c>
      <c r="O102" s="69">
        <v>2</v>
      </c>
      <c r="P102" s="69">
        <v>0</v>
      </c>
      <c r="Q102" s="69">
        <v>0</v>
      </c>
      <c r="R102" s="69">
        <v>3</v>
      </c>
      <c r="S102" s="69">
        <v>0</v>
      </c>
      <c r="T102" s="190">
        <v>1219976</v>
      </c>
      <c r="U102" s="190">
        <v>50000</v>
      </c>
      <c r="V102" s="190">
        <v>1169976</v>
      </c>
      <c r="W102" s="190">
        <v>1219975</v>
      </c>
      <c r="X102" s="190">
        <v>1270757</v>
      </c>
      <c r="Y102" s="190">
        <v>0</v>
      </c>
      <c r="Z102" s="190">
        <v>0</v>
      </c>
      <c r="AA102" s="190">
        <v>0</v>
      </c>
      <c r="AB102" s="190">
        <v>1270757</v>
      </c>
      <c r="AC102" s="190">
        <v>1271460</v>
      </c>
      <c r="AD102" s="186">
        <f t="shared" si="86"/>
        <v>1.0867402408254527</v>
      </c>
      <c r="AE102" s="69">
        <f t="shared" si="87"/>
        <v>1</v>
      </c>
      <c r="AF102" s="190">
        <v>702</v>
      </c>
      <c r="AG102" s="190">
        <v>-1</v>
      </c>
      <c r="AH102" s="69">
        <v>3</v>
      </c>
      <c r="AI102" s="69">
        <v>0</v>
      </c>
      <c r="AJ102" s="69">
        <v>0</v>
      </c>
      <c r="AK102" s="69">
        <v>0</v>
      </c>
      <c r="AL102" s="80">
        <v>0</v>
      </c>
      <c r="AM102" s="80">
        <v>0</v>
      </c>
      <c r="AN102" s="69">
        <v>0</v>
      </c>
      <c r="AO102" s="69">
        <v>0</v>
      </c>
      <c r="AP102" s="80">
        <v>13975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32456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0</v>
      </c>
      <c r="CK102" s="69">
        <v>0</v>
      </c>
      <c r="CL102" s="80">
        <v>46431</v>
      </c>
      <c r="CM102" s="80">
        <v>0</v>
      </c>
      <c r="CN102" s="67" t="s">
        <v>387</v>
      </c>
      <c r="CO102" s="67" t="s">
        <v>388</v>
      </c>
      <c r="CP102" s="67" t="s">
        <v>294</v>
      </c>
      <c r="CQ102" s="67" t="s">
        <v>294</v>
      </c>
      <c r="CR102" s="67" t="s">
        <v>294</v>
      </c>
      <c r="CS102" s="67" t="s">
        <v>294</v>
      </c>
      <c r="CT102" s="68">
        <v>45533</v>
      </c>
      <c r="CU102" s="67" t="s">
        <v>398</v>
      </c>
      <c r="CV102" s="67" t="s">
        <v>399</v>
      </c>
      <c r="CW102" s="68" t="s">
        <v>168</v>
      </c>
      <c r="CX102" s="68">
        <v>45425</v>
      </c>
      <c r="CY102" s="67" t="s">
        <v>400</v>
      </c>
      <c r="CZ102" s="67" t="s">
        <v>401</v>
      </c>
      <c r="DA102" s="67" t="s">
        <v>438</v>
      </c>
      <c r="DB102" s="81">
        <v>1145700</v>
      </c>
      <c r="DD102" s="67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1:1477" s="69" customFormat="1">
      <c r="B103" s="67" t="s">
        <v>6</v>
      </c>
      <c r="C103" s="67" t="s">
        <v>247</v>
      </c>
      <c r="D103" s="67" t="s">
        <v>248</v>
      </c>
      <c r="E103" s="68">
        <v>45091</v>
      </c>
      <c r="F103" s="67" t="s">
        <v>400</v>
      </c>
      <c r="G103" s="158" t="s">
        <v>397</v>
      </c>
      <c r="H103" s="187">
        <v>1</v>
      </c>
      <c r="I103" s="69">
        <v>1</v>
      </c>
      <c r="J103" s="69">
        <v>175</v>
      </c>
      <c r="K103" s="69">
        <v>201</v>
      </c>
      <c r="L103" s="69">
        <v>176</v>
      </c>
      <c r="M103" s="186">
        <f t="shared" si="84"/>
        <v>0.8571428571428571</v>
      </c>
      <c r="N103" s="69">
        <f t="shared" si="85"/>
        <v>1</v>
      </c>
      <c r="O103" s="69">
        <v>25</v>
      </c>
      <c r="P103" s="69">
        <v>0</v>
      </c>
      <c r="Q103" s="69">
        <v>0</v>
      </c>
      <c r="R103" s="69">
        <v>26</v>
      </c>
      <c r="S103" s="69">
        <v>0</v>
      </c>
      <c r="T103" s="190">
        <v>2654159</v>
      </c>
      <c r="U103" s="190">
        <v>50000</v>
      </c>
      <c r="V103" s="190">
        <v>2604159</v>
      </c>
      <c r="W103" s="190">
        <v>2684159</v>
      </c>
      <c r="X103" s="190">
        <v>2759623</v>
      </c>
      <c r="Y103" s="190">
        <v>0</v>
      </c>
      <c r="Z103" s="190">
        <v>0</v>
      </c>
      <c r="AA103" s="190">
        <v>0</v>
      </c>
      <c r="AB103" s="190">
        <v>2759623</v>
      </c>
      <c r="AC103" s="190">
        <v>2762434</v>
      </c>
      <c r="AD103" s="186">
        <f t="shared" si="86"/>
        <v>1.0607777789297812</v>
      </c>
      <c r="AE103" s="69">
        <f t="shared" si="87"/>
        <v>1</v>
      </c>
      <c r="AF103" s="190">
        <v>2811</v>
      </c>
      <c r="AG103" s="190">
        <v>30000</v>
      </c>
      <c r="AH103" s="69">
        <v>19</v>
      </c>
      <c r="AI103" s="69">
        <v>7</v>
      </c>
      <c r="AJ103" s="69">
        <v>0</v>
      </c>
      <c r="AK103" s="69">
        <v>0</v>
      </c>
      <c r="AL103" s="80">
        <v>0</v>
      </c>
      <c r="AM103" s="80">
        <v>0</v>
      </c>
      <c r="AN103" s="69">
        <v>0</v>
      </c>
      <c r="AO103" s="69">
        <v>0</v>
      </c>
      <c r="AP103" s="80">
        <v>29582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0</v>
      </c>
      <c r="CK103" s="69">
        <v>0</v>
      </c>
      <c r="CL103" s="80">
        <v>29582</v>
      </c>
      <c r="CM103" s="80">
        <v>0</v>
      </c>
      <c r="CN103" s="67" t="s">
        <v>387</v>
      </c>
      <c r="CO103" s="67" t="s">
        <v>388</v>
      </c>
      <c r="CP103" s="67" t="s">
        <v>294</v>
      </c>
      <c r="CQ103" s="67" t="s">
        <v>294</v>
      </c>
      <c r="CR103" s="67" t="s">
        <v>294</v>
      </c>
      <c r="CS103" s="67" t="s">
        <v>294</v>
      </c>
      <c r="CT103" s="68">
        <v>45533</v>
      </c>
      <c r="CU103" s="67" t="s">
        <v>398</v>
      </c>
      <c r="CV103" s="67" t="s">
        <v>399</v>
      </c>
      <c r="CW103" s="68" t="s">
        <v>168</v>
      </c>
      <c r="CX103" s="68">
        <v>45481</v>
      </c>
      <c r="CY103" s="67" t="s">
        <v>398</v>
      </c>
      <c r="CZ103" s="67" t="s">
        <v>399</v>
      </c>
      <c r="DA103" s="67" t="s">
        <v>437</v>
      </c>
      <c r="DB103" s="81">
        <v>2504300</v>
      </c>
      <c r="DD103" s="67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1:1477" s="69" customFormat="1">
      <c r="B104" s="67" t="s">
        <v>6</v>
      </c>
      <c r="C104" s="67" t="s">
        <v>249</v>
      </c>
      <c r="D104" s="67" t="s">
        <v>250</v>
      </c>
      <c r="E104" s="68">
        <v>45084</v>
      </c>
      <c r="F104" s="67" t="s">
        <v>400</v>
      </c>
      <c r="G104" s="158" t="s">
        <v>397</v>
      </c>
      <c r="H104" s="187">
        <v>1</v>
      </c>
      <c r="I104" s="69">
        <v>1</v>
      </c>
      <c r="J104" s="69">
        <v>125</v>
      </c>
      <c r="K104" s="69">
        <v>162</v>
      </c>
      <c r="L104" s="69">
        <v>145</v>
      </c>
      <c r="M104" s="186">
        <f t="shared" si="84"/>
        <v>0.86399999999999999</v>
      </c>
      <c r="N104" s="69">
        <f t="shared" si="85"/>
        <v>1</v>
      </c>
      <c r="O104" s="69">
        <v>17</v>
      </c>
      <c r="P104" s="69">
        <v>0</v>
      </c>
      <c r="Q104" s="69">
        <v>0</v>
      </c>
      <c r="R104" s="69">
        <v>37</v>
      </c>
      <c r="S104" s="69">
        <v>0</v>
      </c>
      <c r="T104" s="190">
        <v>1489626</v>
      </c>
      <c r="U104" s="190">
        <v>50000</v>
      </c>
      <c r="V104" s="190">
        <v>1439626</v>
      </c>
      <c r="W104" s="190">
        <v>1494272</v>
      </c>
      <c r="X104" s="190">
        <v>1546615</v>
      </c>
      <c r="Y104" s="190">
        <v>0</v>
      </c>
      <c r="Z104" s="190">
        <v>0</v>
      </c>
      <c r="AA104" s="190">
        <v>0</v>
      </c>
      <c r="AB104" s="190">
        <v>1546615</v>
      </c>
      <c r="AC104" s="190">
        <v>1547180</v>
      </c>
      <c r="AD104" s="186">
        <f t="shared" si="86"/>
        <v>1.0747096815422894</v>
      </c>
      <c r="AE104" s="69">
        <f t="shared" si="87"/>
        <v>1</v>
      </c>
      <c r="AF104" s="190">
        <v>565</v>
      </c>
      <c r="AG104" s="190">
        <v>4646</v>
      </c>
      <c r="AH104" s="69">
        <v>2</v>
      </c>
      <c r="AI104" s="69">
        <v>35</v>
      </c>
      <c r="AJ104" s="69">
        <v>0</v>
      </c>
      <c r="AK104" s="69">
        <v>0</v>
      </c>
      <c r="AL104" s="80">
        <v>0</v>
      </c>
      <c r="AM104" s="80">
        <v>0</v>
      </c>
      <c r="AN104" s="69">
        <v>0</v>
      </c>
      <c r="AO104" s="69">
        <v>0</v>
      </c>
      <c r="AP104" s="80">
        <v>39202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0</v>
      </c>
      <c r="CL104" s="80">
        <v>39202</v>
      </c>
      <c r="CM104" s="80">
        <v>0</v>
      </c>
      <c r="CN104" s="67" t="s">
        <v>387</v>
      </c>
      <c r="CO104" s="67" t="s">
        <v>388</v>
      </c>
      <c r="CP104" s="67" t="s">
        <v>294</v>
      </c>
      <c r="CQ104" s="67" t="s">
        <v>294</v>
      </c>
      <c r="CR104" s="67" t="s">
        <v>294</v>
      </c>
      <c r="CS104" s="67" t="s">
        <v>294</v>
      </c>
      <c r="CT104" s="68">
        <v>45510</v>
      </c>
      <c r="CU104" s="67" t="s">
        <v>398</v>
      </c>
      <c r="CV104" s="67" t="s">
        <v>399</v>
      </c>
      <c r="CW104" s="68" t="s">
        <v>168</v>
      </c>
      <c r="CX104" s="68">
        <v>45469</v>
      </c>
      <c r="CY104" s="67" t="s">
        <v>400</v>
      </c>
      <c r="CZ104" s="67" t="s">
        <v>401</v>
      </c>
      <c r="DA104" s="67" t="s">
        <v>438</v>
      </c>
      <c r="DB104" s="81">
        <v>1595200</v>
      </c>
      <c r="DD104" s="67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1:1477" s="69" customFormat="1">
      <c r="B105" s="67" t="s">
        <v>6</v>
      </c>
      <c r="C105" s="67" t="s">
        <v>251</v>
      </c>
      <c r="D105" s="67" t="s">
        <v>252</v>
      </c>
      <c r="E105" s="68">
        <v>43235</v>
      </c>
      <c r="F105" s="67" t="s">
        <v>400</v>
      </c>
      <c r="G105" s="158" t="s">
        <v>416</v>
      </c>
      <c r="H105" s="187">
        <v>3</v>
      </c>
      <c r="I105" s="69">
        <v>22</v>
      </c>
      <c r="J105" s="69">
        <v>900</v>
      </c>
      <c r="K105" s="69">
        <v>1664</v>
      </c>
      <c r="L105" s="69">
        <v>1664</v>
      </c>
      <c r="M105" s="186">
        <f t="shared" si="84"/>
        <v>1.1688888888888889</v>
      </c>
      <c r="N105" s="69">
        <f t="shared" si="85"/>
        <v>1</v>
      </c>
      <c r="O105" s="69">
        <v>0</v>
      </c>
      <c r="P105" s="69">
        <v>0</v>
      </c>
      <c r="Q105" s="69">
        <v>0</v>
      </c>
      <c r="R105" s="69">
        <v>764</v>
      </c>
      <c r="S105" s="69">
        <v>0</v>
      </c>
      <c r="T105" s="190">
        <v>56246888</v>
      </c>
      <c r="U105" s="190">
        <v>150000</v>
      </c>
      <c r="V105" s="190">
        <v>56096888</v>
      </c>
      <c r="W105" s="190">
        <v>59724057</v>
      </c>
      <c r="X105" s="190">
        <v>59409421</v>
      </c>
      <c r="Y105" s="190">
        <v>0</v>
      </c>
      <c r="Z105" s="190">
        <v>0</v>
      </c>
      <c r="AA105" s="190">
        <v>0</v>
      </c>
      <c r="AB105" s="190">
        <v>59409421</v>
      </c>
      <c r="AC105" s="190">
        <v>59100398</v>
      </c>
      <c r="AD105" s="186">
        <f t="shared" si="86"/>
        <v>1.0535414727462244</v>
      </c>
      <c r="AE105" s="69">
        <f t="shared" si="87"/>
        <v>1</v>
      </c>
      <c r="AF105" s="190">
        <v>-31871</v>
      </c>
      <c r="AG105" s="190">
        <v>3477169</v>
      </c>
      <c r="AH105" s="69">
        <v>524</v>
      </c>
      <c r="AI105" s="69">
        <v>88</v>
      </c>
      <c r="AJ105" s="69">
        <v>144</v>
      </c>
      <c r="AK105" s="69">
        <v>0</v>
      </c>
      <c r="AL105" s="80">
        <v>2594782</v>
      </c>
      <c r="AM105" s="80">
        <v>1765728</v>
      </c>
      <c r="AN105" s="69">
        <v>0</v>
      </c>
      <c r="AO105" s="69">
        <v>0</v>
      </c>
      <c r="AP105" s="80">
        <v>629024</v>
      </c>
      <c r="AQ105" s="80">
        <v>271987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33320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252</v>
      </c>
      <c r="BQ105" s="69">
        <v>0</v>
      </c>
      <c r="BR105" s="80">
        <v>181416</v>
      </c>
      <c r="BS105" s="80">
        <v>71647</v>
      </c>
      <c r="BT105" s="69">
        <v>0</v>
      </c>
      <c r="BU105" s="69">
        <v>0</v>
      </c>
      <c r="BV105" s="80">
        <v>0</v>
      </c>
      <c r="BW105" s="80">
        <v>0</v>
      </c>
      <c r="BX105" s="69">
        <v>8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-127928</v>
      </c>
      <c r="CI105" s="80">
        <v>0</v>
      </c>
      <c r="CJ105" s="69">
        <v>404</v>
      </c>
      <c r="CK105" s="69">
        <v>0</v>
      </c>
      <c r="CL105" s="80">
        <v>3310615</v>
      </c>
      <c r="CM105" s="80">
        <v>2109363</v>
      </c>
      <c r="CN105" s="67" t="s">
        <v>389</v>
      </c>
      <c r="CO105" s="67" t="s">
        <v>390</v>
      </c>
      <c r="CP105" s="67" t="s">
        <v>294</v>
      </c>
      <c r="CQ105" s="67" t="s">
        <v>294</v>
      </c>
      <c r="CR105" s="67" t="s">
        <v>294</v>
      </c>
      <c r="CS105" s="67" t="s">
        <v>294</v>
      </c>
      <c r="CT105" s="68">
        <v>45497</v>
      </c>
      <c r="CU105" s="67" t="s">
        <v>398</v>
      </c>
      <c r="CV105" s="67" t="s">
        <v>399</v>
      </c>
      <c r="CW105" s="68" t="s">
        <v>168</v>
      </c>
      <c r="CX105" s="68">
        <v>44956</v>
      </c>
      <c r="CY105" s="67" t="s">
        <v>396</v>
      </c>
      <c r="CZ105" s="67" t="s">
        <v>397</v>
      </c>
      <c r="DA105" s="67" t="s">
        <v>438</v>
      </c>
      <c r="DB105" s="81">
        <v>60000000</v>
      </c>
      <c r="DC105" s="69" t="s">
        <v>391</v>
      </c>
      <c r="DD105" s="67" t="s">
        <v>392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1:1477" s="5" customFormat="1" ht="12.75" thickBot="1">
      <c r="B106" s="75"/>
      <c r="C106" s="75"/>
      <c r="D106" s="75"/>
      <c r="E106" s="68"/>
      <c r="F106" s="75"/>
      <c r="G106" s="75"/>
      <c r="H106" s="187"/>
      <c r="I106" s="76"/>
      <c r="J106" s="76"/>
      <c r="K106" s="76"/>
      <c r="L106" s="76"/>
      <c r="M106" s="140"/>
      <c r="N106" s="69"/>
      <c r="O106" s="76"/>
      <c r="P106" s="76"/>
      <c r="Q106" s="76"/>
      <c r="R106" s="76"/>
      <c r="S106" s="76"/>
      <c r="T106" s="77"/>
      <c r="U106" s="77"/>
      <c r="V106" s="77"/>
      <c r="W106" s="77"/>
      <c r="X106" s="77"/>
      <c r="Y106" s="190"/>
      <c r="Z106" s="190"/>
      <c r="AA106" s="190"/>
      <c r="AB106" s="190"/>
      <c r="AC106" s="190"/>
      <c r="AD106" s="140"/>
      <c r="AE106" s="69"/>
      <c r="AF106" s="190"/>
      <c r="AG106" s="190"/>
      <c r="AH106" s="76"/>
      <c r="AI106" s="76"/>
      <c r="AJ106" s="78"/>
      <c r="AK106" s="78"/>
      <c r="AL106" s="80"/>
      <c r="AM106" s="80"/>
      <c r="AN106" s="78"/>
      <c r="AO106" s="78"/>
      <c r="AP106" s="80"/>
      <c r="AQ106" s="80"/>
      <c r="AR106" s="78"/>
      <c r="AS106" s="78"/>
      <c r="AT106" s="80"/>
      <c r="AU106" s="80"/>
      <c r="AV106" s="78"/>
      <c r="AW106" s="78"/>
      <c r="AX106" s="80"/>
      <c r="AY106" s="80"/>
      <c r="AZ106" s="78"/>
      <c r="BA106" s="78"/>
      <c r="BB106" s="80"/>
      <c r="BC106" s="80"/>
      <c r="BD106" s="78"/>
      <c r="BE106" s="78"/>
      <c r="BF106" s="80"/>
      <c r="BG106" s="80"/>
      <c r="BH106" s="78"/>
      <c r="BI106" s="78"/>
      <c r="BJ106" s="80"/>
      <c r="BK106" s="80"/>
      <c r="BL106" s="78"/>
      <c r="BM106" s="78"/>
      <c r="BN106" s="80"/>
      <c r="BO106" s="80"/>
      <c r="BP106" s="78"/>
      <c r="BQ106" s="78"/>
      <c r="BR106" s="80"/>
      <c r="BS106" s="80"/>
      <c r="BT106" s="78"/>
      <c r="BU106" s="78"/>
      <c r="BV106" s="80"/>
      <c r="BW106" s="80"/>
      <c r="BX106" s="78"/>
      <c r="BY106" s="78"/>
      <c r="BZ106" s="80"/>
      <c r="CA106" s="80"/>
      <c r="CB106" s="78"/>
      <c r="CC106" s="78"/>
      <c r="CD106" s="80"/>
      <c r="CE106" s="80"/>
      <c r="CF106" s="78"/>
      <c r="CG106" s="78"/>
      <c r="CH106" s="80"/>
      <c r="CI106" s="80"/>
      <c r="CJ106" s="78"/>
      <c r="CK106" s="78"/>
      <c r="CL106" s="80"/>
      <c r="CM106" s="80"/>
      <c r="CN106" s="79"/>
      <c r="CO106" s="79"/>
      <c r="CP106" s="79"/>
      <c r="CQ106" s="79"/>
      <c r="CR106" s="79"/>
      <c r="CS106" s="79"/>
      <c r="CT106" s="68"/>
      <c r="CU106" s="75"/>
      <c r="CV106" s="75"/>
      <c r="CW106" s="68"/>
      <c r="CX106" s="68"/>
      <c r="CY106" s="75"/>
      <c r="CZ106" s="75"/>
      <c r="DA106" s="75"/>
      <c r="DB106" s="77"/>
      <c r="DC106" s="76"/>
      <c r="DD106" s="212"/>
    </row>
    <row r="107" spans="1:1477" s="102" customFormat="1" ht="24" customHeight="1" thickTop="1" thickBot="1">
      <c r="A107" s="137"/>
      <c r="B107" s="261" t="s">
        <v>453</v>
      </c>
      <c r="C107" s="262"/>
      <c r="D107" s="263"/>
      <c r="E107" s="7"/>
      <c r="F107" s="8"/>
      <c r="G107" s="159">
        <f>IF(B98="","",ROWS(B98:B106)-1)</f>
        <v>8</v>
      </c>
      <c r="H107" s="9">
        <f>SUM(H98:H106)</f>
        <v>11</v>
      </c>
      <c r="I107" s="9">
        <f>SUM(I98:I106)</f>
        <v>36</v>
      </c>
      <c r="J107" s="9">
        <f>SUM(J98:J106)</f>
        <v>2155</v>
      </c>
      <c r="K107" s="9">
        <f>SUM(K98:K106)</f>
        <v>3879</v>
      </c>
      <c r="L107" s="9">
        <f>SUM(L98:L106)</f>
        <v>3987</v>
      </c>
      <c r="M107" s="142">
        <f>IF(G107="",0,N107/G107)</f>
        <v>0.875</v>
      </c>
      <c r="N107" s="9">
        <f t="shared" ref="N107:AC107" si="88">SUM(N98:N106)</f>
        <v>7</v>
      </c>
      <c r="O107" s="9">
        <f t="shared" si="88"/>
        <v>-108</v>
      </c>
      <c r="P107" s="10">
        <f t="shared" si="88"/>
        <v>152</v>
      </c>
      <c r="Q107" s="10">
        <f t="shared" si="88"/>
        <v>0</v>
      </c>
      <c r="R107" s="9">
        <f t="shared" si="88"/>
        <v>1612</v>
      </c>
      <c r="S107" s="9">
        <f t="shared" si="88"/>
        <v>112</v>
      </c>
      <c r="T107" s="11">
        <f t="shared" si="88"/>
        <v>81416430</v>
      </c>
      <c r="U107" s="11">
        <f t="shared" si="88"/>
        <v>516000</v>
      </c>
      <c r="V107" s="11">
        <f t="shared" si="88"/>
        <v>80900430</v>
      </c>
      <c r="W107" s="11">
        <f t="shared" si="88"/>
        <v>85561598</v>
      </c>
      <c r="X107" s="11">
        <f t="shared" si="88"/>
        <v>85734005</v>
      </c>
      <c r="Y107" s="11">
        <f t="shared" si="88"/>
        <v>-570912</v>
      </c>
      <c r="Z107" s="11">
        <f t="shared" si="88"/>
        <v>0</v>
      </c>
      <c r="AA107" s="11">
        <f t="shared" si="88"/>
        <v>-570912</v>
      </c>
      <c r="AB107" s="11">
        <f t="shared" si="88"/>
        <v>85163093</v>
      </c>
      <c r="AC107" s="11">
        <f t="shared" si="88"/>
        <v>84430818</v>
      </c>
      <c r="AD107" s="142">
        <f>IF(G107="",0,AE107/G107)</f>
        <v>1</v>
      </c>
      <c r="AE107" s="145">
        <f t="shared" ref="AE107:CM107" si="89">SUM(AE98:AE106)</f>
        <v>8</v>
      </c>
      <c r="AF107" s="11">
        <f t="shared" si="89"/>
        <v>-181527</v>
      </c>
      <c r="AG107" s="11">
        <f t="shared" si="89"/>
        <v>4145168</v>
      </c>
      <c r="AH107" s="12">
        <f t="shared" si="89"/>
        <v>896</v>
      </c>
      <c r="AI107" s="12">
        <f t="shared" si="89"/>
        <v>248</v>
      </c>
      <c r="AJ107" s="12">
        <f t="shared" si="89"/>
        <v>144</v>
      </c>
      <c r="AK107" s="12">
        <f t="shared" si="89"/>
        <v>0</v>
      </c>
      <c r="AL107" s="11">
        <f t="shared" si="89"/>
        <v>2657209</v>
      </c>
      <c r="AM107" s="11">
        <f t="shared" si="89"/>
        <v>1778987</v>
      </c>
      <c r="AN107" s="12">
        <f t="shared" si="89"/>
        <v>0</v>
      </c>
      <c r="AO107" s="12">
        <f t="shared" si="89"/>
        <v>54</v>
      </c>
      <c r="AP107" s="11">
        <f t="shared" si="89"/>
        <v>1057288</v>
      </c>
      <c r="AQ107" s="11">
        <f t="shared" si="89"/>
        <v>334177</v>
      </c>
      <c r="AR107" s="12">
        <f t="shared" si="89"/>
        <v>0</v>
      </c>
      <c r="AS107" s="12">
        <f t="shared" si="89"/>
        <v>0</v>
      </c>
      <c r="AT107" s="11">
        <f t="shared" si="89"/>
        <v>0</v>
      </c>
      <c r="AU107" s="11">
        <f t="shared" si="89"/>
        <v>0</v>
      </c>
      <c r="AV107" s="12">
        <f t="shared" si="89"/>
        <v>0</v>
      </c>
      <c r="AW107" s="12">
        <f t="shared" si="89"/>
        <v>0</v>
      </c>
      <c r="AX107" s="11">
        <f t="shared" si="89"/>
        <v>0</v>
      </c>
      <c r="AY107" s="11">
        <f t="shared" si="89"/>
        <v>0</v>
      </c>
      <c r="AZ107" s="12">
        <f t="shared" si="89"/>
        <v>0</v>
      </c>
      <c r="BA107" s="12">
        <f t="shared" si="89"/>
        <v>0</v>
      </c>
      <c r="BB107" s="11">
        <f t="shared" si="89"/>
        <v>0</v>
      </c>
      <c r="BC107" s="11">
        <f t="shared" si="89"/>
        <v>0</v>
      </c>
      <c r="BD107" s="12">
        <f t="shared" si="89"/>
        <v>0</v>
      </c>
      <c r="BE107" s="12">
        <f t="shared" si="89"/>
        <v>0</v>
      </c>
      <c r="BF107" s="11">
        <f t="shared" si="89"/>
        <v>153935</v>
      </c>
      <c r="BG107" s="11">
        <f t="shared" si="89"/>
        <v>88159</v>
      </c>
      <c r="BH107" s="12">
        <f t="shared" si="89"/>
        <v>0</v>
      </c>
      <c r="BI107" s="12">
        <f t="shared" si="89"/>
        <v>0</v>
      </c>
      <c r="BJ107" s="11">
        <f t="shared" si="89"/>
        <v>0</v>
      </c>
      <c r="BK107" s="11">
        <f t="shared" si="89"/>
        <v>0</v>
      </c>
      <c r="BL107" s="12">
        <f t="shared" si="89"/>
        <v>0</v>
      </c>
      <c r="BM107" s="12">
        <f t="shared" si="89"/>
        <v>0</v>
      </c>
      <c r="BN107" s="11">
        <f t="shared" si="89"/>
        <v>0</v>
      </c>
      <c r="BO107" s="11">
        <f t="shared" si="89"/>
        <v>0</v>
      </c>
      <c r="BP107" s="12">
        <f t="shared" si="89"/>
        <v>252</v>
      </c>
      <c r="BQ107" s="12">
        <f t="shared" si="89"/>
        <v>58</v>
      </c>
      <c r="BR107" s="11">
        <f t="shared" si="89"/>
        <v>388903</v>
      </c>
      <c r="BS107" s="11">
        <f t="shared" si="89"/>
        <v>71647</v>
      </c>
      <c r="BT107" s="12">
        <f t="shared" si="89"/>
        <v>0</v>
      </c>
      <c r="BU107" s="12">
        <f t="shared" si="89"/>
        <v>0</v>
      </c>
      <c r="BV107" s="11">
        <f t="shared" si="89"/>
        <v>0</v>
      </c>
      <c r="BW107" s="11">
        <f t="shared" si="89"/>
        <v>0</v>
      </c>
      <c r="BX107" s="12">
        <f t="shared" si="89"/>
        <v>22</v>
      </c>
      <c r="BY107" s="12">
        <f t="shared" si="89"/>
        <v>0</v>
      </c>
      <c r="BZ107" s="11">
        <f t="shared" si="89"/>
        <v>0</v>
      </c>
      <c r="CA107" s="11">
        <f t="shared" si="89"/>
        <v>0</v>
      </c>
      <c r="CB107" s="12">
        <f t="shared" si="89"/>
        <v>0</v>
      </c>
      <c r="CC107" s="12">
        <f t="shared" si="89"/>
        <v>0</v>
      </c>
      <c r="CD107" s="11">
        <f t="shared" si="89"/>
        <v>0</v>
      </c>
      <c r="CE107" s="11">
        <f t="shared" si="89"/>
        <v>0</v>
      </c>
      <c r="CF107" s="12">
        <f t="shared" si="89"/>
        <v>0</v>
      </c>
      <c r="CG107" s="12">
        <f t="shared" si="89"/>
        <v>0</v>
      </c>
      <c r="CH107" s="11">
        <f t="shared" si="89"/>
        <v>-127928</v>
      </c>
      <c r="CI107" s="11">
        <f t="shared" si="89"/>
        <v>0</v>
      </c>
      <c r="CJ107" s="12">
        <f t="shared" si="89"/>
        <v>418</v>
      </c>
      <c r="CK107" s="12">
        <f t="shared" si="89"/>
        <v>112</v>
      </c>
      <c r="CL107" s="11">
        <f t="shared" si="89"/>
        <v>4129408</v>
      </c>
      <c r="CM107" s="11">
        <f t="shared" si="89"/>
        <v>2272972</v>
      </c>
      <c r="CN107" s="13"/>
      <c r="CO107" s="13"/>
      <c r="CP107" s="13"/>
      <c r="CQ107" s="13"/>
      <c r="CR107" s="13"/>
      <c r="CS107" s="13"/>
      <c r="CT107" s="7"/>
      <c r="CU107" s="8"/>
      <c r="CV107" s="8"/>
      <c r="CW107" s="7"/>
      <c r="CX107" s="7"/>
      <c r="CY107" s="8"/>
      <c r="CZ107" s="8"/>
      <c r="DA107" s="8"/>
      <c r="DB107" s="11"/>
      <c r="DC107" s="13"/>
      <c r="DD107" s="15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</row>
    <row r="108" spans="1:1477" s="6" customFormat="1" ht="24" customHeight="1" thickTop="1">
      <c r="B108" s="264" t="s">
        <v>38</v>
      </c>
      <c r="C108" s="265"/>
      <c r="D108" s="266"/>
      <c r="E108" s="119"/>
      <c r="F108" s="118"/>
      <c r="G108" s="112">
        <f t="shared" ref="G108:L108" si="90">SUM(G97,G107)</f>
        <v>10</v>
      </c>
      <c r="H108" s="117">
        <f t="shared" si="90"/>
        <v>15</v>
      </c>
      <c r="I108" s="117">
        <f t="shared" si="90"/>
        <v>40</v>
      </c>
      <c r="J108" s="117">
        <f t="shared" si="90"/>
        <v>2865</v>
      </c>
      <c r="K108" s="117">
        <f t="shared" si="90"/>
        <v>4750</v>
      </c>
      <c r="L108" s="117">
        <f t="shared" si="90"/>
        <v>4853</v>
      </c>
      <c r="M108" s="142">
        <f>IF(G108=0,0,N108/G108)</f>
        <v>0.9</v>
      </c>
      <c r="N108" s="117">
        <f t="shared" ref="N108:AC108" si="91">SUM(N97,N107)</f>
        <v>9</v>
      </c>
      <c r="O108" s="117">
        <f t="shared" si="91"/>
        <v>-103</v>
      </c>
      <c r="P108" s="120">
        <f t="shared" si="91"/>
        <v>152</v>
      </c>
      <c r="Q108" s="120">
        <f t="shared" si="91"/>
        <v>0</v>
      </c>
      <c r="R108" s="117">
        <f t="shared" si="91"/>
        <v>1766</v>
      </c>
      <c r="S108" s="117">
        <f t="shared" si="91"/>
        <v>119</v>
      </c>
      <c r="T108" s="121">
        <f t="shared" si="91"/>
        <v>90354332</v>
      </c>
      <c r="U108" s="121">
        <f t="shared" si="91"/>
        <v>616000</v>
      </c>
      <c r="V108" s="121">
        <f t="shared" si="91"/>
        <v>89738332</v>
      </c>
      <c r="W108" s="121">
        <f t="shared" si="91"/>
        <v>94706065</v>
      </c>
      <c r="X108" s="121">
        <f t="shared" si="91"/>
        <v>94827140</v>
      </c>
      <c r="Y108" s="121">
        <f t="shared" si="91"/>
        <v>-570912</v>
      </c>
      <c r="Z108" s="121">
        <f t="shared" si="91"/>
        <v>0</v>
      </c>
      <c r="AA108" s="121">
        <f t="shared" si="91"/>
        <v>-570912</v>
      </c>
      <c r="AB108" s="121">
        <f t="shared" si="91"/>
        <v>94256228</v>
      </c>
      <c r="AC108" s="121">
        <f t="shared" si="91"/>
        <v>93632888</v>
      </c>
      <c r="AD108" s="142">
        <f>IF(G108=0,0,AE108/G108)</f>
        <v>1</v>
      </c>
      <c r="AE108" s="146">
        <f t="shared" ref="AE108:CM108" si="92">SUM(AE97,AE107)</f>
        <v>10</v>
      </c>
      <c r="AF108" s="121">
        <f t="shared" si="92"/>
        <v>-66884</v>
      </c>
      <c r="AG108" s="121">
        <f t="shared" si="92"/>
        <v>4351733</v>
      </c>
      <c r="AH108" s="122">
        <f t="shared" si="92"/>
        <v>1000</v>
      </c>
      <c r="AI108" s="122">
        <f t="shared" si="92"/>
        <v>305</v>
      </c>
      <c r="AJ108" s="122">
        <f t="shared" si="92"/>
        <v>144</v>
      </c>
      <c r="AK108" s="122">
        <f t="shared" si="92"/>
        <v>0</v>
      </c>
      <c r="AL108" s="121">
        <f t="shared" si="92"/>
        <v>2657209</v>
      </c>
      <c r="AM108" s="121">
        <f t="shared" si="92"/>
        <v>1778987</v>
      </c>
      <c r="AN108" s="122">
        <f t="shared" si="92"/>
        <v>0</v>
      </c>
      <c r="AO108" s="122">
        <f t="shared" si="92"/>
        <v>54</v>
      </c>
      <c r="AP108" s="121">
        <f t="shared" si="92"/>
        <v>1195898</v>
      </c>
      <c r="AQ108" s="121">
        <f t="shared" si="92"/>
        <v>397447</v>
      </c>
      <c r="AR108" s="122">
        <f t="shared" si="92"/>
        <v>0</v>
      </c>
      <c r="AS108" s="122">
        <f t="shared" si="92"/>
        <v>0</v>
      </c>
      <c r="AT108" s="121">
        <f t="shared" si="92"/>
        <v>0</v>
      </c>
      <c r="AU108" s="121">
        <f t="shared" si="92"/>
        <v>0</v>
      </c>
      <c r="AV108" s="122">
        <f t="shared" si="92"/>
        <v>0</v>
      </c>
      <c r="AW108" s="122">
        <f t="shared" si="92"/>
        <v>0</v>
      </c>
      <c r="AX108" s="121">
        <f t="shared" si="92"/>
        <v>0</v>
      </c>
      <c r="AY108" s="121">
        <f t="shared" si="92"/>
        <v>0</v>
      </c>
      <c r="AZ108" s="122">
        <f t="shared" si="92"/>
        <v>0</v>
      </c>
      <c r="BA108" s="122">
        <f t="shared" si="92"/>
        <v>0</v>
      </c>
      <c r="BB108" s="121">
        <f t="shared" si="92"/>
        <v>0</v>
      </c>
      <c r="BC108" s="121">
        <f t="shared" si="92"/>
        <v>0</v>
      </c>
      <c r="BD108" s="122">
        <f t="shared" si="92"/>
        <v>0</v>
      </c>
      <c r="BE108" s="122">
        <f t="shared" si="92"/>
        <v>0</v>
      </c>
      <c r="BF108" s="121">
        <f t="shared" si="92"/>
        <v>157745</v>
      </c>
      <c r="BG108" s="121">
        <f t="shared" si="92"/>
        <v>88159</v>
      </c>
      <c r="BH108" s="122">
        <f t="shared" si="92"/>
        <v>0</v>
      </c>
      <c r="BI108" s="122">
        <f t="shared" si="92"/>
        <v>0</v>
      </c>
      <c r="BJ108" s="121">
        <f t="shared" si="92"/>
        <v>0</v>
      </c>
      <c r="BK108" s="121">
        <f t="shared" si="92"/>
        <v>0</v>
      </c>
      <c r="BL108" s="122">
        <f t="shared" si="92"/>
        <v>0</v>
      </c>
      <c r="BM108" s="122">
        <f t="shared" si="92"/>
        <v>0</v>
      </c>
      <c r="BN108" s="121">
        <f t="shared" si="92"/>
        <v>0</v>
      </c>
      <c r="BO108" s="121">
        <f t="shared" si="92"/>
        <v>0</v>
      </c>
      <c r="BP108" s="122">
        <f t="shared" si="92"/>
        <v>252</v>
      </c>
      <c r="BQ108" s="122">
        <f t="shared" si="92"/>
        <v>65</v>
      </c>
      <c r="BR108" s="121">
        <f t="shared" si="92"/>
        <v>388903</v>
      </c>
      <c r="BS108" s="121">
        <f t="shared" si="92"/>
        <v>71647</v>
      </c>
      <c r="BT108" s="122">
        <f t="shared" si="92"/>
        <v>0</v>
      </c>
      <c r="BU108" s="122">
        <f t="shared" si="92"/>
        <v>0</v>
      </c>
      <c r="BV108" s="121">
        <f t="shared" si="92"/>
        <v>0</v>
      </c>
      <c r="BW108" s="121">
        <f t="shared" si="92"/>
        <v>0</v>
      </c>
      <c r="BX108" s="122">
        <f t="shared" si="92"/>
        <v>22</v>
      </c>
      <c r="BY108" s="122">
        <f t="shared" si="92"/>
        <v>0</v>
      </c>
      <c r="BZ108" s="121">
        <f t="shared" si="92"/>
        <v>6086</v>
      </c>
      <c r="CA108" s="121">
        <f t="shared" si="92"/>
        <v>0</v>
      </c>
      <c r="CB108" s="122">
        <f t="shared" si="92"/>
        <v>0</v>
      </c>
      <c r="CC108" s="122">
        <f t="shared" si="92"/>
        <v>0</v>
      </c>
      <c r="CD108" s="121">
        <f t="shared" si="92"/>
        <v>0</v>
      </c>
      <c r="CE108" s="121">
        <f t="shared" si="92"/>
        <v>0</v>
      </c>
      <c r="CF108" s="122">
        <f t="shared" si="92"/>
        <v>0</v>
      </c>
      <c r="CG108" s="122">
        <f t="shared" si="92"/>
        <v>0</v>
      </c>
      <c r="CH108" s="121">
        <f t="shared" si="92"/>
        <v>-127928</v>
      </c>
      <c r="CI108" s="121">
        <f t="shared" si="92"/>
        <v>0</v>
      </c>
      <c r="CJ108" s="122">
        <f t="shared" si="92"/>
        <v>418</v>
      </c>
      <c r="CK108" s="122">
        <f t="shared" si="92"/>
        <v>119</v>
      </c>
      <c r="CL108" s="121">
        <f t="shared" si="92"/>
        <v>4277914</v>
      </c>
      <c r="CM108" s="121">
        <f t="shared" si="92"/>
        <v>2336242</v>
      </c>
      <c r="CN108" s="123"/>
      <c r="CO108" s="123"/>
      <c r="CP108" s="123"/>
      <c r="CQ108" s="123"/>
      <c r="CR108" s="123"/>
      <c r="CS108" s="123"/>
      <c r="CT108" s="119"/>
      <c r="CU108" s="118"/>
      <c r="CV108" s="118"/>
      <c r="CW108" s="119"/>
      <c r="CX108" s="119"/>
      <c r="CY108" s="118"/>
      <c r="CZ108" s="118"/>
      <c r="DA108" s="118"/>
      <c r="DB108" s="121"/>
      <c r="DC108" s="123"/>
      <c r="DD108" s="116"/>
    </row>
    <row r="109" spans="1:1477" s="69" customFormat="1" ht="12.75" thickBot="1">
      <c r="B109" s="67"/>
      <c r="C109" s="67"/>
      <c r="D109" s="67"/>
      <c r="E109" s="68"/>
      <c r="F109" s="67"/>
      <c r="G109" s="67"/>
      <c r="H109" s="187"/>
      <c r="M109" s="186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86" t="str">
        <f>IF(C109="","",IF(V109=0,0,AC109/V109))</f>
        <v/>
      </c>
      <c r="AE109" s="69" t="str">
        <f>IF(C109="","",IF(AD109 &lt;=1.1,1,0))</f>
        <v/>
      </c>
      <c r="AF109" s="188"/>
      <c r="AG109" s="188"/>
      <c r="AL109" s="80"/>
      <c r="AM109" s="80"/>
      <c r="AP109" s="80"/>
      <c r="AQ109" s="80"/>
      <c r="AT109" s="80"/>
      <c r="AU109" s="80"/>
      <c r="AX109" s="80"/>
      <c r="AY109" s="80"/>
      <c r="BB109" s="80"/>
      <c r="BC109" s="80"/>
      <c r="BF109" s="80"/>
      <c r="BG109" s="80"/>
      <c r="BJ109" s="80"/>
      <c r="BK109" s="80"/>
      <c r="BN109" s="80"/>
      <c r="BO109" s="80"/>
      <c r="BR109" s="80"/>
      <c r="BS109" s="80"/>
      <c r="BV109" s="80"/>
      <c r="BW109" s="80"/>
      <c r="BZ109" s="80"/>
      <c r="CA109" s="80"/>
      <c r="CD109" s="80"/>
      <c r="CE109" s="80"/>
      <c r="CH109" s="80"/>
      <c r="CI109" s="80"/>
      <c r="CL109" s="80"/>
      <c r="CM109" s="80"/>
      <c r="CN109" s="67"/>
      <c r="CO109" s="67"/>
      <c r="CP109" s="67"/>
      <c r="CQ109" s="67"/>
      <c r="CR109" s="67"/>
      <c r="CS109" s="67"/>
      <c r="CT109" s="68"/>
      <c r="CU109" s="67"/>
      <c r="CV109" s="67"/>
      <c r="CW109" s="68"/>
      <c r="CX109" s="68"/>
      <c r="CY109" s="67"/>
      <c r="CZ109" s="67"/>
      <c r="DA109" s="67"/>
      <c r="DB109" s="81"/>
      <c r="DC109" s="67"/>
      <c r="DD109" s="67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1:1477" s="6" customFormat="1" ht="24" customHeight="1" thickTop="1">
      <c r="A110" s="196"/>
      <c r="B110" s="267" t="s">
        <v>456</v>
      </c>
      <c r="C110" s="268"/>
      <c r="D110" s="269"/>
      <c r="E110" s="199"/>
      <c r="F110" s="201"/>
      <c r="G110" s="159" t="str">
        <f>IF(C109="","",ROWS(B109:B109)-1)</f>
        <v/>
      </c>
      <c r="H110" s="202">
        <f>SUM(H109:H109)</f>
        <v>0</v>
      </c>
      <c r="I110" s="202">
        <f>SUM(I109:I109)</f>
        <v>0</v>
      </c>
      <c r="J110" s="203">
        <f>SUM(J109:J109)</f>
        <v>0</v>
      </c>
      <c r="K110" s="202">
        <f>SUM(K109:K109)</f>
        <v>0</v>
      </c>
      <c r="L110" s="202">
        <f>SUM(L109:L109)</f>
        <v>0</v>
      </c>
      <c r="M110" s="204">
        <f>IF(G110="",0,N110/G110)</f>
        <v>0</v>
      </c>
      <c r="N110" s="202">
        <f t="shared" ref="N110:AC110" si="93">SUM(N109:N109)</f>
        <v>0</v>
      </c>
      <c r="O110" s="202">
        <f t="shared" si="93"/>
        <v>0</v>
      </c>
      <c r="P110" s="205">
        <f t="shared" si="93"/>
        <v>0</v>
      </c>
      <c r="Q110" s="205">
        <f t="shared" si="93"/>
        <v>0</v>
      </c>
      <c r="R110" s="202">
        <f t="shared" si="93"/>
        <v>0</v>
      </c>
      <c r="S110" s="202">
        <f t="shared" si="93"/>
        <v>0</v>
      </c>
      <c r="T110" s="206">
        <f t="shared" si="93"/>
        <v>0</v>
      </c>
      <c r="U110" s="206">
        <f t="shared" si="93"/>
        <v>0</v>
      </c>
      <c r="V110" s="206">
        <f t="shared" si="93"/>
        <v>0</v>
      </c>
      <c r="W110" s="206">
        <f t="shared" si="93"/>
        <v>0</v>
      </c>
      <c r="X110" s="206">
        <f t="shared" si="93"/>
        <v>0</v>
      </c>
      <c r="Y110" s="206">
        <f t="shared" si="93"/>
        <v>0</v>
      </c>
      <c r="Z110" s="206">
        <f t="shared" si="93"/>
        <v>0</v>
      </c>
      <c r="AA110" s="206">
        <f t="shared" si="93"/>
        <v>0</v>
      </c>
      <c r="AB110" s="206">
        <f t="shared" si="93"/>
        <v>0</v>
      </c>
      <c r="AC110" s="206">
        <f t="shared" si="93"/>
        <v>0</v>
      </c>
      <c r="AD110" s="204">
        <v>0</v>
      </c>
      <c r="AE110" s="207">
        <f t="shared" ref="AE110:BJ110" si="94">SUM(AE109:AE109)</f>
        <v>0</v>
      </c>
      <c r="AF110" s="206">
        <f t="shared" si="94"/>
        <v>0</v>
      </c>
      <c r="AG110" s="206">
        <f t="shared" si="94"/>
        <v>0</v>
      </c>
      <c r="AH110" s="207">
        <f t="shared" si="94"/>
        <v>0</v>
      </c>
      <c r="AI110" s="207">
        <f t="shared" si="94"/>
        <v>0</v>
      </c>
      <c r="AJ110" s="207">
        <f t="shared" si="94"/>
        <v>0</v>
      </c>
      <c r="AK110" s="207">
        <f t="shared" si="94"/>
        <v>0</v>
      </c>
      <c r="AL110" s="206">
        <f t="shared" si="94"/>
        <v>0</v>
      </c>
      <c r="AM110" s="206">
        <f t="shared" si="94"/>
        <v>0</v>
      </c>
      <c r="AN110" s="207">
        <f t="shared" si="94"/>
        <v>0</v>
      </c>
      <c r="AO110" s="207">
        <f t="shared" si="94"/>
        <v>0</v>
      </c>
      <c r="AP110" s="206">
        <f t="shared" si="94"/>
        <v>0</v>
      </c>
      <c r="AQ110" s="206">
        <f t="shared" si="94"/>
        <v>0</v>
      </c>
      <c r="AR110" s="208">
        <f t="shared" si="94"/>
        <v>0</v>
      </c>
      <c r="AS110" s="208">
        <f t="shared" si="94"/>
        <v>0</v>
      </c>
      <c r="AT110" s="206">
        <f t="shared" si="94"/>
        <v>0</v>
      </c>
      <c r="AU110" s="206">
        <f t="shared" si="94"/>
        <v>0</v>
      </c>
      <c r="AV110" s="208">
        <f t="shared" si="94"/>
        <v>0</v>
      </c>
      <c r="AW110" s="208">
        <f t="shared" si="94"/>
        <v>0</v>
      </c>
      <c r="AX110" s="206">
        <f t="shared" si="94"/>
        <v>0</v>
      </c>
      <c r="AY110" s="206">
        <f t="shared" si="94"/>
        <v>0</v>
      </c>
      <c r="AZ110" s="208">
        <f t="shared" si="94"/>
        <v>0</v>
      </c>
      <c r="BA110" s="208">
        <f t="shared" si="94"/>
        <v>0</v>
      </c>
      <c r="BB110" s="206">
        <f t="shared" si="94"/>
        <v>0</v>
      </c>
      <c r="BC110" s="206">
        <f t="shared" si="94"/>
        <v>0</v>
      </c>
      <c r="BD110" s="208">
        <f t="shared" si="94"/>
        <v>0</v>
      </c>
      <c r="BE110" s="208">
        <f t="shared" si="94"/>
        <v>0</v>
      </c>
      <c r="BF110" s="206">
        <f t="shared" si="94"/>
        <v>0</v>
      </c>
      <c r="BG110" s="206">
        <f t="shared" si="94"/>
        <v>0</v>
      </c>
      <c r="BH110" s="208">
        <f t="shared" si="94"/>
        <v>0</v>
      </c>
      <c r="BI110" s="208">
        <f t="shared" si="94"/>
        <v>0</v>
      </c>
      <c r="BJ110" s="206">
        <f t="shared" si="94"/>
        <v>0</v>
      </c>
      <c r="BK110" s="206">
        <f t="shared" ref="BK110:CM110" si="95">SUM(BK109:BK109)</f>
        <v>0</v>
      </c>
      <c r="BL110" s="208">
        <f t="shared" si="95"/>
        <v>0</v>
      </c>
      <c r="BM110" s="208">
        <f t="shared" si="95"/>
        <v>0</v>
      </c>
      <c r="BN110" s="206">
        <f t="shared" si="95"/>
        <v>0</v>
      </c>
      <c r="BO110" s="206">
        <f t="shared" si="95"/>
        <v>0</v>
      </c>
      <c r="BP110" s="208">
        <f t="shared" si="95"/>
        <v>0</v>
      </c>
      <c r="BQ110" s="208">
        <f t="shared" si="95"/>
        <v>0</v>
      </c>
      <c r="BR110" s="206">
        <f t="shared" si="95"/>
        <v>0</v>
      </c>
      <c r="BS110" s="206">
        <f t="shared" si="95"/>
        <v>0</v>
      </c>
      <c r="BT110" s="208">
        <f t="shared" si="95"/>
        <v>0</v>
      </c>
      <c r="BU110" s="208">
        <f t="shared" si="95"/>
        <v>0</v>
      </c>
      <c r="BV110" s="206">
        <f t="shared" si="95"/>
        <v>0</v>
      </c>
      <c r="BW110" s="206">
        <f t="shared" si="95"/>
        <v>0</v>
      </c>
      <c r="BX110" s="208">
        <f t="shared" si="95"/>
        <v>0</v>
      </c>
      <c r="BY110" s="208">
        <f t="shared" si="95"/>
        <v>0</v>
      </c>
      <c r="BZ110" s="206">
        <f t="shared" si="95"/>
        <v>0</v>
      </c>
      <c r="CA110" s="206">
        <f t="shared" si="95"/>
        <v>0</v>
      </c>
      <c r="CB110" s="208">
        <f t="shared" si="95"/>
        <v>0</v>
      </c>
      <c r="CC110" s="208">
        <f t="shared" si="95"/>
        <v>0</v>
      </c>
      <c r="CD110" s="206">
        <f t="shared" si="95"/>
        <v>0</v>
      </c>
      <c r="CE110" s="206">
        <f t="shared" si="95"/>
        <v>0</v>
      </c>
      <c r="CF110" s="208">
        <f t="shared" si="95"/>
        <v>0</v>
      </c>
      <c r="CG110" s="208">
        <f t="shared" si="95"/>
        <v>0</v>
      </c>
      <c r="CH110" s="206">
        <f t="shared" si="95"/>
        <v>0</v>
      </c>
      <c r="CI110" s="206">
        <f t="shared" si="95"/>
        <v>0</v>
      </c>
      <c r="CJ110" s="208">
        <f t="shared" si="95"/>
        <v>0</v>
      </c>
      <c r="CK110" s="208">
        <f t="shared" si="95"/>
        <v>0</v>
      </c>
      <c r="CL110" s="206">
        <f t="shared" si="95"/>
        <v>0</v>
      </c>
      <c r="CM110" s="206">
        <f t="shared" si="95"/>
        <v>0</v>
      </c>
      <c r="CN110" s="209"/>
      <c r="CO110" s="209"/>
      <c r="CP110" s="209"/>
      <c r="CQ110" s="209"/>
      <c r="CR110" s="209"/>
      <c r="CS110" s="209"/>
      <c r="CT110" s="199"/>
      <c r="CU110" s="201"/>
      <c r="CV110" s="201"/>
      <c r="CW110" s="199"/>
      <c r="CX110" s="199"/>
      <c r="CY110" s="201"/>
      <c r="CZ110" s="201"/>
      <c r="DA110" s="201"/>
      <c r="DB110" s="206"/>
      <c r="DC110" s="209"/>
      <c r="DD110" s="210"/>
    </row>
    <row r="111" spans="1:1477" s="69" customFormat="1">
      <c r="B111" s="158" t="s">
        <v>7</v>
      </c>
      <c r="C111" s="158" t="s">
        <v>255</v>
      </c>
      <c r="D111" s="158" t="s">
        <v>256</v>
      </c>
      <c r="E111" s="194">
        <v>45181</v>
      </c>
      <c r="F111" s="158" t="s">
        <v>398</v>
      </c>
      <c r="G111" s="158" t="s">
        <v>401</v>
      </c>
      <c r="H111" s="195">
        <v>2</v>
      </c>
      <c r="I111" s="132">
        <v>1</v>
      </c>
      <c r="J111" s="132">
        <v>357</v>
      </c>
      <c r="K111" s="132">
        <v>376</v>
      </c>
      <c r="L111" s="132">
        <v>155</v>
      </c>
      <c r="M111" s="192">
        <f>IF(J111 = 0,0,(L111-AH111-AI111)/J111)</f>
        <v>0.38095238095238093</v>
      </c>
      <c r="N111" s="69">
        <f>IF(G111&lt;&gt;"",IF(M111&lt;=1.2,1,0),0)</f>
        <v>1</v>
      </c>
      <c r="O111" s="132">
        <v>221</v>
      </c>
      <c r="P111" s="132">
        <v>0</v>
      </c>
      <c r="Q111" s="132">
        <v>0</v>
      </c>
      <c r="R111" s="132">
        <v>19</v>
      </c>
      <c r="S111" s="132">
        <v>0</v>
      </c>
      <c r="T111" s="191">
        <v>1133672</v>
      </c>
      <c r="U111" s="191">
        <v>50000</v>
      </c>
      <c r="V111" s="191">
        <v>1083672</v>
      </c>
      <c r="W111" s="191">
        <v>1158672</v>
      </c>
      <c r="X111" s="191">
        <v>1068668</v>
      </c>
      <c r="Y111" s="191">
        <v>0</v>
      </c>
      <c r="Z111" s="191">
        <v>0</v>
      </c>
      <c r="AA111" s="191">
        <v>0</v>
      </c>
      <c r="AB111" s="191">
        <v>1068668</v>
      </c>
      <c r="AC111" s="191">
        <v>1068668</v>
      </c>
      <c r="AD111" s="192">
        <f>IF(C111="","",IF(V111=0,0,AC111/V111))</f>
        <v>0.98615448216803614</v>
      </c>
      <c r="AE111" s="132">
        <f>IF(C111="","",IF(AD111 &lt;=1.1,1,0))</f>
        <v>1</v>
      </c>
      <c r="AF111" s="191">
        <v>0</v>
      </c>
      <c r="AG111" s="191">
        <v>25000</v>
      </c>
      <c r="AH111" s="132">
        <v>4</v>
      </c>
      <c r="AI111" s="132">
        <v>15</v>
      </c>
      <c r="AJ111" s="132">
        <v>0</v>
      </c>
      <c r="AK111" s="132">
        <v>0</v>
      </c>
      <c r="AL111" s="80">
        <v>3225</v>
      </c>
      <c r="AM111" s="80">
        <v>0</v>
      </c>
      <c r="AN111" s="132">
        <v>0</v>
      </c>
      <c r="AO111" s="132">
        <v>0</v>
      </c>
      <c r="AP111" s="80">
        <v>0</v>
      </c>
      <c r="AQ111" s="80">
        <v>0</v>
      </c>
      <c r="AR111" s="132">
        <v>0</v>
      </c>
      <c r="AS111" s="132">
        <v>0</v>
      </c>
      <c r="AT111" s="80">
        <v>0</v>
      </c>
      <c r="AU111" s="80">
        <v>0</v>
      </c>
      <c r="AV111" s="132">
        <v>0</v>
      </c>
      <c r="AW111" s="132">
        <v>0</v>
      </c>
      <c r="AX111" s="80">
        <v>0</v>
      </c>
      <c r="AY111" s="80">
        <v>0</v>
      </c>
      <c r="AZ111" s="132">
        <v>0</v>
      </c>
      <c r="BA111" s="132">
        <v>0</v>
      </c>
      <c r="BB111" s="80">
        <v>0</v>
      </c>
      <c r="BC111" s="80">
        <v>0</v>
      </c>
      <c r="BD111" s="132">
        <v>0</v>
      </c>
      <c r="BE111" s="132">
        <v>0</v>
      </c>
      <c r="BF111" s="80">
        <v>36175</v>
      </c>
      <c r="BG111" s="80">
        <v>0</v>
      </c>
      <c r="BH111" s="132">
        <v>0</v>
      </c>
      <c r="BI111" s="132">
        <v>0</v>
      </c>
      <c r="BJ111" s="80">
        <v>0</v>
      </c>
      <c r="BK111" s="80">
        <v>0</v>
      </c>
      <c r="BL111" s="132">
        <v>0</v>
      </c>
      <c r="BM111" s="132">
        <v>0</v>
      </c>
      <c r="BN111" s="80">
        <v>0</v>
      </c>
      <c r="BO111" s="80">
        <v>0</v>
      </c>
      <c r="BP111" s="132">
        <v>0</v>
      </c>
      <c r="BQ111" s="132">
        <v>0</v>
      </c>
      <c r="BR111" s="80">
        <v>0</v>
      </c>
      <c r="BS111" s="80">
        <v>0</v>
      </c>
      <c r="BT111" s="132">
        <v>0</v>
      </c>
      <c r="BU111" s="132">
        <v>0</v>
      </c>
      <c r="BV111" s="80">
        <v>0</v>
      </c>
      <c r="BW111" s="80">
        <v>0</v>
      </c>
      <c r="BX111" s="132">
        <v>0</v>
      </c>
      <c r="BY111" s="132">
        <v>0</v>
      </c>
      <c r="BZ111" s="80">
        <v>0</v>
      </c>
      <c r="CA111" s="80">
        <v>0</v>
      </c>
      <c r="CB111" s="132">
        <v>0</v>
      </c>
      <c r="CC111" s="132">
        <v>0</v>
      </c>
      <c r="CD111" s="80">
        <v>0</v>
      </c>
      <c r="CE111" s="80">
        <v>0</v>
      </c>
      <c r="CF111" s="132">
        <v>0</v>
      </c>
      <c r="CG111" s="132">
        <v>0</v>
      </c>
      <c r="CH111" s="80">
        <v>0</v>
      </c>
      <c r="CI111" s="80">
        <v>0</v>
      </c>
      <c r="CJ111" s="132">
        <v>0</v>
      </c>
      <c r="CK111" s="132">
        <v>0</v>
      </c>
      <c r="CL111" s="80">
        <v>39400</v>
      </c>
      <c r="CM111" s="80">
        <v>0</v>
      </c>
      <c r="CN111" s="158" t="s">
        <v>393</v>
      </c>
      <c r="CO111" s="158" t="s">
        <v>394</v>
      </c>
      <c r="CP111" s="158" t="s">
        <v>294</v>
      </c>
      <c r="CQ111" s="158" t="s">
        <v>294</v>
      </c>
      <c r="CR111" s="158" t="s">
        <v>294</v>
      </c>
      <c r="CS111" s="158" t="s">
        <v>294</v>
      </c>
      <c r="CT111" s="194">
        <v>45504</v>
      </c>
      <c r="CU111" s="158" t="s">
        <v>398</v>
      </c>
      <c r="CV111" s="158" t="s">
        <v>399</v>
      </c>
      <c r="CW111" s="194" t="s">
        <v>168</v>
      </c>
      <c r="CX111" s="194">
        <v>45481</v>
      </c>
      <c r="CY111" s="158" t="s">
        <v>398</v>
      </c>
      <c r="CZ111" s="158" t="s">
        <v>399</v>
      </c>
      <c r="DA111" s="158" t="s">
        <v>439</v>
      </c>
      <c r="DB111" s="200">
        <v>2868747.02</v>
      </c>
      <c r="DC111" s="158"/>
      <c r="DD111" s="67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1:1477" s="69" customFormat="1" ht="12.75" thickBot="1">
      <c r="B112" s="158"/>
      <c r="C112" s="158"/>
      <c r="D112" s="158"/>
      <c r="E112" s="194"/>
      <c r="F112" s="158"/>
      <c r="G112" s="158"/>
      <c r="H112" s="195"/>
      <c r="I112" s="132"/>
      <c r="J112" s="132"/>
      <c r="K112" s="132"/>
      <c r="L112" s="132"/>
      <c r="M112" s="192"/>
      <c r="O112" s="132"/>
      <c r="P112" s="132"/>
      <c r="Q112" s="132"/>
      <c r="R112" s="132"/>
      <c r="S112" s="132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2" t="str">
        <f>IF(C112="","",IF(V112=0,0,AC112/V112))</f>
        <v/>
      </c>
      <c r="AE112" s="132" t="str">
        <f>IF(C112="","",IF(AD112 &lt;=1.1,1,0))</f>
        <v/>
      </c>
      <c r="AF112" s="191"/>
      <c r="AG112" s="191"/>
      <c r="AH112" s="132"/>
      <c r="AI112" s="132"/>
      <c r="AJ112" s="132"/>
      <c r="AK112" s="132"/>
      <c r="AL112" s="80"/>
      <c r="AM112" s="80"/>
      <c r="AN112" s="132"/>
      <c r="AO112" s="132"/>
      <c r="AP112" s="80"/>
      <c r="AQ112" s="80"/>
      <c r="AR112" s="132"/>
      <c r="AS112" s="132"/>
      <c r="AT112" s="80"/>
      <c r="AU112" s="80"/>
      <c r="AV112" s="132"/>
      <c r="AW112" s="132"/>
      <c r="AX112" s="80"/>
      <c r="AY112" s="80"/>
      <c r="AZ112" s="132"/>
      <c r="BA112" s="132"/>
      <c r="BB112" s="80"/>
      <c r="BC112" s="80"/>
      <c r="BD112" s="132"/>
      <c r="BE112" s="132"/>
      <c r="BF112" s="80"/>
      <c r="BG112" s="80"/>
      <c r="BH112" s="132"/>
      <c r="BI112" s="132"/>
      <c r="BJ112" s="80"/>
      <c r="BK112" s="80"/>
      <c r="BL112" s="132"/>
      <c r="BM112" s="132"/>
      <c r="BN112" s="80"/>
      <c r="BO112" s="80"/>
      <c r="BP112" s="132"/>
      <c r="BQ112" s="132"/>
      <c r="BR112" s="80"/>
      <c r="BS112" s="80"/>
      <c r="BT112" s="132"/>
      <c r="BU112" s="132"/>
      <c r="BV112" s="80"/>
      <c r="BW112" s="80"/>
      <c r="BX112" s="132"/>
      <c r="BY112" s="132"/>
      <c r="BZ112" s="80"/>
      <c r="CA112" s="80"/>
      <c r="CB112" s="132"/>
      <c r="CC112" s="132"/>
      <c r="CD112" s="80"/>
      <c r="CE112" s="80"/>
      <c r="CF112" s="132"/>
      <c r="CG112" s="132"/>
      <c r="CH112" s="80"/>
      <c r="CI112" s="80"/>
      <c r="CJ112" s="132"/>
      <c r="CK112" s="132"/>
      <c r="CL112" s="80"/>
      <c r="CM112" s="80"/>
      <c r="CN112" s="158"/>
      <c r="CO112" s="158"/>
      <c r="CP112" s="158"/>
      <c r="CQ112" s="158"/>
      <c r="CR112" s="158"/>
      <c r="CS112" s="158"/>
      <c r="CT112" s="194"/>
      <c r="CU112" s="158"/>
      <c r="CV112" s="158"/>
      <c r="CW112" s="194"/>
      <c r="CX112" s="194"/>
      <c r="CY112" s="158"/>
      <c r="CZ112" s="158"/>
      <c r="DA112" s="158"/>
      <c r="DB112" s="200"/>
      <c r="DC112" s="158"/>
      <c r="DD112" s="67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2:108" s="6" customFormat="1" ht="24" customHeight="1" thickTop="1" thickBot="1">
      <c r="B113" s="261" t="s">
        <v>454</v>
      </c>
      <c r="C113" s="262"/>
      <c r="D113" s="263"/>
      <c r="E113" s="7"/>
      <c r="F113" s="8"/>
      <c r="G113" s="159">
        <f>IF(C111="","",ROWS(B111:B112)-1)</f>
        <v>1</v>
      </c>
      <c r="H113" s="9">
        <f>SUM(H111:H112)</f>
        <v>2</v>
      </c>
      <c r="I113" s="9">
        <f>SUM(I111:I112)</f>
        <v>1</v>
      </c>
      <c r="J113" s="16">
        <f>SUM(J111:J112)</f>
        <v>357</v>
      </c>
      <c r="K113" s="9">
        <f>SUM(K111:K112)</f>
        <v>376</v>
      </c>
      <c r="L113" s="9">
        <f>SUM(L111:L112)</f>
        <v>155</v>
      </c>
      <c r="M113" s="204" t="e">
        <f>IF(C111="",0,N111/G111)</f>
        <v>#VALUE!</v>
      </c>
      <c r="N113" s="9">
        <f t="shared" ref="N113:AC113" si="96">SUM(N111:N112)</f>
        <v>1</v>
      </c>
      <c r="O113" s="9">
        <f t="shared" si="96"/>
        <v>221</v>
      </c>
      <c r="P113" s="10">
        <f t="shared" si="96"/>
        <v>0</v>
      </c>
      <c r="Q113" s="10">
        <f t="shared" si="96"/>
        <v>0</v>
      </c>
      <c r="R113" s="9">
        <f t="shared" si="96"/>
        <v>19</v>
      </c>
      <c r="S113" s="9">
        <f t="shared" si="96"/>
        <v>0</v>
      </c>
      <c r="T113" s="11">
        <f t="shared" si="96"/>
        <v>1133672</v>
      </c>
      <c r="U113" s="11">
        <f t="shared" si="96"/>
        <v>50000</v>
      </c>
      <c r="V113" s="11">
        <f t="shared" si="96"/>
        <v>1083672</v>
      </c>
      <c r="W113" s="11">
        <f t="shared" si="96"/>
        <v>1158672</v>
      </c>
      <c r="X113" s="11">
        <f t="shared" si="96"/>
        <v>1068668</v>
      </c>
      <c r="Y113" s="11">
        <f t="shared" si="96"/>
        <v>0</v>
      </c>
      <c r="Z113" s="11">
        <f t="shared" si="96"/>
        <v>0</v>
      </c>
      <c r="AA113" s="11">
        <f t="shared" si="96"/>
        <v>0</v>
      </c>
      <c r="AB113" s="11">
        <f t="shared" si="96"/>
        <v>1068668</v>
      </c>
      <c r="AC113" s="11">
        <f t="shared" si="96"/>
        <v>1068668</v>
      </c>
      <c r="AD113" s="142">
        <f>IF(G113="",0,AE113/G113)</f>
        <v>1</v>
      </c>
      <c r="AE113" s="145">
        <f t="shared" ref="AE113:BJ113" si="97">SUM(AE111:AE112)</f>
        <v>1</v>
      </c>
      <c r="AF113" s="11">
        <f t="shared" si="97"/>
        <v>0</v>
      </c>
      <c r="AG113" s="11">
        <f t="shared" si="97"/>
        <v>25000</v>
      </c>
      <c r="AH113" s="10">
        <f t="shared" si="97"/>
        <v>4</v>
      </c>
      <c r="AI113" s="10">
        <f t="shared" si="97"/>
        <v>15</v>
      </c>
      <c r="AJ113" s="12">
        <f t="shared" si="97"/>
        <v>0</v>
      </c>
      <c r="AK113" s="12">
        <f t="shared" si="97"/>
        <v>0</v>
      </c>
      <c r="AL113" s="11">
        <f t="shared" si="97"/>
        <v>3225</v>
      </c>
      <c r="AM113" s="11">
        <f t="shared" si="97"/>
        <v>0</v>
      </c>
      <c r="AN113" s="12">
        <f t="shared" si="97"/>
        <v>0</v>
      </c>
      <c r="AO113" s="12">
        <f t="shared" si="97"/>
        <v>0</v>
      </c>
      <c r="AP113" s="11">
        <f t="shared" si="97"/>
        <v>0</v>
      </c>
      <c r="AQ113" s="11">
        <f t="shared" si="97"/>
        <v>0</v>
      </c>
      <c r="AR113" s="12">
        <f t="shared" si="97"/>
        <v>0</v>
      </c>
      <c r="AS113" s="12">
        <f t="shared" si="97"/>
        <v>0</v>
      </c>
      <c r="AT113" s="11">
        <f t="shared" si="97"/>
        <v>0</v>
      </c>
      <c r="AU113" s="11">
        <f t="shared" si="97"/>
        <v>0</v>
      </c>
      <c r="AV113" s="12">
        <f t="shared" si="97"/>
        <v>0</v>
      </c>
      <c r="AW113" s="12">
        <f t="shared" si="97"/>
        <v>0</v>
      </c>
      <c r="AX113" s="11">
        <f t="shared" si="97"/>
        <v>0</v>
      </c>
      <c r="AY113" s="11">
        <f t="shared" si="97"/>
        <v>0</v>
      </c>
      <c r="AZ113" s="12">
        <f t="shared" si="97"/>
        <v>0</v>
      </c>
      <c r="BA113" s="12">
        <f t="shared" si="97"/>
        <v>0</v>
      </c>
      <c r="BB113" s="11">
        <f t="shared" si="97"/>
        <v>0</v>
      </c>
      <c r="BC113" s="11">
        <f t="shared" si="97"/>
        <v>0</v>
      </c>
      <c r="BD113" s="12">
        <f t="shared" si="97"/>
        <v>0</v>
      </c>
      <c r="BE113" s="12">
        <f t="shared" si="97"/>
        <v>0</v>
      </c>
      <c r="BF113" s="11">
        <f t="shared" si="97"/>
        <v>36175</v>
      </c>
      <c r="BG113" s="11">
        <f t="shared" si="97"/>
        <v>0</v>
      </c>
      <c r="BH113" s="12">
        <f t="shared" si="97"/>
        <v>0</v>
      </c>
      <c r="BI113" s="12">
        <f t="shared" si="97"/>
        <v>0</v>
      </c>
      <c r="BJ113" s="11">
        <f t="shared" si="97"/>
        <v>0</v>
      </c>
      <c r="BK113" s="11">
        <f t="shared" ref="BK113:CM113" si="98">SUM(BK111:BK112)</f>
        <v>0</v>
      </c>
      <c r="BL113" s="12">
        <f t="shared" si="98"/>
        <v>0</v>
      </c>
      <c r="BM113" s="12">
        <f t="shared" si="98"/>
        <v>0</v>
      </c>
      <c r="BN113" s="11">
        <f t="shared" si="98"/>
        <v>0</v>
      </c>
      <c r="BO113" s="11">
        <f t="shared" si="98"/>
        <v>0</v>
      </c>
      <c r="BP113" s="12">
        <f t="shared" si="98"/>
        <v>0</v>
      </c>
      <c r="BQ113" s="12">
        <f t="shared" si="98"/>
        <v>0</v>
      </c>
      <c r="BR113" s="11">
        <f t="shared" si="98"/>
        <v>0</v>
      </c>
      <c r="BS113" s="11">
        <f t="shared" si="98"/>
        <v>0</v>
      </c>
      <c r="BT113" s="12">
        <f t="shared" si="98"/>
        <v>0</v>
      </c>
      <c r="BU113" s="12">
        <f t="shared" si="98"/>
        <v>0</v>
      </c>
      <c r="BV113" s="11">
        <f t="shared" si="98"/>
        <v>0</v>
      </c>
      <c r="BW113" s="11">
        <f t="shared" si="98"/>
        <v>0</v>
      </c>
      <c r="BX113" s="12">
        <f t="shared" si="98"/>
        <v>0</v>
      </c>
      <c r="BY113" s="12">
        <f t="shared" si="98"/>
        <v>0</v>
      </c>
      <c r="BZ113" s="11">
        <f t="shared" si="98"/>
        <v>0</v>
      </c>
      <c r="CA113" s="11">
        <f t="shared" si="98"/>
        <v>0</v>
      </c>
      <c r="CB113" s="12">
        <f t="shared" si="98"/>
        <v>0</v>
      </c>
      <c r="CC113" s="12">
        <f t="shared" si="98"/>
        <v>0</v>
      </c>
      <c r="CD113" s="11">
        <f t="shared" si="98"/>
        <v>0</v>
      </c>
      <c r="CE113" s="11">
        <f t="shared" si="98"/>
        <v>0</v>
      </c>
      <c r="CF113" s="12">
        <f t="shared" si="98"/>
        <v>0</v>
      </c>
      <c r="CG113" s="12">
        <f t="shared" si="98"/>
        <v>0</v>
      </c>
      <c r="CH113" s="11">
        <f t="shared" si="98"/>
        <v>0</v>
      </c>
      <c r="CI113" s="11">
        <f t="shared" si="98"/>
        <v>0</v>
      </c>
      <c r="CJ113" s="12">
        <f t="shared" si="98"/>
        <v>0</v>
      </c>
      <c r="CK113" s="12">
        <f t="shared" si="98"/>
        <v>0</v>
      </c>
      <c r="CL113" s="11">
        <f t="shared" si="98"/>
        <v>39400</v>
      </c>
      <c r="CM113" s="11">
        <f t="shared" si="98"/>
        <v>0</v>
      </c>
      <c r="CN113" s="13"/>
      <c r="CO113" s="13"/>
      <c r="CP113" s="13"/>
      <c r="CQ113" s="13"/>
      <c r="CR113" s="13"/>
      <c r="CS113" s="13"/>
      <c r="CT113" s="14"/>
      <c r="CU113" s="8"/>
      <c r="CV113" s="8"/>
      <c r="CW113" s="9"/>
      <c r="CX113" s="14"/>
      <c r="CY113" s="8"/>
      <c r="CZ113" s="8"/>
      <c r="DA113" s="8"/>
      <c r="DB113" s="11"/>
      <c r="DC113" s="13"/>
      <c r="DD113" s="15"/>
    </row>
    <row r="114" spans="2:108" s="6" customFormat="1" ht="24" customHeight="1" thickTop="1" thickBot="1">
      <c r="B114" s="261" t="s">
        <v>39</v>
      </c>
      <c r="C114" s="262"/>
      <c r="D114" s="263"/>
      <c r="E114" s="7"/>
      <c r="F114" s="8"/>
      <c r="G114" s="9">
        <f t="shared" ref="G114:L114" si="99">SUM(G110,G113)</f>
        <v>1</v>
      </c>
      <c r="H114" s="9">
        <f t="shared" si="99"/>
        <v>2</v>
      </c>
      <c r="I114" s="9">
        <f t="shared" si="99"/>
        <v>1</v>
      </c>
      <c r="J114" s="9">
        <f t="shared" si="99"/>
        <v>357</v>
      </c>
      <c r="K114" s="9">
        <f t="shared" si="99"/>
        <v>376</v>
      </c>
      <c r="L114" s="9">
        <f t="shared" si="99"/>
        <v>155</v>
      </c>
      <c r="M114" s="143">
        <f>IF(G114=0,0,N114/G114)</f>
        <v>1</v>
      </c>
      <c r="N114" s="9">
        <f t="shared" ref="N114:AC114" si="100">SUM(N110,N113)</f>
        <v>1</v>
      </c>
      <c r="O114" s="9">
        <f t="shared" si="100"/>
        <v>221</v>
      </c>
      <c r="P114" s="10">
        <f t="shared" si="100"/>
        <v>0</v>
      </c>
      <c r="Q114" s="10">
        <f t="shared" si="100"/>
        <v>0</v>
      </c>
      <c r="R114" s="9">
        <f t="shared" si="100"/>
        <v>19</v>
      </c>
      <c r="S114" s="9">
        <f t="shared" si="100"/>
        <v>0</v>
      </c>
      <c r="T114" s="11">
        <f t="shared" si="100"/>
        <v>1133672</v>
      </c>
      <c r="U114" s="11">
        <f t="shared" si="100"/>
        <v>50000</v>
      </c>
      <c r="V114" s="11">
        <f t="shared" si="100"/>
        <v>1083672</v>
      </c>
      <c r="W114" s="11">
        <f t="shared" si="100"/>
        <v>1158672</v>
      </c>
      <c r="X114" s="11">
        <f t="shared" si="100"/>
        <v>1068668</v>
      </c>
      <c r="Y114" s="11">
        <f t="shared" si="100"/>
        <v>0</v>
      </c>
      <c r="Z114" s="11">
        <f t="shared" si="100"/>
        <v>0</v>
      </c>
      <c r="AA114" s="11">
        <f t="shared" si="100"/>
        <v>0</v>
      </c>
      <c r="AB114" s="11">
        <f t="shared" si="100"/>
        <v>1068668</v>
      </c>
      <c r="AC114" s="11">
        <f t="shared" si="100"/>
        <v>1068668</v>
      </c>
      <c r="AD114" s="142">
        <f>IF(G114=0,0,AE114/G114)</f>
        <v>1</v>
      </c>
      <c r="AE114" s="145">
        <f t="shared" ref="AE114:BJ114" si="101">SUM(AE110,AE113)</f>
        <v>1</v>
      </c>
      <c r="AF114" s="11">
        <f t="shared" si="101"/>
        <v>0</v>
      </c>
      <c r="AG114" s="11">
        <f t="shared" si="101"/>
        <v>25000</v>
      </c>
      <c r="AH114" s="10">
        <f t="shared" si="101"/>
        <v>4</v>
      </c>
      <c r="AI114" s="10">
        <f t="shared" si="101"/>
        <v>15</v>
      </c>
      <c r="AJ114" s="12">
        <f t="shared" si="101"/>
        <v>0</v>
      </c>
      <c r="AK114" s="12">
        <f t="shared" si="101"/>
        <v>0</v>
      </c>
      <c r="AL114" s="11">
        <f t="shared" si="101"/>
        <v>3225</v>
      </c>
      <c r="AM114" s="11">
        <f t="shared" si="101"/>
        <v>0</v>
      </c>
      <c r="AN114" s="12">
        <f t="shared" si="101"/>
        <v>0</v>
      </c>
      <c r="AO114" s="12">
        <f t="shared" si="101"/>
        <v>0</v>
      </c>
      <c r="AP114" s="11">
        <f t="shared" si="101"/>
        <v>0</v>
      </c>
      <c r="AQ114" s="11">
        <f t="shared" si="101"/>
        <v>0</v>
      </c>
      <c r="AR114" s="12">
        <f t="shared" si="101"/>
        <v>0</v>
      </c>
      <c r="AS114" s="12">
        <f t="shared" si="101"/>
        <v>0</v>
      </c>
      <c r="AT114" s="11">
        <f t="shared" si="101"/>
        <v>0</v>
      </c>
      <c r="AU114" s="11">
        <f t="shared" si="101"/>
        <v>0</v>
      </c>
      <c r="AV114" s="12">
        <f t="shared" si="101"/>
        <v>0</v>
      </c>
      <c r="AW114" s="12">
        <f t="shared" si="101"/>
        <v>0</v>
      </c>
      <c r="AX114" s="11">
        <f t="shared" si="101"/>
        <v>0</v>
      </c>
      <c r="AY114" s="11">
        <f t="shared" si="101"/>
        <v>0</v>
      </c>
      <c r="AZ114" s="12">
        <f t="shared" si="101"/>
        <v>0</v>
      </c>
      <c r="BA114" s="12">
        <f t="shared" si="101"/>
        <v>0</v>
      </c>
      <c r="BB114" s="11">
        <f t="shared" si="101"/>
        <v>0</v>
      </c>
      <c r="BC114" s="11">
        <f t="shared" si="101"/>
        <v>0</v>
      </c>
      <c r="BD114" s="12">
        <f t="shared" si="101"/>
        <v>0</v>
      </c>
      <c r="BE114" s="12">
        <f t="shared" si="101"/>
        <v>0</v>
      </c>
      <c r="BF114" s="11">
        <f t="shared" si="101"/>
        <v>36175</v>
      </c>
      <c r="BG114" s="11">
        <f t="shared" si="101"/>
        <v>0</v>
      </c>
      <c r="BH114" s="12">
        <f t="shared" si="101"/>
        <v>0</v>
      </c>
      <c r="BI114" s="12">
        <f t="shared" si="101"/>
        <v>0</v>
      </c>
      <c r="BJ114" s="11">
        <f t="shared" si="101"/>
        <v>0</v>
      </c>
      <c r="BK114" s="11">
        <f t="shared" ref="BK114:CM114" si="102">SUM(BK110,BK113)</f>
        <v>0</v>
      </c>
      <c r="BL114" s="12">
        <f t="shared" si="102"/>
        <v>0</v>
      </c>
      <c r="BM114" s="12">
        <f t="shared" si="102"/>
        <v>0</v>
      </c>
      <c r="BN114" s="11">
        <f t="shared" si="102"/>
        <v>0</v>
      </c>
      <c r="BO114" s="11">
        <f t="shared" si="102"/>
        <v>0</v>
      </c>
      <c r="BP114" s="12">
        <f t="shared" si="102"/>
        <v>0</v>
      </c>
      <c r="BQ114" s="12">
        <f t="shared" si="102"/>
        <v>0</v>
      </c>
      <c r="BR114" s="11">
        <f t="shared" si="102"/>
        <v>0</v>
      </c>
      <c r="BS114" s="11">
        <f t="shared" si="102"/>
        <v>0</v>
      </c>
      <c r="BT114" s="12">
        <f t="shared" si="102"/>
        <v>0</v>
      </c>
      <c r="BU114" s="12">
        <f t="shared" si="102"/>
        <v>0</v>
      </c>
      <c r="BV114" s="11">
        <f t="shared" si="102"/>
        <v>0</v>
      </c>
      <c r="BW114" s="11">
        <f t="shared" si="102"/>
        <v>0</v>
      </c>
      <c r="BX114" s="12">
        <f t="shared" si="102"/>
        <v>0</v>
      </c>
      <c r="BY114" s="12">
        <f t="shared" si="102"/>
        <v>0</v>
      </c>
      <c r="BZ114" s="11">
        <f t="shared" si="102"/>
        <v>0</v>
      </c>
      <c r="CA114" s="11">
        <f t="shared" si="102"/>
        <v>0</v>
      </c>
      <c r="CB114" s="12">
        <f t="shared" si="102"/>
        <v>0</v>
      </c>
      <c r="CC114" s="12">
        <f t="shared" si="102"/>
        <v>0</v>
      </c>
      <c r="CD114" s="11">
        <f t="shared" si="102"/>
        <v>0</v>
      </c>
      <c r="CE114" s="11">
        <f t="shared" si="102"/>
        <v>0</v>
      </c>
      <c r="CF114" s="12">
        <f t="shared" si="102"/>
        <v>0</v>
      </c>
      <c r="CG114" s="12">
        <f t="shared" si="102"/>
        <v>0</v>
      </c>
      <c r="CH114" s="11">
        <f t="shared" si="102"/>
        <v>0</v>
      </c>
      <c r="CI114" s="11">
        <f t="shared" si="102"/>
        <v>0</v>
      </c>
      <c r="CJ114" s="12">
        <f t="shared" si="102"/>
        <v>0</v>
      </c>
      <c r="CK114" s="12">
        <f t="shared" si="102"/>
        <v>0</v>
      </c>
      <c r="CL114" s="11">
        <f t="shared" si="102"/>
        <v>39400</v>
      </c>
      <c r="CM114" s="11">
        <f t="shared" si="102"/>
        <v>0</v>
      </c>
      <c r="CN114" s="13"/>
      <c r="CO114" s="13"/>
      <c r="CP114" s="13"/>
      <c r="CQ114" s="13"/>
      <c r="CR114" s="13"/>
      <c r="CS114" s="13"/>
      <c r="CT114" s="14"/>
      <c r="CU114" s="8"/>
      <c r="CV114" s="8"/>
      <c r="CW114" s="9"/>
      <c r="CX114" s="14"/>
      <c r="CY114" s="8"/>
      <c r="CZ114" s="8"/>
      <c r="DA114" s="8"/>
      <c r="DB114" s="11"/>
      <c r="DC114" s="13"/>
      <c r="DD114" s="15"/>
    </row>
    <row r="115" spans="2:108" s="6" customFormat="1" ht="6.75" customHeight="1" thickTop="1" thickBot="1">
      <c r="B115" s="17"/>
      <c r="C115" s="18"/>
      <c r="D115" s="19"/>
      <c r="E115" s="20"/>
      <c r="F115" s="21"/>
      <c r="G115" s="21"/>
      <c r="H115" s="22"/>
      <c r="I115" s="22"/>
      <c r="J115" s="22"/>
      <c r="K115" s="22"/>
      <c r="L115" s="22"/>
      <c r="M115" s="22"/>
      <c r="N115" s="22"/>
      <c r="O115" s="22"/>
      <c r="P115" s="23"/>
      <c r="Q115" s="23"/>
      <c r="R115" s="22"/>
      <c r="S115" s="22"/>
      <c r="T115" s="24"/>
      <c r="U115" s="24"/>
      <c r="V115" s="70"/>
      <c r="W115" s="24"/>
      <c r="X115" s="24"/>
      <c r="Y115" s="24"/>
      <c r="Z115" s="24"/>
      <c r="AA115" s="24"/>
      <c r="AB115" s="24"/>
      <c r="AC115" s="24"/>
      <c r="AD115" s="148"/>
      <c r="AE115" s="22"/>
      <c r="AF115" s="24"/>
      <c r="AG115" s="24"/>
      <c r="AH115" s="23"/>
      <c r="AI115" s="23"/>
      <c r="AJ115" s="25"/>
      <c r="AK115" s="25"/>
      <c r="AL115" s="24"/>
      <c r="AM115" s="24"/>
      <c r="AN115" s="25"/>
      <c r="AO115" s="25"/>
      <c r="AP115" s="24"/>
      <c r="AQ115" s="24"/>
      <c r="AR115" s="25"/>
      <c r="AS115" s="25"/>
      <c r="AT115" s="24"/>
      <c r="AU115" s="24"/>
      <c r="AV115" s="25"/>
      <c r="AW115" s="25"/>
      <c r="AX115" s="24"/>
      <c r="AY115" s="24"/>
      <c r="AZ115" s="25"/>
      <c r="BA115" s="25"/>
      <c r="BB115" s="24"/>
      <c r="BC115" s="24"/>
      <c r="BD115" s="25"/>
      <c r="BE115" s="25"/>
      <c r="BF115" s="24"/>
      <c r="BG115" s="24"/>
      <c r="BH115" s="25"/>
      <c r="BI115" s="25"/>
      <c r="BJ115" s="24"/>
      <c r="BK115" s="24"/>
      <c r="BL115" s="25"/>
      <c r="BM115" s="25"/>
      <c r="BN115" s="24"/>
      <c r="BO115" s="24"/>
      <c r="BP115" s="25"/>
      <c r="BQ115" s="25"/>
      <c r="BR115" s="24"/>
      <c r="BS115" s="24"/>
      <c r="BT115" s="25"/>
      <c r="BU115" s="25"/>
      <c r="BV115" s="24"/>
      <c r="BW115" s="24"/>
      <c r="BX115" s="25"/>
      <c r="BY115" s="25"/>
      <c r="BZ115" s="24"/>
      <c r="CA115" s="24"/>
      <c r="CB115" s="25"/>
      <c r="CC115" s="25"/>
      <c r="CD115" s="24"/>
      <c r="CE115" s="24"/>
      <c r="CF115" s="25"/>
      <c r="CG115" s="25"/>
      <c r="CH115" s="24"/>
      <c r="CI115" s="24"/>
      <c r="CJ115" s="25"/>
      <c r="CK115" s="25"/>
      <c r="CL115" s="24"/>
      <c r="CM115" s="24"/>
      <c r="CN115" s="26"/>
      <c r="CO115" s="26"/>
      <c r="CP115" s="26"/>
      <c r="CQ115" s="26"/>
      <c r="CR115" s="26"/>
      <c r="CS115" s="26"/>
      <c r="CT115" s="27"/>
      <c r="CU115" s="21"/>
      <c r="CV115" s="21"/>
      <c r="CW115" s="22"/>
      <c r="CX115" s="27"/>
      <c r="CY115" s="21"/>
      <c r="CZ115" s="21"/>
      <c r="DA115" s="21"/>
      <c r="DB115" s="24"/>
      <c r="DC115" s="26"/>
      <c r="DD115" s="13"/>
    </row>
    <row r="116" spans="2:108" s="6" customFormat="1" ht="24" customHeight="1" thickTop="1" thickBot="1">
      <c r="B116" s="261" t="s">
        <v>40</v>
      </c>
      <c r="C116" s="262"/>
      <c r="D116" s="263"/>
      <c r="E116" s="7"/>
      <c r="F116" s="8"/>
      <c r="G116" s="9">
        <f t="shared" ref="G116:L116" si="103">SUM(G6,G24,G39,G58,G76,G88,G97,G110,)</f>
        <v>44</v>
      </c>
      <c r="H116" s="9">
        <f t="shared" si="103"/>
        <v>77</v>
      </c>
      <c r="I116" s="9">
        <f t="shared" si="103"/>
        <v>90</v>
      </c>
      <c r="J116" s="9">
        <f t="shared" si="103"/>
        <v>11749</v>
      </c>
      <c r="K116" s="9">
        <f t="shared" si="103"/>
        <v>17828</v>
      </c>
      <c r="L116" s="9">
        <f t="shared" si="103"/>
        <v>17544</v>
      </c>
      <c r="M116" s="143">
        <f>IF(G116=0,0,N116/G116)</f>
        <v>0.88636363636363635</v>
      </c>
      <c r="N116" s="9">
        <f t="shared" ref="N116:AC116" si="104">SUM(N6,N24,N39,N58,N76,N88,N97,N110,)</f>
        <v>39</v>
      </c>
      <c r="O116" s="9">
        <f t="shared" si="104"/>
        <v>284</v>
      </c>
      <c r="P116" s="10">
        <f t="shared" si="104"/>
        <v>12</v>
      </c>
      <c r="Q116" s="10">
        <f t="shared" si="104"/>
        <v>0</v>
      </c>
      <c r="R116" s="9">
        <f t="shared" si="104"/>
        <v>5507</v>
      </c>
      <c r="S116" s="9">
        <f t="shared" si="104"/>
        <v>604</v>
      </c>
      <c r="T116" s="11">
        <f t="shared" si="104"/>
        <v>235611418</v>
      </c>
      <c r="U116" s="11">
        <f t="shared" si="104"/>
        <v>2550301</v>
      </c>
      <c r="V116" s="11">
        <f t="shared" si="104"/>
        <v>233061117</v>
      </c>
      <c r="W116" s="11">
        <f t="shared" si="104"/>
        <v>239646399</v>
      </c>
      <c r="X116" s="11">
        <f t="shared" si="104"/>
        <v>239767009</v>
      </c>
      <c r="Y116" s="11">
        <f t="shared" si="104"/>
        <v>-45432</v>
      </c>
      <c r="Z116" s="11">
        <f t="shared" si="104"/>
        <v>540000</v>
      </c>
      <c r="AA116" s="11">
        <f t="shared" si="104"/>
        <v>494568</v>
      </c>
      <c r="AB116" s="11">
        <f t="shared" si="104"/>
        <v>240261577</v>
      </c>
      <c r="AC116" s="11">
        <f t="shared" si="104"/>
        <v>241140492</v>
      </c>
      <c r="AD116" s="142">
        <f>IF(G116=0,0,AE116/G116)</f>
        <v>0.97727272727272729</v>
      </c>
      <c r="AE116" s="145">
        <f t="shared" ref="AE116:BJ116" si="105">SUM(AE6,AE24,AE39,AE58,AE76,AE88,AE97,AE110,)</f>
        <v>43</v>
      </c>
      <c r="AF116" s="11">
        <f t="shared" si="105"/>
        <v>1325476</v>
      </c>
      <c r="AG116" s="11">
        <f t="shared" si="105"/>
        <v>4250430</v>
      </c>
      <c r="AH116" s="10">
        <f t="shared" si="105"/>
        <v>3423</v>
      </c>
      <c r="AI116" s="10">
        <f t="shared" si="105"/>
        <v>1565</v>
      </c>
      <c r="AJ116" s="12">
        <f t="shared" si="105"/>
        <v>165</v>
      </c>
      <c r="AK116" s="12">
        <f t="shared" si="105"/>
        <v>134</v>
      </c>
      <c r="AL116" s="11">
        <f t="shared" si="105"/>
        <v>2175634</v>
      </c>
      <c r="AM116" s="11">
        <f t="shared" si="105"/>
        <v>610212</v>
      </c>
      <c r="AN116" s="12">
        <f t="shared" si="105"/>
        <v>313</v>
      </c>
      <c r="AO116" s="12">
        <f t="shared" si="105"/>
        <v>353</v>
      </c>
      <c r="AP116" s="11">
        <f t="shared" si="105"/>
        <v>1956947</v>
      </c>
      <c r="AQ116" s="11">
        <f t="shared" si="105"/>
        <v>406989</v>
      </c>
      <c r="AR116" s="12">
        <f t="shared" si="105"/>
        <v>0</v>
      </c>
      <c r="AS116" s="12">
        <f t="shared" si="105"/>
        <v>0</v>
      </c>
      <c r="AT116" s="11">
        <f t="shared" si="105"/>
        <v>2420</v>
      </c>
      <c r="AU116" s="11">
        <f t="shared" si="105"/>
        <v>0</v>
      </c>
      <c r="AV116" s="12">
        <f t="shared" si="105"/>
        <v>0</v>
      </c>
      <c r="AW116" s="12">
        <f t="shared" si="105"/>
        <v>0</v>
      </c>
      <c r="AX116" s="11">
        <f t="shared" si="105"/>
        <v>-1195370</v>
      </c>
      <c r="AY116" s="11">
        <f t="shared" si="105"/>
        <v>0</v>
      </c>
      <c r="AZ116" s="12">
        <f t="shared" si="105"/>
        <v>0</v>
      </c>
      <c r="BA116" s="12">
        <f t="shared" si="105"/>
        <v>0</v>
      </c>
      <c r="BB116" s="11">
        <f t="shared" si="105"/>
        <v>0</v>
      </c>
      <c r="BC116" s="11">
        <f t="shared" si="105"/>
        <v>0</v>
      </c>
      <c r="BD116" s="12">
        <f t="shared" si="105"/>
        <v>20</v>
      </c>
      <c r="BE116" s="12">
        <f t="shared" si="105"/>
        <v>30</v>
      </c>
      <c r="BF116" s="11">
        <f t="shared" si="105"/>
        <v>643366</v>
      </c>
      <c r="BG116" s="11">
        <f t="shared" si="105"/>
        <v>0</v>
      </c>
      <c r="BH116" s="12">
        <f t="shared" si="105"/>
        <v>0</v>
      </c>
      <c r="BI116" s="12">
        <f t="shared" si="105"/>
        <v>0</v>
      </c>
      <c r="BJ116" s="11">
        <f t="shared" si="105"/>
        <v>9126</v>
      </c>
      <c r="BK116" s="11">
        <f t="shared" ref="BK116:CM116" si="106">SUM(BK6,BK24,BK39,BK58,BK76,BK88,BK97,BK110,)</f>
        <v>1041</v>
      </c>
      <c r="BL116" s="12">
        <f t="shared" si="106"/>
        <v>0</v>
      </c>
      <c r="BM116" s="12">
        <f t="shared" si="106"/>
        <v>0</v>
      </c>
      <c r="BN116" s="11">
        <f t="shared" si="106"/>
        <v>0</v>
      </c>
      <c r="BO116" s="11">
        <f t="shared" si="106"/>
        <v>0</v>
      </c>
      <c r="BP116" s="12">
        <f t="shared" si="106"/>
        <v>516</v>
      </c>
      <c r="BQ116" s="12">
        <f t="shared" si="106"/>
        <v>8</v>
      </c>
      <c r="BR116" s="11">
        <f t="shared" si="106"/>
        <v>473856</v>
      </c>
      <c r="BS116" s="11">
        <f t="shared" si="106"/>
        <v>0</v>
      </c>
      <c r="BT116" s="12">
        <f t="shared" si="106"/>
        <v>0</v>
      </c>
      <c r="BU116" s="12">
        <f t="shared" si="106"/>
        <v>0</v>
      </c>
      <c r="BV116" s="11">
        <f t="shared" si="106"/>
        <v>102645</v>
      </c>
      <c r="BW116" s="11">
        <f t="shared" si="106"/>
        <v>0</v>
      </c>
      <c r="BX116" s="12">
        <f t="shared" si="106"/>
        <v>0</v>
      </c>
      <c r="BY116" s="12">
        <f t="shared" si="106"/>
        <v>0</v>
      </c>
      <c r="BZ116" s="11">
        <f t="shared" si="106"/>
        <v>244541</v>
      </c>
      <c r="CA116" s="11">
        <f t="shared" si="106"/>
        <v>238455</v>
      </c>
      <c r="CB116" s="12">
        <f t="shared" si="106"/>
        <v>120</v>
      </c>
      <c r="CC116" s="12">
        <f t="shared" si="106"/>
        <v>0</v>
      </c>
      <c r="CD116" s="11">
        <f t="shared" si="106"/>
        <v>0</v>
      </c>
      <c r="CE116" s="11">
        <f t="shared" si="106"/>
        <v>0</v>
      </c>
      <c r="CF116" s="12">
        <f t="shared" si="106"/>
        <v>0</v>
      </c>
      <c r="CG116" s="12">
        <f t="shared" si="106"/>
        <v>0</v>
      </c>
      <c r="CH116" s="11">
        <f t="shared" si="106"/>
        <v>-5529</v>
      </c>
      <c r="CI116" s="11">
        <f t="shared" si="106"/>
        <v>0</v>
      </c>
      <c r="CJ116" s="12">
        <f t="shared" si="106"/>
        <v>1134</v>
      </c>
      <c r="CK116" s="12">
        <f t="shared" si="106"/>
        <v>525</v>
      </c>
      <c r="CL116" s="11">
        <f t="shared" si="106"/>
        <v>4407636</v>
      </c>
      <c r="CM116" s="11">
        <f t="shared" si="106"/>
        <v>1256697</v>
      </c>
      <c r="CN116" s="13"/>
      <c r="CO116" s="13"/>
      <c r="CP116" s="13"/>
      <c r="CQ116" s="13"/>
      <c r="CR116" s="13"/>
      <c r="CS116" s="13"/>
      <c r="CT116" s="14"/>
      <c r="CU116" s="8"/>
      <c r="CV116" s="8"/>
      <c r="CW116" s="9"/>
      <c r="CX116" s="14"/>
      <c r="CY116" s="8"/>
      <c r="CZ116" s="8"/>
      <c r="DA116" s="8"/>
      <c r="DB116" s="11"/>
      <c r="DC116" s="13"/>
      <c r="DD116" s="15"/>
    </row>
    <row r="117" spans="2:108" s="6" customFormat="1" ht="6.75" customHeight="1" thickTop="1" thickBot="1">
      <c r="B117" s="17"/>
      <c r="C117" s="18"/>
      <c r="D117" s="19"/>
      <c r="E117" s="20"/>
      <c r="F117" s="21"/>
      <c r="G117" s="21"/>
      <c r="H117" s="22"/>
      <c r="I117" s="22"/>
      <c r="J117" s="22"/>
      <c r="K117" s="22"/>
      <c r="L117" s="22"/>
      <c r="M117" s="22"/>
      <c r="N117" s="22"/>
      <c r="O117" s="22"/>
      <c r="P117" s="23"/>
      <c r="Q117" s="23"/>
      <c r="R117" s="22"/>
      <c r="S117" s="22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148"/>
      <c r="AE117" s="22"/>
      <c r="AF117" s="24"/>
      <c r="AG117" s="24"/>
      <c r="AH117" s="23"/>
      <c r="AI117" s="23"/>
      <c r="AJ117" s="25"/>
      <c r="AK117" s="25"/>
      <c r="AL117" s="24"/>
      <c r="AM117" s="24"/>
      <c r="AN117" s="25"/>
      <c r="AO117" s="25"/>
      <c r="AP117" s="24"/>
      <c r="AQ117" s="24"/>
      <c r="AR117" s="25"/>
      <c r="AS117" s="25"/>
      <c r="AT117" s="24"/>
      <c r="AU117" s="24"/>
      <c r="AV117" s="25"/>
      <c r="AW117" s="25"/>
      <c r="AX117" s="24"/>
      <c r="AY117" s="24"/>
      <c r="AZ117" s="25"/>
      <c r="BA117" s="25"/>
      <c r="BB117" s="24"/>
      <c r="BC117" s="24"/>
      <c r="BD117" s="25"/>
      <c r="BE117" s="25"/>
      <c r="BF117" s="24"/>
      <c r="BG117" s="24"/>
      <c r="BH117" s="25"/>
      <c r="BI117" s="25"/>
      <c r="BJ117" s="24"/>
      <c r="BK117" s="24"/>
      <c r="BL117" s="25"/>
      <c r="BM117" s="25"/>
      <c r="BN117" s="24"/>
      <c r="BO117" s="24"/>
      <c r="BP117" s="25"/>
      <c r="BQ117" s="25"/>
      <c r="BR117" s="24"/>
      <c r="BS117" s="24"/>
      <c r="BT117" s="25"/>
      <c r="BU117" s="25"/>
      <c r="BV117" s="24"/>
      <c r="BW117" s="24"/>
      <c r="BX117" s="25"/>
      <c r="BY117" s="25"/>
      <c r="BZ117" s="24"/>
      <c r="CA117" s="24"/>
      <c r="CB117" s="25"/>
      <c r="CC117" s="25"/>
      <c r="CD117" s="24"/>
      <c r="CE117" s="24"/>
      <c r="CF117" s="25"/>
      <c r="CG117" s="25"/>
      <c r="CH117" s="24"/>
      <c r="CI117" s="24"/>
      <c r="CJ117" s="25"/>
      <c r="CK117" s="25"/>
      <c r="CL117" s="24"/>
      <c r="CM117" s="24"/>
      <c r="CN117" s="26"/>
      <c r="CO117" s="26"/>
      <c r="CP117" s="26"/>
      <c r="CQ117" s="26"/>
      <c r="CR117" s="26"/>
      <c r="CS117" s="26"/>
      <c r="CT117" s="27"/>
      <c r="CU117" s="21"/>
      <c r="CV117" s="21"/>
      <c r="CW117" s="22"/>
      <c r="CX117" s="27"/>
      <c r="CY117" s="21"/>
      <c r="CZ117" s="21"/>
      <c r="DA117" s="21"/>
      <c r="DB117" s="24"/>
      <c r="DC117" s="26"/>
      <c r="DD117" s="13"/>
    </row>
    <row r="118" spans="2:108" s="6" customFormat="1" ht="24" customHeight="1" thickTop="1" thickBot="1">
      <c r="B118" s="261" t="s">
        <v>41</v>
      </c>
      <c r="C118" s="262"/>
      <c r="D118" s="263"/>
      <c r="E118" s="7"/>
      <c r="F118" s="8"/>
      <c r="G118" s="9">
        <f t="shared" ref="G118:L118" si="107">SUM(G113,G107,G92,G81,G64,G45,G29,G11)</f>
        <v>28</v>
      </c>
      <c r="H118" s="9">
        <f t="shared" si="107"/>
        <v>46</v>
      </c>
      <c r="I118" s="9">
        <f t="shared" si="107"/>
        <v>111</v>
      </c>
      <c r="J118" s="9">
        <f t="shared" si="107"/>
        <v>8986</v>
      </c>
      <c r="K118" s="9">
        <f t="shared" si="107"/>
        <v>13493</v>
      </c>
      <c r="L118" s="9">
        <f t="shared" si="107"/>
        <v>13270</v>
      </c>
      <c r="M118" s="143">
        <f>IF(G118=0,0,N118/G118)</f>
        <v>0.8214285714285714</v>
      </c>
      <c r="N118" s="9">
        <f t="shared" ref="N118:AC118" si="108">SUM(N113,N107,N92,N81,N64,N45,N29,N11)</f>
        <v>23</v>
      </c>
      <c r="O118" s="9">
        <f t="shared" si="108"/>
        <v>223</v>
      </c>
      <c r="P118" s="10">
        <f t="shared" si="108"/>
        <v>182</v>
      </c>
      <c r="Q118" s="10">
        <f t="shared" si="108"/>
        <v>0</v>
      </c>
      <c r="R118" s="9">
        <f t="shared" si="108"/>
        <v>3873</v>
      </c>
      <c r="S118" s="9">
        <f t="shared" si="108"/>
        <v>634</v>
      </c>
      <c r="T118" s="11">
        <f t="shared" si="108"/>
        <v>310612453</v>
      </c>
      <c r="U118" s="11">
        <f t="shared" si="108"/>
        <v>1804471</v>
      </c>
      <c r="V118" s="11">
        <f t="shared" si="108"/>
        <v>308807983</v>
      </c>
      <c r="W118" s="11">
        <f t="shared" si="108"/>
        <v>325138089</v>
      </c>
      <c r="X118" s="11">
        <f t="shared" si="108"/>
        <v>326044106</v>
      </c>
      <c r="Y118" s="11">
        <f t="shared" si="108"/>
        <v>-551882</v>
      </c>
      <c r="Z118" s="11">
        <f t="shared" si="108"/>
        <v>1375800</v>
      </c>
      <c r="AA118" s="11">
        <f t="shared" si="108"/>
        <v>823918</v>
      </c>
      <c r="AB118" s="11">
        <f t="shared" si="108"/>
        <v>326868024</v>
      </c>
      <c r="AC118" s="11">
        <f t="shared" si="108"/>
        <v>318787954</v>
      </c>
      <c r="AD118" s="142">
        <f>IF(G118=0,0,AE118/G118)</f>
        <v>0.9285714285714286</v>
      </c>
      <c r="AE118" s="145">
        <f t="shared" ref="AE118:BJ118" si="109">SUM(AE113,AE107,AE92,AE81,AE64,AE45,AE29,AE11)</f>
        <v>26</v>
      </c>
      <c r="AF118" s="11">
        <f t="shared" si="109"/>
        <v>-442150</v>
      </c>
      <c r="AG118" s="11">
        <f t="shared" si="109"/>
        <v>14567387</v>
      </c>
      <c r="AH118" s="10">
        <f t="shared" si="109"/>
        <v>1965</v>
      </c>
      <c r="AI118" s="10">
        <f t="shared" si="109"/>
        <v>1081</v>
      </c>
      <c r="AJ118" s="12">
        <f t="shared" si="109"/>
        <v>144</v>
      </c>
      <c r="AK118" s="12">
        <f t="shared" si="109"/>
        <v>277</v>
      </c>
      <c r="AL118" s="11">
        <f t="shared" si="109"/>
        <v>6799088</v>
      </c>
      <c r="AM118" s="11">
        <f t="shared" si="109"/>
        <v>3758222</v>
      </c>
      <c r="AN118" s="12">
        <f t="shared" si="109"/>
        <v>0</v>
      </c>
      <c r="AO118" s="12">
        <f t="shared" si="109"/>
        <v>284</v>
      </c>
      <c r="AP118" s="11">
        <f t="shared" si="109"/>
        <v>6039547</v>
      </c>
      <c r="AQ118" s="11">
        <f t="shared" si="109"/>
        <v>493885</v>
      </c>
      <c r="AR118" s="12">
        <f t="shared" si="109"/>
        <v>0</v>
      </c>
      <c r="AS118" s="12">
        <f t="shared" si="109"/>
        <v>0</v>
      </c>
      <c r="AT118" s="11">
        <f t="shared" si="109"/>
        <v>34372</v>
      </c>
      <c r="AU118" s="11">
        <f t="shared" si="109"/>
        <v>0</v>
      </c>
      <c r="AV118" s="12">
        <f t="shared" si="109"/>
        <v>0</v>
      </c>
      <c r="AW118" s="12">
        <f t="shared" si="109"/>
        <v>0</v>
      </c>
      <c r="AX118" s="11">
        <f t="shared" si="109"/>
        <v>0</v>
      </c>
      <c r="AY118" s="11">
        <f t="shared" si="109"/>
        <v>0</v>
      </c>
      <c r="AZ118" s="12">
        <f t="shared" si="109"/>
        <v>0</v>
      </c>
      <c r="BA118" s="12">
        <f t="shared" si="109"/>
        <v>0</v>
      </c>
      <c r="BB118" s="11">
        <f t="shared" si="109"/>
        <v>0</v>
      </c>
      <c r="BC118" s="11">
        <f t="shared" si="109"/>
        <v>0</v>
      </c>
      <c r="BD118" s="12">
        <f t="shared" si="109"/>
        <v>199</v>
      </c>
      <c r="BE118" s="12">
        <f t="shared" si="109"/>
        <v>2</v>
      </c>
      <c r="BF118" s="11">
        <f t="shared" si="109"/>
        <v>1028796</v>
      </c>
      <c r="BG118" s="11">
        <f t="shared" si="109"/>
        <v>121938</v>
      </c>
      <c r="BH118" s="12">
        <f t="shared" si="109"/>
        <v>15</v>
      </c>
      <c r="BI118" s="12">
        <f t="shared" si="109"/>
        <v>0</v>
      </c>
      <c r="BJ118" s="11">
        <f t="shared" si="109"/>
        <v>200561</v>
      </c>
      <c r="BK118" s="11">
        <f t="shared" ref="BK118:CM118" si="110">SUM(BK113,BK107,BK92,BK81,BK64,BK45,BK29,BK11)</f>
        <v>324413</v>
      </c>
      <c r="BL118" s="12">
        <f t="shared" si="110"/>
        <v>0</v>
      </c>
      <c r="BM118" s="12">
        <f t="shared" si="110"/>
        <v>0</v>
      </c>
      <c r="BN118" s="11">
        <f t="shared" si="110"/>
        <v>0</v>
      </c>
      <c r="BO118" s="11">
        <f t="shared" si="110"/>
        <v>0</v>
      </c>
      <c r="BP118" s="12">
        <f t="shared" si="110"/>
        <v>372</v>
      </c>
      <c r="BQ118" s="12">
        <f t="shared" si="110"/>
        <v>58</v>
      </c>
      <c r="BR118" s="11">
        <f t="shared" si="110"/>
        <v>652454</v>
      </c>
      <c r="BS118" s="11">
        <f t="shared" si="110"/>
        <v>85050</v>
      </c>
      <c r="BT118" s="12">
        <f t="shared" si="110"/>
        <v>0</v>
      </c>
      <c r="BU118" s="12">
        <f t="shared" si="110"/>
        <v>0</v>
      </c>
      <c r="BV118" s="11">
        <f t="shared" si="110"/>
        <v>0</v>
      </c>
      <c r="BW118" s="11">
        <f t="shared" si="110"/>
        <v>0</v>
      </c>
      <c r="BX118" s="12">
        <f t="shared" si="110"/>
        <v>135</v>
      </c>
      <c r="BY118" s="12">
        <f t="shared" si="110"/>
        <v>13</v>
      </c>
      <c r="BZ118" s="11">
        <f t="shared" si="110"/>
        <v>258951</v>
      </c>
      <c r="CA118" s="11">
        <f t="shared" si="110"/>
        <v>258951</v>
      </c>
      <c r="CB118" s="12">
        <f t="shared" si="110"/>
        <v>0</v>
      </c>
      <c r="CC118" s="12">
        <f t="shared" si="110"/>
        <v>0</v>
      </c>
      <c r="CD118" s="11">
        <f t="shared" si="110"/>
        <v>0</v>
      </c>
      <c r="CE118" s="11">
        <f t="shared" si="110"/>
        <v>0</v>
      </c>
      <c r="CF118" s="12">
        <f t="shared" si="110"/>
        <v>0</v>
      </c>
      <c r="CG118" s="12">
        <f t="shared" si="110"/>
        <v>0</v>
      </c>
      <c r="CH118" s="11">
        <f t="shared" si="110"/>
        <v>-176824</v>
      </c>
      <c r="CI118" s="11">
        <f t="shared" si="110"/>
        <v>0</v>
      </c>
      <c r="CJ118" s="12">
        <f t="shared" si="110"/>
        <v>865</v>
      </c>
      <c r="CK118" s="12">
        <f t="shared" si="110"/>
        <v>634</v>
      </c>
      <c r="CL118" s="11">
        <f t="shared" si="110"/>
        <v>14836948</v>
      </c>
      <c r="CM118" s="11">
        <f t="shared" si="110"/>
        <v>5042461</v>
      </c>
      <c r="CN118" s="13"/>
      <c r="CO118" s="13"/>
      <c r="CP118" s="13"/>
      <c r="CQ118" s="13"/>
      <c r="CR118" s="13"/>
      <c r="CS118" s="13"/>
      <c r="CT118" s="14"/>
      <c r="CU118" s="8"/>
      <c r="CV118" s="8"/>
      <c r="CW118" s="9"/>
      <c r="CX118" s="14"/>
      <c r="CY118" s="8"/>
      <c r="CZ118" s="8"/>
      <c r="DA118" s="8"/>
      <c r="DB118" s="11"/>
      <c r="DC118" s="13"/>
      <c r="DD118" s="15"/>
    </row>
    <row r="119" spans="2:108" s="6" customFormat="1" ht="6.75" customHeight="1" thickTop="1" thickBot="1">
      <c r="B119" s="17"/>
      <c r="C119" s="18"/>
      <c r="D119" s="19"/>
      <c r="E119" s="20"/>
      <c r="F119" s="21"/>
      <c r="G119" s="21"/>
      <c r="H119" s="22"/>
      <c r="I119" s="22"/>
      <c r="J119" s="22"/>
      <c r="K119" s="22"/>
      <c r="L119" s="22"/>
      <c r="M119" s="22"/>
      <c r="N119" s="22"/>
      <c r="O119" s="22"/>
      <c r="P119" s="23"/>
      <c r="Q119" s="23"/>
      <c r="R119" s="22"/>
      <c r="S119" s="22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148"/>
      <c r="AE119" s="22"/>
      <c r="AF119" s="24"/>
      <c r="AG119" s="24"/>
      <c r="AH119" s="23"/>
      <c r="AI119" s="23"/>
      <c r="AJ119" s="25"/>
      <c r="AK119" s="25"/>
      <c r="AL119" s="24"/>
      <c r="AM119" s="24"/>
      <c r="AN119" s="25"/>
      <c r="AO119" s="25"/>
      <c r="AP119" s="24"/>
      <c r="AQ119" s="24"/>
      <c r="AR119" s="25"/>
      <c r="AS119" s="25"/>
      <c r="AT119" s="24"/>
      <c r="AU119" s="24"/>
      <c r="AV119" s="25"/>
      <c r="AW119" s="25"/>
      <c r="AX119" s="24"/>
      <c r="AY119" s="24"/>
      <c r="AZ119" s="25"/>
      <c r="BA119" s="25"/>
      <c r="BB119" s="24"/>
      <c r="BC119" s="24"/>
      <c r="BD119" s="25"/>
      <c r="BE119" s="25"/>
      <c r="BF119" s="24"/>
      <c r="BG119" s="24"/>
      <c r="BH119" s="25"/>
      <c r="BI119" s="25"/>
      <c r="BJ119" s="24"/>
      <c r="BK119" s="24"/>
      <c r="BL119" s="25"/>
      <c r="BM119" s="25"/>
      <c r="BN119" s="24"/>
      <c r="BO119" s="24"/>
      <c r="BP119" s="25"/>
      <c r="BQ119" s="25"/>
      <c r="BR119" s="24"/>
      <c r="BS119" s="24"/>
      <c r="BT119" s="25"/>
      <c r="BU119" s="25"/>
      <c r="BV119" s="24"/>
      <c r="BW119" s="24"/>
      <c r="BX119" s="25"/>
      <c r="BY119" s="25"/>
      <c r="BZ119" s="24"/>
      <c r="CA119" s="24"/>
      <c r="CB119" s="25"/>
      <c r="CC119" s="25"/>
      <c r="CD119" s="24"/>
      <c r="CE119" s="24"/>
      <c r="CF119" s="25"/>
      <c r="CG119" s="25"/>
      <c r="CH119" s="24"/>
      <c r="CI119" s="24"/>
      <c r="CJ119" s="25"/>
      <c r="CK119" s="25"/>
      <c r="CL119" s="24"/>
      <c r="CM119" s="24"/>
      <c r="CN119" s="26"/>
      <c r="CO119" s="26"/>
      <c r="CP119" s="26"/>
      <c r="CQ119" s="26"/>
      <c r="CR119" s="26"/>
      <c r="CS119" s="26"/>
      <c r="CT119" s="27"/>
      <c r="CU119" s="21"/>
      <c r="CV119" s="21"/>
      <c r="CW119" s="22"/>
      <c r="CX119" s="27"/>
      <c r="CY119" s="21"/>
      <c r="CZ119" s="21"/>
      <c r="DA119" s="21"/>
      <c r="DB119" s="24"/>
      <c r="DC119" s="26"/>
      <c r="DD119" s="13"/>
    </row>
    <row r="120" spans="2:108" s="6" customFormat="1" ht="24" customHeight="1" thickTop="1" thickBot="1">
      <c r="B120" s="261" t="s">
        <v>42</v>
      </c>
      <c r="C120" s="262"/>
      <c r="D120" s="263"/>
      <c r="E120" s="7"/>
      <c r="F120" s="8"/>
      <c r="G120" s="9">
        <f t="shared" ref="G120:BR120" si="111">SUM(G116,G118)</f>
        <v>72</v>
      </c>
      <c r="H120" s="9">
        <f t="shared" si="111"/>
        <v>123</v>
      </c>
      <c r="I120" s="9">
        <f t="shared" si="111"/>
        <v>201</v>
      </c>
      <c r="J120" s="9">
        <f t="shared" si="111"/>
        <v>20735</v>
      </c>
      <c r="K120" s="9">
        <f t="shared" si="111"/>
        <v>31321</v>
      </c>
      <c r="L120" s="9">
        <f>SUM(L116,L118)</f>
        <v>30814</v>
      </c>
      <c r="M120" s="143">
        <f>IF(G120=0,0,N120/G120)</f>
        <v>0.86111111111111116</v>
      </c>
      <c r="N120" s="9">
        <f>SUM(N116,N118)</f>
        <v>62</v>
      </c>
      <c r="O120" s="9">
        <f t="shared" si="111"/>
        <v>507</v>
      </c>
      <c r="P120" s="10">
        <f t="shared" si="111"/>
        <v>194</v>
      </c>
      <c r="Q120" s="10">
        <f t="shared" si="111"/>
        <v>0</v>
      </c>
      <c r="R120" s="9">
        <f t="shared" si="111"/>
        <v>9380</v>
      </c>
      <c r="S120" s="9">
        <f t="shared" si="111"/>
        <v>1238</v>
      </c>
      <c r="T120" s="11">
        <f t="shared" si="111"/>
        <v>546223871</v>
      </c>
      <c r="U120" s="11">
        <f t="shared" si="111"/>
        <v>4354772</v>
      </c>
      <c r="V120" s="11">
        <f t="shared" si="111"/>
        <v>541869100</v>
      </c>
      <c r="W120" s="11">
        <f t="shared" si="111"/>
        <v>564784488</v>
      </c>
      <c r="X120" s="11">
        <f t="shared" si="111"/>
        <v>565811115</v>
      </c>
      <c r="Y120" s="11">
        <f t="shared" si="111"/>
        <v>-597314</v>
      </c>
      <c r="Z120" s="11">
        <f t="shared" si="111"/>
        <v>1915800</v>
      </c>
      <c r="AA120" s="11">
        <f t="shared" si="111"/>
        <v>1318486</v>
      </c>
      <c r="AB120" s="11">
        <f t="shared" si="111"/>
        <v>567129601</v>
      </c>
      <c r="AC120" s="11">
        <f>SUM(AC116,AC118)</f>
        <v>559928446</v>
      </c>
      <c r="AD120" s="142">
        <f>IF(G120=0,0,AE120/G120)</f>
        <v>0.95833333333333337</v>
      </c>
      <c r="AE120" s="145">
        <f>SUM(AE116,AE118)</f>
        <v>69</v>
      </c>
      <c r="AF120" s="11">
        <f t="shared" si="111"/>
        <v>883326</v>
      </c>
      <c r="AG120" s="11">
        <f t="shared" si="111"/>
        <v>18817817</v>
      </c>
      <c r="AH120" s="10">
        <f t="shared" si="111"/>
        <v>5388</v>
      </c>
      <c r="AI120" s="10">
        <f t="shared" si="111"/>
        <v>2646</v>
      </c>
      <c r="AJ120" s="12">
        <f t="shared" si="111"/>
        <v>309</v>
      </c>
      <c r="AK120" s="12">
        <f t="shared" si="111"/>
        <v>411</v>
      </c>
      <c r="AL120" s="11">
        <f t="shared" si="111"/>
        <v>8974722</v>
      </c>
      <c r="AM120" s="11">
        <f t="shared" si="111"/>
        <v>4368434</v>
      </c>
      <c r="AN120" s="12">
        <f t="shared" si="111"/>
        <v>313</v>
      </c>
      <c r="AO120" s="12">
        <f t="shared" si="111"/>
        <v>637</v>
      </c>
      <c r="AP120" s="11">
        <f t="shared" si="111"/>
        <v>7996494</v>
      </c>
      <c r="AQ120" s="11">
        <f t="shared" si="111"/>
        <v>900874</v>
      </c>
      <c r="AR120" s="12">
        <f t="shared" si="111"/>
        <v>0</v>
      </c>
      <c r="AS120" s="12">
        <f t="shared" si="111"/>
        <v>0</v>
      </c>
      <c r="AT120" s="11">
        <f t="shared" si="111"/>
        <v>36792</v>
      </c>
      <c r="AU120" s="11">
        <f t="shared" si="111"/>
        <v>0</v>
      </c>
      <c r="AV120" s="12">
        <f t="shared" si="111"/>
        <v>0</v>
      </c>
      <c r="AW120" s="12">
        <f t="shared" si="111"/>
        <v>0</v>
      </c>
      <c r="AX120" s="11">
        <f t="shared" si="111"/>
        <v>-1195370</v>
      </c>
      <c r="AY120" s="11">
        <f t="shared" si="111"/>
        <v>0</v>
      </c>
      <c r="AZ120" s="12">
        <f t="shared" si="111"/>
        <v>0</v>
      </c>
      <c r="BA120" s="12">
        <f t="shared" si="111"/>
        <v>0</v>
      </c>
      <c r="BB120" s="11">
        <f t="shared" si="111"/>
        <v>0</v>
      </c>
      <c r="BC120" s="11">
        <f t="shared" si="111"/>
        <v>0</v>
      </c>
      <c r="BD120" s="12">
        <f t="shared" si="111"/>
        <v>219</v>
      </c>
      <c r="BE120" s="12">
        <f t="shared" si="111"/>
        <v>32</v>
      </c>
      <c r="BF120" s="11">
        <f t="shared" si="111"/>
        <v>1672162</v>
      </c>
      <c r="BG120" s="11">
        <f t="shared" si="111"/>
        <v>121938</v>
      </c>
      <c r="BH120" s="12">
        <f t="shared" si="111"/>
        <v>15</v>
      </c>
      <c r="BI120" s="12">
        <f t="shared" si="111"/>
        <v>0</v>
      </c>
      <c r="BJ120" s="11">
        <f t="shared" si="111"/>
        <v>209687</v>
      </c>
      <c r="BK120" s="11">
        <f t="shared" si="111"/>
        <v>325454</v>
      </c>
      <c r="BL120" s="12">
        <f t="shared" si="111"/>
        <v>0</v>
      </c>
      <c r="BM120" s="12">
        <f t="shared" si="111"/>
        <v>0</v>
      </c>
      <c r="BN120" s="11">
        <f t="shared" si="111"/>
        <v>0</v>
      </c>
      <c r="BO120" s="11">
        <f t="shared" si="111"/>
        <v>0</v>
      </c>
      <c r="BP120" s="12">
        <f t="shared" si="111"/>
        <v>888</v>
      </c>
      <c r="BQ120" s="12">
        <f t="shared" si="111"/>
        <v>66</v>
      </c>
      <c r="BR120" s="11">
        <f t="shared" si="111"/>
        <v>1126310</v>
      </c>
      <c r="BS120" s="11">
        <f t="shared" ref="BS120:CM120" si="112">SUM(BS116,BS118)</f>
        <v>85050</v>
      </c>
      <c r="BT120" s="12">
        <f t="shared" si="112"/>
        <v>0</v>
      </c>
      <c r="BU120" s="12">
        <f t="shared" si="112"/>
        <v>0</v>
      </c>
      <c r="BV120" s="11">
        <f t="shared" si="112"/>
        <v>102645</v>
      </c>
      <c r="BW120" s="11">
        <f t="shared" si="112"/>
        <v>0</v>
      </c>
      <c r="BX120" s="12">
        <f t="shared" si="112"/>
        <v>135</v>
      </c>
      <c r="BY120" s="12">
        <f t="shared" si="112"/>
        <v>13</v>
      </c>
      <c r="BZ120" s="11">
        <f t="shared" si="112"/>
        <v>503492</v>
      </c>
      <c r="CA120" s="11">
        <f t="shared" si="112"/>
        <v>497406</v>
      </c>
      <c r="CB120" s="12">
        <f t="shared" si="112"/>
        <v>120</v>
      </c>
      <c r="CC120" s="12">
        <f t="shared" si="112"/>
        <v>0</v>
      </c>
      <c r="CD120" s="11">
        <f t="shared" si="112"/>
        <v>0</v>
      </c>
      <c r="CE120" s="11">
        <f t="shared" si="112"/>
        <v>0</v>
      </c>
      <c r="CF120" s="12">
        <f t="shared" si="112"/>
        <v>0</v>
      </c>
      <c r="CG120" s="12">
        <f t="shared" si="112"/>
        <v>0</v>
      </c>
      <c r="CH120" s="11">
        <f t="shared" si="112"/>
        <v>-182353</v>
      </c>
      <c r="CI120" s="11">
        <f t="shared" si="112"/>
        <v>0</v>
      </c>
      <c r="CJ120" s="12">
        <f t="shared" si="112"/>
        <v>1999</v>
      </c>
      <c r="CK120" s="12">
        <f t="shared" si="112"/>
        <v>1159</v>
      </c>
      <c r="CL120" s="11">
        <f t="shared" si="112"/>
        <v>19244584</v>
      </c>
      <c r="CM120" s="11">
        <f t="shared" si="112"/>
        <v>6299158</v>
      </c>
      <c r="CN120" s="13"/>
      <c r="CO120" s="13"/>
      <c r="CP120" s="13"/>
      <c r="CQ120" s="13"/>
      <c r="CR120" s="13"/>
      <c r="CS120" s="13"/>
      <c r="CT120" s="14"/>
      <c r="CU120" s="8"/>
      <c r="CV120" s="8"/>
      <c r="CW120" s="9"/>
      <c r="CX120" s="14"/>
      <c r="CY120" s="8"/>
      <c r="CZ120" s="8"/>
      <c r="DA120" s="8"/>
      <c r="DB120" s="11"/>
      <c r="DC120" s="13"/>
      <c r="DD120" s="15"/>
    </row>
    <row r="121" spans="2:108" s="6" customFormat="1" ht="6.75" customHeight="1" thickTop="1">
      <c r="B121" s="17"/>
      <c r="C121" s="18"/>
      <c r="D121" s="19"/>
      <c r="E121" s="20"/>
      <c r="F121" s="21"/>
      <c r="G121" s="21"/>
      <c r="H121" s="22"/>
      <c r="I121" s="22"/>
      <c r="J121" s="22"/>
      <c r="K121" s="22"/>
      <c r="L121" s="22"/>
      <c r="M121" s="22"/>
      <c r="N121" s="22"/>
      <c r="O121" s="22"/>
      <c r="P121" s="23"/>
      <c r="Q121" s="23"/>
      <c r="R121" s="22"/>
      <c r="S121" s="22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148"/>
      <c r="AE121" s="22"/>
      <c r="AF121" s="24"/>
      <c r="AG121" s="24"/>
      <c r="AH121" s="23"/>
      <c r="AI121" s="23"/>
      <c r="AJ121" s="25"/>
      <c r="AK121" s="25"/>
      <c r="AL121" s="24"/>
      <c r="AM121" s="24"/>
      <c r="AN121" s="25"/>
      <c r="AO121" s="25"/>
      <c r="AP121" s="24"/>
      <c r="AQ121" s="24"/>
      <c r="AR121" s="25"/>
      <c r="AS121" s="25"/>
      <c r="AT121" s="24"/>
      <c r="AU121" s="24"/>
      <c r="AV121" s="25"/>
      <c r="AW121" s="25"/>
      <c r="AX121" s="24"/>
      <c r="AY121" s="24"/>
      <c r="AZ121" s="25"/>
      <c r="BA121" s="25"/>
      <c r="BB121" s="24"/>
      <c r="BC121" s="24"/>
      <c r="BD121" s="25"/>
      <c r="BE121" s="25"/>
      <c r="BF121" s="24"/>
      <c r="BG121" s="24"/>
      <c r="BH121" s="25"/>
      <c r="BI121" s="25"/>
      <c r="BJ121" s="24"/>
      <c r="BK121" s="24"/>
      <c r="BL121" s="25"/>
      <c r="BM121" s="25"/>
      <c r="BN121" s="24"/>
      <c r="BO121" s="24"/>
      <c r="BP121" s="25"/>
      <c r="BQ121" s="25"/>
      <c r="BR121" s="24"/>
      <c r="BS121" s="24"/>
      <c r="BT121" s="25"/>
      <c r="BU121" s="25"/>
      <c r="BV121" s="24"/>
      <c r="BW121" s="24"/>
      <c r="BX121" s="25"/>
      <c r="BY121" s="25"/>
      <c r="BZ121" s="24"/>
      <c r="CA121" s="24"/>
      <c r="CB121" s="25"/>
      <c r="CC121" s="25"/>
      <c r="CD121" s="24"/>
      <c r="CE121" s="24"/>
      <c r="CF121" s="25"/>
      <c r="CG121" s="25"/>
      <c r="CH121" s="24"/>
      <c r="CI121" s="24"/>
      <c r="CJ121" s="25"/>
      <c r="CK121" s="25"/>
      <c r="CL121" s="24"/>
      <c r="CM121" s="24"/>
      <c r="CN121" s="26"/>
      <c r="CO121" s="26"/>
      <c r="CP121" s="26"/>
      <c r="CQ121" s="26"/>
      <c r="CR121" s="26"/>
      <c r="CS121" s="26"/>
      <c r="CT121" s="27"/>
      <c r="CU121" s="21"/>
      <c r="CV121" s="21"/>
      <c r="CW121" s="22"/>
      <c r="CX121" s="27"/>
      <c r="CY121" s="21"/>
      <c r="CZ121" s="21"/>
      <c r="DA121" s="21"/>
      <c r="DB121" s="24"/>
      <c r="DC121" s="26"/>
      <c r="DD121" s="209"/>
    </row>
    <row r="132" spans="28:28">
      <c r="AB132" s="176"/>
    </row>
  </sheetData>
  <mergeCells count="92">
    <mergeCell ref="B116:D116"/>
    <mergeCell ref="B118:D118"/>
    <mergeCell ref="B120:D120"/>
    <mergeCell ref="B1:B2"/>
    <mergeCell ref="C1:C2"/>
    <mergeCell ref="D1:D2"/>
    <mergeCell ref="B108:D108"/>
    <mergeCell ref="B110:D110"/>
    <mergeCell ref="B113:D113"/>
    <mergeCell ref="B114:D114"/>
    <mergeCell ref="B92:D92"/>
    <mergeCell ref="B93:D93"/>
    <mergeCell ref="B97:D97"/>
    <mergeCell ref="B107:D107"/>
    <mergeCell ref="B76:D76"/>
    <mergeCell ref="B81:D81"/>
    <mergeCell ref="B82:D82"/>
    <mergeCell ref="B88:D88"/>
    <mergeCell ref="B46:D46"/>
    <mergeCell ref="B58:D58"/>
    <mergeCell ref="B64:D64"/>
    <mergeCell ref="B65:D65"/>
    <mergeCell ref="B29:D29"/>
    <mergeCell ref="B30:D30"/>
    <mergeCell ref="B39:D39"/>
    <mergeCell ref="B45:D45"/>
    <mergeCell ref="CR1:CR2"/>
    <mergeCell ref="B11:D11"/>
    <mergeCell ref="B12:D12"/>
    <mergeCell ref="B24:D24"/>
    <mergeCell ref="R1:R2"/>
    <mergeCell ref="S1:S2"/>
    <mergeCell ref="T1:T2"/>
    <mergeCell ref="U1:U2"/>
    <mergeCell ref="AE1:AE2"/>
    <mergeCell ref="V1:V2"/>
    <mergeCell ref="W1:W2"/>
    <mergeCell ref="X1:X2"/>
    <mergeCell ref="B6:D6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10/18/2024&amp;CConstruction Cost and Time
Detailed Data
For Contracts Completed First Quarter Fiscal Year 2024/2025&amp;RPage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469"/>
  <sheetViews>
    <sheetView zoomScaleNormal="100" workbookViewId="0">
      <selection activeCell="A74" sqref="A74:AK74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4" t="s">
        <v>44</v>
      </c>
      <c r="B1" s="273" t="s">
        <v>45</v>
      </c>
      <c r="C1" s="273" t="s">
        <v>46</v>
      </c>
      <c r="D1" s="273" t="s">
        <v>84</v>
      </c>
      <c r="E1" s="273" t="s">
        <v>8</v>
      </c>
      <c r="F1" s="273" t="s">
        <v>86</v>
      </c>
      <c r="G1" s="273" t="s">
        <v>87</v>
      </c>
      <c r="H1" s="273" t="s">
        <v>88</v>
      </c>
      <c r="I1" s="273" t="s">
        <v>89</v>
      </c>
      <c r="J1" s="280" t="s">
        <v>9</v>
      </c>
      <c r="K1" s="279" t="s">
        <v>106</v>
      </c>
      <c r="L1" s="279" t="s">
        <v>108</v>
      </c>
      <c r="M1" s="279" t="s">
        <v>63</v>
      </c>
      <c r="N1" s="279" t="s">
        <v>10</v>
      </c>
      <c r="O1" s="279" t="s">
        <v>11</v>
      </c>
      <c r="P1" s="279" t="s">
        <v>68</v>
      </c>
      <c r="Q1" s="279" t="s">
        <v>12</v>
      </c>
      <c r="R1" s="279"/>
      <c r="S1" s="279"/>
      <c r="T1" s="279"/>
      <c r="U1" s="279"/>
      <c r="V1" s="279"/>
      <c r="W1" s="279" t="s">
        <v>13</v>
      </c>
      <c r="X1" s="279" t="s">
        <v>14</v>
      </c>
      <c r="Y1" s="279"/>
      <c r="Z1" s="279"/>
      <c r="AA1" s="279"/>
      <c r="AB1" s="279"/>
      <c r="AC1" s="279"/>
      <c r="AD1" s="279" t="s">
        <v>15</v>
      </c>
      <c r="AE1" s="276"/>
      <c r="AF1" s="277"/>
      <c r="AG1" s="277"/>
      <c r="AH1" s="278"/>
      <c r="AI1" s="279" t="s">
        <v>98</v>
      </c>
      <c r="AJ1" s="257" t="s">
        <v>99</v>
      </c>
      <c r="AK1" s="257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5"/>
      <c r="B2" s="273"/>
      <c r="C2" s="273"/>
      <c r="D2" s="273"/>
      <c r="E2" s="273"/>
      <c r="F2" s="273"/>
      <c r="G2" s="273"/>
      <c r="H2" s="273"/>
      <c r="I2" s="273"/>
      <c r="J2" s="280"/>
      <c r="K2" s="279"/>
      <c r="L2" s="279"/>
      <c r="M2" s="279"/>
      <c r="N2" s="279"/>
      <c r="O2" s="279"/>
      <c r="P2" s="279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9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9"/>
      <c r="AE2" s="156" t="s">
        <v>28</v>
      </c>
      <c r="AF2" s="156" t="s">
        <v>29</v>
      </c>
      <c r="AG2" s="156" t="s">
        <v>30</v>
      </c>
      <c r="AH2" s="156" t="s">
        <v>31</v>
      </c>
      <c r="AI2" s="279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44448515201</v>
      </c>
      <c r="D3" s="228" t="s">
        <v>292</v>
      </c>
      <c r="E3" s="228" t="s">
        <v>293</v>
      </c>
      <c r="F3" s="228" t="s">
        <v>294</v>
      </c>
      <c r="G3" s="228" t="s">
        <v>294</v>
      </c>
      <c r="H3" s="228" t="s">
        <v>294</v>
      </c>
      <c r="I3" s="228" t="s">
        <v>294</v>
      </c>
      <c r="J3" s="229">
        <v>44574</v>
      </c>
      <c r="K3" s="156">
        <v>9191000</v>
      </c>
      <c r="L3" s="156">
        <v>9286906</v>
      </c>
      <c r="M3" s="156">
        <v>8593729</v>
      </c>
      <c r="N3" s="156">
        <v>95906.42</v>
      </c>
      <c r="O3" s="156">
        <v>0</v>
      </c>
      <c r="P3" s="156">
        <v>8866277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8593729</v>
      </c>
      <c r="AG3" s="156">
        <v>8866277</v>
      </c>
      <c r="AH3" s="156">
        <v>272547</v>
      </c>
      <c r="AI3" s="156">
        <v>9151070</v>
      </c>
      <c r="AJ3" s="3"/>
      <c r="AK3" s="4"/>
    </row>
    <row r="4" spans="1:76">
      <c r="A4" s="227">
        <v>1</v>
      </c>
      <c r="B4" s="228" t="s">
        <v>169</v>
      </c>
      <c r="C4" s="228">
        <v>44789615201</v>
      </c>
      <c r="D4" s="228" t="s">
        <v>295</v>
      </c>
      <c r="E4" s="228" t="s">
        <v>296</v>
      </c>
      <c r="F4" s="228" t="s">
        <v>294</v>
      </c>
      <c r="G4" s="228" t="s">
        <v>294</v>
      </c>
      <c r="H4" s="228" t="s">
        <v>294</v>
      </c>
      <c r="I4" s="228" t="s">
        <v>294</v>
      </c>
      <c r="J4" s="229">
        <v>44706</v>
      </c>
      <c r="K4" s="156">
        <v>3990000</v>
      </c>
      <c r="L4" s="156">
        <v>4021977</v>
      </c>
      <c r="M4" s="156">
        <v>3979990</v>
      </c>
      <c r="N4" s="156">
        <v>31977.22</v>
      </c>
      <c r="O4" s="156">
        <v>0</v>
      </c>
      <c r="P4" s="156">
        <v>3978102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3979990</v>
      </c>
      <c r="AG4" s="156">
        <v>3978102</v>
      </c>
      <c r="AH4" s="156">
        <v>-1888</v>
      </c>
      <c r="AI4" s="156">
        <v>1965526</v>
      </c>
      <c r="AJ4" s="3" t="s">
        <v>297</v>
      </c>
      <c r="AK4" s="4" t="s">
        <v>298</v>
      </c>
    </row>
    <row r="5" spans="1:76">
      <c r="A5" s="227">
        <v>1</v>
      </c>
      <c r="B5" s="228" t="s">
        <v>171</v>
      </c>
      <c r="C5" s="228">
        <v>44464315201</v>
      </c>
      <c r="D5" s="228" t="s">
        <v>299</v>
      </c>
      <c r="E5" s="228" t="s">
        <v>300</v>
      </c>
      <c r="F5" s="228" t="s">
        <v>294</v>
      </c>
      <c r="G5" s="228" t="s">
        <v>294</v>
      </c>
      <c r="H5" s="228" t="s">
        <v>294</v>
      </c>
      <c r="I5" s="228" t="s">
        <v>294</v>
      </c>
      <c r="J5" s="229">
        <v>45155</v>
      </c>
      <c r="K5" s="156">
        <v>572414</v>
      </c>
      <c r="L5" s="156">
        <v>613908</v>
      </c>
      <c r="M5" s="156">
        <v>573719</v>
      </c>
      <c r="N5" s="156">
        <v>41493.75</v>
      </c>
      <c r="O5" s="156">
        <v>0</v>
      </c>
      <c r="P5" s="156">
        <v>573719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573719</v>
      </c>
      <c r="AG5" s="156">
        <v>573719</v>
      </c>
      <c r="AH5" s="156">
        <v>0</v>
      </c>
      <c r="AI5" s="156">
        <v>767485</v>
      </c>
      <c r="AJ5" s="3"/>
      <c r="AK5" s="4"/>
    </row>
    <row r="6" spans="1:76">
      <c r="A6" s="227">
        <v>1</v>
      </c>
      <c r="B6" s="228" t="s">
        <v>301</v>
      </c>
      <c r="C6" s="228">
        <v>44156115201</v>
      </c>
      <c r="D6" s="228" t="s">
        <v>295</v>
      </c>
      <c r="E6" s="228" t="s">
        <v>296</v>
      </c>
      <c r="F6" s="228" t="s">
        <v>294</v>
      </c>
      <c r="G6" s="228" t="s">
        <v>294</v>
      </c>
      <c r="H6" s="228" t="s">
        <v>294</v>
      </c>
      <c r="I6" s="228" t="s">
        <v>294</v>
      </c>
      <c r="J6" s="229">
        <v>44951</v>
      </c>
      <c r="K6" s="156">
        <v>3477042</v>
      </c>
      <c r="L6" s="156">
        <v>3477042</v>
      </c>
      <c r="M6" s="156">
        <v>3332356</v>
      </c>
      <c r="N6" s="156">
        <v>0</v>
      </c>
      <c r="O6" s="156">
        <v>0</v>
      </c>
      <c r="P6" s="156">
        <v>3322154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3332356</v>
      </c>
      <c r="AG6" s="156">
        <v>3322154</v>
      </c>
      <c r="AH6" s="156">
        <v>-10202</v>
      </c>
      <c r="AI6" s="156">
        <v>3367086</v>
      </c>
      <c r="AJ6" s="3"/>
      <c r="AK6" s="4"/>
    </row>
    <row r="7" spans="1:76">
      <c r="A7" s="227">
        <v>1</v>
      </c>
      <c r="B7" s="228" t="s">
        <v>174</v>
      </c>
      <c r="C7" s="228">
        <v>43805715201</v>
      </c>
      <c r="D7" s="228" t="s">
        <v>302</v>
      </c>
      <c r="E7" s="228" t="s">
        <v>303</v>
      </c>
      <c r="F7" s="228" t="s">
        <v>294</v>
      </c>
      <c r="G7" s="228" t="s">
        <v>294</v>
      </c>
      <c r="H7" s="228" t="s">
        <v>294</v>
      </c>
      <c r="I7" s="228" t="s">
        <v>294</v>
      </c>
      <c r="J7" s="229">
        <v>44860</v>
      </c>
      <c r="K7" s="156">
        <v>1159034</v>
      </c>
      <c r="L7" s="156">
        <v>1218049</v>
      </c>
      <c r="M7" s="156">
        <v>1206007</v>
      </c>
      <c r="N7" s="156">
        <v>59015.14</v>
      </c>
      <c r="O7" s="156">
        <v>0</v>
      </c>
      <c r="P7" s="156">
        <v>1205156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1206007</v>
      </c>
      <c r="AG7" s="156">
        <v>1205156</v>
      </c>
      <c r="AH7" s="156">
        <v>-851</v>
      </c>
      <c r="AI7" s="156">
        <v>1023962</v>
      </c>
      <c r="AJ7" s="3"/>
      <c r="AK7" s="4"/>
    </row>
    <row r="8" spans="1:76">
      <c r="A8" s="227">
        <v>2</v>
      </c>
      <c r="B8" s="228" t="s">
        <v>177</v>
      </c>
      <c r="C8" s="228">
        <v>43737515201</v>
      </c>
      <c r="D8" s="228" t="s">
        <v>304</v>
      </c>
      <c r="E8" s="228" t="s">
        <v>305</v>
      </c>
      <c r="F8" s="228" t="s">
        <v>294</v>
      </c>
      <c r="G8" s="228" t="s">
        <v>294</v>
      </c>
      <c r="H8" s="228" t="s">
        <v>294</v>
      </c>
      <c r="I8" s="228" t="s">
        <v>294</v>
      </c>
      <c r="J8" s="229">
        <v>45056</v>
      </c>
      <c r="K8" s="156">
        <v>596179</v>
      </c>
      <c r="L8" s="156">
        <v>596809</v>
      </c>
      <c r="M8" s="156">
        <v>579939</v>
      </c>
      <c r="N8" s="156">
        <v>630</v>
      </c>
      <c r="O8" s="156">
        <v>0</v>
      </c>
      <c r="P8" s="156">
        <v>579939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579939</v>
      </c>
      <c r="AG8" s="156">
        <v>579939</v>
      </c>
      <c r="AH8" s="156">
        <v>0</v>
      </c>
      <c r="AI8" s="156">
        <v>642935</v>
      </c>
      <c r="AJ8" s="3"/>
      <c r="AK8" s="4"/>
    </row>
    <row r="9" spans="1:76">
      <c r="A9" s="227">
        <v>2</v>
      </c>
      <c r="B9" s="228" t="s">
        <v>179</v>
      </c>
      <c r="C9" s="228">
        <v>43451415201</v>
      </c>
      <c r="D9" s="228" t="s">
        <v>306</v>
      </c>
      <c r="E9" s="228" t="s">
        <v>307</v>
      </c>
      <c r="F9" s="228" t="s">
        <v>294</v>
      </c>
      <c r="G9" s="228" t="s">
        <v>294</v>
      </c>
      <c r="H9" s="228" t="s">
        <v>294</v>
      </c>
      <c r="I9" s="228" t="s">
        <v>294</v>
      </c>
      <c r="J9" s="229">
        <v>44517</v>
      </c>
      <c r="K9" s="156">
        <v>8137606</v>
      </c>
      <c r="L9" s="156">
        <v>11055579</v>
      </c>
      <c r="M9" s="156">
        <v>11421194</v>
      </c>
      <c r="N9" s="156">
        <v>2917973.3</v>
      </c>
      <c r="O9" s="156">
        <v>0</v>
      </c>
      <c r="P9" s="156">
        <v>11421194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11421194</v>
      </c>
      <c r="AG9" s="156">
        <v>11421194</v>
      </c>
      <c r="AH9" s="156">
        <v>0</v>
      </c>
      <c r="AI9" s="156">
        <v>9316377</v>
      </c>
      <c r="AJ9" s="3"/>
      <c r="AK9" s="4"/>
    </row>
    <row r="10" spans="1:76">
      <c r="A10" s="227">
        <v>2</v>
      </c>
      <c r="B10" s="228" t="s">
        <v>181</v>
      </c>
      <c r="C10" s="228">
        <v>43655815201</v>
      </c>
      <c r="D10" s="228" t="s">
        <v>308</v>
      </c>
      <c r="E10" s="228" t="s">
        <v>309</v>
      </c>
      <c r="F10" s="228" t="s">
        <v>294</v>
      </c>
      <c r="G10" s="228" t="s">
        <v>294</v>
      </c>
      <c r="H10" s="228" t="s">
        <v>294</v>
      </c>
      <c r="I10" s="228" t="s">
        <v>294</v>
      </c>
      <c r="J10" s="229">
        <v>43936</v>
      </c>
      <c r="K10" s="156">
        <v>23611420</v>
      </c>
      <c r="L10" s="156">
        <v>27138289</v>
      </c>
      <c r="M10" s="156">
        <v>28700280</v>
      </c>
      <c r="N10" s="156">
        <v>3526869.4</v>
      </c>
      <c r="O10" s="156">
        <v>0</v>
      </c>
      <c r="P10" s="156">
        <v>28809279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28700280</v>
      </c>
      <c r="AG10" s="156">
        <v>28809279</v>
      </c>
      <c r="AH10" s="156">
        <v>108999</v>
      </c>
      <c r="AI10" s="156">
        <v>23815761</v>
      </c>
      <c r="AJ10" s="3"/>
      <c r="AK10" s="4"/>
    </row>
    <row r="11" spans="1:76">
      <c r="A11" s="227">
        <v>2</v>
      </c>
      <c r="B11" s="228" t="s">
        <v>183</v>
      </c>
      <c r="C11" s="228">
        <v>43231615201</v>
      </c>
      <c r="D11" s="228" t="s">
        <v>310</v>
      </c>
      <c r="E11" s="228" t="s">
        <v>311</v>
      </c>
      <c r="F11" s="228" t="s">
        <v>294</v>
      </c>
      <c r="G11" s="228" t="s">
        <v>294</v>
      </c>
      <c r="H11" s="228" t="s">
        <v>294</v>
      </c>
      <c r="I11" s="228" t="s">
        <v>294</v>
      </c>
      <c r="J11" s="229">
        <v>44468</v>
      </c>
      <c r="K11" s="156">
        <v>6513333</v>
      </c>
      <c r="L11" s="156">
        <v>6536983</v>
      </c>
      <c r="M11" s="156">
        <v>6298184</v>
      </c>
      <c r="N11" s="156">
        <v>23649.599999999999</v>
      </c>
      <c r="O11" s="156">
        <v>-45432</v>
      </c>
      <c r="P11" s="156">
        <v>6786189</v>
      </c>
      <c r="Q11" s="156">
        <v>-45432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-45432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-45432</v>
      </c>
      <c r="AF11" s="156">
        <v>6252752</v>
      </c>
      <c r="AG11" s="156">
        <v>6786189</v>
      </c>
      <c r="AH11" s="156">
        <v>533437</v>
      </c>
      <c r="AI11" s="156">
        <v>8131499</v>
      </c>
      <c r="AJ11" s="3"/>
      <c r="AK11" s="4"/>
    </row>
    <row r="12" spans="1:76">
      <c r="A12" s="227">
        <v>2</v>
      </c>
      <c r="B12" s="228" t="s">
        <v>185</v>
      </c>
      <c r="C12" s="228">
        <v>44326115201</v>
      </c>
      <c r="D12" s="228" t="s">
        <v>312</v>
      </c>
      <c r="E12" s="228" t="s">
        <v>313</v>
      </c>
      <c r="F12" s="228" t="s">
        <v>294</v>
      </c>
      <c r="G12" s="228" t="s">
        <v>294</v>
      </c>
      <c r="H12" s="228" t="s">
        <v>294</v>
      </c>
      <c r="I12" s="228" t="s">
        <v>294</v>
      </c>
      <c r="J12" s="229">
        <v>44587</v>
      </c>
      <c r="K12" s="156">
        <v>9753946</v>
      </c>
      <c r="L12" s="156">
        <v>9932433</v>
      </c>
      <c r="M12" s="156">
        <v>10044314</v>
      </c>
      <c r="N12" s="156">
        <v>178487.31</v>
      </c>
      <c r="O12" s="156">
        <v>0</v>
      </c>
      <c r="P12" s="156">
        <v>10184626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10044314</v>
      </c>
      <c r="AG12" s="156">
        <v>10184626</v>
      </c>
      <c r="AH12" s="156">
        <v>140312</v>
      </c>
      <c r="AI12" s="156">
        <v>11499594</v>
      </c>
      <c r="AJ12" s="3"/>
      <c r="AK12" s="4"/>
    </row>
    <row r="13" spans="1:76">
      <c r="A13" s="227">
        <v>2</v>
      </c>
      <c r="B13" s="228" t="s">
        <v>314</v>
      </c>
      <c r="C13" s="228">
        <v>44284815201</v>
      </c>
      <c r="D13" s="228" t="s">
        <v>315</v>
      </c>
      <c r="E13" s="228" t="s">
        <v>316</v>
      </c>
      <c r="F13" s="228" t="s">
        <v>294</v>
      </c>
      <c r="G13" s="228" t="s">
        <v>294</v>
      </c>
      <c r="H13" s="228" t="s">
        <v>294</v>
      </c>
      <c r="I13" s="228" t="s">
        <v>294</v>
      </c>
      <c r="J13" s="229">
        <v>44881</v>
      </c>
      <c r="K13" s="156">
        <v>3802716</v>
      </c>
      <c r="L13" s="156">
        <v>3802716</v>
      </c>
      <c r="M13" s="156">
        <v>3666172</v>
      </c>
      <c r="N13" s="156">
        <v>0</v>
      </c>
      <c r="O13" s="156">
        <v>0</v>
      </c>
      <c r="P13" s="156">
        <v>3666172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3666172</v>
      </c>
      <c r="AG13" s="156">
        <v>3666172</v>
      </c>
      <c r="AH13" s="156">
        <v>0</v>
      </c>
      <c r="AI13" s="156">
        <v>4117339</v>
      </c>
      <c r="AJ13" s="3"/>
      <c r="AK13" s="4"/>
    </row>
    <row r="14" spans="1:76">
      <c r="A14" s="227">
        <v>2</v>
      </c>
      <c r="B14" s="228" t="s">
        <v>258</v>
      </c>
      <c r="C14" s="228">
        <v>44554615201</v>
      </c>
      <c r="D14" s="228" t="s">
        <v>317</v>
      </c>
      <c r="E14" s="228" t="s">
        <v>318</v>
      </c>
      <c r="F14" s="228" t="s">
        <v>294</v>
      </c>
      <c r="G14" s="228" t="s">
        <v>294</v>
      </c>
      <c r="H14" s="228" t="s">
        <v>294</v>
      </c>
      <c r="I14" s="228" t="s">
        <v>294</v>
      </c>
      <c r="J14" s="229">
        <v>44902</v>
      </c>
      <c r="K14" s="156">
        <v>7947765</v>
      </c>
      <c r="L14" s="156">
        <v>7947765</v>
      </c>
      <c r="M14" s="156">
        <v>8246084</v>
      </c>
      <c r="N14" s="156">
        <v>0</v>
      </c>
      <c r="O14" s="156">
        <v>0</v>
      </c>
      <c r="P14" s="156">
        <v>8193910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8246084</v>
      </c>
      <c r="AG14" s="156">
        <v>8193910</v>
      </c>
      <c r="AH14" s="156">
        <v>-52174</v>
      </c>
      <c r="AI14" s="156">
        <v>11037253</v>
      </c>
      <c r="AJ14" s="3"/>
      <c r="AK14" s="4"/>
    </row>
    <row r="15" spans="1:76">
      <c r="A15" s="227">
        <v>2</v>
      </c>
      <c r="B15" s="228" t="s">
        <v>319</v>
      </c>
      <c r="C15" s="228">
        <v>44703715201</v>
      </c>
      <c r="D15" s="228" t="s">
        <v>310</v>
      </c>
      <c r="E15" s="228" t="s">
        <v>311</v>
      </c>
      <c r="F15" s="228" t="s">
        <v>294</v>
      </c>
      <c r="G15" s="228" t="s">
        <v>294</v>
      </c>
      <c r="H15" s="228" t="s">
        <v>294</v>
      </c>
      <c r="I15" s="228" t="s">
        <v>294</v>
      </c>
      <c r="J15" s="229">
        <v>45042</v>
      </c>
      <c r="K15" s="156">
        <v>12488206</v>
      </c>
      <c r="L15" s="156">
        <v>12488206</v>
      </c>
      <c r="M15" s="156">
        <v>12735786</v>
      </c>
      <c r="N15" s="156">
        <v>0</v>
      </c>
      <c r="O15" s="156">
        <v>0</v>
      </c>
      <c r="P15" s="156">
        <v>12755313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12735786</v>
      </c>
      <c r="AG15" s="156">
        <v>12755313</v>
      </c>
      <c r="AH15" s="156">
        <v>19527</v>
      </c>
      <c r="AI15" s="156">
        <v>12922548</v>
      </c>
      <c r="AJ15" s="3"/>
      <c r="AK15" s="4"/>
    </row>
    <row r="16" spans="1:76">
      <c r="A16" s="227">
        <v>2</v>
      </c>
      <c r="B16" s="228" t="s">
        <v>260</v>
      </c>
      <c r="C16" s="228">
        <v>44762935201</v>
      </c>
      <c r="D16" s="228" t="s">
        <v>315</v>
      </c>
      <c r="E16" s="228" t="s">
        <v>316</v>
      </c>
      <c r="F16" s="228" t="s">
        <v>294</v>
      </c>
      <c r="G16" s="228" t="s">
        <v>294</v>
      </c>
      <c r="H16" s="228" t="s">
        <v>294</v>
      </c>
      <c r="I16" s="228" t="s">
        <v>294</v>
      </c>
      <c r="J16" s="229">
        <v>45091</v>
      </c>
      <c r="K16" s="156">
        <v>737944</v>
      </c>
      <c r="L16" s="156">
        <v>737944</v>
      </c>
      <c r="M16" s="156">
        <v>698279</v>
      </c>
      <c r="N16" s="156">
        <v>0</v>
      </c>
      <c r="O16" s="156">
        <v>0</v>
      </c>
      <c r="P16" s="156">
        <v>698279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698279</v>
      </c>
      <c r="AG16" s="156">
        <v>698279</v>
      </c>
      <c r="AH16" s="156">
        <v>0</v>
      </c>
      <c r="AI16" s="156">
        <v>752837</v>
      </c>
      <c r="AJ16" s="3"/>
      <c r="AK16" s="4"/>
    </row>
    <row r="17" spans="1:37">
      <c r="A17" s="227">
        <v>2</v>
      </c>
      <c r="B17" s="228" t="s">
        <v>262</v>
      </c>
      <c r="C17" s="228">
        <v>44722615201</v>
      </c>
      <c r="D17" s="228" t="s">
        <v>315</v>
      </c>
      <c r="E17" s="228" t="s">
        <v>316</v>
      </c>
      <c r="F17" s="228" t="s">
        <v>294</v>
      </c>
      <c r="G17" s="228" t="s">
        <v>294</v>
      </c>
      <c r="H17" s="228" t="s">
        <v>294</v>
      </c>
      <c r="I17" s="228" t="s">
        <v>294</v>
      </c>
      <c r="J17" s="229">
        <v>45091</v>
      </c>
      <c r="K17" s="156">
        <v>595321</v>
      </c>
      <c r="L17" s="156">
        <v>595321</v>
      </c>
      <c r="M17" s="156">
        <v>526968</v>
      </c>
      <c r="N17" s="156">
        <v>0</v>
      </c>
      <c r="O17" s="156">
        <v>0</v>
      </c>
      <c r="P17" s="156">
        <v>526968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526968</v>
      </c>
      <c r="AG17" s="156">
        <v>526968</v>
      </c>
      <c r="AH17" s="156">
        <v>0</v>
      </c>
      <c r="AI17" s="156">
        <v>725236</v>
      </c>
      <c r="AJ17" s="3"/>
      <c r="AK17" s="4"/>
    </row>
    <row r="18" spans="1:37">
      <c r="A18" s="227">
        <v>2</v>
      </c>
      <c r="B18" s="228" t="s">
        <v>264</v>
      </c>
      <c r="C18" s="228">
        <v>43917715201</v>
      </c>
      <c r="D18" s="228" t="s">
        <v>320</v>
      </c>
      <c r="E18" s="228" t="s">
        <v>321</v>
      </c>
      <c r="F18" s="228" t="s">
        <v>294</v>
      </c>
      <c r="G18" s="228" t="s">
        <v>294</v>
      </c>
      <c r="H18" s="228" t="s">
        <v>294</v>
      </c>
      <c r="I18" s="228" t="s">
        <v>294</v>
      </c>
      <c r="J18" s="229">
        <v>45133</v>
      </c>
      <c r="K18" s="156">
        <v>688840</v>
      </c>
      <c r="L18" s="156">
        <v>688840</v>
      </c>
      <c r="M18" s="156">
        <v>661650</v>
      </c>
      <c r="N18" s="156">
        <v>0</v>
      </c>
      <c r="O18" s="156">
        <v>0</v>
      </c>
      <c r="P18" s="156">
        <v>661650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661650</v>
      </c>
      <c r="AG18" s="156">
        <v>661650</v>
      </c>
      <c r="AH18" s="156">
        <v>0</v>
      </c>
      <c r="AI18" s="156">
        <v>865701</v>
      </c>
      <c r="AJ18" s="3"/>
      <c r="AK18" s="4"/>
    </row>
    <row r="19" spans="1:37" ht="24">
      <c r="A19" s="227">
        <v>2</v>
      </c>
      <c r="B19" s="228" t="s">
        <v>266</v>
      </c>
      <c r="C19" s="228">
        <v>44615425201</v>
      </c>
      <c r="D19" s="228" t="s">
        <v>322</v>
      </c>
      <c r="E19" s="228" t="s">
        <v>323</v>
      </c>
      <c r="F19" s="228" t="s">
        <v>294</v>
      </c>
      <c r="G19" s="228" t="s">
        <v>294</v>
      </c>
      <c r="H19" s="228" t="s">
        <v>294</v>
      </c>
      <c r="I19" s="228" t="s">
        <v>294</v>
      </c>
      <c r="J19" s="229">
        <v>45091</v>
      </c>
      <c r="K19" s="156">
        <v>3795580</v>
      </c>
      <c r="L19" s="156">
        <v>3795580</v>
      </c>
      <c r="M19" s="156">
        <v>3741800</v>
      </c>
      <c r="N19" s="156">
        <v>0</v>
      </c>
      <c r="O19" s="156">
        <v>0</v>
      </c>
      <c r="P19" s="156">
        <v>3742922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3741800</v>
      </c>
      <c r="AG19" s="156">
        <v>3742922</v>
      </c>
      <c r="AH19" s="156">
        <v>1123</v>
      </c>
      <c r="AI19" s="156">
        <v>3808947</v>
      </c>
      <c r="AJ19" s="3"/>
      <c r="AK19" s="4"/>
    </row>
    <row r="20" spans="1:37">
      <c r="A20" s="227">
        <v>2</v>
      </c>
      <c r="B20" s="228" t="s">
        <v>324</v>
      </c>
      <c r="C20" s="228">
        <v>45220115201</v>
      </c>
      <c r="D20" s="228" t="s">
        <v>325</v>
      </c>
      <c r="E20" s="228" t="s">
        <v>326</v>
      </c>
      <c r="F20" s="228" t="s">
        <v>294</v>
      </c>
      <c r="G20" s="228" t="s">
        <v>294</v>
      </c>
      <c r="H20" s="228" t="s">
        <v>294</v>
      </c>
      <c r="I20" s="228" t="s">
        <v>294</v>
      </c>
      <c r="J20" s="229">
        <v>45224</v>
      </c>
      <c r="K20" s="156">
        <v>1193458</v>
      </c>
      <c r="L20" s="156">
        <v>1193458</v>
      </c>
      <c r="M20" s="156">
        <v>1138988</v>
      </c>
      <c r="N20" s="156">
        <v>0</v>
      </c>
      <c r="O20" s="156">
        <v>0</v>
      </c>
      <c r="P20" s="156">
        <v>1138988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1138988</v>
      </c>
      <c r="AG20" s="156">
        <v>1138988</v>
      </c>
      <c r="AH20" s="156">
        <v>0</v>
      </c>
      <c r="AI20" s="156">
        <v>2555282</v>
      </c>
      <c r="AJ20" s="3"/>
      <c r="AK20" s="4"/>
    </row>
    <row r="21" spans="1:37">
      <c r="A21" s="227">
        <v>3</v>
      </c>
      <c r="B21" s="228" t="s">
        <v>288</v>
      </c>
      <c r="C21" s="228">
        <v>44573415201</v>
      </c>
      <c r="D21" s="228" t="s">
        <v>327</v>
      </c>
      <c r="E21" s="228" t="s">
        <v>328</v>
      </c>
      <c r="F21" s="228" t="s">
        <v>294</v>
      </c>
      <c r="G21" s="228" t="s">
        <v>294</v>
      </c>
      <c r="H21" s="228" t="s">
        <v>294</v>
      </c>
      <c r="I21" s="228" t="s">
        <v>294</v>
      </c>
      <c r="J21" s="229">
        <v>44903</v>
      </c>
      <c r="K21" s="156">
        <v>4255368</v>
      </c>
      <c r="L21" s="156">
        <v>4255368</v>
      </c>
      <c r="M21" s="156">
        <v>4147787</v>
      </c>
      <c r="N21" s="156">
        <v>0</v>
      </c>
      <c r="O21" s="156">
        <v>0</v>
      </c>
      <c r="P21" s="156">
        <v>4133951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4147787</v>
      </c>
      <c r="AG21" s="156">
        <v>4133951</v>
      </c>
      <c r="AH21" s="156">
        <v>-13836</v>
      </c>
      <c r="AI21" s="156">
        <v>4883807</v>
      </c>
      <c r="AJ21" s="3"/>
      <c r="AK21" s="4"/>
    </row>
    <row r="22" spans="1:37">
      <c r="A22" s="227">
        <v>3</v>
      </c>
      <c r="B22" s="228" t="s">
        <v>329</v>
      </c>
      <c r="C22" s="228">
        <v>44759015201</v>
      </c>
      <c r="D22" s="228" t="s">
        <v>327</v>
      </c>
      <c r="E22" s="228" t="s">
        <v>328</v>
      </c>
      <c r="F22" s="228" t="s">
        <v>294</v>
      </c>
      <c r="G22" s="228" t="s">
        <v>294</v>
      </c>
      <c r="H22" s="228" t="s">
        <v>294</v>
      </c>
      <c r="I22" s="228" t="s">
        <v>294</v>
      </c>
      <c r="J22" s="229">
        <v>45148</v>
      </c>
      <c r="K22" s="156">
        <v>3130216</v>
      </c>
      <c r="L22" s="156">
        <v>3130216</v>
      </c>
      <c r="M22" s="156">
        <v>3176618</v>
      </c>
      <c r="N22" s="156">
        <v>0</v>
      </c>
      <c r="O22" s="156">
        <v>0</v>
      </c>
      <c r="P22" s="156">
        <v>3169412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3176618</v>
      </c>
      <c r="AG22" s="156">
        <v>3169412</v>
      </c>
      <c r="AH22" s="156">
        <v>-7206</v>
      </c>
      <c r="AI22" s="156">
        <v>4310828</v>
      </c>
      <c r="AJ22" s="3"/>
      <c r="AK22" s="4"/>
    </row>
    <row r="23" spans="1:37">
      <c r="A23" s="227">
        <v>3</v>
      </c>
      <c r="B23" s="228" t="s">
        <v>187</v>
      </c>
      <c r="C23" s="228">
        <v>43464515201</v>
      </c>
      <c r="D23" s="228" t="s">
        <v>310</v>
      </c>
      <c r="E23" s="228" t="s">
        <v>311</v>
      </c>
      <c r="F23" s="228" t="s">
        <v>294</v>
      </c>
      <c r="G23" s="228" t="s">
        <v>294</v>
      </c>
      <c r="H23" s="228" t="s">
        <v>294</v>
      </c>
      <c r="I23" s="228" t="s">
        <v>294</v>
      </c>
      <c r="J23" s="229">
        <v>44910</v>
      </c>
      <c r="K23" s="156">
        <v>3980189</v>
      </c>
      <c r="L23" s="156">
        <v>4006691</v>
      </c>
      <c r="M23" s="156">
        <v>4118899</v>
      </c>
      <c r="N23" s="156">
        <v>26502.21</v>
      </c>
      <c r="O23" s="156">
        <v>0</v>
      </c>
      <c r="P23" s="156">
        <v>4101914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4118899</v>
      </c>
      <c r="AG23" s="156">
        <v>4101914</v>
      </c>
      <c r="AH23" s="156">
        <v>-16986</v>
      </c>
      <c r="AI23" s="156">
        <v>4847742</v>
      </c>
      <c r="AJ23" s="3"/>
      <c r="AK23" s="4"/>
    </row>
    <row r="24" spans="1:37" ht="24">
      <c r="A24" s="227">
        <v>3</v>
      </c>
      <c r="B24" s="228" t="s">
        <v>190</v>
      </c>
      <c r="C24" s="228">
        <v>42359155201</v>
      </c>
      <c r="D24" s="228" t="s">
        <v>322</v>
      </c>
      <c r="E24" s="228" t="s">
        <v>323</v>
      </c>
      <c r="F24" s="228" t="s">
        <v>294</v>
      </c>
      <c r="G24" s="228" t="s">
        <v>294</v>
      </c>
      <c r="H24" s="228" t="s">
        <v>294</v>
      </c>
      <c r="I24" s="228" t="s">
        <v>294</v>
      </c>
      <c r="J24" s="229">
        <v>45120</v>
      </c>
      <c r="K24" s="156">
        <v>3139310</v>
      </c>
      <c r="L24" s="156">
        <v>3241997</v>
      </c>
      <c r="M24" s="156">
        <v>3289104</v>
      </c>
      <c r="N24" s="156">
        <v>102686.83</v>
      </c>
      <c r="O24" s="156">
        <v>70800</v>
      </c>
      <c r="P24" s="156">
        <v>3289104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70000</v>
      </c>
      <c r="W24" s="156">
        <v>70000</v>
      </c>
      <c r="X24" s="156">
        <v>800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800</v>
      </c>
      <c r="AE24" s="156">
        <v>70800</v>
      </c>
      <c r="AF24" s="156">
        <v>3359904</v>
      </c>
      <c r="AG24" s="156">
        <v>3289104</v>
      </c>
      <c r="AH24" s="156">
        <v>-70800</v>
      </c>
      <c r="AI24" s="156">
        <v>2935414</v>
      </c>
      <c r="AJ24" s="3" t="s">
        <v>330</v>
      </c>
      <c r="AK24" s="4" t="s">
        <v>331</v>
      </c>
    </row>
    <row r="25" spans="1:37">
      <c r="A25" s="227">
        <v>3</v>
      </c>
      <c r="B25" s="228" t="s">
        <v>192</v>
      </c>
      <c r="C25" s="228">
        <v>43921415201</v>
      </c>
      <c r="D25" s="228" t="s">
        <v>332</v>
      </c>
      <c r="E25" s="228" t="s">
        <v>333</v>
      </c>
      <c r="F25" s="228" t="s">
        <v>294</v>
      </c>
      <c r="G25" s="228" t="s">
        <v>294</v>
      </c>
      <c r="H25" s="228" t="s">
        <v>294</v>
      </c>
      <c r="I25" s="228" t="s">
        <v>294</v>
      </c>
      <c r="J25" s="229">
        <v>44706</v>
      </c>
      <c r="K25" s="156">
        <v>2161422</v>
      </c>
      <c r="L25" s="156">
        <v>2219469</v>
      </c>
      <c r="M25" s="156">
        <v>2278041</v>
      </c>
      <c r="N25" s="156">
        <v>58046.15</v>
      </c>
      <c r="O25" s="156">
        <v>0</v>
      </c>
      <c r="P25" s="156">
        <v>2271197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2278041</v>
      </c>
      <c r="AG25" s="156">
        <v>2271197</v>
      </c>
      <c r="AH25" s="156">
        <v>-6844</v>
      </c>
      <c r="AI25" s="156">
        <v>3319649</v>
      </c>
      <c r="AJ25" s="3"/>
      <c r="AK25" s="4"/>
    </row>
    <row r="26" spans="1:37">
      <c r="A26" s="227">
        <v>3</v>
      </c>
      <c r="B26" s="228" t="s">
        <v>194</v>
      </c>
      <c r="C26" s="228">
        <v>44188125201</v>
      </c>
      <c r="D26" s="228" t="s">
        <v>327</v>
      </c>
      <c r="E26" s="228" t="s">
        <v>328</v>
      </c>
      <c r="F26" s="228" t="s">
        <v>294</v>
      </c>
      <c r="G26" s="228" t="s">
        <v>294</v>
      </c>
      <c r="H26" s="228" t="s">
        <v>294</v>
      </c>
      <c r="I26" s="228" t="s">
        <v>294</v>
      </c>
      <c r="J26" s="229">
        <v>44839</v>
      </c>
      <c r="K26" s="156">
        <v>1798857</v>
      </c>
      <c r="L26" s="156">
        <v>1800807</v>
      </c>
      <c r="M26" s="156">
        <v>1823631</v>
      </c>
      <c r="N26" s="156">
        <v>1950</v>
      </c>
      <c r="O26" s="156">
        <v>0</v>
      </c>
      <c r="P26" s="156">
        <v>1837783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1823631</v>
      </c>
      <c r="AG26" s="156">
        <v>1837783</v>
      </c>
      <c r="AH26" s="156">
        <v>14152</v>
      </c>
      <c r="AI26" s="156">
        <v>1816518</v>
      </c>
      <c r="AJ26" s="3"/>
      <c r="AK26" s="4"/>
    </row>
    <row r="27" spans="1:37">
      <c r="A27" s="227">
        <v>3</v>
      </c>
      <c r="B27" s="228" t="s">
        <v>290</v>
      </c>
      <c r="C27" s="228">
        <v>44115615201</v>
      </c>
      <c r="D27" s="228" t="s">
        <v>332</v>
      </c>
      <c r="E27" s="228" t="s">
        <v>333</v>
      </c>
      <c r="F27" s="228" t="s">
        <v>294</v>
      </c>
      <c r="G27" s="228" t="s">
        <v>294</v>
      </c>
      <c r="H27" s="228" t="s">
        <v>294</v>
      </c>
      <c r="I27" s="228" t="s">
        <v>294</v>
      </c>
      <c r="J27" s="229">
        <v>44860</v>
      </c>
      <c r="K27" s="156">
        <v>2352518</v>
      </c>
      <c r="L27" s="156">
        <v>2352518</v>
      </c>
      <c r="M27" s="156">
        <v>2482697</v>
      </c>
      <c r="N27" s="156">
        <v>0</v>
      </c>
      <c r="O27" s="156">
        <v>0</v>
      </c>
      <c r="P27" s="156">
        <v>2481516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2482697</v>
      </c>
      <c r="AG27" s="156">
        <v>2481516</v>
      </c>
      <c r="AH27" s="156">
        <v>-1180</v>
      </c>
      <c r="AI27" s="156">
        <v>2793292</v>
      </c>
      <c r="AJ27" s="3"/>
      <c r="AK27" s="4"/>
    </row>
    <row r="28" spans="1:37">
      <c r="A28" s="227">
        <v>3</v>
      </c>
      <c r="B28" s="228" t="s">
        <v>196</v>
      </c>
      <c r="C28" s="228">
        <v>44403915201</v>
      </c>
      <c r="D28" s="228" t="s">
        <v>334</v>
      </c>
      <c r="E28" s="228" t="s">
        <v>335</v>
      </c>
      <c r="F28" s="228" t="s">
        <v>294</v>
      </c>
      <c r="G28" s="228" t="s">
        <v>294</v>
      </c>
      <c r="H28" s="228" t="s">
        <v>294</v>
      </c>
      <c r="I28" s="228" t="s">
        <v>294</v>
      </c>
      <c r="J28" s="229">
        <v>44587</v>
      </c>
      <c r="K28" s="156">
        <v>7221201</v>
      </c>
      <c r="L28" s="156">
        <v>7242100</v>
      </c>
      <c r="M28" s="156">
        <v>7302859</v>
      </c>
      <c r="N28" s="156">
        <v>20899.02</v>
      </c>
      <c r="O28" s="156">
        <v>0</v>
      </c>
      <c r="P28" s="156">
        <v>7410703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7302859</v>
      </c>
      <c r="AG28" s="156">
        <v>7410703</v>
      </c>
      <c r="AH28" s="156">
        <v>107844</v>
      </c>
      <c r="AI28" s="156">
        <v>6606379</v>
      </c>
      <c r="AJ28" s="3"/>
      <c r="AK28" s="4"/>
    </row>
    <row r="29" spans="1:37">
      <c r="A29" s="227">
        <v>3</v>
      </c>
      <c r="B29" s="228" t="s">
        <v>199</v>
      </c>
      <c r="C29" s="228">
        <v>43989215201</v>
      </c>
      <c r="D29" s="228" t="s">
        <v>336</v>
      </c>
      <c r="E29" s="228" t="s">
        <v>337</v>
      </c>
      <c r="F29" s="228" t="s">
        <v>294</v>
      </c>
      <c r="G29" s="228" t="s">
        <v>294</v>
      </c>
      <c r="H29" s="228" t="s">
        <v>294</v>
      </c>
      <c r="I29" s="228" t="s">
        <v>294</v>
      </c>
      <c r="J29" s="229">
        <v>44517</v>
      </c>
      <c r="K29" s="156">
        <v>2042361</v>
      </c>
      <c r="L29" s="156">
        <v>2052823</v>
      </c>
      <c r="M29" s="156">
        <v>2049639</v>
      </c>
      <c r="N29" s="156">
        <v>10462.01</v>
      </c>
      <c r="O29" s="156">
        <v>0</v>
      </c>
      <c r="P29" s="156">
        <v>2051119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2049639</v>
      </c>
      <c r="AG29" s="156">
        <v>2051119</v>
      </c>
      <c r="AH29" s="156">
        <v>1480</v>
      </c>
      <c r="AI29" s="156">
        <v>1702970</v>
      </c>
      <c r="AJ29" s="3"/>
      <c r="AK29" s="4"/>
    </row>
    <row r="30" spans="1:37">
      <c r="A30" s="227">
        <v>3</v>
      </c>
      <c r="B30" s="228" t="s">
        <v>268</v>
      </c>
      <c r="C30" s="228">
        <v>44986815201</v>
      </c>
      <c r="D30" s="228" t="s">
        <v>338</v>
      </c>
      <c r="E30" s="228" t="s">
        <v>339</v>
      </c>
      <c r="F30" s="228" t="s">
        <v>294</v>
      </c>
      <c r="G30" s="228" t="s">
        <v>294</v>
      </c>
      <c r="H30" s="228" t="s">
        <v>294</v>
      </c>
      <c r="I30" s="228" t="s">
        <v>294</v>
      </c>
      <c r="J30" s="229">
        <v>44951</v>
      </c>
      <c r="K30" s="156">
        <v>391274</v>
      </c>
      <c r="L30" s="156">
        <v>391274</v>
      </c>
      <c r="M30" s="156">
        <v>365673</v>
      </c>
      <c r="N30" s="156">
        <v>0</v>
      </c>
      <c r="O30" s="156">
        <v>0</v>
      </c>
      <c r="P30" s="156">
        <v>365673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365673</v>
      </c>
      <c r="AG30" s="156">
        <v>365673</v>
      </c>
      <c r="AH30" s="156">
        <v>0</v>
      </c>
      <c r="AI30" s="156">
        <v>417471</v>
      </c>
      <c r="AJ30" s="3"/>
      <c r="AK30" s="4"/>
    </row>
    <row r="31" spans="1:37">
      <c r="A31" s="227">
        <v>3</v>
      </c>
      <c r="B31" s="228" t="s">
        <v>201</v>
      </c>
      <c r="C31" s="228">
        <v>44365025201</v>
      </c>
      <c r="D31" s="228" t="s">
        <v>327</v>
      </c>
      <c r="E31" s="228" t="s">
        <v>328</v>
      </c>
      <c r="F31" s="228" t="s">
        <v>294</v>
      </c>
      <c r="G31" s="228" t="s">
        <v>294</v>
      </c>
      <c r="H31" s="228" t="s">
        <v>294</v>
      </c>
      <c r="I31" s="228" t="s">
        <v>294</v>
      </c>
      <c r="J31" s="229">
        <v>44951</v>
      </c>
      <c r="K31" s="156">
        <v>8306085</v>
      </c>
      <c r="L31" s="156">
        <v>8382009</v>
      </c>
      <c r="M31" s="156">
        <v>9159429</v>
      </c>
      <c r="N31" s="156">
        <v>75924.28</v>
      </c>
      <c r="O31" s="156">
        <v>0</v>
      </c>
      <c r="P31" s="156">
        <v>9121506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9159429</v>
      </c>
      <c r="AG31" s="156">
        <v>9121506</v>
      </c>
      <c r="AH31" s="156">
        <v>-37923</v>
      </c>
      <c r="AI31" s="156">
        <v>7884744</v>
      </c>
      <c r="AJ31" s="3"/>
      <c r="AK31" s="4"/>
    </row>
    <row r="32" spans="1:37">
      <c r="A32" s="227">
        <v>4</v>
      </c>
      <c r="B32" s="228" t="s">
        <v>203</v>
      </c>
      <c r="C32" s="228">
        <v>43310955201</v>
      </c>
      <c r="D32" s="228" t="s">
        <v>340</v>
      </c>
      <c r="E32" s="228" t="s">
        <v>341</v>
      </c>
      <c r="F32" s="228" t="s">
        <v>294</v>
      </c>
      <c r="G32" s="228" t="s">
        <v>294</v>
      </c>
      <c r="H32" s="228" t="s">
        <v>294</v>
      </c>
      <c r="I32" s="228" t="s">
        <v>294</v>
      </c>
      <c r="J32" s="229">
        <v>43553</v>
      </c>
      <c r="K32" s="156">
        <v>148094245</v>
      </c>
      <c r="L32" s="156">
        <v>151713231</v>
      </c>
      <c r="M32" s="156">
        <v>158402319</v>
      </c>
      <c r="N32" s="156">
        <v>3618985.82</v>
      </c>
      <c r="O32" s="156">
        <v>1375000</v>
      </c>
      <c r="P32" s="156">
        <v>159445264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1375000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1375000</v>
      </c>
      <c r="AE32" s="156">
        <v>1375000</v>
      </c>
      <c r="AF32" s="156">
        <v>159777319</v>
      </c>
      <c r="AG32" s="156">
        <v>159445264</v>
      </c>
      <c r="AH32" s="156">
        <v>-332055</v>
      </c>
      <c r="AI32" s="156">
        <v>130080160</v>
      </c>
      <c r="AJ32" s="3" t="s">
        <v>342</v>
      </c>
      <c r="AK32" s="4" t="s">
        <v>343</v>
      </c>
    </row>
    <row r="33" spans="1:37">
      <c r="A33" s="227">
        <v>4</v>
      </c>
      <c r="B33" s="228" t="s">
        <v>205</v>
      </c>
      <c r="C33" s="228">
        <v>44611215201</v>
      </c>
      <c r="D33" s="228" t="s">
        <v>344</v>
      </c>
      <c r="E33" s="228" t="s">
        <v>345</v>
      </c>
      <c r="F33" s="228" t="s">
        <v>294</v>
      </c>
      <c r="G33" s="228" t="s">
        <v>294</v>
      </c>
      <c r="H33" s="228" t="s">
        <v>294</v>
      </c>
      <c r="I33" s="228" t="s">
        <v>294</v>
      </c>
      <c r="J33" s="229">
        <v>44960</v>
      </c>
      <c r="K33" s="156">
        <v>2771566</v>
      </c>
      <c r="L33" s="156">
        <v>2822338</v>
      </c>
      <c r="M33" s="156">
        <v>2686822</v>
      </c>
      <c r="N33" s="156">
        <v>50771.57</v>
      </c>
      <c r="O33" s="156">
        <v>0</v>
      </c>
      <c r="P33" s="156">
        <v>2675635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2686822</v>
      </c>
      <c r="AG33" s="156">
        <v>2675635</v>
      </c>
      <c r="AH33" s="156">
        <v>-11187</v>
      </c>
      <c r="AI33" s="156">
        <v>3211732</v>
      </c>
      <c r="AJ33" s="3"/>
      <c r="AK33" s="4"/>
    </row>
    <row r="34" spans="1:37">
      <c r="A34" s="227">
        <v>4</v>
      </c>
      <c r="B34" s="228" t="s">
        <v>270</v>
      </c>
      <c r="C34" s="228">
        <v>44412115201</v>
      </c>
      <c r="D34" s="228" t="s">
        <v>346</v>
      </c>
      <c r="E34" s="228" t="s">
        <v>347</v>
      </c>
      <c r="F34" s="228" t="s">
        <v>294</v>
      </c>
      <c r="G34" s="228" t="s">
        <v>294</v>
      </c>
      <c r="H34" s="228" t="s">
        <v>294</v>
      </c>
      <c r="I34" s="228" t="s">
        <v>294</v>
      </c>
      <c r="J34" s="229">
        <v>44960</v>
      </c>
      <c r="K34" s="156">
        <v>2588046</v>
      </c>
      <c r="L34" s="156">
        <v>2588046</v>
      </c>
      <c r="M34" s="156">
        <v>2728223</v>
      </c>
      <c r="N34" s="156">
        <v>0</v>
      </c>
      <c r="O34" s="156">
        <v>0</v>
      </c>
      <c r="P34" s="156">
        <v>2725656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2728223</v>
      </c>
      <c r="AG34" s="156">
        <v>2725656</v>
      </c>
      <c r="AH34" s="156">
        <v>-2567</v>
      </c>
      <c r="AI34" s="156">
        <v>2290170</v>
      </c>
      <c r="AJ34" s="3"/>
      <c r="AK34" s="4"/>
    </row>
    <row r="35" spans="1:37">
      <c r="A35" s="227">
        <v>4</v>
      </c>
      <c r="B35" s="228" t="s">
        <v>348</v>
      </c>
      <c r="C35" s="228">
        <v>44609915201</v>
      </c>
      <c r="D35" s="228" t="s">
        <v>349</v>
      </c>
      <c r="E35" s="228" t="s">
        <v>350</v>
      </c>
      <c r="F35" s="228" t="s">
        <v>294</v>
      </c>
      <c r="G35" s="228" t="s">
        <v>294</v>
      </c>
      <c r="H35" s="228" t="s">
        <v>294</v>
      </c>
      <c r="I35" s="228" t="s">
        <v>294</v>
      </c>
      <c r="J35" s="229">
        <v>44988</v>
      </c>
      <c r="K35" s="156">
        <v>1223473</v>
      </c>
      <c r="L35" s="156">
        <v>1223473</v>
      </c>
      <c r="M35" s="156">
        <v>1121989</v>
      </c>
      <c r="N35" s="156">
        <v>0</v>
      </c>
      <c r="O35" s="156">
        <v>-50970</v>
      </c>
      <c r="P35" s="156">
        <v>1027689</v>
      </c>
      <c r="Q35" s="156">
        <v>-50970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-50970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-50970</v>
      </c>
      <c r="AF35" s="156">
        <v>1071019</v>
      </c>
      <c r="AG35" s="156">
        <v>1027689</v>
      </c>
      <c r="AH35" s="156">
        <v>-43330</v>
      </c>
      <c r="AI35" s="156">
        <v>1203020</v>
      </c>
      <c r="AJ35" s="3"/>
      <c r="AK35" s="4"/>
    </row>
    <row r="36" spans="1:37">
      <c r="A36" s="227">
        <v>4</v>
      </c>
      <c r="B36" s="228" t="s">
        <v>207</v>
      </c>
      <c r="C36" s="228">
        <v>23025665201</v>
      </c>
      <c r="D36" s="228" t="s">
        <v>351</v>
      </c>
      <c r="E36" s="228" t="s">
        <v>352</v>
      </c>
      <c r="F36" s="228" t="s">
        <v>294</v>
      </c>
      <c r="G36" s="228" t="s">
        <v>294</v>
      </c>
      <c r="H36" s="228" t="s">
        <v>294</v>
      </c>
      <c r="I36" s="228" t="s">
        <v>294</v>
      </c>
      <c r="J36" s="229">
        <v>43243</v>
      </c>
      <c r="K36" s="156">
        <v>45221786</v>
      </c>
      <c r="L36" s="156">
        <v>46013498</v>
      </c>
      <c r="M36" s="156">
        <v>47012029</v>
      </c>
      <c r="N36" s="156">
        <v>791712.01</v>
      </c>
      <c r="O36" s="156">
        <v>0</v>
      </c>
      <c r="P36" s="156">
        <v>47480610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47012029</v>
      </c>
      <c r="AG36" s="156">
        <v>47480610</v>
      </c>
      <c r="AH36" s="156">
        <v>468581</v>
      </c>
      <c r="AI36" s="156">
        <v>48103370</v>
      </c>
      <c r="AJ36" s="3" t="s">
        <v>353</v>
      </c>
      <c r="AK36" s="4" t="s">
        <v>354</v>
      </c>
    </row>
    <row r="37" spans="1:37">
      <c r="A37" s="227">
        <v>4</v>
      </c>
      <c r="B37" s="228" t="s">
        <v>209</v>
      </c>
      <c r="C37" s="228">
        <v>43976115201</v>
      </c>
      <c r="D37" s="228" t="s">
        <v>351</v>
      </c>
      <c r="E37" s="228" t="s">
        <v>352</v>
      </c>
      <c r="F37" s="228" t="s">
        <v>294</v>
      </c>
      <c r="G37" s="228" t="s">
        <v>294</v>
      </c>
      <c r="H37" s="228" t="s">
        <v>294</v>
      </c>
      <c r="I37" s="228" t="s">
        <v>294</v>
      </c>
      <c r="J37" s="229">
        <v>44538</v>
      </c>
      <c r="K37" s="156">
        <v>4627786</v>
      </c>
      <c r="L37" s="156">
        <v>4748358</v>
      </c>
      <c r="M37" s="156">
        <v>4545695</v>
      </c>
      <c r="N37" s="156">
        <v>120572.24</v>
      </c>
      <c r="O37" s="156">
        <v>0</v>
      </c>
      <c r="P37" s="156">
        <v>4643097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4545695</v>
      </c>
      <c r="AG37" s="156">
        <v>4643097</v>
      </c>
      <c r="AH37" s="156">
        <v>97402</v>
      </c>
      <c r="AI37" s="156">
        <v>5224694</v>
      </c>
      <c r="AJ37" s="3"/>
      <c r="AK37" s="4"/>
    </row>
    <row r="38" spans="1:37">
      <c r="A38" s="227">
        <v>4</v>
      </c>
      <c r="B38" s="228" t="s">
        <v>211</v>
      </c>
      <c r="C38" s="228">
        <v>43533715201</v>
      </c>
      <c r="D38" s="228" t="s">
        <v>346</v>
      </c>
      <c r="E38" s="228" t="s">
        <v>347</v>
      </c>
      <c r="F38" s="228" t="s">
        <v>294</v>
      </c>
      <c r="G38" s="228" t="s">
        <v>294</v>
      </c>
      <c r="H38" s="228" t="s">
        <v>294</v>
      </c>
      <c r="I38" s="228" t="s">
        <v>294</v>
      </c>
      <c r="J38" s="229">
        <v>44433</v>
      </c>
      <c r="K38" s="156">
        <v>15518729</v>
      </c>
      <c r="L38" s="156">
        <v>16395821</v>
      </c>
      <c r="M38" s="156">
        <v>15822170</v>
      </c>
      <c r="N38" s="156">
        <v>877092.1</v>
      </c>
      <c r="O38" s="156">
        <v>0</v>
      </c>
      <c r="P38" s="156">
        <v>15987859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15822170</v>
      </c>
      <c r="AG38" s="156">
        <v>15987859</v>
      </c>
      <c r="AH38" s="156">
        <v>165689</v>
      </c>
      <c r="AI38" s="156">
        <v>15323089</v>
      </c>
      <c r="AJ38" s="3" t="s">
        <v>355</v>
      </c>
      <c r="AK38" s="4" t="s">
        <v>356</v>
      </c>
    </row>
    <row r="39" spans="1:37">
      <c r="A39" s="227">
        <v>4</v>
      </c>
      <c r="B39" s="228" t="s">
        <v>272</v>
      </c>
      <c r="C39" s="228">
        <v>44426515201</v>
      </c>
      <c r="D39" s="228" t="s">
        <v>357</v>
      </c>
      <c r="E39" s="228" t="s">
        <v>358</v>
      </c>
      <c r="F39" s="228" t="s">
        <v>294</v>
      </c>
      <c r="G39" s="228" t="s">
        <v>294</v>
      </c>
      <c r="H39" s="228" t="s">
        <v>294</v>
      </c>
      <c r="I39" s="228" t="s">
        <v>294</v>
      </c>
      <c r="J39" s="229">
        <v>44678</v>
      </c>
      <c r="K39" s="156">
        <v>4142494</v>
      </c>
      <c r="L39" s="156">
        <v>4142494</v>
      </c>
      <c r="M39" s="156">
        <v>3658735</v>
      </c>
      <c r="N39" s="156">
        <v>0</v>
      </c>
      <c r="O39" s="156">
        <v>0</v>
      </c>
      <c r="P39" s="156">
        <v>3642576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3658735</v>
      </c>
      <c r="AG39" s="156">
        <v>3642576</v>
      </c>
      <c r="AH39" s="156">
        <v>-16159</v>
      </c>
      <c r="AI39" s="156">
        <v>4002406</v>
      </c>
      <c r="AJ39" s="3"/>
      <c r="AK39" s="4"/>
    </row>
    <row r="40" spans="1:37">
      <c r="A40" s="227">
        <v>4</v>
      </c>
      <c r="B40" s="228" t="s">
        <v>213</v>
      </c>
      <c r="C40" s="228">
        <v>44158215201</v>
      </c>
      <c r="D40" s="228" t="s">
        <v>359</v>
      </c>
      <c r="E40" s="228" t="s">
        <v>360</v>
      </c>
      <c r="F40" s="228" t="s">
        <v>294</v>
      </c>
      <c r="G40" s="228" t="s">
        <v>294</v>
      </c>
      <c r="H40" s="228" t="s">
        <v>294</v>
      </c>
      <c r="I40" s="228" t="s">
        <v>294</v>
      </c>
      <c r="J40" s="229">
        <v>44706</v>
      </c>
      <c r="K40" s="156">
        <v>7152130</v>
      </c>
      <c r="L40" s="156">
        <v>7150760</v>
      </c>
      <c r="M40" s="156">
        <v>6812663</v>
      </c>
      <c r="N40" s="156">
        <v>-1370</v>
      </c>
      <c r="O40" s="156">
        <v>0</v>
      </c>
      <c r="P40" s="156">
        <v>6766023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6812663</v>
      </c>
      <c r="AG40" s="156">
        <v>6766023</v>
      </c>
      <c r="AH40" s="156">
        <v>-46640</v>
      </c>
      <c r="AI40" s="156">
        <v>8132476</v>
      </c>
      <c r="AJ40" s="3"/>
      <c r="AK40" s="4"/>
    </row>
    <row r="41" spans="1:37">
      <c r="A41" s="227">
        <v>4</v>
      </c>
      <c r="B41" s="228" t="s">
        <v>215</v>
      </c>
      <c r="C41" s="228">
        <v>42957645201</v>
      </c>
      <c r="D41" s="228" t="s">
        <v>292</v>
      </c>
      <c r="E41" s="228" t="s">
        <v>293</v>
      </c>
      <c r="F41" s="228" t="s">
        <v>294</v>
      </c>
      <c r="G41" s="228" t="s">
        <v>294</v>
      </c>
      <c r="H41" s="228" t="s">
        <v>294</v>
      </c>
      <c r="I41" s="228" t="s">
        <v>294</v>
      </c>
      <c r="J41" s="229">
        <v>44678</v>
      </c>
      <c r="K41" s="156">
        <v>6700410</v>
      </c>
      <c r="L41" s="156">
        <v>6959205</v>
      </c>
      <c r="M41" s="156">
        <v>7215672</v>
      </c>
      <c r="N41" s="156">
        <v>258794.43</v>
      </c>
      <c r="O41" s="156">
        <v>0</v>
      </c>
      <c r="P41" s="156">
        <v>7199967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7215672</v>
      </c>
      <c r="AG41" s="156">
        <v>7199967</v>
      </c>
      <c r="AH41" s="156">
        <v>-15706</v>
      </c>
      <c r="AI41" s="156">
        <v>6372835</v>
      </c>
      <c r="AJ41" s="3"/>
      <c r="AK41" s="4"/>
    </row>
    <row r="42" spans="1:37">
      <c r="A42" s="227">
        <v>4</v>
      </c>
      <c r="B42" s="228" t="s">
        <v>361</v>
      </c>
      <c r="C42" s="228">
        <v>44384315201</v>
      </c>
      <c r="D42" s="228" t="s">
        <v>362</v>
      </c>
      <c r="E42" s="228" t="s">
        <v>363</v>
      </c>
      <c r="F42" s="228" t="s">
        <v>294</v>
      </c>
      <c r="G42" s="228" t="s">
        <v>294</v>
      </c>
      <c r="H42" s="228" t="s">
        <v>294</v>
      </c>
      <c r="I42" s="228" t="s">
        <v>294</v>
      </c>
      <c r="J42" s="229">
        <v>45133</v>
      </c>
      <c r="K42" s="156">
        <v>1266009</v>
      </c>
      <c r="L42" s="156">
        <v>1266009</v>
      </c>
      <c r="M42" s="156">
        <v>1196561</v>
      </c>
      <c r="N42" s="156">
        <v>0</v>
      </c>
      <c r="O42" s="156">
        <v>0</v>
      </c>
      <c r="P42" s="156">
        <v>1196630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1196561</v>
      </c>
      <c r="AG42" s="156">
        <v>1196630</v>
      </c>
      <c r="AH42" s="156">
        <v>69</v>
      </c>
      <c r="AI42" s="156">
        <v>1146916</v>
      </c>
      <c r="AJ42" s="3"/>
      <c r="AK42" s="4"/>
    </row>
    <row r="43" spans="1:37" ht="24">
      <c r="A43" s="227">
        <v>4</v>
      </c>
      <c r="B43" s="228" t="s">
        <v>274</v>
      </c>
      <c r="C43" s="228">
        <v>44177015201</v>
      </c>
      <c r="D43" s="228" t="s">
        <v>364</v>
      </c>
      <c r="E43" s="228" t="s">
        <v>365</v>
      </c>
      <c r="F43" s="228" t="s">
        <v>294</v>
      </c>
      <c r="G43" s="228" t="s">
        <v>294</v>
      </c>
      <c r="H43" s="228" t="s">
        <v>294</v>
      </c>
      <c r="I43" s="228" t="s">
        <v>294</v>
      </c>
      <c r="J43" s="229">
        <v>44951</v>
      </c>
      <c r="K43" s="156">
        <v>1746923</v>
      </c>
      <c r="L43" s="156">
        <v>1746923</v>
      </c>
      <c r="M43" s="156">
        <v>1740697</v>
      </c>
      <c r="N43" s="156">
        <v>0</v>
      </c>
      <c r="O43" s="156">
        <v>0</v>
      </c>
      <c r="P43" s="156">
        <v>1736981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1740697</v>
      </c>
      <c r="AG43" s="156">
        <v>1736981</v>
      </c>
      <c r="AH43" s="156">
        <v>-3717</v>
      </c>
      <c r="AI43" s="156">
        <v>1767920</v>
      </c>
      <c r="AJ43" s="3"/>
      <c r="AK43" s="4"/>
    </row>
    <row r="44" spans="1:37">
      <c r="A44" s="227">
        <v>4</v>
      </c>
      <c r="B44" s="228" t="s">
        <v>217</v>
      </c>
      <c r="C44" s="228">
        <v>43771715201</v>
      </c>
      <c r="D44" s="228" t="s">
        <v>366</v>
      </c>
      <c r="E44" s="228" t="s">
        <v>367</v>
      </c>
      <c r="F44" s="228" t="s">
        <v>294</v>
      </c>
      <c r="G44" s="228" t="s">
        <v>294</v>
      </c>
      <c r="H44" s="228" t="s">
        <v>294</v>
      </c>
      <c r="I44" s="228" t="s">
        <v>294</v>
      </c>
      <c r="J44" s="229">
        <v>44979</v>
      </c>
      <c r="K44" s="156">
        <v>6949432</v>
      </c>
      <c r="L44" s="156">
        <v>7359443</v>
      </c>
      <c r="M44" s="156">
        <v>7308401</v>
      </c>
      <c r="N44" s="156">
        <v>410010.11</v>
      </c>
      <c r="O44" s="156">
        <v>0</v>
      </c>
      <c r="P44" s="156">
        <v>7303926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7308401</v>
      </c>
      <c r="AG44" s="156">
        <v>7303926</v>
      </c>
      <c r="AH44" s="156">
        <v>-4475</v>
      </c>
      <c r="AI44" s="156">
        <v>6229901</v>
      </c>
      <c r="AJ44" s="3"/>
      <c r="AK44" s="4"/>
    </row>
    <row r="45" spans="1:37">
      <c r="A45" s="227">
        <v>4</v>
      </c>
      <c r="B45" s="228" t="s">
        <v>219</v>
      </c>
      <c r="C45" s="228">
        <v>44610315201</v>
      </c>
      <c r="D45" s="228" t="s">
        <v>344</v>
      </c>
      <c r="E45" s="228" t="s">
        <v>345</v>
      </c>
      <c r="F45" s="228" t="s">
        <v>294</v>
      </c>
      <c r="G45" s="228" t="s">
        <v>294</v>
      </c>
      <c r="H45" s="228" t="s">
        <v>294</v>
      </c>
      <c r="I45" s="228" t="s">
        <v>294</v>
      </c>
      <c r="J45" s="229">
        <v>45014</v>
      </c>
      <c r="K45" s="156">
        <v>2584711</v>
      </c>
      <c r="L45" s="156">
        <v>2601574</v>
      </c>
      <c r="M45" s="156">
        <v>2230880</v>
      </c>
      <c r="N45" s="156">
        <v>16862.560000000001</v>
      </c>
      <c r="O45" s="156">
        <v>0</v>
      </c>
      <c r="P45" s="156">
        <v>2230536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2230880</v>
      </c>
      <c r="AG45" s="156">
        <v>2230536</v>
      </c>
      <c r="AH45" s="156">
        <v>-344</v>
      </c>
      <c r="AI45" s="156">
        <v>2408671</v>
      </c>
      <c r="AJ45" s="3"/>
      <c r="AK45" s="4"/>
    </row>
    <row r="46" spans="1:37">
      <c r="A46" s="227">
        <v>5</v>
      </c>
      <c r="B46" s="228" t="s">
        <v>368</v>
      </c>
      <c r="C46" s="228">
        <v>44539515201</v>
      </c>
      <c r="D46" s="228" t="s">
        <v>369</v>
      </c>
      <c r="E46" s="228" t="s">
        <v>370</v>
      </c>
      <c r="F46" s="228" t="s">
        <v>294</v>
      </c>
      <c r="G46" s="228" t="s">
        <v>294</v>
      </c>
      <c r="H46" s="228" t="s">
        <v>294</v>
      </c>
      <c r="I46" s="228" t="s">
        <v>294</v>
      </c>
      <c r="J46" s="229">
        <v>44684</v>
      </c>
      <c r="K46" s="156">
        <v>2300883</v>
      </c>
      <c r="L46" s="156">
        <v>2307982</v>
      </c>
      <c r="M46" s="156">
        <v>2243671</v>
      </c>
      <c r="N46" s="156">
        <v>7099.26</v>
      </c>
      <c r="O46" s="156">
        <v>0</v>
      </c>
      <c r="P46" s="156">
        <v>2243671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2243671</v>
      </c>
      <c r="AG46" s="156">
        <v>2243671</v>
      </c>
      <c r="AH46" s="156">
        <v>0</v>
      </c>
      <c r="AI46" s="156">
        <v>3525844</v>
      </c>
      <c r="AJ46" s="3"/>
      <c r="AK46" s="4"/>
    </row>
    <row r="47" spans="1:37">
      <c r="A47" s="227">
        <v>5</v>
      </c>
      <c r="B47" s="228" t="s">
        <v>371</v>
      </c>
      <c r="C47" s="228">
        <v>44892315201</v>
      </c>
      <c r="D47" s="228" t="s">
        <v>369</v>
      </c>
      <c r="E47" s="228" t="s">
        <v>370</v>
      </c>
      <c r="F47" s="228" t="s">
        <v>294</v>
      </c>
      <c r="G47" s="228" t="s">
        <v>294</v>
      </c>
      <c r="H47" s="228" t="s">
        <v>294</v>
      </c>
      <c r="I47" s="228" t="s">
        <v>294</v>
      </c>
      <c r="J47" s="229">
        <v>44992</v>
      </c>
      <c r="K47" s="156">
        <v>698401</v>
      </c>
      <c r="L47" s="156">
        <v>698401</v>
      </c>
      <c r="M47" s="156">
        <v>660240</v>
      </c>
      <c r="N47" s="156">
        <v>0</v>
      </c>
      <c r="O47" s="156">
        <v>0</v>
      </c>
      <c r="P47" s="156">
        <v>660240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660240</v>
      </c>
      <c r="AG47" s="156">
        <v>660240</v>
      </c>
      <c r="AH47" s="156">
        <v>0</v>
      </c>
      <c r="AI47" s="156">
        <v>801387</v>
      </c>
      <c r="AJ47" s="3"/>
      <c r="AK47" s="4"/>
    </row>
    <row r="48" spans="1:37">
      <c r="A48" s="227">
        <v>5</v>
      </c>
      <c r="B48" s="228" t="s">
        <v>276</v>
      </c>
      <c r="C48" s="228">
        <v>44139515201</v>
      </c>
      <c r="D48" s="228" t="s">
        <v>315</v>
      </c>
      <c r="E48" s="228" t="s">
        <v>316</v>
      </c>
      <c r="F48" s="228" t="s">
        <v>294</v>
      </c>
      <c r="G48" s="228" t="s">
        <v>294</v>
      </c>
      <c r="H48" s="228" t="s">
        <v>294</v>
      </c>
      <c r="I48" s="228" t="s">
        <v>294</v>
      </c>
      <c r="J48" s="229">
        <v>45020</v>
      </c>
      <c r="K48" s="156">
        <v>1915338</v>
      </c>
      <c r="L48" s="156">
        <v>1915338</v>
      </c>
      <c r="M48" s="156">
        <v>1927494</v>
      </c>
      <c r="N48" s="156">
        <v>0</v>
      </c>
      <c r="O48" s="156">
        <v>0</v>
      </c>
      <c r="P48" s="156">
        <v>1927350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1927494</v>
      </c>
      <c r="AG48" s="156">
        <v>1927350</v>
      </c>
      <c r="AH48" s="156">
        <v>-144</v>
      </c>
      <c r="AI48" s="156">
        <v>1563670</v>
      </c>
      <c r="AJ48" s="3"/>
      <c r="AK48" s="4"/>
    </row>
    <row r="49" spans="1:37">
      <c r="A49" s="227">
        <v>5</v>
      </c>
      <c r="B49" s="228" t="s">
        <v>221</v>
      </c>
      <c r="C49" s="228">
        <v>44351215201</v>
      </c>
      <c r="D49" s="228" t="s">
        <v>317</v>
      </c>
      <c r="E49" s="228" t="s">
        <v>318</v>
      </c>
      <c r="F49" s="228" t="s">
        <v>294</v>
      </c>
      <c r="G49" s="228" t="s">
        <v>294</v>
      </c>
      <c r="H49" s="228" t="s">
        <v>294</v>
      </c>
      <c r="I49" s="228" t="s">
        <v>294</v>
      </c>
      <c r="J49" s="229">
        <v>44727</v>
      </c>
      <c r="K49" s="156">
        <v>4062453</v>
      </c>
      <c r="L49" s="156">
        <v>4217199</v>
      </c>
      <c r="M49" s="156">
        <v>4121213</v>
      </c>
      <c r="N49" s="156">
        <v>154746.07</v>
      </c>
      <c r="O49" s="156">
        <v>0</v>
      </c>
      <c r="P49" s="156">
        <v>4064034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4121213</v>
      </c>
      <c r="AG49" s="156">
        <v>4064034</v>
      </c>
      <c r="AH49" s="156">
        <v>-57178</v>
      </c>
      <c r="AI49" s="156">
        <v>5797838</v>
      </c>
      <c r="AJ49" s="3"/>
      <c r="AK49" s="4"/>
    </row>
    <row r="50" spans="1:37">
      <c r="A50" s="227">
        <v>5</v>
      </c>
      <c r="B50" s="228" t="s">
        <v>278</v>
      </c>
      <c r="C50" s="228">
        <v>43565715201</v>
      </c>
      <c r="D50" s="228" t="s">
        <v>372</v>
      </c>
      <c r="E50" s="228" t="s">
        <v>373</v>
      </c>
      <c r="F50" s="228" t="s">
        <v>294</v>
      </c>
      <c r="G50" s="228" t="s">
        <v>294</v>
      </c>
      <c r="H50" s="228" t="s">
        <v>294</v>
      </c>
      <c r="I50" s="228" t="s">
        <v>294</v>
      </c>
      <c r="J50" s="229">
        <v>44678</v>
      </c>
      <c r="K50" s="156">
        <v>10638248</v>
      </c>
      <c r="L50" s="156">
        <v>10677535</v>
      </c>
      <c r="M50" s="156">
        <v>11115999</v>
      </c>
      <c r="N50" s="156">
        <v>39287.050000000003</v>
      </c>
      <c r="O50" s="156">
        <v>0</v>
      </c>
      <c r="P50" s="156">
        <v>11021098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11115999</v>
      </c>
      <c r="AG50" s="156">
        <v>11021098</v>
      </c>
      <c r="AH50" s="156">
        <v>-94902</v>
      </c>
      <c r="AI50" s="156">
        <v>15691232</v>
      </c>
      <c r="AJ50" s="3"/>
      <c r="AK50" s="4"/>
    </row>
    <row r="51" spans="1:37">
      <c r="A51" s="227">
        <v>5</v>
      </c>
      <c r="B51" s="228" t="s">
        <v>223</v>
      </c>
      <c r="C51" s="228">
        <v>43898215201</v>
      </c>
      <c r="D51" s="228" t="s">
        <v>374</v>
      </c>
      <c r="E51" s="228" t="s">
        <v>375</v>
      </c>
      <c r="F51" s="228" t="s">
        <v>294</v>
      </c>
      <c r="G51" s="228" t="s">
        <v>294</v>
      </c>
      <c r="H51" s="228" t="s">
        <v>294</v>
      </c>
      <c r="I51" s="228" t="s">
        <v>294</v>
      </c>
      <c r="J51" s="229">
        <v>44587</v>
      </c>
      <c r="K51" s="156">
        <v>2406406</v>
      </c>
      <c r="L51" s="156">
        <v>2511349</v>
      </c>
      <c r="M51" s="156">
        <v>2568507</v>
      </c>
      <c r="N51" s="156">
        <v>104942.61</v>
      </c>
      <c r="O51" s="156">
        <v>0</v>
      </c>
      <c r="P51" s="156">
        <v>2566717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2568507</v>
      </c>
      <c r="AG51" s="156">
        <v>2566717</v>
      </c>
      <c r="AH51" s="156">
        <v>-1791</v>
      </c>
      <c r="AI51" s="156">
        <v>2297944</v>
      </c>
      <c r="AJ51" s="3"/>
      <c r="AK51" s="4"/>
    </row>
    <row r="52" spans="1:37">
      <c r="A52" s="227">
        <v>5</v>
      </c>
      <c r="B52" s="228" t="s">
        <v>280</v>
      </c>
      <c r="C52" s="228">
        <v>44568715201</v>
      </c>
      <c r="D52" s="228" t="s">
        <v>346</v>
      </c>
      <c r="E52" s="228" t="s">
        <v>347</v>
      </c>
      <c r="F52" s="228" t="s">
        <v>294</v>
      </c>
      <c r="G52" s="228" t="s">
        <v>294</v>
      </c>
      <c r="H52" s="228" t="s">
        <v>294</v>
      </c>
      <c r="I52" s="228" t="s">
        <v>294</v>
      </c>
      <c r="J52" s="229">
        <v>44727</v>
      </c>
      <c r="K52" s="156">
        <v>1071415</v>
      </c>
      <c r="L52" s="156">
        <v>1072209</v>
      </c>
      <c r="M52" s="156">
        <v>1061331</v>
      </c>
      <c r="N52" s="156">
        <v>793.38</v>
      </c>
      <c r="O52" s="156">
        <v>0</v>
      </c>
      <c r="P52" s="156">
        <v>1059847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1061331</v>
      </c>
      <c r="AG52" s="156">
        <v>1059847</v>
      </c>
      <c r="AH52" s="156">
        <v>-1484</v>
      </c>
      <c r="AI52" s="156">
        <v>734929</v>
      </c>
      <c r="AJ52" s="3"/>
      <c r="AK52" s="4"/>
    </row>
    <row r="53" spans="1:37">
      <c r="A53" s="227">
        <v>5</v>
      </c>
      <c r="B53" s="228" t="s">
        <v>225</v>
      </c>
      <c r="C53" s="228">
        <v>44351415201</v>
      </c>
      <c r="D53" s="228" t="s">
        <v>315</v>
      </c>
      <c r="E53" s="228" t="s">
        <v>316</v>
      </c>
      <c r="F53" s="228" t="s">
        <v>294</v>
      </c>
      <c r="G53" s="228" t="s">
        <v>294</v>
      </c>
      <c r="H53" s="228" t="s">
        <v>294</v>
      </c>
      <c r="I53" s="228" t="s">
        <v>294</v>
      </c>
      <c r="J53" s="229">
        <v>44650</v>
      </c>
      <c r="K53" s="156">
        <v>2950212</v>
      </c>
      <c r="L53" s="156">
        <v>2990212</v>
      </c>
      <c r="M53" s="156">
        <v>3032852</v>
      </c>
      <c r="N53" s="156">
        <v>40000</v>
      </c>
      <c r="O53" s="156">
        <v>0</v>
      </c>
      <c r="P53" s="156">
        <v>3032337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3032852</v>
      </c>
      <c r="AG53" s="156">
        <v>3032337</v>
      </c>
      <c r="AH53" s="156">
        <v>-515</v>
      </c>
      <c r="AI53" s="156">
        <v>1861686</v>
      </c>
      <c r="AJ53" s="3"/>
      <c r="AK53" s="4"/>
    </row>
    <row r="54" spans="1:37">
      <c r="A54" s="227">
        <v>5</v>
      </c>
      <c r="B54" s="228" t="s">
        <v>227</v>
      </c>
      <c r="C54" s="228">
        <v>44571515201</v>
      </c>
      <c r="D54" s="228" t="s">
        <v>374</v>
      </c>
      <c r="E54" s="228" t="s">
        <v>375</v>
      </c>
      <c r="F54" s="228" t="s">
        <v>294</v>
      </c>
      <c r="G54" s="228" t="s">
        <v>294</v>
      </c>
      <c r="H54" s="228" t="s">
        <v>294</v>
      </c>
      <c r="I54" s="228" t="s">
        <v>294</v>
      </c>
      <c r="J54" s="229">
        <v>44839</v>
      </c>
      <c r="K54" s="156">
        <v>1830300</v>
      </c>
      <c r="L54" s="156">
        <v>1832918</v>
      </c>
      <c r="M54" s="156">
        <v>1800435</v>
      </c>
      <c r="N54" s="156">
        <v>2618.11</v>
      </c>
      <c r="O54" s="156">
        <v>0</v>
      </c>
      <c r="P54" s="156">
        <v>1800417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1800435</v>
      </c>
      <c r="AG54" s="156">
        <v>1800417</v>
      </c>
      <c r="AH54" s="156">
        <v>-18</v>
      </c>
      <c r="AI54" s="156">
        <v>1120306</v>
      </c>
      <c r="AJ54" s="3"/>
      <c r="AK54" s="4"/>
    </row>
    <row r="55" spans="1:37">
      <c r="A55" s="227">
        <v>5</v>
      </c>
      <c r="B55" s="228" t="s">
        <v>376</v>
      </c>
      <c r="C55" s="228">
        <v>44570715201</v>
      </c>
      <c r="D55" s="228" t="s">
        <v>315</v>
      </c>
      <c r="E55" s="228" t="s">
        <v>316</v>
      </c>
      <c r="F55" s="228" t="s">
        <v>294</v>
      </c>
      <c r="G55" s="228" t="s">
        <v>294</v>
      </c>
      <c r="H55" s="228" t="s">
        <v>294</v>
      </c>
      <c r="I55" s="228" t="s">
        <v>294</v>
      </c>
      <c r="J55" s="229">
        <v>44902</v>
      </c>
      <c r="K55" s="156">
        <v>937052</v>
      </c>
      <c r="L55" s="156">
        <v>937052</v>
      </c>
      <c r="M55" s="156">
        <v>953863</v>
      </c>
      <c r="N55" s="156">
        <v>0</v>
      </c>
      <c r="O55" s="156">
        <v>0</v>
      </c>
      <c r="P55" s="156">
        <v>953841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953863</v>
      </c>
      <c r="AG55" s="156">
        <v>953841</v>
      </c>
      <c r="AH55" s="156">
        <v>-22</v>
      </c>
      <c r="AI55" s="156">
        <v>869794</v>
      </c>
      <c r="AJ55" s="3"/>
      <c r="AK55" s="4"/>
    </row>
    <row r="56" spans="1:37">
      <c r="A56" s="227">
        <v>5</v>
      </c>
      <c r="B56" s="228" t="s">
        <v>229</v>
      </c>
      <c r="C56" s="228">
        <v>44577115201</v>
      </c>
      <c r="D56" s="228" t="s">
        <v>346</v>
      </c>
      <c r="E56" s="228" t="s">
        <v>347</v>
      </c>
      <c r="F56" s="228" t="s">
        <v>294</v>
      </c>
      <c r="G56" s="228" t="s">
        <v>294</v>
      </c>
      <c r="H56" s="228" t="s">
        <v>294</v>
      </c>
      <c r="I56" s="228" t="s">
        <v>294</v>
      </c>
      <c r="J56" s="229">
        <v>44902</v>
      </c>
      <c r="K56" s="156">
        <v>1821012</v>
      </c>
      <c r="L56" s="156">
        <v>1822431</v>
      </c>
      <c r="M56" s="156">
        <v>1669665</v>
      </c>
      <c r="N56" s="156">
        <v>1418.98</v>
      </c>
      <c r="O56" s="156">
        <v>0</v>
      </c>
      <c r="P56" s="156">
        <v>1669182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1669665</v>
      </c>
      <c r="AG56" s="156">
        <v>1669182</v>
      </c>
      <c r="AH56" s="156">
        <v>-483</v>
      </c>
      <c r="AI56" s="156">
        <v>749626</v>
      </c>
      <c r="AJ56" s="3"/>
      <c r="AK56" s="4"/>
    </row>
    <row r="57" spans="1:37">
      <c r="A57" s="227">
        <v>5</v>
      </c>
      <c r="B57" s="228" t="s">
        <v>231</v>
      </c>
      <c r="C57" s="228">
        <v>44976415201</v>
      </c>
      <c r="D57" s="228" t="s">
        <v>315</v>
      </c>
      <c r="E57" s="228" t="s">
        <v>316</v>
      </c>
      <c r="F57" s="228" t="s">
        <v>294</v>
      </c>
      <c r="G57" s="228" t="s">
        <v>294</v>
      </c>
      <c r="H57" s="228" t="s">
        <v>294</v>
      </c>
      <c r="I57" s="228" t="s">
        <v>294</v>
      </c>
      <c r="J57" s="229">
        <v>45070</v>
      </c>
      <c r="K57" s="156">
        <v>752281</v>
      </c>
      <c r="L57" s="156">
        <v>730305</v>
      </c>
      <c r="M57" s="156">
        <v>733353</v>
      </c>
      <c r="N57" s="156">
        <v>-21975.86</v>
      </c>
      <c r="O57" s="156">
        <v>0</v>
      </c>
      <c r="P57" s="156">
        <v>733353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733353</v>
      </c>
      <c r="AG57" s="156">
        <v>733353</v>
      </c>
      <c r="AH57" s="156">
        <v>0</v>
      </c>
      <c r="AI57" s="156">
        <v>919900</v>
      </c>
      <c r="AJ57" s="3"/>
      <c r="AK57" s="4"/>
    </row>
    <row r="58" spans="1:37">
      <c r="A58" s="227">
        <v>6</v>
      </c>
      <c r="B58" s="228" t="s">
        <v>233</v>
      </c>
      <c r="C58" s="228">
        <v>43029159201</v>
      </c>
      <c r="D58" s="228" t="s">
        <v>377</v>
      </c>
      <c r="E58" s="228" t="s">
        <v>378</v>
      </c>
      <c r="F58" s="228" t="s">
        <v>294</v>
      </c>
      <c r="G58" s="228" t="s">
        <v>294</v>
      </c>
      <c r="H58" s="228" t="s">
        <v>294</v>
      </c>
      <c r="I58" s="228" t="s">
        <v>294</v>
      </c>
      <c r="J58" s="229">
        <v>44340</v>
      </c>
      <c r="K58" s="156">
        <v>6969697</v>
      </c>
      <c r="L58" s="156">
        <v>6904270</v>
      </c>
      <c r="M58" s="156">
        <v>6963848</v>
      </c>
      <c r="N58" s="156">
        <v>-65426.61</v>
      </c>
      <c r="O58" s="156">
        <v>0</v>
      </c>
      <c r="P58" s="156">
        <v>0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6963848</v>
      </c>
      <c r="AG58" s="156">
        <v>0</v>
      </c>
      <c r="AH58" s="156">
        <v>-6963848</v>
      </c>
      <c r="AI58" s="156">
        <v>9167407</v>
      </c>
      <c r="AJ58" s="3" t="s">
        <v>379</v>
      </c>
      <c r="AK58" s="4" t="s">
        <v>380</v>
      </c>
    </row>
    <row r="59" spans="1:37">
      <c r="A59" s="227">
        <v>6</v>
      </c>
      <c r="B59" s="228" t="s">
        <v>381</v>
      </c>
      <c r="C59" s="228">
        <v>44734515201</v>
      </c>
      <c r="D59" s="228" t="s">
        <v>359</v>
      </c>
      <c r="E59" s="228" t="s">
        <v>360</v>
      </c>
      <c r="F59" s="228" t="s">
        <v>294</v>
      </c>
      <c r="G59" s="228" t="s">
        <v>294</v>
      </c>
      <c r="H59" s="228" t="s">
        <v>294</v>
      </c>
      <c r="I59" s="228" t="s">
        <v>294</v>
      </c>
      <c r="J59" s="229">
        <v>45043</v>
      </c>
      <c r="K59" s="156">
        <v>897000</v>
      </c>
      <c r="L59" s="156">
        <v>897000</v>
      </c>
      <c r="M59" s="156">
        <v>747267</v>
      </c>
      <c r="N59" s="156">
        <v>0</v>
      </c>
      <c r="O59" s="156">
        <v>0</v>
      </c>
      <c r="P59" s="156">
        <v>747246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747267</v>
      </c>
      <c r="AG59" s="156">
        <v>747246</v>
      </c>
      <c r="AH59" s="156">
        <v>-21</v>
      </c>
      <c r="AI59" s="156">
        <v>902746</v>
      </c>
      <c r="AJ59" s="3"/>
      <c r="AK59" s="4"/>
    </row>
    <row r="60" spans="1:37">
      <c r="A60" s="227">
        <v>6</v>
      </c>
      <c r="B60" s="228" t="s">
        <v>235</v>
      </c>
      <c r="C60" s="228">
        <v>43647915201</v>
      </c>
      <c r="D60" s="228" t="s">
        <v>382</v>
      </c>
      <c r="E60" s="228" t="s">
        <v>383</v>
      </c>
      <c r="F60" s="228" t="s">
        <v>294</v>
      </c>
      <c r="G60" s="228" t="s">
        <v>294</v>
      </c>
      <c r="H60" s="228" t="s">
        <v>294</v>
      </c>
      <c r="I60" s="228" t="s">
        <v>294</v>
      </c>
      <c r="J60" s="229">
        <v>44468</v>
      </c>
      <c r="K60" s="156">
        <v>3700000</v>
      </c>
      <c r="L60" s="156">
        <v>3848832</v>
      </c>
      <c r="M60" s="156">
        <v>3802731</v>
      </c>
      <c r="N60" s="156">
        <v>148832.12</v>
      </c>
      <c r="O60" s="156">
        <v>320000</v>
      </c>
      <c r="P60" s="156">
        <v>3835748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320000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320000</v>
      </c>
      <c r="AE60" s="156">
        <v>320000</v>
      </c>
      <c r="AF60" s="156">
        <v>4122731</v>
      </c>
      <c r="AG60" s="156">
        <v>3835748</v>
      </c>
      <c r="AH60" s="156">
        <v>-286983</v>
      </c>
      <c r="AI60" s="156">
        <v>4423635</v>
      </c>
      <c r="AJ60" s="3" t="s">
        <v>353</v>
      </c>
      <c r="AK60" s="4" t="s">
        <v>354</v>
      </c>
    </row>
    <row r="61" spans="1:37">
      <c r="A61" s="227">
        <v>6</v>
      </c>
      <c r="B61" s="228" t="s">
        <v>237</v>
      </c>
      <c r="C61" s="228">
        <v>44389315201</v>
      </c>
      <c r="D61" s="228" t="s">
        <v>362</v>
      </c>
      <c r="E61" s="228" t="s">
        <v>363</v>
      </c>
      <c r="F61" s="228" t="s">
        <v>294</v>
      </c>
      <c r="G61" s="228" t="s">
        <v>294</v>
      </c>
      <c r="H61" s="228" t="s">
        <v>294</v>
      </c>
      <c r="I61" s="228" t="s">
        <v>294</v>
      </c>
      <c r="J61" s="229">
        <v>44587</v>
      </c>
      <c r="K61" s="156">
        <v>18130831</v>
      </c>
      <c r="L61" s="156">
        <v>18586475</v>
      </c>
      <c r="M61" s="156">
        <v>18825792</v>
      </c>
      <c r="N61" s="156">
        <v>455644.58</v>
      </c>
      <c r="O61" s="156">
        <v>0</v>
      </c>
      <c r="P61" s="156">
        <v>19314726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18825792</v>
      </c>
      <c r="AG61" s="156">
        <v>19314726</v>
      </c>
      <c r="AH61" s="156">
        <v>488935</v>
      </c>
      <c r="AI61" s="156">
        <v>17118737</v>
      </c>
      <c r="AJ61" s="3" t="s">
        <v>353</v>
      </c>
      <c r="AK61" s="4" t="s">
        <v>354</v>
      </c>
    </row>
    <row r="62" spans="1:37">
      <c r="A62" s="227">
        <v>6</v>
      </c>
      <c r="B62" s="228" t="s">
        <v>384</v>
      </c>
      <c r="C62" s="228">
        <v>44390715201</v>
      </c>
      <c r="D62" s="228" t="s">
        <v>362</v>
      </c>
      <c r="E62" s="228" t="s">
        <v>363</v>
      </c>
      <c r="F62" s="228" t="s">
        <v>294</v>
      </c>
      <c r="G62" s="228" t="s">
        <v>294</v>
      </c>
      <c r="H62" s="228" t="s">
        <v>294</v>
      </c>
      <c r="I62" s="228" t="s">
        <v>294</v>
      </c>
      <c r="J62" s="229">
        <v>44979</v>
      </c>
      <c r="K62" s="156">
        <v>4134866</v>
      </c>
      <c r="L62" s="156">
        <v>4134866</v>
      </c>
      <c r="M62" s="156">
        <v>3997859</v>
      </c>
      <c r="N62" s="156">
        <v>0</v>
      </c>
      <c r="O62" s="156">
        <v>220000</v>
      </c>
      <c r="P62" s="156">
        <v>3985462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220000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220000</v>
      </c>
      <c r="AE62" s="156">
        <v>220000</v>
      </c>
      <c r="AF62" s="156">
        <v>4217859</v>
      </c>
      <c r="AG62" s="156">
        <v>3985462</v>
      </c>
      <c r="AH62" s="156">
        <v>-232397</v>
      </c>
      <c r="AI62" s="156">
        <v>4728009</v>
      </c>
      <c r="AJ62" s="3" t="s">
        <v>353</v>
      </c>
      <c r="AK62" s="4" t="s">
        <v>354</v>
      </c>
    </row>
    <row r="63" spans="1:37" ht="24">
      <c r="A63" s="227">
        <v>6</v>
      </c>
      <c r="B63" s="228" t="s">
        <v>282</v>
      </c>
      <c r="C63" s="228">
        <v>44391015201</v>
      </c>
      <c r="D63" s="228" t="s">
        <v>364</v>
      </c>
      <c r="E63" s="228" t="s">
        <v>365</v>
      </c>
      <c r="F63" s="228" t="s">
        <v>294</v>
      </c>
      <c r="G63" s="228" t="s">
        <v>294</v>
      </c>
      <c r="H63" s="228" t="s">
        <v>294</v>
      </c>
      <c r="I63" s="228" t="s">
        <v>294</v>
      </c>
      <c r="J63" s="229">
        <v>44951</v>
      </c>
      <c r="K63" s="156">
        <v>1901127</v>
      </c>
      <c r="L63" s="156">
        <v>1901127</v>
      </c>
      <c r="M63" s="156">
        <v>1885735</v>
      </c>
      <c r="N63" s="156">
        <v>0</v>
      </c>
      <c r="O63" s="156">
        <v>0</v>
      </c>
      <c r="P63" s="156">
        <v>1881176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1885735</v>
      </c>
      <c r="AG63" s="156">
        <v>1881176</v>
      </c>
      <c r="AH63" s="156">
        <v>-4559</v>
      </c>
      <c r="AI63" s="156">
        <v>1978037</v>
      </c>
      <c r="AJ63" s="3"/>
      <c r="AK63" s="4"/>
    </row>
    <row r="64" spans="1:37">
      <c r="A64" s="227">
        <v>7</v>
      </c>
      <c r="B64" s="228" t="s">
        <v>239</v>
      </c>
      <c r="C64" s="228">
        <v>43955315201</v>
      </c>
      <c r="D64" s="228" t="s">
        <v>385</v>
      </c>
      <c r="E64" s="228" t="s">
        <v>386</v>
      </c>
      <c r="F64" s="228" t="s">
        <v>294</v>
      </c>
      <c r="G64" s="228" t="s">
        <v>294</v>
      </c>
      <c r="H64" s="228" t="s">
        <v>294</v>
      </c>
      <c r="I64" s="228" t="s">
        <v>294</v>
      </c>
      <c r="J64" s="229">
        <v>44237</v>
      </c>
      <c r="K64" s="156">
        <v>6131310</v>
      </c>
      <c r="L64" s="156">
        <v>6338797</v>
      </c>
      <c r="M64" s="156">
        <v>6305080</v>
      </c>
      <c r="N64" s="156">
        <v>207487.31</v>
      </c>
      <c r="O64" s="156">
        <v>-570912</v>
      </c>
      <c r="P64" s="156">
        <v>5734168</v>
      </c>
      <c r="Q64" s="156">
        <v>-570912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-570912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-570912</v>
      </c>
      <c r="AF64" s="156">
        <v>5734168</v>
      </c>
      <c r="AG64" s="156">
        <v>5734168</v>
      </c>
      <c r="AH64" s="156">
        <v>0</v>
      </c>
      <c r="AI64" s="156">
        <v>6350300</v>
      </c>
      <c r="AJ64" s="3"/>
      <c r="AK64" s="4"/>
    </row>
    <row r="65" spans="1:37">
      <c r="A65" s="227">
        <v>7</v>
      </c>
      <c r="B65" s="228" t="s">
        <v>284</v>
      </c>
      <c r="C65" s="228">
        <v>44025415201</v>
      </c>
      <c r="D65" s="228" t="s">
        <v>387</v>
      </c>
      <c r="E65" s="228" t="s">
        <v>388</v>
      </c>
      <c r="F65" s="228" t="s">
        <v>294</v>
      </c>
      <c r="G65" s="228" t="s">
        <v>294</v>
      </c>
      <c r="H65" s="228" t="s">
        <v>294</v>
      </c>
      <c r="I65" s="228" t="s">
        <v>294</v>
      </c>
      <c r="J65" s="229">
        <v>44937</v>
      </c>
      <c r="K65" s="156">
        <v>5191258</v>
      </c>
      <c r="L65" s="156">
        <v>5191258</v>
      </c>
      <c r="M65" s="156">
        <v>5651758</v>
      </c>
      <c r="N65" s="156">
        <v>0</v>
      </c>
      <c r="O65" s="156">
        <v>0</v>
      </c>
      <c r="P65" s="156">
        <v>5623798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5651758</v>
      </c>
      <c r="AG65" s="156">
        <v>5623798</v>
      </c>
      <c r="AH65" s="156">
        <v>-27960</v>
      </c>
      <c r="AI65" s="156">
        <v>5707114</v>
      </c>
      <c r="AJ65" s="3"/>
      <c r="AK65" s="4"/>
    </row>
    <row r="66" spans="1:37">
      <c r="A66" s="227">
        <v>7</v>
      </c>
      <c r="B66" s="228" t="s">
        <v>241</v>
      </c>
      <c r="C66" s="228">
        <v>44165215201</v>
      </c>
      <c r="D66" s="228" t="s">
        <v>295</v>
      </c>
      <c r="E66" s="228" t="s">
        <v>296</v>
      </c>
      <c r="F66" s="228" t="s">
        <v>294</v>
      </c>
      <c r="G66" s="228" t="s">
        <v>294</v>
      </c>
      <c r="H66" s="228" t="s">
        <v>294</v>
      </c>
      <c r="I66" s="228" t="s">
        <v>294</v>
      </c>
      <c r="J66" s="229">
        <v>44720</v>
      </c>
      <c r="K66" s="156">
        <v>6091557</v>
      </c>
      <c r="L66" s="156">
        <v>6416319</v>
      </c>
      <c r="M66" s="156">
        <v>6316136</v>
      </c>
      <c r="N66" s="156">
        <v>324761.8</v>
      </c>
      <c r="O66" s="156">
        <v>0</v>
      </c>
      <c r="P66" s="156">
        <v>6190704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6316136</v>
      </c>
      <c r="AG66" s="156">
        <v>6190704</v>
      </c>
      <c r="AH66" s="156">
        <v>-125432</v>
      </c>
      <c r="AI66" s="156">
        <v>6992900</v>
      </c>
      <c r="AJ66" s="3"/>
      <c r="AK66" s="4"/>
    </row>
    <row r="67" spans="1:37">
      <c r="A67" s="227">
        <v>7</v>
      </c>
      <c r="B67" s="228" t="s">
        <v>243</v>
      </c>
      <c r="C67" s="228">
        <v>44165615201</v>
      </c>
      <c r="D67" s="228" t="s">
        <v>387</v>
      </c>
      <c r="E67" s="228" t="s">
        <v>388</v>
      </c>
      <c r="F67" s="228" t="s">
        <v>294</v>
      </c>
      <c r="G67" s="228" t="s">
        <v>294</v>
      </c>
      <c r="H67" s="228" t="s">
        <v>294</v>
      </c>
      <c r="I67" s="228" t="s">
        <v>294</v>
      </c>
      <c r="J67" s="229">
        <v>45028</v>
      </c>
      <c r="K67" s="156">
        <v>2391656</v>
      </c>
      <c r="L67" s="156">
        <v>2492761</v>
      </c>
      <c r="M67" s="156">
        <v>2474615</v>
      </c>
      <c r="N67" s="156">
        <v>101104.64</v>
      </c>
      <c r="O67" s="156">
        <v>0</v>
      </c>
      <c r="P67" s="156">
        <v>2474272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2474615</v>
      </c>
      <c r="AG67" s="156">
        <v>2474272</v>
      </c>
      <c r="AH67" s="156">
        <v>-342</v>
      </c>
      <c r="AI67" s="156">
        <v>2000400</v>
      </c>
      <c r="AJ67" s="3"/>
      <c r="AK67" s="4"/>
    </row>
    <row r="68" spans="1:37">
      <c r="A68" s="227">
        <v>7</v>
      </c>
      <c r="B68" s="228" t="s">
        <v>245</v>
      </c>
      <c r="C68" s="228">
        <v>44380615201</v>
      </c>
      <c r="D68" s="228" t="s">
        <v>387</v>
      </c>
      <c r="E68" s="228" t="s">
        <v>388</v>
      </c>
      <c r="F68" s="228" t="s">
        <v>294</v>
      </c>
      <c r="G68" s="228" t="s">
        <v>294</v>
      </c>
      <c r="H68" s="228" t="s">
        <v>294</v>
      </c>
      <c r="I68" s="228" t="s">
        <v>294</v>
      </c>
      <c r="J68" s="229">
        <v>45084</v>
      </c>
      <c r="K68" s="156">
        <v>1219976</v>
      </c>
      <c r="L68" s="156">
        <v>1219975</v>
      </c>
      <c r="M68" s="156">
        <v>1270757</v>
      </c>
      <c r="N68" s="156">
        <v>-0.94</v>
      </c>
      <c r="O68" s="156">
        <v>0</v>
      </c>
      <c r="P68" s="156">
        <v>1271460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1270757</v>
      </c>
      <c r="AG68" s="156">
        <v>1271460</v>
      </c>
      <c r="AH68" s="156">
        <v>702</v>
      </c>
      <c r="AI68" s="156">
        <v>1145700</v>
      </c>
      <c r="AJ68" s="3"/>
      <c r="AK68" s="4"/>
    </row>
    <row r="69" spans="1:37">
      <c r="A69" s="227">
        <v>7</v>
      </c>
      <c r="B69" s="228" t="s">
        <v>247</v>
      </c>
      <c r="C69" s="228">
        <v>44602615201</v>
      </c>
      <c r="D69" s="228" t="s">
        <v>387</v>
      </c>
      <c r="E69" s="228" t="s">
        <v>388</v>
      </c>
      <c r="F69" s="228" t="s">
        <v>294</v>
      </c>
      <c r="G69" s="228" t="s">
        <v>294</v>
      </c>
      <c r="H69" s="228" t="s">
        <v>294</v>
      </c>
      <c r="I69" s="228" t="s">
        <v>294</v>
      </c>
      <c r="J69" s="229">
        <v>45091</v>
      </c>
      <c r="K69" s="156">
        <v>2654159</v>
      </c>
      <c r="L69" s="156">
        <v>2684159</v>
      </c>
      <c r="M69" s="156">
        <v>2759623</v>
      </c>
      <c r="N69" s="156">
        <v>30000</v>
      </c>
      <c r="O69" s="156">
        <v>0</v>
      </c>
      <c r="P69" s="156">
        <v>2762434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2759623</v>
      </c>
      <c r="AG69" s="156">
        <v>2762434</v>
      </c>
      <c r="AH69" s="156">
        <v>2811</v>
      </c>
      <c r="AI69" s="156">
        <v>2504300</v>
      </c>
      <c r="AJ69" s="3"/>
      <c r="AK69" s="4"/>
    </row>
    <row r="70" spans="1:37">
      <c r="A70" s="227">
        <v>7</v>
      </c>
      <c r="B70" s="228" t="s">
        <v>249</v>
      </c>
      <c r="C70" s="228">
        <v>44165315201</v>
      </c>
      <c r="D70" s="228" t="s">
        <v>387</v>
      </c>
      <c r="E70" s="228" t="s">
        <v>388</v>
      </c>
      <c r="F70" s="228" t="s">
        <v>294</v>
      </c>
      <c r="G70" s="228" t="s">
        <v>294</v>
      </c>
      <c r="H70" s="228" t="s">
        <v>294</v>
      </c>
      <c r="I70" s="228" t="s">
        <v>294</v>
      </c>
      <c r="J70" s="229">
        <v>45084</v>
      </c>
      <c r="K70" s="156">
        <v>1489626</v>
      </c>
      <c r="L70" s="156">
        <v>1494272</v>
      </c>
      <c r="M70" s="156">
        <v>1546615</v>
      </c>
      <c r="N70" s="156">
        <v>4645.84</v>
      </c>
      <c r="O70" s="156">
        <v>0</v>
      </c>
      <c r="P70" s="156">
        <v>1547180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1546615</v>
      </c>
      <c r="AG70" s="156">
        <v>1547180</v>
      </c>
      <c r="AH70" s="156">
        <v>565</v>
      </c>
      <c r="AI70" s="156">
        <v>1595200</v>
      </c>
      <c r="AJ70" s="3"/>
      <c r="AK70" s="4"/>
    </row>
    <row r="71" spans="1:37">
      <c r="A71" s="227">
        <v>7</v>
      </c>
      <c r="B71" s="228" t="s">
        <v>251</v>
      </c>
      <c r="C71" s="228">
        <v>41075525201</v>
      </c>
      <c r="D71" s="228" t="s">
        <v>389</v>
      </c>
      <c r="E71" s="228" t="s">
        <v>390</v>
      </c>
      <c r="F71" s="228" t="s">
        <v>294</v>
      </c>
      <c r="G71" s="228" t="s">
        <v>294</v>
      </c>
      <c r="H71" s="228" t="s">
        <v>294</v>
      </c>
      <c r="I71" s="228" t="s">
        <v>294</v>
      </c>
      <c r="J71" s="229">
        <v>43235</v>
      </c>
      <c r="K71" s="156">
        <v>56246888</v>
      </c>
      <c r="L71" s="156">
        <v>59724057</v>
      </c>
      <c r="M71" s="156">
        <v>59431792</v>
      </c>
      <c r="N71" s="156">
        <v>3477169.13</v>
      </c>
      <c r="O71" s="156">
        <v>0</v>
      </c>
      <c r="P71" s="156">
        <v>59377550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59431792</v>
      </c>
      <c r="AG71" s="156">
        <v>59377550</v>
      </c>
      <c r="AH71" s="156">
        <v>-54242</v>
      </c>
      <c r="AI71" s="156">
        <v>60000000</v>
      </c>
      <c r="AJ71" s="3" t="s">
        <v>391</v>
      </c>
      <c r="AK71" s="4" t="s">
        <v>392</v>
      </c>
    </row>
    <row r="72" spans="1:37">
      <c r="A72" s="227">
        <v>7</v>
      </c>
      <c r="B72" s="228" t="s">
        <v>253</v>
      </c>
      <c r="C72" s="228">
        <v>43953215201</v>
      </c>
      <c r="D72" s="228" t="s">
        <v>346</v>
      </c>
      <c r="E72" s="228" t="s">
        <v>347</v>
      </c>
      <c r="F72" s="228" t="s">
        <v>294</v>
      </c>
      <c r="G72" s="228" t="s">
        <v>294</v>
      </c>
      <c r="H72" s="228" t="s">
        <v>294</v>
      </c>
      <c r="I72" s="228" t="s">
        <v>294</v>
      </c>
      <c r="J72" s="229">
        <v>44153</v>
      </c>
      <c r="K72" s="156">
        <v>4459994</v>
      </c>
      <c r="L72" s="156">
        <v>4666559</v>
      </c>
      <c r="M72" s="156">
        <v>4582670</v>
      </c>
      <c r="N72" s="156">
        <v>206564.97</v>
      </c>
      <c r="O72" s="156">
        <v>0</v>
      </c>
      <c r="P72" s="156">
        <v>4694270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4582670</v>
      </c>
      <c r="AG72" s="156">
        <v>4694270</v>
      </c>
      <c r="AH72" s="156">
        <v>111600</v>
      </c>
      <c r="AI72" s="156">
        <v>4598900</v>
      </c>
      <c r="AJ72" s="3"/>
      <c r="AK72" s="4"/>
    </row>
    <row r="73" spans="1:37">
      <c r="A73" s="227">
        <v>7</v>
      </c>
      <c r="B73" s="228" t="s">
        <v>286</v>
      </c>
      <c r="C73" s="228">
        <v>44549415201</v>
      </c>
      <c r="D73" s="228" t="s">
        <v>387</v>
      </c>
      <c r="E73" s="228" t="s">
        <v>388</v>
      </c>
      <c r="F73" s="228" t="s">
        <v>294</v>
      </c>
      <c r="G73" s="228" t="s">
        <v>294</v>
      </c>
      <c r="H73" s="228" t="s">
        <v>294</v>
      </c>
      <c r="I73" s="228" t="s">
        <v>294</v>
      </c>
      <c r="J73" s="229">
        <v>45014</v>
      </c>
      <c r="K73" s="156">
        <v>4477908</v>
      </c>
      <c r="L73" s="156">
        <v>4477908</v>
      </c>
      <c r="M73" s="156">
        <v>4516174</v>
      </c>
      <c r="N73" s="156">
        <v>0</v>
      </c>
      <c r="O73" s="156">
        <v>0</v>
      </c>
      <c r="P73" s="156">
        <v>4513509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4516174</v>
      </c>
      <c r="AG73" s="156">
        <v>4513509</v>
      </c>
      <c r="AH73" s="156">
        <v>-2665</v>
      </c>
      <c r="AI73" s="156">
        <v>4643300</v>
      </c>
      <c r="AJ73" s="3"/>
      <c r="AK73" s="4"/>
    </row>
    <row r="74" spans="1:37">
      <c r="A74" s="227">
        <v>8</v>
      </c>
      <c r="B74" s="228" t="s">
        <v>255</v>
      </c>
      <c r="C74" s="228">
        <v>43854915201</v>
      </c>
      <c r="D74" s="228" t="s">
        <v>393</v>
      </c>
      <c r="E74" s="228" t="s">
        <v>394</v>
      </c>
      <c r="F74" s="228" t="s">
        <v>294</v>
      </c>
      <c r="G74" s="228" t="s">
        <v>294</v>
      </c>
      <c r="H74" s="228" t="s">
        <v>294</v>
      </c>
      <c r="I74" s="228" t="s">
        <v>294</v>
      </c>
      <c r="J74" s="229">
        <v>45181</v>
      </c>
      <c r="K74" s="156">
        <v>1133672</v>
      </c>
      <c r="L74" s="156">
        <v>1158672</v>
      </c>
      <c r="M74" s="156">
        <v>1068668</v>
      </c>
      <c r="N74" s="156">
        <v>25000</v>
      </c>
      <c r="O74" s="156">
        <v>0</v>
      </c>
      <c r="P74" s="156">
        <v>1068668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1068668</v>
      </c>
      <c r="AG74" s="156">
        <v>1068668</v>
      </c>
      <c r="AH74" s="156">
        <v>0</v>
      </c>
      <c r="AI74" s="156">
        <v>2868747</v>
      </c>
      <c r="AJ74" s="3"/>
      <c r="AK74" s="4"/>
    </row>
    <row r="75" spans="1:37">
      <c r="A75" s="182"/>
      <c r="B75" s="177"/>
      <c r="C75" s="177"/>
      <c r="D75" s="177"/>
      <c r="E75" s="177"/>
      <c r="F75" s="177"/>
      <c r="G75" s="177"/>
      <c r="H75" s="177"/>
      <c r="I75" s="177"/>
      <c r="J75" s="178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80"/>
      <c r="AK75" s="181"/>
    </row>
    <row r="76" spans="1:37">
      <c r="A76" s="182"/>
      <c r="B76" s="177"/>
      <c r="C76" s="177"/>
      <c r="D76" s="177"/>
      <c r="E76" s="177"/>
      <c r="F76" s="177"/>
      <c r="G76" s="177"/>
      <c r="H76" s="177"/>
      <c r="I76" s="177"/>
      <c r="J76" s="178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80"/>
      <c r="AK76" s="181"/>
    </row>
    <row r="77" spans="1:37">
      <c r="A77" s="182"/>
      <c r="B77" s="177"/>
      <c r="C77" s="177"/>
      <c r="D77" s="177"/>
      <c r="E77" s="177"/>
      <c r="F77" s="177"/>
      <c r="G77" s="177"/>
      <c r="H77" s="177"/>
      <c r="I77" s="177"/>
      <c r="J77" s="178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80"/>
      <c r="AK77" s="181"/>
    </row>
    <row r="78" spans="1:37">
      <c r="A78" s="182"/>
      <c r="B78" s="177"/>
      <c r="C78" s="177"/>
      <c r="D78" s="177"/>
      <c r="E78" s="177"/>
      <c r="F78" s="177"/>
      <c r="G78" s="177"/>
      <c r="H78" s="177"/>
      <c r="I78" s="177"/>
      <c r="J78" s="178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80"/>
      <c r="AK78" s="181"/>
    </row>
    <row r="79" spans="1:37">
      <c r="A79" s="182"/>
      <c r="B79" s="177"/>
      <c r="C79" s="177"/>
      <c r="D79" s="177"/>
      <c r="E79" s="177"/>
      <c r="F79" s="177"/>
      <c r="G79" s="177"/>
      <c r="H79" s="177"/>
      <c r="I79" s="177"/>
      <c r="J79" s="178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80"/>
      <c r="AK79" s="181"/>
    </row>
    <row r="80" spans="1:37">
      <c r="A80" s="182"/>
      <c r="B80" s="177"/>
      <c r="C80" s="177"/>
      <c r="D80" s="177"/>
      <c r="E80" s="177"/>
      <c r="F80" s="177"/>
      <c r="G80" s="177"/>
      <c r="H80" s="177"/>
      <c r="I80" s="177"/>
      <c r="J80" s="178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80"/>
      <c r="AK80" s="181"/>
    </row>
    <row r="81" spans="1:37">
      <c r="A81" s="182"/>
      <c r="B81" s="177"/>
      <c r="C81" s="177"/>
      <c r="D81" s="177"/>
      <c r="E81" s="177"/>
      <c r="F81" s="177"/>
      <c r="G81" s="177"/>
      <c r="H81" s="177"/>
      <c r="I81" s="177"/>
      <c r="J81" s="178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80"/>
      <c r="AK81" s="181"/>
    </row>
    <row r="82" spans="1:37">
      <c r="A82" s="182"/>
      <c r="B82" s="177"/>
      <c r="C82" s="177"/>
      <c r="D82" s="177"/>
      <c r="E82" s="177"/>
      <c r="F82" s="177"/>
      <c r="G82" s="177"/>
      <c r="H82" s="177"/>
      <c r="I82" s="177"/>
      <c r="J82" s="178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80"/>
      <c r="AK82" s="181"/>
    </row>
    <row r="83" spans="1:37">
      <c r="A83" s="182"/>
      <c r="B83" s="177"/>
      <c r="C83" s="177"/>
      <c r="D83" s="177"/>
      <c r="E83" s="177"/>
      <c r="F83" s="177"/>
      <c r="G83" s="177"/>
      <c r="H83" s="177"/>
      <c r="I83" s="177"/>
      <c r="J83" s="178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80"/>
      <c r="AK83" s="181"/>
    </row>
    <row r="84" spans="1:37">
      <c r="A84" s="182"/>
      <c r="B84" s="177"/>
      <c r="C84" s="177"/>
      <c r="D84" s="177"/>
      <c r="E84" s="177"/>
      <c r="F84" s="177"/>
      <c r="G84" s="177"/>
      <c r="H84" s="177"/>
      <c r="I84" s="177"/>
      <c r="J84" s="178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80"/>
      <c r="AK84" s="181"/>
    </row>
    <row r="85" spans="1:37">
      <c r="A85" s="182"/>
      <c r="B85" s="177"/>
      <c r="C85" s="177"/>
      <c r="D85" s="177"/>
      <c r="E85" s="177"/>
      <c r="F85" s="177"/>
      <c r="G85" s="177"/>
      <c r="H85" s="177"/>
      <c r="I85" s="177"/>
      <c r="J85" s="178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80"/>
      <c r="AK85" s="181"/>
    </row>
    <row r="86" spans="1:37">
      <c r="A86" s="182"/>
      <c r="B86" s="177"/>
      <c r="C86" s="177"/>
      <c r="D86" s="177"/>
      <c r="E86" s="177"/>
      <c r="F86" s="177"/>
      <c r="G86" s="177"/>
      <c r="H86" s="177"/>
      <c r="I86" s="177"/>
      <c r="J86" s="178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80"/>
      <c r="AK86" s="181"/>
    </row>
    <row r="87" spans="1:37">
      <c r="A87" s="182"/>
      <c r="B87" s="177"/>
      <c r="C87" s="177"/>
      <c r="D87" s="177"/>
      <c r="E87" s="177"/>
      <c r="F87" s="177"/>
      <c r="G87" s="177"/>
      <c r="H87" s="177"/>
      <c r="I87" s="177"/>
      <c r="J87" s="178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80"/>
      <c r="AK87" s="181"/>
    </row>
    <row r="88" spans="1:37">
      <c r="A88" s="182"/>
      <c r="B88" s="177"/>
      <c r="C88" s="177"/>
      <c r="D88" s="177"/>
      <c r="E88" s="177"/>
      <c r="F88" s="177"/>
      <c r="G88" s="177"/>
      <c r="H88" s="177"/>
      <c r="I88" s="177"/>
      <c r="J88" s="178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80"/>
      <c r="AK88" s="181"/>
    </row>
    <row r="89" spans="1:37">
      <c r="A89" s="182"/>
      <c r="B89" s="177"/>
      <c r="C89" s="177"/>
      <c r="D89" s="177"/>
      <c r="E89" s="177"/>
      <c r="F89" s="177"/>
      <c r="G89" s="177"/>
      <c r="H89" s="177"/>
      <c r="I89" s="177"/>
      <c r="J89" s="178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80"/>
      <c r="AK89" s="181"/>
    </row>
    <row r="90" spans="1:37">
      <c r="A90" s="182"/>
      <c r="B90" s="177"/>
      <c r="C90" s="177"/>
      <c r="D90" s="177"/>
      <c r="E90" s="177"/>
      <c r="F90" s="177"/>
      <c r="G90" s="177"/>
      <c r="H90" s="177"/>
      <c r="I90" s="177"/>
      <c r="J90" s="178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80"/>
      <c r="AK90" s="181"/>
    </row>
    <row r="91" spans="1:37">
      <c r="A91" s="182"/>
      <c r="B91" s="177"/>
      <c r="C91" s="177"/>
      <c r="D91" s="177"/>
      <c r="E91" s="177"/>
      <c r="F91" s="177"/>
      <c r="G91" s="177"/>
      <c r="H91" s="177"/>
      <c r="I91" s="177"/>
      <c r="J91" s="178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80"/>
      <c r="AK91" s="181"/>
    </row>
    <row r="92" spans="1:37">
      <c r="A92" s="182"/>
      <c r="B92" s="177"/>
      <c r="C92" s="177"/>
      <c r="D92" s="177"/>
      <c r="E92" s="177"/>
      <c r="F92" s="177"/>
      <c r="G92" s="177"/>
      <c r="H92" s="177"/>
      <c r="I92" s="177"/>
      <c r="J92" s="178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80"/>
      <c r="AK92" s="181"/>
    </row>
    <row r="93" spans="1:37">
      <c r="A93" s="182"/>
      <c r="B93" s="177"/>
      <c r="C93" s="177"/>
      <c r="D93" s="177"/>
      <c r="E93" s="177"/>
      <c r="F93" s="177"/>
      <c r="G93" s="177"/>
      <c r="H93" s="177"/>
      <c r="I93" s="177"/>
      <c r="J93" s="178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80"/>
      <c r="AK93" s="181"/>
    </row>
    <row r="94" spans="1:37">
      <c r="A94" s="182"/>
      <c r="B94" s="177"/>
      <c r="C94" s="177"/>
      <c r="D94" s="177"/>
      <c r="E94" s="177"/>
      <c r="F94" s="177"/>
      <c r="G94" s="177"/>
      <c r="H94" s="177"/>
      <c r="I94" s="177"/>
      <c r="J94" s="178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80"/>
      <c r="AK94" s="181"/>
    </row>
    <row r="95" spans="1:37">
      <c r="A95" s="182"/>
      <c r="B95" s="177"/>
      <c r="C95" s="177"/>
      <c r="D95" s="177"/>
      <c r="E95" s="177"/>
      <c r="F95" s="177"/>
      <c r="G95" s="177"/>
      <c r="H95" s="177"/>
      <c r="I95" s="177"/>
      <c r="J95" s="178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80"/>
      <c r="AK95" s="181"/>
    </row>
    <row r="96" spans="1:37">
      <c r="A96" s="182"/>
      <c r="B96" s="177"/>
      <c r="C96" s="177"/>
      <c r="D96" s="177"/>
      <c r="E96" s="177"/>
      <c r="F96" s="177"/>
      <c r="G96" s="177"/>
      <c r="H96" s="177"/>
      <c r="I96" s="177"/>
      <c r="J96" s="178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80"/>
      <c r="AK96" s="181"/>
    </row>
    <row r="97" spans="1:37">
      <c r="A97" s="182"/>
      <c r="B97" s="177"/>
      <c r="C97" s="177"/>
      <c r="D97" s="177"/>
      <c r="E97" s="177"/>
      <c r="F97" s="177"/>
      <c r="G97" s="177"/>
      <c r="H97" s="177"/>
      <c r="I97" s="177"/>
      <c r="J97" s="178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80"/>
      <c r="AK97" s="181"/>
    </row>
    <row r="98" spans="1:37">
      <c r="A98" s="182"/>
      <c r="B98" s="177"/>
      <c r="C98" s="177"/>
      <c r="D98" s="177"/>
      <c r="E98" s="177"/>
      <c r="F98" s="177"/>
      <c r="G98" s="177"/>
      <c r="H98" s="177"/>
      <c r="I98" s="177"/>
      <c r="J98" s="178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80"/>
      <c r="AK98" s="181"/>
    </row>
    <row r="99" spans="1:37">
      <c r="A99" s="182"/>
      <c r="B99" s="177"/>
      <c r="C99" s="177"/>
      <c r="D99" s="177"/>
      <c r="E99" s="177"/>
      <c r="F99" s="177"/>
      <c r="G99" s="177"/>
      <c r="H99" s="177"/>
      <c r="I99" s="177"/>
      <c r="J99" s="178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80"/>
      <c r="AK99" s="181"/>
    </row>
    <row r="100" spans="1:37">
      <c r="A100" s="182"/>
      <c r="B100" s="177"/>
      <c r="C100" s="177"/>
      <c r="D100" s="177"/>
      <c r="E100" s="177"/>
      <c r="F100" s="177"/>
      <c r="G100" s="177"/>
      <c r="H100" s="177"/>
      <c r="I100" s="177"/>
      <c r="J100" s="178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80"/>
      <c r="AK100" s="181"/>
    </row>
    <row r="101" spans="1:37">
      <c r="A101" s="182"/>
      <c r="B101" s="177"/>
      <c r="C101" s="177"/>
      <c r="D101" s="177"/>
      <c r="E101" s="177"/>
      <c r="F101" s="177"/>
      <c r="G101" s="177"/>
      <c r="H101" s="177"/>
      <c r="I101" s="177"/>
      <c r="J101" s="178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80"/>
      <c r="AK101" s="181"/>
    </row>
    <row r="102" spans="1:37">
      <c r="A102" s="182"/>
      <c r="B102" s="177"/>
      <c r="C102" s="177"/>
      <c r="D102" s="177"/>
      <c r="E102" s="177"/>
      <c r="F102" s="177"/>
      <c r="G102" s="177"/>
      <c r="H102" s="177"/>
      <c r="I102" s="177"/>
      <c r="J102" s="178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80"/>
      <c r="AK102" s="181"/>
    </row>
    <row r="103" spans="1:37">
      <c r="A103" s="182"/>
      <c r="B103" s="177"/>
      <c r="C103" s="177"/>
      <c r="D103" s="177"/>
      <c r="E103" s="177"/>
      <c r="F103" s="177"/>
      <c r="G103" s="177"/>
      <c r="H103" s="177"/>
      <c r="I103" s="177"/>
      <c r="J103" s="178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80"/>
      <c r="AK103" s="181"/>
    </row>
    <row r="104" spans="1:37">
      <c r="A104" s="182"/>
      <c r="B104" s="177"/>
      <c r="C104" s="177"/>
      <c r="D104" s="177"/>
      <c r="E104" s="177"/>
      <c r="F104" s="177"/>
      <c r="G104" s="177"/>
      <c r="H104" s="177"/>
      <c r="I104" s="177"/>
      <c r="J104" s="178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80"/>
      <c r="AK104" s="181"/>
    </row>
    <row r="105" spans="1:37">
      <c r="A105" s="182"/>
      <c r="B105" s="177"/>
      <c r="C105" s="177"/>
      <c r="D105" s="177"/>
      <c r="E105" s="177"/>
      <c r="F105" s="177"/>
      <c r="G105" s="177"/>
      <c r="H105" s="177"/>
      <c r="I105" s="177"/>
      <c r="J105" s="178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80"/>
      <c r="AK105" s="181"/>
    </row>
    <row r="106" spans="1:37">
      <c r="A106" s="182"/>
      <c r="B106" s="177"/>
      <c r="C106" s="177"/>
      <c r="D106" s="177"/>
      <c r="E106" s="177"/>
      <c r="F106" s="177"/>
      <c r="G106" s="177"/>
      <c r="H106" s="177"/>
      <c r="I106" s="177"/>
      <c r="J106" s="178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80"/>
      <c r="AK106" s="181"/>
    </row>
    <row r="107" spans="1:37">
      <c r="A107" s="182"/>
      <c r="B107" s="177"/>
      <c r="C107" s="177"/>
      <c r="D107" s="177"/>
      <c r="E107" s="177"/>
      <c r="F107" s="177"/>
      <c r="G107" s="177"/>
      <c r="H107" s="177"/>
      <c r="I107" s="177"/>
      <c r="J107" s="178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80"/>
      <c r="AK107" s="181"/>
    </row>
    <row r="108" spans="1:37">
      <c r="A108" s="182"/>
      <c r="B108" s="177"/>
      <c r="C108" s="177"/>
      <c r="D108" s="177"/>
      <c r="E108" s="177"/>
      <c r="F108" s="177"/>
      <c r="G108" s="177"/>
      <c r="H108" s="177"/>
      <c r="I108" s="177"/>
      <c r="J108" s="178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80"/>
      <c r="AK108" s="181"/>
    </row>
    <row r="109" spans="1:37">
      <c r="A109" s="182"/>
      <c r="B109" s="177"/>
      <c r="C109" s="177"/>
      <c r="D109" s="177"/>
      <c r="E109" s="177"/>
      <c r="F109" s="177"/>
      <c r="G109" s="177"/>
      <c r="H109" s="177"/>
      <c r="I109" s="177"/>
      <c r="J109" s="178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80"/>
      <c r="AK109" s="181"/>
    </row>
    <row r="110" spans="1:37">
      <c r="A110" s="182"/>
      <c r="B110" s="177"/>
      <c r="C110" s="177"/>
      <c r="D110" s="177"/>
      <c r="E110" s="177"/>
      <c r="F110" s="177"/>
      <c r="G110" s="177"/>
      <c r="H110" s="177"/>
      <c r="I110" s="177"/>
      <c r="J110" s="178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80"/>
      <c r="AK110" s="181"/>
    </row>
    <row r="111" spans="1:37">
      <c r="A111" s="182"/>
      <c r="B111" s="177"/>
      <c r="C111" s="177"/>
      <c r="D111" s="177"/>
      <c r="E111" s="177"/>
      <c r="F111" s="177"/>
      <c r="G111" s="177"/>
      <c r="H111" s="177"/>
      <c r="I111" s="177"/>
      <c r="J111" s="178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80"/>
      <c r="AK111" s="181"/>
    </row>
    <row r="112" spans="1:37">
      <c r="A112" s="182"/>
      <c r="B112" s="177"/>
      <c r="C112" s="177"/>
      <c r="D112" s="177"/>
      <c r="E112" s="177"/>
      <c r="F112" s="177"/>
      <c r="G112" s="177"/>
      <c r="H112" s="177"/>
      <c r="I112" s="177"/>
      <c r="J112" s="178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80"/>
      <c r="AK112" s="181"/>
    </row>
    <row r="113" spans="1:37">
      <c r="A113" s="182"/>
      <c r="B113" s="177"/>
      <c r="C113" s="177"/>
      <c r="D113" s="177"/>
      <c r="E113" s="177"/>
      <c r="F113" s="177"/>
      <c r="G113" s="177"/>
      <c r="H113" s="177"/>
      <c r="I113" s="177"/>
      <c r="J113" s="178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80"/>
      <c r="AK113" s="181"/>
    </row>
    <row r="114" spans="1:37">
      <c r="A114" s="182"/>
      <c r="B114" s="177"/>
      <c r="C114" s="177"/>
      <c r="D114" s="177"/>
      <c r="E114" s="177"/>
      <c r="F114" s="177"/>
      <c r="G114" s="177"/>
      <c r="H114" s="177"/>
      <c r="I114" s="177"/>
      <c r="J114" s="178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80"/>
      <c r="AK114" s="181"/>
    </row>
    <row r="115" spans="1:37">
      <c r="A115" s="182"/>
      <c r="B115" s="177"/>
      <c r="C115" s="177"/>
      <c r="D115" s="177"/>
      <c r="E115" s="177"/>
      <c r="F115" s="177"/>
      <c r="G115" s="177"/>
      <c r="H115" s="177"/>
      <c r="I115" s="177"/>
      <c r="J115" s="178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80"/>
      <c r="AK115" s="181"/>
    </row>
    <row r="116" spans="1:37">
      <c r="A116" s="182"/>
      <c r="B116" s="177"/>
      <c r="C116" s="177"/>
      <c r="D116" s="177"/>
      <c r="E116" s="177"/>
      <c r="F116" s="177"/>
      <c r="G116" s="177"/>
      <c r="H116" s="177"/>
      <c r="I116" s="177"/>
      <c r="J116" s="178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80"/>
      <c r="AK116" s="181"/>
    </row>
    <row r="117" spans="1:37">
      <c r="A117" s="182"/>
      <c r="B117" s="177"/>
      <c r="C117" s="177"/>
      <c r="D117" s="177"/>
      <c r="E117" s="177"/>
      <c r="F117" s="177"/>
      <c r="G117" s="177"/>
      <c r="H117" s="177"/>
      <c r="I117" s="177"/>
      <c r="J117" s="178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80"/>
      <c r="AK117" s="181"/>
    </row>
    <row r="118" spans="1:37">
      <c r="A118" s="182"/>
      <c r="B118" s="177"/>
      <c r="C118" s="177"/>
      <c r="D118" s="177"/>
      <c r="E118" s="177"/>
      <c r="F118" s="177"/>
      <c r="G118" s="177"/>
      <c r="H118" s="177"/>
      <c r="I118" s="177"/>
      <c r="J118" s="178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80"/>
      <c r="AK118" s="181"/>
    </row>
    <row r="119" spans="1:37">
      <c r="A119" s="182"/>
      <c r="B119" s="177"/>
      <c r="C119" s="177"/>
      <c r="D119" s="177"/>
      <c r="E119" s="177"/>
      <c r="F119" s="177"/>
      <c r="G119" s="177"/>
      <c r="H119" s="177"/>
      <c r="I119" s="177"/>
      <c r="J119" s="178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80"/>
      <c r="AK119" s="181"/>
    </row>
    <row r="120" spans="1:37">
      <c r="A120" s="182"/>
      <c r="B120" s="177"/>
      <c r="C120" s="177"/>
      <c r="D120" s="177"/>
      <c r="E120" s="177"/>
      <c r="F120" s="177"/>
      <c r="G120" s="177"/>
      <c r="H120" s="177"/>
      <c r="I120" s="177"/>
      <c r="J120" s="178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80"/>
      <c r="AK120" s="181"/>
    </row>
    <row r="121" spans="1:37">
      <c r="A121" s="182"/>
      <c r="B121" s="177"/>
      <c r="C121" s="177"/>
      <c r="D121" s="177"/>
      <c r="E121" s="177"/>
      <c r="F121" s="177"/>
      <c r="G121" s="177"/>
      <c r="H121" s="177"/>
      <c r="I121" s="177"/>
      <c r="J121" s="178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80"/>
      <c r="AK121" s="181"/>
    </row>
    <row r="122" spans="1:37">
      <c r="A122" s="182"/>
      <c r="B122" s="177"/>
      <c r="C122" s="177"/>
      <c r="D122" s="177"/>
      <c r="E122" s="177"/>
      <c r="F122" s="177"/>
      <c r="G122" s="177"/>
      <c r="H122" s="177"/>
      <c r="I122" s="177"/>
      <c r="J122" s="178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80"/>
      <c r="AK122" s="181"/>
    </row>
    <row r="123" spans="1:37">
      <c r="A123" s="182"/>
      <c r="B123" s="177"/>
      <c r="C123" s="177"/>
      <c r="D123" s="177"/>
      <c r="E123" s="177"/>
      <c r="F123" s="177"/>
      <c r="G123" s="177"/>
      <c r="H123" s="177"/>
      <c r="I123" s="177"/>
      <c r="J123" s="178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80"/>
      <c r="AK123" s="181"/>
    </row>
    <row r="124" spans="1:37">
      <c r="A124" s="182"/>
      <c r="B124" s="177"/>
      <c r="C124" s="177"/>
      <c r="D124" s="177"/>
      <c r="E124" s="177"/>
      <c r="F124" s="177"/>
      <c r="G124" s="177"/>
      <c r="H124" s="177"/>
      <c r="I124" s="177"/>
      <c r="J124" s="178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80"/>
      <c r="AK124" s="181"/>
    </row>
    <row r="125" spans="1:37">
      <c r="A125" s="182"/>
      <c r="B125" s="177"/>
      <c r="C125" s="177"/>
      <c r="D125" s="177"/>
      <c r="E125" s="177"/>
      <c r="F125" s="177"/>
      <c r="G125" s="177"/>
      <c r="H125" s="177"/>
      <c r="I125" s="177"/>
      <c r="J125" s="178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80"/>
      <c r="AK125" s="181"/>
    </row>
    <row r="126" spans="1:37">
      <c r="A126" s="182"/>
      <c r="B126" s="177"/>
      <c r="C126" s="177"/>
      <c r="D126" s="177"/>
      <c r="E126" s="177"/>
      <c r="F126" s="177"/>
      <c r="G126" s="177"/>
      <c r="H126" s="177"/>
      <c r="I126" s="177"/>
      <c r="J126" s="178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80"/>
      <c r="AK126" s="181"/>
    </row>
    <row r="127" spans="1:37">
      <c r="A127" s="182"/>
      <c r="B127" s="177"/>
      <c r="C127" s="177"/>
      <c r="D127" s="177"/>
      <c r="E127" s="177"/>
      <c r="F127" s="177"/>
      <c r="G127" s="177"/>
      <c r="H127" s="177"/>
      <c r="I127" s="177"/>
      <c r="J127" s="178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80"/>
      <c r="AK127" s="181"/>
    </row>
    <row r="128" spans="1:37">
      <c r="A128" s="182"/>
      <c r="B128" s="177"/>
      <c r="C128" s="177"/>
      <c r="D128" s="177"/>
      <c r="E128" s="177"/>
      <c r="F128" s="177"/>
      <c r="G128" s="177"/>
      <c r="H128" s="177"/>
      <c r="I128" s="177"/>
      <c r="J128" s="178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80"/>
      <c r="AK128" s="181"/>
    </row>
    <row r="129" spans="1:37">
      <c r="A129" s="182"/>
      <c r="B129" s="177"/>
      <c r="C129" s="177"/>
      <c r="D129" s="177"/>
      <c r="E129" s="177"/>
      <c r="F129" s="177"/>
      <c r="G129" s="177"/>
      <c r="H129" s="177"/>
      <c r="I129" s="177"/>
      <c r="J129" s="178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80"/>
      <c r="AK129" s="181"/>
    </row>
    <row r="130" spans="1:37">
      <c r="A130" s="182"/>
      <c r="B130" s="177"/>
      <c r="C130" s="177"/>
      <c r="D130" s="177"/>
      <c r="E130" s="177"/>
      <c r="F130" s="177"/>
      <c r="G130" s="177"/>
      <c r="H130" s="177"/>
      <c r="I130" s="177"/>
      <c r="J130" s="178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80"/>
      <c r="AK130" s="181"/>
    </row>
    <row r="131" spans="1:37">
      <c r="A131" s="182"/>
      <c r="B131" s="177"/>
      <c r="C131" s="177"/>
      <c r="D131" s="177"/>
      <c r="E131" s="177"/>
      <c r="F131" s="177"/>
      <c r="G131" s="177"/>
      <c r="H131" s="177"/>
      <c r="I131" s="177"/>
      <c r="J131" s="178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80"/>
      <c r="AK131" s="181"/>
    </row>
    <row r="132" spans="1:37">
      <c r="A132" s="182"/>
      <c r="B132" s="177"/>
      <c r="C132" s="177"/>
      <c r="D132" s="177"/>
      <c r="E132" s="177"/>
      <c r="F132" s="177"/>
      <c r="G132" s="177"/>
      <c r="H132" s="177"/>
      <c r="I132" s="177"/>
      <c r="J132" s="178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80"/>
      <c r="AK132" s="181"/>
    </row>
    <row r="133" spans="1:37">
      <c r="A133" s="182"/>
      <c r="B133" s="177"/>
      <c r="C133" s="177"/>
      <c r="D133" s="177"/>
      <c r="E133" s="177"/>
      <c r="F133" s="177"/>
      <c r="G133" s="177"/>
      <c r="H133" s="177"/>
      <c r="I133" s="177"/>
      <c r="J133" s="178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80"/>
      <c r="AK133" s="181"/>
    </row>
    <row r="134" spans="1:37">
      <c r="A134" s="182"/>
      <c r="B134" s="177"/>
      <c r="C134" s="177"/>
      <c r="D134" s="177"/>
      <c r="E134" s="177"/>
      <c r="F134" s="177"/>
      <c r="G134" s="177"/>
      <c r="H134" s="177"/>
      <c r="I134" s="177"/>
      <c r="J134" s="178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80"/>
      <c r="AK134" s="181"/>
    </row>
    <row r="135" spans="1:37">
      <c r="A135" s="182"/>
      <c r="B135" s="177"/>
      <c r="C135" s="177"/>
      <c r="D135" s="177"/>
      <c r="E135" s="177"/>
      <c r="F135" s="177"/>
      <c r="G135" s="177"/>
      <c r="H135" s="177"/>
      <c r="I135" s="177"/>
      <c r="J135" s="178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80"/>
      <c r="AK135" s="181"/>
    </row>
    <row r="136" spans="1:37">
      <c r="A136" s="182"/>
      <c r="B136" s="177"/>
      <c r="C136" s="177"/>
      <c r="D136" s="177"/>
      <c r="E136" s="177"/>
      <c r="F136" s="177"/>
      <c r="G136" s="177"/>
      <c r="H136" s="177"/>
      <c r="I136" s="177"/>
      <c r="J136" s="178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80"/>
      <c r="AK136" s="181"/>
    </row>
    <row r="137" spans="1:37">
      <c r="A137" s="182"/>
      <c r="B137" s="177"/>
      <c r="C137" s="177"/>
      <c r="D137" s="177"/>
      <c r="E137" s="177"/>
      <c r="F137" s="177"/>
      <c r="G137" s="177"/>
      <c r="H137" s="177"/>
      <c r="I137" s="177"/>
      <c r="J137" s="178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80"/>
      <c r="AK137" s="181"/>
    </row>
    <row r="138" spans="1:37">
      <c r="A138" s="182"/>
      <c r="B138" s="177"/>
      <c r="C138" s="177"/>
      <c r="D138" s="177"/>
      <c r="E138" s="177"/>
      <c r="F138" s="177"/>
      <c r="G138" s="177"/>
      <c r="H138" s="177"/>
      <c r="I138" s="177"/>
      <c r="J138" s="178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80"/>
      <c r="AK138" s="181"/>
    </row>
    <row r="139" spans="1:37">
      <c r="A139" s="182"/>
      <c r="B139" s="177"/>
      <c r="C139" s="177"/>
      <c r="D139" s="177"/>
      <c r="E139" s="177"/>
      <c r="F139" s="177"/>
      <c r="G139" s="177"/>
      <c r="H139" s="177"/>
      <c r="I139" s="177"/>
      <c r="J139" s="178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80"/>
      <c r="AK139" s="181"/>
    </row>
    <row r="140" spans="1:37">
      <c r="A140" s="182"/>
      <c r="B140" s="177"/>
      <c r="C140" s="177"/>
      <c r="D140" s="177"/>
      <c r="E140" s="177"/>
      <c r="F140" s="177"/>
      <c r="G140" s="177"/>
      <c r="H140" s="177"/>
      <c r="I140" s="177"/>
      <c r="J140" s="178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80"/>
      <c r="AK140" s="181"/>
    </row>
    <row r="141" spans="1:37">
      <c r="A141" s="182"/>
      <c r="B141" s="177"/>
      <c r="C141" s="177"/>
      <c r="D141" s="177"/>
      <c r="E141" s="177"/>
      <c r="F141" s="177"/>
      <c r="G141" s="177"/>
      <c r="H141" s="177"/>
      <c r="I141" s="177"/>
      <c r="J141" s="178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80"/>
      <c r="AK141" s="181"/>
    </row>
    <row r="142" spans="1:37">
      <c r="A142" s="182"/>
      <c r="B142" s="177"/>
      <c r="C142" s="177"/>
      <c r="D142" s="177"/>
      <c r="E142" s="177"/>
      <c r="F142" s="177"/>
      <c r="G142" s="177"/>
      <c r="H142" s="177"/>
      <c r="I142" s="177"/>
      <c r="J142" s="178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80"/>
      <c r="AK142" s="181"/>
    </row>
    <row r="143" spans="1:37">
      <c r="A143" s="182"/>
      <c r="B143" s="177"/>
      <c r="C143" s="177"/>
      <c r="D143" s="177"/>
      <c r="E143" s="177"/>
      <c r="F143" s="177"/>
      <c r="G143" s="177"/>
      <c r="H143" s="177"/>
      <c r="I143" s="177"/>
      <c r="J143" s="178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80"/>
      <c r="AK143" s="181"/>
    </row>
    <row r="144" spans="1:37">
      <c r="A144" s="182"/>
      <c r="B144" s="177"/>
      <c r="C144" s="177"/>
      <c r="D144" s="177"/>
      <c r="E144" s="177"/>
      <c r="F144" s="177"/>
      <c r="G144" s="177"/>
      <c r="H144" s="177"/>
      <c r="I144" s="177"/>
      <c r="J144" s="178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80"/>
      <c r="AK144" s="181"/>
    </row>
    <row r="145" spans="1:37">
      <c r="A145" s="182"/>
      <c r="B145" s="177"/>
      <c r="C145" s="177"/>
      <c r="D145" s="177"/>
      <c r="E145" s="177"/>
      <c r="F145" s="177"/>
      <c r="G145" s="177"/>
      <c r="H145" s="177"/>
      <c r="I145" s="177"/>
      <c r="J145" s="178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80"/>
      <c r="AK145" s="181"/>
    </row>
    <row r="146" spans="1:37">
      <c r="A146" s="182"/>
      <c r="B146" s="177"/>
      <c r="C146" s="177"/>
      <c r="D146" s="177"/>
      <c r="E146" s="177"/>
      <c r="F146" s="177"/>
      <c r="G146" s="177"/>
      <c r="H146" s="177"/>
      <c r="I146" s="177"/>
      <c r="J146" s="178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80"/>
      <c r="AK146" s="181"/>
    </row>
    <row r="147" spans="1:37">
      <c r="A147" s="182"/>
      <c r="B147" s="177"/>
      <c r="C147" s="177"/>
      <c r="D147" s="177"/>
      <c r="E147" s="177"/>
      <c r="F147" s="177"/>
      <c r="G147" s="177"/>
      <c r="H147" s="177"/>
      <c r="I147" s="177"/>
      <c r="J147" s="178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80"/>
      <c r="AK147" s="181"/>
    </row>
    <row r="148" spans="1:37">
      <c r="A148" s="182"/>
      <c r="B148" s="177"/>
      <c r="C148" s="177"/>
      <c r="D148" s="177"/>
      <c r="E148" s="177"/>
      <c r="F148" s="177"/>
      <c r="G148" s="177"/>
      <c r="H148" s="177"/>
      <c r="I148" s="177"/>
      <c r="J148" s="178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80"/>
      <c r="AK148" s="181"/>
    </row>
    <row r="149" spans="1:37">
      <c r="A149" s="182"/>
      <c r="B149" s="177"/>
      <c r="C149" s="177"/>
      <c r="D149" s="177"/>
      <c r="E149" s="177"/>
      <c r="F149" s="177"/>
      <c r="G149" s="177"/>
      <c r="H149" s="177"/>
      <c r="I149" s="177"/>
      <c r="J149" s="178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80"/>
      <c r="AK149" s="181"/>
    </row>
    <row r="150" spans="1:37">
      <c r="A150" s="182"/>
      <c r="B150" s="177"/>
      <c r="C150" s="177"/>
      <c r="D150" s="177"/>
      <c r="E150" s="177"/>
      <c r="F150" s="177"/>
      <c r="G150" s="177"/>
      <c r="H150" s="177"/>
      <c r="I150" s="177"/>
      <c r="J150" s="178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80"/>
      <c r="AK150" s="181"/>
    </row>
    <row r="151" spans="1:37">
      <c r="A151" s="182"/>
      <c r="B151" s="177"/>
      <c r="C151" s="177"/>
      <c r="D151" s="177"/>
      <c r="E151" s="177"/>
      <c r="F151" s="177"/>
      <c r="G151" s="177"/>
      <c r="H151" s="177"/>
      <c r="I151" s="177"/>
      <c r="J151" s="178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80"/>
      <c r="AK151" s="181"/>
    </row>
    <row r="152" spans="1:37">
      <c r="A152" s="182"/>
      <c r="B152" s="177"/>
      <c r="C152" s="177"/>
      <c r="D152" s="177"/>
      <c r="E152" s="177"/>
      <c r="F152" s="177"/>
      <c r="G152" s="177"/>
      <c r="H152" s="177"/>
      <c r="I152" s="177"/>
      <c r="J152" s="178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80"/>
      <c r="AK152" s="181"/>
    </row>
    <row r="153" spans="1:37">
      <c r="A153" s="182"/>
      <c r="B153" s="177"/>
      <c r="C153" s="177"/>
      <c r="D153" s="177"/>
      <c r="E153" s="177"/>
      <c r="F153" s="177"/>
      <c r="G153" s="177"/>
      <c r="H153" s="177"/>
      <c r="I153" s="177"/>
      <c r="J153" s="178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80"/>
      <c r="AK153" s="181"/>
    </row>
    <row r="154" spans="1:37">
      <c r="A154" s="182"/>
      <c r="B154" s="177"/>
      <c r="C154" s="177"/>
      <c r="D154" s="177"/>
      <c r="E154" s="177"/>
      <c r="F154" s="177"/>
      <c r="G154" s="177"/>
      <c r="H154" s="177"/>
      <c r="I154" s="177"/>
      <c r="J154" s="178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80"/>
      <c r="AK154" s="181"/>
    </row>
    <row r="155" spans="1:37">
      <c r="A155" s="182"/>
      <c r="B155" s="177"/>
      <c r="C155" s="177"/>
      <c r="D155" s="177"/>
      <c r="E155" s="177"/>
      <c r="F155" s="177"/>
      <c r="G155" s="177"/>
      <c r="H155" s="177"/>
      <c r="I155" s="177"/>
      <c r="J155" s="178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80"/>
      <c r="AK155" s="181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10/18/2024&amp;C&amp;"Times New Roman,Bold"&amp;10Construction Cost and Time 
Innovative Contract Data
For Contracts Completed First Quarter Fiscal Year 2024/2025&amp;RPage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30" t="s">
        <v>457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72" sqref="CA72:CU72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8" bestFit="1" customWidth="1"/>
    <col min="30" max="31" width="4" bestFit="1" customWidth="1"/>
    <col min="32" max="32" width="5.5703125" bestFit="1" customWidth="1"/>
    <col min="33" max="33" width="10.42578125" bestFit="1" customWidth="1"/>
    <col min="34" max="34" width="8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7" bestFit="1" customWidth="1"/>
    <col min="39" max="39" width="2" bestFit="1" customWidth="1"/>
    <col min="40" max="40" width="3.5703125" bestFit="1" customWidth="1"/>
    <col min="41" max="41" width="8" bestFit="1" customWidth="1"/>
    <col min="42" max="43" width="2" bestFit="1" customWidth="1"/>
    <col min="44" max="44" width="3.5703125" bestFit="1" customWidth="1"/>
    <col min="45" max="45" width="11" bestFit="1" customWidth="1"/>
    <col min="46" max="47" width="2" bestFit="1" customWidth="1"/>
    <col min="48" max="49" width="3.5703125" bestFit="1" customWidth="1"/>
    <col min="50" max="50" width="2" bestFit="1" customWidth="1"/>
    <col min="51" max="51" width="4" bestFit="1" customWidth="1"/>
    <col min="52" max="52" width="4.5703125" bestFit="1" customWidth="1"/>
    <col min="53" max="53" width="9" bestFit="1" customWidth="1"/>
    <col min="54" max="54" width="6" bestFit="1" customWidth="1"/>
    <col min="55" max="55" width="3" bestFit="1" customWidth="1"/>
    <col min="56" max="56" width="3.5703125" bestFit="1" customWidth="1"/>
    <col min="57" max="57" width="9" bestFit="1" customWidth="1"/>
    <col min="58" max="58" width="7" bestFit="1" customWidth="1"/>
    <col min="59" max="59" width="2" bestFit="1" customWidth="1"/>
    <col min="60" max="61" width="3.5703125" bestFit="1" customWidth="1"/>
    <col min="62" max="62" width="2" bestFit="1" customWidth="1"/>
    <col min="63" max="63" width="4" bestFit="1" customWidth="1"/>
    <col min="64" max="64" width="4.5703125" bestFit="1" customWidth="1"/>
    <col min="65" max="65" width="9" bestFit="1" customWidth="1"/>
    <col min="66" max="66" width="6" bestFit="1" customWidth="1"/>
    <col min="67" max="67" width="2" bestFit="1" customWidth="1"/>
    <col min="68" max="68" width="3.5703125" bestFit="1" customWidth="1"/>
    <col min="69" max="69" width="9" bestFit="1" customWidth="1"/>
    <col min="70" max="70" width="2" bestFit="1" customWidth="1"/>
    <col min="71" max="71" width="3" bestFit="1" customWidth="1"/>
    <col min="72" max="72" width="4.5703125" bestFit="1" customWidth="1"/>
    <col min="73" max="73" width="9" bestFit="1" customWidth="1"/>
    <col min="74" max="74" width="7" bestFit="1" customWidth="1"/>
    <col min="75" max="75" width="4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0.42578125" bestFit="1" customWidth="1"/>
    <col min="82" max="82" width="8" bestFit="1" customWidth="1"/>
    <col min="83" max="83" width="11" bestFit="1" customWidth="1"/>
    <col min="84" max="84" width="44.8554687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2.140625" bestFit="1" customWidth="1"/>
    <col min="99" max="99" width="173" bestFit="1" customWidth="1"/>
    <col min="100" max="101" width="4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301</v>
      </c>
      <c r="D1" s="67" t="s">
        <v>395</v>
      </c>
      <c r="E1" s="68">
        <v>44951</v>
      </c>
      <c r="F1" s="185" t="s">
        <v>396</v>
      </c>
      <c r="G1" s="67" t="s">
        <v>397</v>
      </c>
      <c r="H1" s="69">
        <v>1</v>
      </c>
      <c r="I1" s="69">
        <v>0</v>
      </c>
      <c r="J1" s="69">
        <v>200</v>
      </c>
      <c r="K1" s="69">
        <v>308</v>
      </c>
      <c r="L1" s="69">
        <v>297</v>
      </c>
      <c r="M1" s="69">
        <v>11</v>
      </c>
      <c r="N1" s="69">
        <v>0</v>
      </c>
      <c r="O1" s="69">
        <v>0</v>
      </c>
      <c r="P1" s="69">
        <v>108</v>
      </c>
      <c r="Q1" s="80">
        <v>0</v>
      </c>
      <c r="R1" s="80">
        <v>3477042</v>
      </c>
      <c r="S1" s="80">
        <v>50000</v>
      </c>
      <c r="T1" s="80">
        <v>3427042</v>
      </c>
      <c r="U1" s="80">
        <v>3477042</v>
      </c>
      <c r="V1" s="80">
        <v>3332356</v>
      </c>
      <c r="W1" s="80">
        <v>0</v>
      </c>
      <c r="X1" s="80">
        <v>0</v>
      </c>
      <c r="Y1" s="80">
        <v>0</v>
      </c>
      <c r="Z1" s="80">
        <v>3332356</v>
      </c>
      <c r="AA1" s="80">
        <v>3320317</v>
      </c>
      <c r="AB1" s="80">
        <v>-12039</v>
      </c>
      <c r="AC1" s="69">
        <v>0</v>
      </c>
      <c r="AD1" s="69">
        <v>86</v>
      </c>
      <c r="AE1" s="69">
        <v>0</v>
      </c>
      <c r="AF1" s="80">
        <v>0</v>
      </c>
      <c r="AG1" s="80">
        <v>0</v>
      </c>
      <c r="AH1" s="69">
        <v>0</v>
      </c>
      <c r="AI1" s="69">
        <v>0</v>
      </c>
      <c r="AJ1" s="80">
        <v>0</v>
      </c>
      <c r="AK1" s="80">
        <v>0</v>
      </c>
      <c r="AL1" s="69">
        <v>0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0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0</v>
      </c>
      <c r="CC1" s="80">
        <v>0</v>
      </c>
      <c r="CD1" s="69">
        <v>0</v>
      </c>
      <c r="CE1" s="69" t="s">
        <v>295</v>
      </c>
      <c r="CF1" s="69" t="s">
        <v>296</v>
      </c>
      <c r="CG1" s="69" t="s">
        <v>294</v>
      </c>
      <c r="CH1" s="69" t="s">
        <v>294</v>
      </c>
      <c r="CI1" s="69" t="s">
        <v>294</v>
      </c>
      <c r="CJ1" s="68" t="s">
        <v>294</v>
      </c>
      <c r="CK1" s="68">
        <v>45474</v>
      </c>
      <c r="CL1" s="185" t="s">
        <v>398</v>
      </c>
      <c r="CM1" s="67" t="s">
        <v>399</v>
      </c>
      <c r="CN1" s="67" t="s">
        <v>168</v>
      </c>
      <c r="CO1" s="68">
        <v>45421</v>
      </c>
      <c r="CP1" s="185" t="s">
        <v>400</v>
      </c>
      <c r="CQ1" s="67" t="s">
        <v>401</v>
      </c>
      <c r="CR1" s="67" t="s">
        <v>189</v>
      </c>
      <c r="CS1" s="69">
        <v>3367085.92</v>
      </c>
      <c r="CT1" s="69"/>
      <c r="CU1" s="69"/>
      <c r="CV1" s="69">
        <v>0</v>
      </c>
      <c r="CW1" s="69">
        <v>22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COUNTIF(A1:A72,"01CO")</f>
        <v>2</v>
      </c>
      <c r="DI1" t="s">
        <v>149</v>
      </c>
      <c r="DJ1">
        <v>1</v>
      </c>
      <c r="DK1">
        <f>DH1</f>
        <v>2</v>
      </c>
    </row>
    <row r="2" spans="1:115">
      <c r="A2" t="str">
        <f t="shared" si="0"/>
        <v>01CO</v>
      </c>
      <c r="B2" s="67" t="s">
        <v>129</v>
      </c>
      <c r="C2" s="67" t="s">
        <v>174</v>
      </c>
      <c r="D2" s="67" t="s">
        <v>175</v>
      </c>
      <c r="E2" s="68">
        <v>44860</v>
      </c>
      <c r="F2" s="185" t="s">
        <v>402</v>
      </c>
      <c r="G2" s="67" t="s">
        <v>397</v>
      </c>
      <c r="H2" s="69">
        <v>1</v>
      </c>
      <c r="I2" s="69">
        <v>6</v>
      </c>
      <c r="J2" s="69">
        <v>130</v>
      </c>
      <c r="K2" s="69">
        <v>247</v>
      </c>
      <c r="L2" s="69">
        <v>247</v>
      </c>
      <c r="M2" s="69">
        <v>0</v>
      </c>
      <c r="N2" s="69">
        <v>0</v>
      </c>
      <c r="O2" s="69">
        <v>0</v>
      </c>
      <c r="P2" s="69">
        <v>107</v>
      </c>
      <c r="Q2" s="80">
        <v>10</v>
      </c>
      <c r="R2" s="80">
        <v>1159034</v>
      </c>
      <c r="S2" s="80">
        <v>0</v>
      </c>
      <c r="T2" s="80">
        <v>1159034</v>
      </c>
      <c r="U2" s="80">
        <v>1218049</v>
      </c>
      <c r="V2" s="80">
        <v>1206007</v>
      </c>
      <c r="W2" s="80">
        <v>0</v>
      </c>
      <c r="X2" s="80">
        <v>0</v>
      </c>
      <c r="Y2" s="80">
        <v>0</v>
      </c>
      <c r="Z2" s="80">
        <v>1206007</v>
      </c>
      <c r="AA2" s="80">
        <v>1205156</v>
      </c>
      <c r="AB2" s="80">
        <v>-851</v>
      </c>
      <c r="AC2" s="69">
        <v>59015</v>
      </c>
      <c r="AD2" s="69">
        <v>83</v>
      </c>
      <c r="AE2" s="69">
        <v>0</v>
      </c>
      <c r="AF2" s="80">
        <v>0</v>
      </c>
      <c r="AG2" s="80">
        <v>0</v>
      </c>
      <c r="AH2" s="69">
        <v>0</v>
      </c>
      <c r="AI2" s="69">
        <v>0</v>
      </c>
      <c r="AJ2" s="80">
        <v>12</v>
      </c>
      <c r="AK2" s="80">
        <v>59015</v>
      </c>
      <c r="AL2" s="69">
        <v>0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-2</v>
      </c>
      <c r="BA2" s="80">
        <v>0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10</v>
      </c>
      <c r="CC2" s="80">
        <v>59015</v>
      </c>
      <c r="CD2" s="69">
        <v>0</v>
      </c>
      <c r="CE2" s="69" t="s">
        <v>302</v>
      </c>
      <c r="CF2" s="69" t="s">
        <v>303</v>
      </c>
      <c r="CG2" s="69" t="s">
        <v>294</v>
      </c>
      <c r="CH2" s="69" t="s">
        <v>294</v>
      </c>
      <c r="CI2" s="69" t="s">
        <v>294</v>
      </c>
      <c r="CJ2" s="68" t="s">
        <v>294</v>
      </c>
      <c r="CK2" s="68">
        <v>45484</v>
      </c>
      <c r="CL2" s="185" t="s">
        <v>398</v>
      </c>
      <c r="CM2" s="67" t="s">
        <v>399</v>
      </c>
      <c r="CN2" s="67" t="s">
        <v>168</v>
      </c>
      <c r="CO2" s="68">
        <v>45331</v>
      </c>
      <c r="CP2" s="185" t="s">
        <v>396</v>
      </c>
      <c r="CQ2" s="67" t="s">
        <v>401</v>
      </c>
      <c r="CR2" s="67" t="s">
        <v>198</v>
      </c>
      <c r="CS2" s="69">
        <v>1023962.4</v>
      </c>
      <c r="CT2" s="69"/>
      <c r="CU2" s="69"/>
      <c r="CV2" s="69">
        <v>0</v>
      </c>
      <c r="CW2" s="69">
        <v>24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COUNTIF(A1:A72,"01DO")</f>
        <v>3</v>
      </c>
      <c r="DI2" t="s">
        <v>150</v>
      </c>
      <c r="DJ2">
        <f>DK1+1</f>
        <v>3</v>
      </c>
      <c r="DK2">
        <f>DJ2+DH2-1</f>
        <v>5</v>
      </c>
    </row>
    <row r="3" spans="1:115">
      <c r="A3" t="str">
        <f t="shared" si="0"/>
        <v>01DO</v>
      </c>
      <c r="B3" s="67" t="s">
        <v>129</v>
      </c>
      <c r="C3" s="67" t="s">
        <v>166</v>
      </c>
      <c r="D3" s="67" t="s">
        <v>167</v>
      </c>
      <c r="E3" s="68">
        <v>44574</v>
      </c>
      <c r="F3" s="185" t="s">
        <v>396</v>
      </c>
      <c r="G3" s="67" t="s">
        <v>403</v>
      </c>
      <c r="H3" s="69">
        <v>2</v>
      </c>
      <c r="I3" s="69">
        <v>2</v>
      </c>
      <c r="J3" s="69">
        <v>450</v>
      </c>
      <c r="K3" s="69">
        <v>635</v>
      </c>
      <c r="L3" s="69">
        <v>634</v>
      </c>
      <c r="M3" s="69">
        <v>1</v>
      </c>
      <c r="N3" s="69">
        <v>0</v>
      </c>
      <c r="O3" s="69">
        <v>0</v>
      </c>
      <c r="P3" s="69">
        <v>185</v>
      </c>
      <c r="Q3" s="80">
        <v>0</v>
      </c>
      <c r="R3" s="80">
        <v>9191000</v>
      </c>
      <c r="S3" s="80">
        <v>87099</v>
      </c>
      <c r="T3" s="80">
        <v>9103901</v>
      </c>
      <c r="U3" s="80">
        <v>9286906</v>
      </c>
      <c r="V3" s="80">
        <v>8593729</v>
      </c>
      <c r="W3" s="80">
        <v>0</v>
      </c>
      <c r="X3" s="80">
        <v>0</v>
      </c>
      <c r="Y3" s="80">
        <v>0</v>
      </c>
      <c r="Z3" s="80">
        <v>8593729</v>
      </c>
      <c r="AA3" s="80">
        <v>8770370</v>
      </c>
      <c r="AB3" s="80">
        <v>272547</v>
      </c>
      <c r="AC3" s="69">
        <v>95906</v>
      </c>
      <c r="AD3" s="69">
        <v>140</v>
      </c>
      <c r="AE3" s="69">
        <v>0</v>
      </c>
      <c r="AF3" s="80">
        <v>0</v>
      </c>
      <c r="AG3" s="80">
        <v>0</v>
      </c>
      <c r="AH3" s="69">
        <v>0</v>
      </c>
      <c r="AI3" s="69">
        <v>0</v>
      </c>
      <c r="AJ3" s="80">
        <v>0</v>
      </c>
      <c r="AK3" s="80">
        <v>5747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95906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0</v>
      </c>
      <c r="CC3" s="80">
        <v>101654</v>
      </c>
      <c r="CD3" s="69">
        <v>0</v>
      </c>
      <c r="CE3" s="69" t="s">
        <v>292</v>
      </c>
      <c r="CF3" s="69" t="s">
        <v>293</v>
      </c>
      <c r="CG3" s="69" t="s">
        <v>294</v>
      </c>
      <c r="CH3" s="69" t="s">
        <v>294</v>
      </c>
      <c r="CI3" s="69" t="s">
        <v>294</v>
      </c>
      <c r="CJ3" s="68" t="s">
        <v>294</v>
      </c>
      <c r="CK3" s="68">
        <v>45546</v>
      </c>
      <c r="CL3" s="185" t="s">
        <v>398</v>
      </c>
      <c r="CM3" s="67" t="s">
        <v>399</v>
      </c>
      <c r="CN3" s="67" t="s">
        <v>168</v>
      </c>
      <c r="CO3" s="68">
        <v>45407</v>
      </c>
      <c r="CP3" s="185" t="s">
        <v>400</v>
      </c>
      <c r="CQ3" s="67" t="s">
        <v>401</v>
      </c>
      <c r="CR3" s="67" t="s">
        <v>189</v>
      </c>
      <c r="CS3" s="69">
        <v>9151070.0999999996</v>
      </c>
      <c r="CT3" s="69"/>
      <c r="CU3" s="69"/>
      <c r="CV3" s="69">
        <v>0</v>
      </c>
      <c r="CW3" s="69">
        <v>45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DO</v>
      </c>
      <c r="DH3">
        <f>COUNTIF(A1:A72,"02CO")</f>
        <v>10</v>
      </c>
      <c r="DI3" t="s">
        <v>151</v>
      </c>
      <c r="DJ3">
        <f t="shared" ref="DJ3:DJ16" si="2">DK2+1</f>
        <v>6</v>
      </c>
      <c r="DK3">
        <f t="shared" ref="DK3:DK16" si="3">DJ3+DH3-1</f>
        <v>15</v>
      </c>
    </row>
    <row r="4" spans="1:115">
      <c r="A4" t="str">
        <f t="shared" si="0"/>
        <v>01DO</v>
      </c>
      <c r="B4" s="67" t="s">
        <v>129</v>
      </c>
      <c r="C4" s="67" t="s">
        <v>169</v>
      </c>
      <c r="D4" s="67" t="s">
        <v>170</v>
      </c>
      <c r="E4" s="68">
        <v>44706</v>
      </c>
      <c r="F4" s="185" t="s">
        <v>400</v>
      </c>
      <c r="G4" s="67" t="s">
        <v>403</v>
      </c>
      <c r="H4" s="69">
        <v>1</v>
      </c>
      <c r="I4" s="69">
        <v>2</v>
      </c>
      <c r="J4" s="69">
        <v>525</v>
      </c>
      <c r="K4" s="69">
        <v>663</v>
      </c>
      <c r="L4" s="69">
        <v>663</v>
      </c>
      <c r="M4" s="69">
        <v>0</v>
      </c>
      <c r="N4" s="69">
        <v>0</v>
      </c>
      <c r="O4" s="69">
        <v>0</v>
      </c>
      <c r="P4" s="69">
        <v>138</v>
      </c>
      <c r="Q4" s="80">
        <v>0</v>
      </c>
      <c r="R4" s="80">
        <v>3990000</v>
      </c>
      <c r="S4" s="80">
        <v>50000</v>
      </c>
      <c r="T4" s="80">
        <v>3940000</v>
      </c>
      <c r="U4" s="80">
        <v>4021977</v>
      </c>
      <c r="V4" s="80">
        <v>3979990</v>
      </c>
      <c r="W4" s="80">
        <v>0</v>
      </c>
      <c r="X4" s="80">
        <v>0</v>
      </c>
      <c r="Y4" s="80">
        <v>0</v>
      </c>
      <c r="Z4" s="80">
        <v>3979990</v>
      </c>
      <c r="AA4" s="80">
        <v>3978102</v>
      </c>
      <c r="AB4" s="80">
        <v>-1888</v>
      </c>
      <c r="AC4" s="69">
        <v>31977</v>
      </c>
      <c r="AD4" s="69">
        <v>22</v>
      </c>
      <c r="AE4" s="69">
        <v>0</v>
      </c>
      <c r="AF4" s="80">
        <v>0</v>
      </c>
      <c r="AG4" s="80">
        <v>39990</v>
      </c>
      <c r="AH4" s="69">
        <v>0</v>
      </c>
      <c r="AI4" s="69">
        <v>0</v>
      </c>
      <c r="AJ4" s="80">
        <v>0</v>
      </c>
      <c r="AK4" s="80">
        <v>0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67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67</v>
      </c>
      <c r="CB4" s="80">
        <v>0</v>
      </c>
      <c r="CC4" s="80">
        <v>39990</v>
      </c>
      <c r="CD4" s="69">
        <v>0</v>
      </c>
      <c r="CE4" s="69" t="s">
        <v>295</v>
      </c>
      <c r="CF4" s="69" t="s">
        <v>296</v>
      </c>
      <c r="CG4" s="69" t="s">
        <v>294</v>
      </c>
      <c r="CH4" s="69" t="s">
        <v>294</v>
      </c>
      <c r="CI4" s="69" t="s">
        <v>294</v>
      </c>
      <c r="CJ4" s="68" t="s">
        <v>294</v>
      </c>
      <c r="CK4" s="68">
        <v>45497</v>
      </c>
      <c r="CL4" s="185" t="s">
        <v>398</v>
      </c>
      <c r="CM4" s="67" t="s">
        <v>399</v>
      </c>
      <c r="CN4" s="67" t="s">
        <v>168</v>
      </c>
      <c r="CO4" s="68">
        <v>45445</v>
      </c>
      <c r="CP4" s="185" t="s">
        <v>400</v>
      </c>
      <c r="CQ4" s="67" t="s">
        <v>401</v>
      </c>
      <c r="CR4" s="67" t="s">
        <v>176</v>
      </c>
      <c r="CS4" s="69">
        <v>1965526.04</v>
      </c>
      <c r="CT4" s="69" t="s">
        <v>297</v>
      </c>
      <c r="CU4" s="69" t="s">
        <v>298</v>
      </c>
      <c r="CV4" s="69">
        <v>0</v>
      </c>
      <c r="CW4" s="69">
        <v>49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DO</v>
      </c>
      <c r="DH4">
        <f>COUNTIF(A1:A72,"02DO")</f>
        <v>3</v>
      </c>
      <c r="DI4" t="s">
        <v>152</v>
      </c>
      <c r="DJ4">
        <f t="shared" si="2"/>
        <v>16</v>
      </c>
      <c r="DK4">
        <f t="shared" si="3"/>
        <v>18</v>
      </c>
    </row>
    <row r="5" spans="1:115">
      <c r="A5" t="str">
        <f t="shared" si="0"/>
        <v>01DO</v>
      </c>
      <c r="B5" s="67" t="s">
        <v>129</v>
      </c>
      <c r="C5" s="67" t="s">
        <v>171</v>
      </c>
      <c r="D5" s="67" t="s">
        <v>172</v>
      </c>
      <c r="E5" s="68">
        <v>45155</v>
      </c>
      <c r="F5" s="185" t="s">
        <v>398</v>
      </c>
      <c r="G5" s="67" t="s">
        <v>401</v>
      </c>
      <c r="H5" s="69">
        <v>1</v>
      </c>
      <c r="I5" s="69">
        <v>1</v>
      </c>
      <c r="J5" s="69">
        <v>180</v>
      </c>
      <c r="K5" s="69">
        <v>185</v>
      </c>
      <c r="L5" s="69">
        <v>181</v>
      </c>
      <c r="M5" s="69">
        <v>4</v>
      </c>
      <c r="N5" s="69">
        <v>0</v>
      </c>
      <c r="O5" s="69">
        <v>0</v>
      </c>
      <c r="P5" s="69">
        <v>5</v>
      </c>
      <c r="Q5" s="80">
        <v>0</v>
      </c>
      <c r="R5" s="80">
        <v>572414</v>
      </c>
      <c r="S5" s="80">
        <v>24523</v>
      </c>
      <c r="T5" s="80">
        <v>547891</v>
      </c>
      <c r="U5" s="80">
        <v>613908</v>
      </c>
      <c r="V5" s="80">
        <v>573719</v>
      </c>
      <c r="W5" s="80">
        <v>0</v>
      </c>
      <c r="X5" s="80">
        <v>0</v>
      </c>
      <c r="Y5" s="80">
        <v>0</v>
      </c>
      <c r="Z5" s="80">
        <v>573719</v>
      </c>
      <c r="AA5" s="80">
        <v>573719</v>
      </c>
      <c r="AB5" s="80">
        <v>0</v>
      </c>
      <c r="AC5" s="69">
        <v>41494</v>
      </c>
      <c r="AD5" s="69">
        <v>0</v>
      </c>
      <c r="AE5" s="69">
        <v>0</v>
      </c>
      <c r="AF5" s="80">
        <v>0</v>
      </c>
      <c r="AG5" s="80">
        <v>3819</v>
      </c>
      <c r="AH5" s="69">
        <v>0</v>
      </c>
      <c r="AI5" s="69">
        <v>0</v>
      </c>
      <c r="AJ5" s="80">
        <v>0</v>
      </c>
      <c r="AK5" s="80">
        <v>37675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0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0</v>
      </c>
      <c r="CC5" s="80">
        <v>41494</v>
      </c>
      <c r="CD5" s="69">
        <v>0</v>
      </c>
      <c r="CE5" s="69" t="s">
        <v>299</v>
      </c>
      <c r="CF5" s="69" t="s">
        <v>300</v>
      </c>
      <c r="CG5" s="69" t="s">
        <v>294</v>
      </c>
      <c r="CH5" s="69" t="s">
        <v>294</v>
      </c>
      <c r="CI5" s="69" t="s">
        <v>294</v>
      </c>
      <c r="CJ5" s="68" t="s">
        <v>294</v>
      </c>
      <c r="CK5" s="68">
        <v>45547</v>
      </c>
      <c r="CL5" s="185" t="s">
        <v>398</v>
      </c>
      <c r="CM5" s="67" t="s">
        <v>399</v>
      </c>
      <c r="CN5" s="67" t="s">
        <v>168</v>
      </c>
      <c r="CO5" s="68">
        <v>45510</v>
      </c>
      <c r="CP5" s="185" t="s">
        <v>398</v>
      </c>
      <c r="CQ5" s="67" t="s">
        <v>399</v>
      </c>
      <c r="CR5" s="67" t="s">
        <v>173</v>
      </c>
      <c r="CS5" s="69">
        <v>767485.45</v>
      </c>
      <c r="CT5" s="69"/>
      <c r="CU5" s="69"/>
      <c r="CV5" s="69">
        <v>0</v>
      </c>
      <c r="CW5" s="69">
        <v>5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DO</v>
      </c>
      <c r="DH5">
        <f>COUNTIF(A1:A72,"03CO")</f>
        <v>7</v>
      </c>
      <c r="DI5" t="s">
        <v>153</v>
      </c>
      <c r="DJ5">
        <f t="shared" si="2"/>
        <v>19</v>
      </c>
      <c r="DK5">
        <f t="shared" si="3"/>
        <v>25</v>
      </c>
    </row>
    <row r="6" spans="1:115">
      <c r="A6" t="str">
        <f t="shared" si="0"/>
        <v>02CO</v>
      </c>
      <c r="B6" s="67" t="s">
        <v>0</v>
      </c>
      <c r="C6" s="67" t="s">
        <v>183</v>
      </c>
      <c r="D6" s="67" t="s">
        <v>184</v>
      </c>
      <c r="E6" s="68">
        <v>44468</v>
      </c>
      <c r="F6" s="185" t="s">
        <v>398</v>
      </c>
      <c r="G6" s="67" t="s">
        <v>403</v>
      </c>
      <c r="H6" s="69">
        <v>1</v>
      </c>
      <c r="I6" s="69">
        <v>1</v>
      </c>
      <c r="J6" s="69">
        <v>175</v>
      </c>
      <c r="K6" s="69">
        <v>202</v>
      </c>
      <c r="L6" s="69">
        <v>214</v>
      </c>
      <c r="M6" s="69">
        <v>-12</v>
      </c>
      <c r="N6" s="69">
        <v>12</v>
      </c>
      <c r="O6" s="69">
        <v>0</v>
      </c>
      <c r="P6" s="69">
        <v>27</v>
      </c>
      <c r="Q6" s="80">
        <v>0</v>
      </c>
      <c r="R6" s="80">
        <v>6513333</v>
      </c>
      <c r="S6" s="80">
        <v>72235</v>
      </c>
      <c r="T6" s="80">
        <v>6441098</v>
      </c>
      <c r="U6" s="80">
        <v>6536983</v>
      </c>
      <c r="V6" s="80">
        <v>6298184</v>
      </c>
      <c r="W6" s="80">
        <v>-45432</v>
      </c>
      <c r="X6" s="80">
        <v>0</v>
      </c>
      <c r="Y6" s="80">
        <v>-45432</v>
      </c>
      <c r="Z6" s="80">
        <v>6252752</v>
      </c>
      <c r="AA6" s="80">
        <v>6708811</v>
      </c>
      <c r="AB6" s="80">
        <v>456060</v>
      </c>
      <c r="AC6" s="69">
        <v>23650</v>
      </c>
      <c r="AD6" s="69">
        <v>21</v>
      </c>
      <c r="AE6" s="69">
        <v>0</v>
      </c>
      <c r="AF6" s="80">
        <v>0</v>
      </c>
      <c r="AG6" s="80">
        <v>0</v>
      </c>
      <c r="AH6" s="69">
        <v>0</v>
      </c>
      <c r="AI6" s="69">
        <v>0</v>
      </c>
      <c r="AJ6" s="80">
        <v>0</v>
      </c>
      <c r="AK6" s="80">
        <v>23650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0</v>
      </c>
      <c r="CC6" s="80">
        <v>23650</v>
      </c>
      <c r="CD6" s="69">
        <v>0</v>
      </c>
      <c r="CE6" s="69" t="s">
        <v>310</v>
      </c>
      <c r="CF6" s="69" t="s">
        <v>311</v>
      </c>
      <c r="CG6" s="69" t="s">
        <v>294</v>
      </c>
      <c r="CH6" s="69" t="s">
        <v>294</v>
      </c>
      <c r="CI6" s="69" t="s">
        <v>294</v>
      </c>
      <c r="CJ6" s="68" t="s">
        <v>294</v>
      </c>
      <c r="CK6" s="68">
        <v>45547</v>
      </c>
      <c r="CL6" s="185" t="s">
        <v>398</v>
      </c>
      <c r="CM6" s="67" t="s">
        <v>399</v>
      </c>
      <c r="CN6" s="67" t="s">
        <v>168</v>
      </c>
      <c r="CO6" s="68">
        <v>44778</v>
      </c>
      <c r="CP6" s="185" t="s">
        <v>398</v>
      </c>
      <c r="CQ6" s="67" t="s">
        <v>397</v>
      </c>
      <c r="CR6" s="67" t="s">
        <v>404</v>
      </c>
      <c r="CS6" s="69">
        <v>8131499.1299999999</v>
      </c>
      <c r="CT6" s="69"/>
      <c r="CU6" s="69"/>
      <c r="CV6" s="69">
        <v>0</v>
      </c>
      <c r="CW6" s="69">
        <v>6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COUNTIF(A1:A72,"03DO")</f>
        <v>4</v>
      </c>
      <c r="DI6" t="s">
        <v>154</v>
      </c>
      <c r="DJ6">
        <f t="shared" si="2"/>
        <v>26</v>
      </c>
      <c r="DK6">
        <f t="shared" si="3"/>
        <v>29</v>
      </c>
    </row>
    <row r="7" spans="1:115">
      <c r="A7" t="str">
        <f t="shared" si="0"/>
        <v>02CO</v>
      </c>
      <c r="B7" s="67" t="s">
        <v>0</v>
      </c>
      <c r="C7" s="67" t="s">
        <v>185</v>
      </c>
      <c r="D7" s="67" t="s">
        <v>186</v>
      </c>
      <c r="E7" s="68">
        <v>44587</v>
      </c>
      <c r="F7" s="185" t="s">
        <v>396</v>
      </c>
      <c r="G7" s="67" t="s">
        <v>403</v>
      </c>
      <c r="H7" s="69">
        <v>3</v>
      </c>
      <c r="I7" s="69">
        <v>4</v>
      </c>
      <c r="J7" s="69">
        <v>323</v>
      </c>
      <c r="K7" s="69">
        <v>588</v>
      </c>
      <c r="L7" s="69">
        <v>586</v>
      </c>
      <c r="M7" s="69">
        <v>2</v>
      </c>
      <c r="N7" s="69">
        <v>0</v>
      </c>
      <c r="O7" s="69">
        <v>0</v>
      </c>
      <c r="P7" s="69">
        <v>241</v>
      </c>
      <c r="Q7" s="80">
        <v>24</v>
      </c>
      <c r="R7" s="80">
        <v>9753946</v>
      </c>
      <c r="S7" s="80">
        <v>119957</v>
      </c>
      <c r="T7" s="80">
        <v>9633988</v>
      </c>
      <c r="U7" s="80">
        <v>9932433</v>
      </c>
      <c r="V7" s="80">
        <v>10044314</v>
      </c>
      <c r="W7" s="80">
        <v>0</v>
      </c>
      <c r="X7" s="80">
        <v>0</v>
      </c>
      <c r="Y7" s="80">
        <v>0</v>
      </c>
      <c r="Z7" s="80">
        <v>10044314</v>
      </c>
      <c r="AA7" s="80">
        <v>10183014</v>
      </c>
      <c r="AB7" s="80">
        <v>140312</v>
      </c>
      <c r="AC7" s="69">
        <v>178487</v>
      </c>
      <c r="AD7" s="69">
        <v>171</v>
      </c>
      <c r="AE7" s="69">
        <v>0</v>
      </c>
      <c r="AF7" s="80">
        <v>24</v>
      </c>
      <c r="AG7" s="80">
        <v>165501</v>
      </c>
      <c r="AH7" s="69">
        <v>9554</v>
      </c>
      <c r="AI7" s="69">
        <v>0</v>
      </c>
      <c r="AJ7" s="80">
        <v>0</v>
      </c>
      <c r="AK7" s="80">
        <v>49043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8225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1612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120</v>
      </c>
      <c r="BX7" s="80">
        <v>0</v>
      </c>
      <c r="BY7" s="80">
        <v>0</v>
      </c>
      <c r="BZ7" s="69">
        <v>0</v>
      </c>
      <c r="CA7" s="69">
        <v>120</v>
      </c>
      <c r="CB7" s="80">
        <v>24</v>
      </c>
      <c r="CC7" s="80">
        <v>224382</v>
      </c>
      <c r="CD7" s="69">
        <v>9554</v>
      </c>
      <c r="CE7" s="69" t="s">
        <v>312</v>
      </c>
      <c r="CF7" s="69" t="s">
        <v>313</v>
      </c>
      <c r="CG7" s="69" t="s">
        <v>294</v>
      </c>
      <c r="CH7" s="69" t="s">
        <v>294</v>
      </c>
      <c r="CI7" s="69" t="s">
        <v>294</v>
      </c>
      <c r="CJ7" s="68" t="s">
        <v>294</v>
      </c>
      <c r="CK7" s="68">
        <v>45516</v>
      </c>
      <c r="CL7" s="185" t="s">
        <v>398</v>
      </c>
      <c r="CM7" s="67" t="s">
        <v>399</v>
      </c>
      <c r="CN7" s="67" t="s">
        <v>168</v>
      </c>
      <c r="CO7" s="68">
        <v>45331</v>
      </c>
      <c r="CP7" s="185" t="s">
        <v>396</v>
      </c>
      <c r="CQ7" s="67" t="s">
        <v>401</v>
      </c>
      <c r="CR7" s="67" t="s">
        <v>257</v>
      </c>
      <c r="CS7" s="69">
        <v>11499594</v>
      </c>
      <c r="CT7" s="69"/>
      <c r="CU7" s="69"/>
      <c r="CV7" s="69">
        <v>0</v>
      </c>
      <c r="CW7" s="69">
        <v>70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COUNTIF(A1:A72,"04CO")</f>
        <v>10</v>
      </c>
      <c r="DI7" t="s">
        <v>155</v>
      </c>
      <c r="DJ7">
        <f t="shared" si="2"/>
        <v>30</v>
      </c>
      <c r="DK7">
        <f t="shared" si="3"/>
        <v>39</v>
      </c>
    </row>
    <row r="8" spans="1:115">
      <c r="A8" t="str">
        <f t="shared" si="0"/>
        <v>02CO</v>
      </c>
      <c r="B8" s="67" t="s">
        <v>0</v>
      </c>
      <c r="C8" s="67" t="s">
        <v>314</v>
      </c>
      <c r="D8" s="67" t="s">
        <v>405</v>
      </c>
      <c r="E8" s="68">
        <v>44881</v>
      </c>
      <c r="F8" s="185" t="s">
        <v>402</v>
      </c>
      <c r="G8" s="67" t="s">
        <v>397</v>
      </c>
      <c r="H8" s="69">
        <v>1</v>
      </c>
      <c r="I8" s="69">
        <v>0</v>
      </c>
      <c r="J8" s="69">
        <v>300</v>
      </c>
      <c r="K8" s="69">
        <v>350</v>
      </c>
      <c r="L8" s="69">
        <v>348</v>
      </c>
      <c r="M8" s="69">
        <v>2</v>
      </c>
      <c r="N8" s="69">
        <v>0</v>
      </c>
      <c r="O8" s="69">
        <v>0</v>
      </c>
      <c r="P8" s="69">
        <v>50</v>
      </c>
      <c r="Q8" s="80">
        <v>0</v>
      </c>
      <c r="R8" s="80">
        <v>3802716</v>
      </c>
      <c r="S8" s="80">
        <v>50000</v>
      </c>
      <c r="T8" s="80">
        <v>3752716</v>
      </c>
      <c r="U8" s="80">
        <v>3802716</v>
      </c>
      <c r="V8" s="80">
        <v>3666172</v>
      </c>
      <c r="W8" s="80">
        <v>0</v>
      </c>
      <c r="X8" s="80">
        <v>0</v>
      </c>
      <c r="Y8" s="80">
        <v>0</v>
      </c>
      <c r="Z8" s="80">
        <v>3666172</v>
      </c>
      <c r="AA8" s="80">
        <v>3666172</v>
      </c>
      <c r="AB8" s="80">
        <v>0</v>
      </c>
      <c r="AC8" s="69">
        <v>0</v>
      </c>
      <c r="AD8" s="69">
        <v>15</v>
      </c>
      <c r="AE8" s="69">
        <v>0</v>
      </c>
      <c r="AF8" s="80">
        <v>0</v>
      </c>
      <c r="AG8" s="80">
        <v>0</v>
      </c>
      <c r="AH8" s="69">
        <v>0</v>
      </c>
      <c r="AI8" s="69">
        <v>0</v>
      </c>
      <c r="AJ8" s="80">
        <v>0</v>
      </c>
      <c r="AK8" s="80">
        <v>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0</v>
      </c>
      <c r="CB8" s="80">
        <v>0</v>
      </c>
      <c r="CC8" s="80">
        <v>0</v>
      </c>
      <c r="CD8" s="69">
        <v>0</v>
      </c>
      <c r="CE8" s="69" t="s">
        <v>315</v>
      </c>
      <c r="CF8" s="69" t="s">
        <v>316</v>
      </c>
      <c r="CG8" s="69" t="s">
        <v>294</v>
      </c>
      <c r="CH8" s="69" t="s">
        <v>294</v>
      </c>
      <c r="CI8" s="69" t="s">
        <v>294</v>
      </c>
      <c r="CJ8" s="68" t="s">
        <v>294</v>
      </c>
      <c r="CK8" s="68">
        <v>45506</v>
      </c>
      <c r="CL8" s="185" t="s">
        <v>398</v>
      </c>
      <c r="CM8" s="67" t="s">
        <v>399</v>
      </c>
      <c r="CN8" s="67" t="s">
        <v>168</v>
      </c>
      <c r="CO8" s="68">
        <v>45413</v>
      </c>
      <c r="CP8" s="185" t="s">
        <v>400</v>
      </c>
      <c r="CQ8" s="67" t="s">
        <v>401</v>
      </c>
      <c r="CR8" s="67" t="s">
        <v>257</v>
      </c>
      <c r="CS8" s="69">
        <v>4117339.34</v>
      </c>
      <c r="CT8" s="69"/>
      <c r="CU8" s="69"/>
      <c r="CV8" s="69">
        <v>0</v>
      </c>
      <c r="CW8" s="69">
        <v>35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COUNTIF(A1:A72,"04DO")</f>
        <v>4</v>
      </c>
      <c r="DI8" t="s">
        <v>156</v>
      </c>
      <c r="DJ8">
        <f t="shared" si="2"/>
        <v>40</v>
      </c>
      <c r="DK8">
        <f t="shared" si="3"/>
        <v>43</v>
      </c>
    </row>
    <row r="9" spans="1:115">
      <c r="A9" t="str">
        <f t="shared" si="0"/>
        <v>02CO</v>
      </c>
      <c r="B9" s="67" t="s">
        <v>0</v>
      </c>
      <c r="C9" s="67" t="s">
        <v>258</v>
      </c>
      <c r="D9" s="67" t="s">
        <v>259</v>
      </c>
      <c r="E9" s="68">
        <v>44902</v>
      </c>
      <c r="F9" s="185" t="s">
        <v>402</v>
      </c>
      <c r="G9" s="67" t="s">
        <v>397</v>
      </c>
      <c r="H9" s="69">
        <v>2</v>
      </c>
      <c r="I9" s="69">
        <v>0</v>
      </c>
      <c r="J9" s="69">
        <v>250</v>
      </c>
      <c r="K9" s="69">
        <v>424</v>
      </c>
      <c r="L9" s="69">
        <v>424</v>
      </c>
      <c r="M9" s="69">
        <v>0</v>
      </c>
      <c r="N9" s="69">
        <v>0</v>
      </c>
      <c r="O9" s="69">
        <v>0</v>
      </c>
      <c r="P9" s="69">
        <v>173</v>
      </c>
      <c r="Q9" s="80">
        <v>1</v>
      </c>
      <c r="R9" s="80">
        <v>7947765</v>
      </c>
      <c r="S9" s="80">
        <v>109280</v>
      </c>
      <c r="T9" s="80">
        <v>7838486</v>
      </c>
      <c r="U9" s="80">
        <v>7947765</v>
      </c>
      <c r="V9" s="80">
        <v>8246084</v>
      </c>
      <c r="W9" s="80">
        <v>0</v>
      </c>
      <c r="X9" s="80">
        <v>0</v>
      </c>
      <c r="Y9" s="80">
        <v>0</v>
      </c>
      <c r="Z9" s="80">
        <v>8246084</v>
      </c>
      <c r="AA9" s="80">
        <v>8193910</v>
      </c>
      <c r="AB9" s="80">
        <v>-52174</v>
      </c>
      <c r="AC9" s="69">
        <v>0</v>
      </c>
      <c r="AD9" s="69">
        <v>147</v>
      </c>
      <c r="AE9" s="69">
        <v>0</v>
      </c>
      <c r="AF9" s="80">
        <v>0</v>
      </c>
      <c r="AG9" s="80">
        <v>0</v>
      </c>
      <c r="AH9" s="69">
        <v>0</v>
      </c>
      <c r="AI9" s="69">
        <v>0</v>
      </c>
      <c r="AJ9" s="80">
        <v>0</v>
      </c>
      <c r="AK9" s="80">
        <v>2879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66</v>
      </c>
      <c r="BL9" s="80">
        <v>1</v>
      </c>
      <c r="BM9" s="80">
        <v>10431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66</v>
      </c>
      <c r="CB9" s="80">
        <v>1</v>
      </c>
      <c r="CC9" s="80">
        <v>13310</v>
      </c>
      <c r="CD9" s="69">
        <v>0</v>
      </c>
      <c r="CE9" s="69" t="s">
        <v>317</v>
      </c>
      <c r="CF9" s="69" t="s">
        <v>318</v>
      </c>
      <c r="CG9" s="69" t="s">
        <v>294</v>
      </c>
      <c r="CH9" s="69" t="s">
        <v>294</v>
      </c>
      <c r="CI9" s="69" t="s">
        <v>294</v>
      </c>
      <c r="CJ9" s="68" t="s">
        <v>294</v>
      </c>
      <c r="CK9" s="68">
        <v>45548</v>
      </c>
      <c r="CL9" s="185" t="s">
        <v>398</v>
      </c>
      <c r="CM9" s="67" t="s">
        <v>399</v>
      </c>
      <c r="CN9" s="67" t="s">
        <v>168</v>
      </c>
      <c r="CO9" s="68">
        <v>45434</v>
      </c>
      <c r="CP9" s="185" t="s">
        <v>400</v>
      </c>
      <c r="CQ9" s="67" t="s">
        <v>401</v>
      </c>
      <c r="CR9" s="67" t="s">
        <v>406</v>
      </c>
      <c r="CS9" s="69">
        <v>11037253</v>
      </c>
      <c r="CT9" s="69"/>
      <c r="CU9" s="69"/>
      <c r="CV9" s="69">
        <v>1</v>
      </c>
      <c r="CW9" s="69">
        <v>27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COUNTIF(A1:A72,"05CO")</f>
        <v>9</v>
      </c>
      <c r="DI9" t="s">
        <v>157</v>
      </c>
      <c r="DJ9">
        <f t="shared" si="2"/>
        <v>44</v>
      </c>
      <c r="DK9">
        <f t="shared" si="3"/>
        <v>52</v>
      </c>
    </row>
    <row r="10" spans="1:115">
      <c r="A10" t="str">
        <f t="shared" si="0"/>
        <v>02CO</v>
      </c>
      <c r="B10" s="67" t="s">
        <v>0</v>
      </c>
      <c r="C10" s="67" t="s">
        <v>319</v>
      </c>
      <c r="D10" s="67" t="s">
        <v>407</v>
      </c>
      <c r="E10" s="68">
        <v>45042</v>
      </c>
      <c r="F10" s="185" t="s">
        <v>400</v>
      </c>
      <c r="G10" s="67" t="s">
        <v>397</v>
      </c>
      <c r="H10" s="69">
        <v>1</v>
      </c>
      <c r="I10" s="69">
        <v>0</v>
      </c>
      <c r="J10" s="69">
        <v>200</v>
      </c>
      <c r="K10" s="69">
        <v>260</v>
      </c>
      <c r="L10" s="69">
        <v>260</v>
      </c>
      <c r="M10" s="69">
        <v>0</v>
      </c>
      <c r="N10" s="69">
        <v>0</v>
      </c>
      <c r="O10" s="69">
        <v>0</v>
      </c>
      <c r="P10" s="69">
        <v>60</v>
      </c>
      <c r="Q10" s="80">
        <v>0</v>
      </c>
      <c r="R10" s="80">
        <v>12488206</v>
      </c>
      <c r="S10" s="80">
        <v>127946</v>
      </c>
      <c r="T10" s="80">
        <v>12360260</v>
      </c>
      <c r="U10" s="80">
        <v>12488206</v>
      </c>
      <c r="V10" s="80">
        <v>12735786</v>
      </c>
      <c r="W10" s="80">
        <v>0</v>
      </c>
      <c r="X10" s="80">
        <v>0</v>
      </c>
      <c r="Y10" s="80">
        <v>0</v>
      </c>
      <c r="Z10" s="80">
        <v>12735786</v>
      </c>
      <c r="AA10" s="80">
        <v>12755313</v>
      </c>
      <c r="AB10" s="80">
        <v>19527</v>
      </c>
      <c r="AC10" s="69">
        <v>0</v>
      </c>
      <c r="AD10" s="69">
        <v>41</v>
      </c>
      <c r="AE10" s="69">
        <v>0</v>
      </c>
      <c r="AF10" s="80">
        <v>0</v>
      </c>
      <c r="AG10" s="80">
        <v>0</v>
      </c>
      <c r="AH10" s="69">
        <v>0</v>
      </c>
      <c r="AI10" s="69">
        <v>0</v>
      </c>
      <c r="AJ10" s="80">
        <v>0</v>
      </c>
      <c r="AK10" s="80">
        <v>0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0</v>
      </c>
      <c r="CC10" s="80">
        <v>0</v>
      </c>
      <c r="CD10" s="69">
        <v>0</v>
      </c>
      <c r="CE10" s="69" t="s">
        <v>310</v>
      </c>
      <c r="CF10" s="69" t="s">
        <v>311</v>
      </c>
      <c r="CG10" s="69" t="s">
        <v>294</v>
      </c>
      <c r="CH10" s="69" t="s">
        <v>294</v>
      </c>
      <c r="CI10" s="69" t="s">
        <v>294</v>
      </c>
      <c r="CJ10" s="68" t="s">
        <v>294</v>
      </c>
      <c r="CK10" s="68">
        <v>45534</v>
      </c>
      <c r="CL10" s="185" t="s">
        <v>398</v>
      </c>
      <c r="CM10" s="67" t="s">
        <v>399</v>
      </c>
      <c r="CN10" s="67" t="s">
        <v>168</v>
      </c>
      <c r="CO10" s="68">
        <v>45440</v>
      </c>
      <c r="CP10" s="185" t="s">
        <v>400</v>
      </c>
      <c r="CQ10" s="67" t="s">
        <v>401</v>
      </c>
      <c r="CR10" s="67" t="s">
        <v>408</v>
      </c>
      <c r="CS10" s="69">
        <v>12922548</v>
      </c>
      <c r="CT10" s="69"/>
      <c r="CU10" s="69"/>
      <c r="CV10" s="69">
        <v>0</v>
      </c>
      <c r="CW10" s="69">
        <v>19</v>
      </c>
      <c r="CX10" s="69">
        <v>0</v>
      </c>
      <c r="CY10" s="69">
        <v>0</v>
      </c>
      <c r="CZ10" s="69">
        <v>0</v>
      </c>
      <c r="DA10" s="69">
        <v>0</v>
      </c>
      <c r="DF10" t="s">
        <v>455</v>
      </c>
      <c r="DG10" t="str">
        <f t="shared" si="1"/>
        <v>CO</v>
      </c>
      <c r="DH10">
        <f>COUNTIF(A1:A72,"05DO")</f>
        <v>3</v>
      </c>
      <c r="DI10" t="s">
        <v>158</v>
      </c>
      <c r="DJ10">
        <f t="shared" si="2"/>
        <v>53</v>
      </c>
      <c r="DK10">
        <f t="shared" si="3"/>
        <v>55</v>
      </c>
    </row>
    <row r="11" spans="1:115">
      <c r="A11" t="str">
        <f t="shared" si="0"/>
        <v>02CO</v>
      </c>
      <c r="B11" s="67" t="s">
        <v>0</v>
      </c>
      <c r="C11" s="67" t="s">
        <v>260</v>
      </c>
      <c r="D11" s="67" t="s">
        <v>261</v>
      </c>
      <c r="E11" s="68">
        <v>45091</v>
      </c>
      <c r="F11" s="185" t="s">
        <v>400</v>
      </c>
      <c r="G11" s="67" t="s">
        <v>397</v>
      </c>
      <c r="H11" s="69">
        <v>1</v>
      </c>
      <c r="I11" s="69">
        <v>0</v>
      </c>
      <c r="J11" s="69">
        <v>90</v>
      </c>
      <c r="K11" s="69">
        <v>98</v>
      </c>
      <c r="L11" s="69">
        <v>93</v>
      </c>
      <c r="M11" s="69">
        <v>5</v>
      </c>
      <c r="N11" s="69">
        <v>0</v>
      </c>
      <c r="O11" s="69">
        <v>0</v>
      </c>
      <c r="P11" s="69">
        <v>8</v>
      </c>
      <c r="Q11" s="80">
        <v>0</v>
      </c>
      <c r="R11" s="80">
        <v>737944</v>
      </c>
      <c r="S11" s="80">
        <v>35849</v>
      </c>
      <c r="T11" s="80">
        <v>702095</v>
      </c>
      <c r="U11" s="80">
        <v>737944</v>
      </c>
      <c r="V11" s="80">
        <v>698279</v>
      </c>
      <c r="W11" s="80">
        <v>0</v>
      </c>
      <c r="X11" s="80">
        <v>0</v>
      </c>
      <c r="Y11" s="80">
        <v>0</v>
      </c>
      <c r="Z11" s="80">
        <v>698279</v>
      </c>
      <c r="AA11" s="80">
        <v>698279</v>
      </c>
      <c r="AB11" s="80">
        <v>0</v>
      </c>
      <c r="AC11" s="69">
        <v>0</v>
      </c>
      <c r="AD11" s="69">
        <v>8</v>
      </c>
      <c r="AE11" s="69">
        <v>0</v>
      </c>
      <c r="AF11" s="80">
        <v>0</v>
      </c>
      <c r="AG11" s="80">
        <v>0</v>
      </c>
      <c r="AH11" s="69">
        <v>0</v>
      </c>
      <c r="AI11" s="69">
        <v>0</v>
      </c>
      <c r="AJ11" s="80">
        <v>0</v>
      </c>
      <c r="AK11" s="80">
        <v>693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693</v>
      </c>
      <c r="CD11" s="69">
        <v>0</v>
      </c>
      <c r="CE11" s="69" t="s">
        <v>315</v>
      </c>
      <c r="CF11" s="69" t="s">
        <v>316</v>
      </c>
      <c r="CG11" s="69" t="s">
        <v>294</v>
      </c>
      <c r="CH11" s="69" t="s">
        <v>294</v>
      </c>
      <c r="CI11" s="69" t="s">
        <v>294</v>
      </c>
      <c r="CJ11" s="68" t="s">
        <v>294</v>
      </c>
      <c r="CK11" s="68">
        <v>45481</v>
      </c>
      <c r="CL11" s="185" t="s">
        <v>398</v>
      </c>
      <c r="CM11" s="67" t="s">
        <v>399</v>
      </c>
      <c r="CN11" s="67" t="s">
        <v>168</v>
      </c>
      <c r="CO11" s="68">
        <v>45391</v>
      </c>
      <c r="CP11" s="185" t="s">
        <v>400</v>
      </c>
      <c r="CQ11" s="67" t="s">
        <v>401</v>
      </c>
      <c r="CR11" s="67" t="s">
        <v>408</v>
      </c>
      <c r="CS11" s="69">
        <v>752836.87</v>
      </c>
      <c r="CT11" s="69"/>
      <c r="CU11" s="69"/>
      <c r="CV11" s="69">
        <v>0</v>
      </c>
      <c r="CW11" s="69">
        <v>0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COUNTIF(A1:A72,"06CO")</f>
        <v>4</v>
      </c>
      <c r="DI11" t="s">
        <v>159</v>
      </c>
      <c r="DJ11">
        <f t="shared" si="2"/>
        <v>56</v>
      </c>
      <c r="DK11">
        <f t="shared" si="3"/>
        <v>59</v>
      </c>
    </row>
    <row r="12" spans="1:115">
      <c r="A12" t="str">
        <f t="shared" si="0"/>
        <v>02CO</v>
      </c>
      <c r="B12" s="67" t="s">
        <v>0</v>
      </c>
      <c r="C12" s="67" t="s">
        <v>262</v>
      </c>
      <c r="D12" s="67" t="s">
        <v>263</v>
      </c>
      <c r="E12" s="68">
        <v>45091</v>
      </c>
      <c r="F12" s="185" t="s">
        <v>400</v>
      </c>
      <c r="G12" s="67" t="s">
        <v>397</v>
      </c>
      <c r="H12" s="69">
        <v>1</v>
      </c>
      <c r="I12" s="69">
        <v>0</v>
      </c>
      <c r="J12" s="69">
        <v>90</v>
      </c>
      <c r="K12" s="69">
        <v>90</v>
      </c>
      <c r="L12" s="69">
        <v>88</v>
      </c>
      <c r="M12" s="69">
        <v>2</v>
      </c>
      <c r="N12" s="69">
        <v>0</v>
      </c>
      <c r="O12" s="69">
        <v>0</v>
      </c>
      <c r="P12" s="69">
        <v>0</v>
      </c>
      <c r="Q12" s="80">
        <v>0</v>
      </c>
      <c r="R12" s="80">
        <v>595321</v>
      </c>
      <c r="S12" s="80">
        <v>34535</v>
      </c>
      <c r="T12" s="80">
        <v>560785</v>
      </c>
      <c r="U12" s="80">
        <v>595321</v>
      </c>
      <c r="V12" s="80">
        <v>526968</v>
      </c>
      <c r="W12" s="80">
        <v>0</v>
      </c>
      <c r="X12" s="80">
        <v>0</v>
      </c>
      <c r="Y12" s="80">
        <v>0</v>
      </c>
      <c r="Z12" s="80">
        <v>526968</v>
      </c>
      <c r="AA12" s="80">
        <v>526968</v>
      </c>
      <c r="AB12" s="80">
        <v>0</v>
      </c>
      <c r="AC12" s="69">
        <v>0</v>
      </c>
      <c r="AD12" s="69">
        <v>0</v>
      </c>
      <c r="AE12" s="69">
        <v>0</v>
      </c>
      <c r="AF12" s="80">
        <v>0</v>
      </c>
      <c r="AG12" s="80">
        <v>7440</v>
      </c>
      <c r="AH12" s="69">
        <v>0</v>
      </c>
      <c r="AI12" s="69">
        <v>0</v>
      </c>
      <c r="AJ12" s="80">
        <v>0</v>
      </c>
      <c r="AK12" s="80">
        <v>0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7440</v>
      </c>
      <c r="CD12" s="69">
        <v>0</v>
      </c>
      <c r="CE12" s="69" t="s">
        <v>315</v>
      </c>
      <c r="CF12" s="69" t="s">
        <v>316</v>
      </c>
      <c r="CG12" s="69" t="s">
        <v>294</v>
      </c>
      <c r="CH12" s="69" t="s">
        <v>294</v>
      </c>
      <c r="CI12" s="69" t="s">
        <v>294</v>
      </c>
      <c r="CJ12" s="68" t="s">
        <v>294</v>
      </c>
      <c r="CK12" s="68">
        <v>45509</v>
      </c>
      <c r="CL12" s="185" t="s">
        <v>398</v>
      </c>
      <c r="CM12" s="67" t="s">
        <v>399</v>
      </c>
      <c r="CN12" s="67" t="s">
        <v>168</v>
      </c>
      <c r="CO12" s="68">
        <v>45394</v>
      </c>
      <c r="CP12" s="185" t="s">
        <v>400</v>
      </c>
      <c r="CQ12" s="67" t="s">
        <v>401</v>
      </c>
      <c r="CR12" s="67" t="s">
        <v>257</v>
      </c>
      <c r="CS12" s="69">
        <v>725236.05</v>
      </c>
      <c r="CT12" s="69"/>
      <c r="CU12" s="69"/>
      <c r="CV12" s="69">
        <v>0</v>
      </c>
      <c r="CW12" s="69">
        <v>0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CO</v>
      </c>
      <c r="DH12">
        <f>COUNTIF(A1:A72,"06DO")</f>
        <v>2</v>
      </c>
      <c r="DI12" t="s">
        <v>160</v>
      </c>
      <c r="DJ12">
        <f t="shared" si="2"/>
        <v>60</v>
      </c>
      <c r="DK12">
        <f t="shared" si="3"/>
        <v>61</v>
      </c>
    </row>
    <row r="13" spans="1:115">
      <c r="A13" t="str">
        <f t="shared" si="0"/>
        <v>02CO</v>
      </c>
      <c r="B13" s="67" t="s">
        <v>0</v>
      </c>
      <c r="C13" s="67" t="s">
        <v>264</v>
      </c>
      <c r="D13" s="67" t="s">
        <v>265</v>
      </c>
      <c r="E13" s="68">
        <v>45133</v>
      </c>
      <c r="F13" s="185" t="s">
        <v>398</v>
      </c>
      <c r="G13" s="67" t="s">
        <v>401</v>
      </c>
      <c r="H13" s="69">
        <v>2</v>
      </c>
      <c r="I13" s="69">
        <v>0</v>
      </c>
      <c r="J13" s="69">
        <v>120</v>
      </c>
      <c r="K13" s="69">
        <v>145</v>
      </c>
      <c r="L13" s="69">
        <v>137</v>
      </c>
      <c r="M13" s="69">
        <v>8</v>
      </c>
      <c r="N13" s="69">
        <v>0</v>
      </c>
      <c r="O13" s="69">
        <v>0</v>
      </c>
      <c r="P13" s="69">
        <v>25</v>
      </c>
      <c r="Q13" s="80">
        <v>0</v>
      </c>
      <c r="R13" s="80">
        <v>688840</v>
      </c>
      <c r="S13" s="80">
        <v>41224</v>
      </c>
      <c r="T13" s="80">
        <v>647616</v>
      </c>
      <c r="U13" s="80">
        <v>688840</v>
      </c>
      <c r="V13" s="80">
        <v>661650</v>
      </c>
      <c r="W13" s="80">
        <v>0</v>
      </c>
      <c r="X13" s="80">
        <v>0</v>
      </c>
      <c r="Y13" s="80">
        <v>0</v>
      </c>
      <c r="Z13" s="80">
        <v>661650</v>
      </c>
      <c r="AA13" s="80">
        <v>661650</v>
      </c>
      <c r="AB13" s="80">
        <v>0</v>
      </c>
      <c r="AC13" s="69">
        <v>0</v>
      </c>
      <c r="AD13" s="69">
        <v>6</v>
      </c>
      <c r="AE13" s="69">
        <v>0</v>
      </c>
      <c r="AF13" s="80">
        <v>0</v>
      </c>
      <c r="AG13" s="80">
        <v>21865</v>
      </c>
      <c r="AH13" s="69">
        <v>0</v>
      </c>
      <c r="AI13" s="69">
        <v>0</v>
      </c>
      <c r="AJ13" s="80">
        <v>0</v>
      </c>
      <c r="AK13" s="80">
        <v>1160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23025</v>
      </c>
      <c r="CD13" s="69">
        <v>0</v>
      </c>
      <c r="CE13" s="69" t="s">
        <v>320</v>
      </c>
      <c r="CF13" s="69" t="s">
        <v>321</v>
      </c>
      <c r="CG13" s="69" t="s">
        <v>294</v>
      </c>
      <c r="CH13" s="69" t="s">
        <v>294</v>
      </c>
      <c r="CI13" s="69" t="s">
        <v>294</v>
      </c>
      <c r="CJ13" s="68" t="s">
        <v>294</v>
      </c>
      <c r="CK13" s="68">
        <v>45504</v>
      </c>
      <c r="CL13" s="185" t="s">
        <v>398</v>
      </c>
      <c r="CM13" s="67" t="s">
        <v>399</v>
      </c>
      <c r="CN13" s="67" t="s">
        <v>168</v>
      </c>
      <c r="CO13" s="68">
        <v>45364</v>
      </c>
      <c r="CP13" s="185" t="s">
        <v>396</v>
      </c>
      <c r="CQ13" s="67" t="s">
        <v>401</v>
      </c>
      <c r="CR13" s="67" t="s">
        <v>408</v>
      </c>
      <c r="CS13" s="69">
        <v>865700.85</v>
      </c>
      <c r="CT13" s="69"/>
      <c r="CU13" s="69"/>
      <c r="CV13" s="69">
        <v>0</v>
      </c>
      <c r="CW13" s="69">
        <v>19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CO</v>
      </c>
      <c r="DH13">
        <f>COUNTIF(A1:A72,"07CO")</f>
        <v>2</v>
      </c>
      <c r="DI13" t="s">
        <v>161</v>
      </c>
      <c r="DJ13">
        <f t="shared" si="2"/>
        <v>62</v>
      </c>
      <c r="DK13">
        <f t="shared" si="3"/>
        <v>63</v>
      </c>
    </row>
    <row r="14" spans="1:115">
      <c r="A14" t="str">
        <f t="shared" si="0"/>
        <v>02CO</v>
      </c>
      <c r="B14" s="67" t="s">
        <v>0</v>
      </c>
      <c r="C14" s="67" t="s">
        <v>266</v>
      </c>
      <c r="D14" s="67" t="s">
        <v>267</v>
      </c>
      <c r="E14" s="68">
        <v>45091</v>
      </c>
      <c r="F14" s="185" t="s">
        <v>400</v>
      </c>
      <c r="G14" s="67" t="s">
        <v>397</v>
      </c>
      <c r="H14" s="69">
        <v>1</v>
      </c>
      <c r="I14" s="69">
        <v>0</v>
      </c>
      <c r="J14" s="69">
        <v>150</v>
      </c>
      <c r="K14" s="69">
        <v>214</v>
      </c>
      <c r="L14" s="69">
        <v>213</v>
      </c>
      <c r="M14" s="69">
        <v>1</v>
      </c>
      <c r="N14" s="69">
        <v>0</v>
      </c>
      <c r="O14" s="69">
        <v>0</v>
      </c>
      <c r="P14" s="69">
        <v>64</v>
      </c>
      <c r="Q14" s="80">
        <v>0</v>
      </c>
      <c r="R14" s="80">
        <v>3795580</v>
      </c>
      <c r="S14" s="80">
        <v>50000</v>
      </c>
      <c r="T14" s="80">
        <v>3745580</v>
      </c>
      <c r="U14" s="80">
        <v>3795580</v>
      </c>
      <c r="V14" s="80">
        <v>3741800</v>
      </c>
      <c r="W14" s="80">
        <v>0</v>
      </c>
      <c r="X14" s="80">
        <v>0</v>
      </c>
      <c r="Y14" s="80">
        <v>0</v>
      </c>
      <c r="Z14" s="80">
        <v>3741800</v>
      </c>
      <c r="AA14" s="80">
        <v>3742922</v>
      </c>
      <c r="AB14" s="80">
        <v>1123</v>
      </c>
      <c r="AC14" s="69">
        <v>0</v>
      </c>
      <c r="AD14" s="69">
        <v>40</v>
      </c>
      <c r="AE14" s="69">
        <v>0</v>
      </c>
      <c r="AF14" s="80">
        <v>0</v>
      </c>
      <c r="AG14" s="80">
        <v>10773</v>
      </c>
      <c r="AH14" s="69">
        <v>0</v>
      </c>
      <c r="AI14" s="69">
        <v>0</v>
      </c>
      <c r="AJ14" s="80">
        <v>0</v>
      </c>
      <c r="AK14" s="80">
        <v>9597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0</v>
      </c>
      <c r="CC14" s="80">
        <v>20369</v>
      </c>
      <c r="CD14" s="69">
        <v>0</v>
      </c>
      <c r="CE14" s="69" t="s">
        <v>322</v>
      </c>
      <c r="CF14" s="69" t="s">
        <v>323</v>
      </c>
      <c r="CG14" s="69" t="s">
        <v>294</v>
      </c>
      <c r="CH14" s="69" t="s">
        <v>294</v>
      </c>
      <c r="CI14" s="69" t="s">
        <v>294</v>
      </c>
      <c r="CJ14" s="68" t="s">
        <v>294</v>
      </c>
      <c r="CK14" s="68">
        <v>45499</v>
      </c>
      <c r="CL14" s="185" t="s">
        <v>398</v>
      </c>
      <c r="CM14" s="67" t="s">
        <v>399</v>
      </c>
      <c r="CN14" s="67" t="s">
        <v>168</v>
      </c>
      <c r="CO14" s="68">
        <v>45386</v>
      </c>
      <c r="CP14" s="185" t="s">
        <v>400</v>
      </c>
      <c r="CQ14" s="67" t="s">
        <v>401</v>
      </c>
      <c r="CR14" s="67" t="s">
        <v>257</v>
      </c>
      <c r="CS14" s="69">
        <v>3808947.4</v>
      </c>
      <c r="CT14" s="69"/>
      <c r="CU14" s="69"/>
      <c r="CV14" s="69">
        <v>0</v>
      </c>
      <c r="CW14" s="69">
        <v>24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CO</v>
      </c>
      <c r="DH14">
        <f>COUNTIF(A1:A72,"07DO")</f>
        <v>8</v>
      </c>
      <c r="DI14" t="s">
        <v>162</v>
      </c>
      <c r="DJ14">
        <f t="shared" si="2"/>
        <v>64</v>
      </c>
      <c r="DK14">
        <f t="shared" si="3"/>
        <v>71</v>
      </c>
    </row>
    <row r="15" spans="1:115">
      <c r="A15" t="str">
        <f t="shared" si="0"/>
        <v>02CO</v>
      </c>
      <c r="B15" s="67" t="s">
        <v>0</v>
      </c>
      <c r="C15" s="67" t="s">
        <v>324</v>
      </c>
      <c r="D15" s="67" t="s">
        <v>409</v>
      </c>
      <c r="E15" s="68">
        <v>45224</v>
      </c>
      <c r="F15" s="185" t="s">
        <v>402</v>
      </c>
      <c r="G15" s="67" t="s">
        <v>401</v>
      </c>
      <c r="H15" s="69">
        <v>1</v>
      </c>
      <c r="I15" s="69">
        <v>0</v>
      </c>
      <c r="J15" s="69">
        <v>68</v>
      </c>
      <c r="K15" s="69">
        <v>75</v>
      </c>
      <c r="L15" s="69">
        <v>69</v>
      </c>
      <c r="M15" s="69">
        <v>6</v>
      </c>
      <c r="N15" s="69">
        <v>0</v>
      </c>
      <c r="O15" s="69">
        <v>0</v>
      </c>
      <c r="P15" s="69">
        <v>7</v>
      </c>
      <c r="Q15" s="80">
        <v>0</v>
      </c>
      <c r="R15" s="80">
        <v>1193458</v>
      </c>
      <c r="S15" s="80">
        <v>50000</v>
      </c>
      <c r="T15" s="80">
        <v>1143458</v>
      </c>
      <c r="U15" s="80">
        <v>1193458</v>
      </c>
      <c r="V15" s="80">
        <v>1138988</v>
      </c>
      <c r="W15" s="80">
        <v>0</v>
      </c>
      <c r="X15" s="80">
        <v>0</v>
      </c>
      <c r="Y15" s="80">
        <v>0</v>
      </c>
      <c r="Z15" s="80">
        <v>1138988</v>
      </c>
      <c r="AA15" s="80">
        <v>1138988</v>
      </c>
      <c r="AB15" s="80">
        <v>0</v>
      </c>
      <c r="AC15" s="69">
        <v>0</v>
      </c>
      <c r="AD15" s="69">
        <v>7</v>
      </c>
      <c r="AE15" s="69">
        <v>0</v>
      </c>
      <c r="AF15" s="80">
        <v>0</v>
      </c>
      <c r="AG15" s="80">
        <v>0</v>
      </c>
      <c r="AH15" s="69">
        <v>0</v>
      </c>
      <c r="AI15" s="69">
        <v>0</v>
      </c>
      <c r="AJ15" s="80">
        <v>0</v>
      </c>
      <c r="AK15" s="80">
        <v>0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0</v>
      </c>
      <c r="CC15" s="80">
        <v>0</v>
      </c>
      <c r="CD15" s="69">
        <v>0</v>
      </c>
      <c r="CE15" s="69" t="s">
        <v>325</v>
      </c>
      <c r="CF15" s="69" t="s">
        <v>326</v>
      </c>
      <c r="CG15" s="69" t="s">
        <v>294</v>
      </c>
      <c r="CH15" s="69" t="s">
        <v>294</v>
      </c>
      <c r="CI15" s="69" t="s">
        <v>294</v>
      </c>
      <c r="CJ15" s="68" t="s">
        <v>294</v>
      </c>
      <c r="CK15" s="68">
        <v>45548</v>
      </c>
      <c r="CL15" s="185" t="s">
        <v>398</v>
      </c>
      <c r="CM15" s="67" t="s">
        <v>399</v>
      </c>
      <c r="CN15" s="67" t="s">
        <v>168</v>
      </c>
      <c r="CO15" s="68">
        <v>45386</v>
      </c>
      <c r="CP15" s="185" t="s">
        <v>400</v>
      </c>
      <c r="CQ15" s="67" t="s">
        <v>401</v>
      </c>
      <c r="CR15" s="67" t="s">
        <v>257</v>
      </c>
      <c r="CS15" s="69">
        <v>2555282.25</v>
      </c>
      <c r="CT15" s="69"/>
      <c r="CU15" s="69"/>
      <c r="CV15" s="69">
        <v>0</v>
      </c>
      <c r="CW15" s="69">
        <v>0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CO</v>
      </c>
      <c r="DH15">
        <f>COUNTIF(A1:A72,"08CO")</f>
        <v>0</v>
      </c>
      <c r="DI15" t="s">
        <v>163</v>
      </c>
      <c r="DJ15">
        <f t="shared" si="2"/>
        <v>72</v>
      </c>
      <c r="DK15">
        <f t="shared" si="3"/>
        <v>71</v>
      </c>
    </row>
    <row r="16" spans="1:115">
      <c r="A16" t="str">
        <f t="shared" si="0"/>
        <v>02DO</v>
      </c>
      <c r="B16" s="67" t="s">
        <v>0</v>
      </c>
      <c r="C16" s="67" t="s">
        <v>177</v>
      </c>
      <c r="D16" s="67" t="s">
        <v>178</v>
      </c>
      <c r="E16" s="68">
        <v>45056</v>
      </c>
      <c r="F16" s="185" t="s">
        <v>400</v>
      </c>
      <c r="G16" s="67" t="s">
        <v>397</v>
      </c>
      <c r="H16" s="69">
        <v>1</v>
      </c>
      <c r="I16" s="69">
        <v>1</v>
      </c>
      <c r="J16" s="69">
        <v>90</v>
      </c>
      <c r="K16" s="69">
        <v>188</v>
      </c>
      <c r="L16" s="69">
        <v>178</v>
      </c>
      <c r="M16" s="69">
        <v>10</v>
      </c>
      <c r="N16" s="69">
        <v>0</v>
      </c>
      <c r="O16" s="69">
        <v>0</v>
      </c>
      <c r="P16" s="69">
        <v>11</v>
      </c>
      <c r="Q16" s="80">
        <v>87</v>
      </c>
      <c r="R16" s="80">
        <v>596179</v>
      </c>
      <c r="S16" s="80">
        <v>30616</v>
      </c>
      <c r="T16" s="80">
        <v>565564</v>
      </c>
      <c r="U16" s="80">
        <v>596809</v>
      </c>
      <c r="V16" s="80">
        <v>579939</v>
      </c>
      <c r="W16" s="80">
        <v>0</v>
      </c>
      <c r="X16" s="80">
        <v>0</v>
      </c>
      <c r="Y16" s="80">
        <v>0</v>
      </c>
      <c r="Z16" s="80">
        <v>579939</v>
      </c>
      <c r="AA16" s="80">
        <v>579939</v>
      </c>
      <c r="AB16" s="80">
        <v>0</v>
      </c>
      <c r="AC16" s="69">
        <v>630</v>
      </c>
      <c r="AD16" s="69">
        <v>1</v>
      </c>
      <c r="AE16" s="69">
        <v>0</v>
      </c>
      <c r="AF16" s="80">
        <v>87</v>
      </c>
      <c r="AG16" s="80">
        <v>6930</v>
      </c>
      <c r="AH16" s="69">
        <v>0</v>
      </c>
      <c r="AI16" s="69">
        <v>0</v>
      </c>
      <c r="AJ16" s="80">
        <v>0</v>
      </c>
      <c r="AK16" s="80">
        <v>630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87</v>
      </c>
      <c r="CC16" s="80">
        <v>7560</v>
      </c>
      <c r="CD16" s="69">
        <v>0</v>
      </c>
      <c r="CE16" s="69" t="s">
        <v>304</v>
      </c>
      <c r="CF16" s="69" t="s">
        <v>305</v>
      </c>
      <c r="CG16" s="69" t="s">
        <v>294</v>
      </c>
      <c r="CH16" s="69" t="s">
        <v>294</v>
      </c>
      <c r="CI16" s="69" t="s">
        <v>294</v>
      </c>
      <c r="CJ16" s="68" t="s">
        <v>294</v>
      </c>
      <c r="CK16" s="68">
        <v>45512</v>
      </c>
      <c r="CL16" s="185" t="s">
        <v>398</v>
      </c>
      <c r="CM16" s="67" t="s">
        <v>399</v>
      </c>
      <c r="CN16" s="67" t="s">
        <v>168</v>
      </c>
      <c r="CO16" s="68">
        <v>45448</v>
      </c>
      <c r="CP16" s="185" t="s">
        <v>400</v>
      </c>
      <c r="CQ16" s="67" t="s">
        <v>401</v>
      </c>
      <c r="CR16" s="67" t="s">
        <v>257</v>
      </c>
      <c r="CS16" s="69">
        <v>642935.05000000005</v>
      </c>
      <c r="CT16" s="69"/>
      <c r="CU16" s="69"/>
      <c r="CV16" s="69">
        <v>87</v>
      </c>
      <c r="CW16" s="69">
        <v>10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DO</v>
      </c>
      <c r="DH16">
        <f>COUNTIF(A1:A72,"08DO")</f>
        <v>1</v>
      </c>
      <c r="DI16" t="s">
        <v>164</v>
      </c>
      <c r="DJ16">
        <f t="shared" si="2"/>
        <v>72</v>
      </c>
      <c r="DK16">
        <f t="shared" si="3"/>
        <v>72</v>
      </c>
    </row>
    <row r="17" spans="1:113">
      <c r="A17" t="str">
        <f t="shared" si="0"/>
        <v>02DO</v>
      </c>
      <c r="B17" s="67" t="s">
        <v>0</v>
      </c>
      <c r="C17" s="67" t="s">
        <v>179</v>
      </c>
      <c r="D17" s="67" t="s">
        <v>180</v>
      </c>
      <c r="E17" s="68">
        <v>44517</v>
      </c>
      <c r="F17" s="185" t="s">
        <v>402</v>
      </c>
      <c r="G17" s="67" t="s">
        <v>403</v>
      </c>
      <c r="H17" s="69">
        <v>3</v>
      </c>
      <c r="I17" s="69">
        <v>5</v>
      </c>
      <c r="J17" s="69">
        <v>300</v>
      </c>
      <c r="K17" s="69">
        <v>716</v>
      </c>
      <c r="L17" s="69">
        <v>702</v>
      </c>
      <c r="M17" s="69">
        <v>14</v>
      </c>
      <c r="N17" s="69">
        <v>0</v>
      </c>
      <c r="O17" s="69">
        <v>0</v>
      </c>
      <c r="P17" s="69">
        <v>255</v>
      </c>
      <c r="Q17" s="80">
        <v>161</v>
      </c>
      <c r="R17" s="80">
        <v>8137606</v>
      </c>
      <c r="S17" s="80">
        <v>73677</v>
      </c>
      <c r="T17" s="80">
        <v>8063929</v>
      </c>
      <c r="U17" s="80">
        <v>11055579</v>
      </c>
      <c r="V17" s="80">
        <v>11421194</v>
      </c>
      <c r="W17" s="80">
        <v>0</v>
      </c>
      <c r="X17" s="80">
        <v>0</v>
      </c>
      <c r="Y17" s="80">
        <v>0</v>
      </c>
      <c r="Z17" s="80">
        <v>11421194</v>
      </c>
      <c r="AA17" s="80">
        <v>11370860</v>
      </c>
      <c r="AB17" s="80">
        <v>0</v>
      </c>
      <c r="AC17" s="69">
        <v>2917973</v>
      </c>
      <c r="AD17" s="69">
        <v>194</v>
      </c>
      <c r="AE17" s="69">
        <v>0</v>
      </c>
      <c r="AF17" s="80">
        <v>0</v>
      </c>
      <c r="AG17" s="80">
        <v>17743</v>
      </c>
      <c r="AH17" s="69">
        <v>0</v>
      </c>
      <c r="AI17" s="69">
        <v>0</v>
      </c>
      <c r="AJ17" s="80">
        <v>161</v>
      </c>
      <c r="AK17" s="80">
        <v>2879911</v>
      </c>
      <c r="AL17" s="69">
        <v>0</v>
      </c>
      <c r="AM17" s="69">
        <v>0</v>
      </c>
      <c r="AN17" s="80">
        <v>0</v>
      </c>
      <c r="AO17" s="80">
        <v>34372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50335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161</v>
      </c>
      <c r="CC17" s="80">
        <v>2982361</v>
      </c>
      <c r="CD17" s="69">
        <v>0</v>
      </c>
      <c r="CE17" s="69" t="s">
        <v>306</v>
      </c>
      <c r="CF17" s="69" t="s">
        <v>307</v>
      </c>
      <c r="CG17" s="69" t="s">
        <v>294</v>
      </c>
      <c r="CH17" s="69" t="s">
        <v>294</v>
      </c>
      <c r="CI17" s="69" t="s">
        <v>294</v>
      </c>
      <c r="CJ17" s="68" t="s">
        <v>294</v>
      </c>
      <c r="CK17" s="68">
        <v>45505</v>
      </c>
      <c r="CL17" s="185" t="s">
        <v>398</v>
      </c>
      <c r="CM17" s="67" t="s">
        <v>399</v>
      </c>
      <c r="CN17" s="67" t="s">
        <v>168</v>
      </c>
      <c r="CO17" s="68">
        <v>45419</v>
      </c>
      <c r="CP17" s="185" t="s">
        <v>400</v>
      </c>
      <c r="CQ17" s="67" t="s">
        <v>401</v>
      </c>
      <c r="CR17" s="67" t="s">
        <v>257</v>
      </c>
      <c r="CS17" s="69">
        <v>9316376.8300000001</v>
      </c>
      <c r="CT17" s="69"/>
      <c r="CU17" s="69"/>
      <c r="CV17" s="69">
        <v>0</v>
      </c>
      <c r="CW17" s="69">
        <v>61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DO</v>
      </c>
    </row>
    <row r="18" spans="1:113">
      <c r="A18" t="str">
        <f t="shared" si="0"/>
        <v>02DO</v>
      </c>
      <c r="B18" s="67" t="s">
        <v>0</v>
      </c>
      <c r="C18" s="67" t="s">
        <v>181</v>
      </c>
      <c r="D18" s="67" t="s">
        <v>182</v>
      </c>
      <c r="E18" s="68">
        <v>43936</v>
      </c>
      <c r="F18" s="185" t="s">
        <v>400</v>
      </c>
      <c r="G18" s="67" t="s">
        <v>410</v>
      </c>
      <c r="H18" s="69">
        <v>4</v>
      </c>
      <c r="I18" s="69">
        <v>24</v>
      </c>
      <c r="J18" s="69">
        <v>820</v>
      </c>
      <c r="K18" s="69">
        <v>1353</v>
      </c>
      <c r="L18" s="69">
        <v>1353</v>
      </c>
      <c r="M18" s="69">
        <v>0</v>
      </c>
      <c r="N18" s="69">
        <v>0</v>
      </c>
      <c r="O18" s="69">
        <v>0</v>
      </c>
      <c r="P18" s="69">
        <v>268</v>
      </c>
      <c r="Q18" s="80">
        <v>265</v>
      </c>
      <c r="R18" s="80">
        <v>23611420</v>
      </c>
      <c r="S18" s="80">
        <v>200000</v>
      </c>
      <c r="T18" s="80">
        <v>23411420</v>
      </c>
      <c r="U18" s="80">
        <v>27138289</v>
      </c>
      <c r="V18" s="80">
        <v>27685573</v>
      </c>
      <c r="W18" s="80">
        <v>0</v>
      </c>
      <c r="X18" s="80">
        <v>0</v>
      </c>
      <c r="Y18" s="80">
        <v>0</v>
      </c>
      <c r="Z18" s="80">
        <v>27685573</v>
      </c>
      <c r="AA18" s="80">
        <v>27771520</v>
      </c>
      <c r="AB18" s="80">
        <v>1123706</v>
      </c>
      <c r="AC18" s="69">
        <v>3526869</v>
      </c>
      <c r="AD18" s="69">
        <v>109</v>
      </c>
      <c r="AE18" s="69">
        <v>0</v>
      </c>
      <c r="AF18" s="80">
        <v>190</v>
      </c>
      <c r="AG18" s="80">
        <v>2082836</v>
      </c>
      <c r="AH18" s="69">
        <v>1770145</v>
      </c>
      <c r="AI18" s="69">
        <v>0</v>
      </c>
      <c r="AJ18" s="80">
        <v>62</v>
      </c>
      <c r="AK18" s="80">
        <v>1249941</v>
      </c>
      <c r="AL18" s="69">
        <v>115377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1</v>
      </c>
      <c r="AZ18" s="80">
        <v>0</v>
      </c>
      <c r="BA18" s="80">
        <v>14584</v>
      </c>
      <c r="BB18" s="69">
        <v>0</v>
      </c>
      <c r="BC18" s="69">
        <v>15</v>
      </c>
      <c r="BD18" s="80">
        <v>0</v>
      </c>
      <c r="BE18" s="80">
        <v>13820</v>
      </c>
      <c r="BF18" s="69">
        <v>1228</v>
      </c>
      <c r="BG18" s="69">
        <v>0</v>
      </c>
      <c r="BH18" s="80">
        <v>0</v>
      </c>
      <c r="BI18" s="80">
        <v>0</v>
      </c>
      <c r="BJ18" s="69">
        <v>0</v>
      </c>
      <c r="BK18" s="69">
        <v>6</v>
      </c>
      <c r="BL18" s="80">
        <v>0</v>
      </c>
      <c r="BM18" s="80">
        <v>23052</v>
      </c>
      <c r="BN18" s="69">
        <v>13403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13</v>
      </c>
      <c r="BU18" s="80">
        <v>218121</v>
      </c>
      <c r="BV18" s="69">
        <v>218121</v>
      </c>
      <c r="BW18" s="69">
        <v>0</v>
      </c>
      <c r="BX18" s="80">
        <v>0</v>
      </c>
      <c r="BY18" s="80">
        <v>0</v>
      </c>
      <c r="BZ18" s="69">
        <v>0</v>
      </c>
      <c r="CA18" s="69">
        <v>22</v>
      </c>
      <c r="CB18" s="80">
        <v>265</v>
      </c>
      <c r="CC18" s="80">
        <v>3602355</v>
      </c>
      <c r="CD18" s="69">
        <v>2118274</v>
      </c>
      <c r="CE18" s="69" t="s">
        <v>308</v>
      </c>
      <c r="CF18" s="69" t="s">
        <v>309</v>
      </c>
      <c r="CG18" s="69" t="s">
        <v>294</v>
      </c>
      <c r="CH18" s="69" t="s">
        <v>294</v>
      </c>
      <c r="CI18" s="69" t="s">
        <v>294</v>
      </c>
      <c r="CJ18" s="68" t="s">
        <v>294</v>
      </c>
      <c r="CK18" s="68">
        <v>45525</v>
      </c>
      <c r="CL18" s="185" t="s">
        <v>398</v>
      </c>
      <c r="CM18" s="67" t="s">
        <v>399</v>
      </c>
      <c r="CN18" s="67" t="s">
        <v>168</v>
      </c>
      <c r="CO18" s="68">
        <v>45377</v>
      </c>
      <c r="CP18" s="185" t="s">
        <v>396</v>
      </c>
      <c r="CQ18" s="67" t="s">
        <v>401</v>
      </c>
      <c r="CR18" s="67" t="s">
        <v>408</v>
      </c>
      <c r="CS18" s="69">
        <v>23815761.260000002</v>
      </c>
      <c r="CT18" s="69"/>
      <c r="CU18" s="69"/>
      <c r="CV18" s="69">
        <v>11</v>
      </c>
      <c r="CW18" s="69">
        <v>143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DO</v>
      </c>
    </row>
    <row r="19" spans="1:113">
      <c r="A19" t="str">
        <f t="shared" si="0"/>
        <v>03CO</v>
      </c>
      <c r="B19" s="67" t="s">
        <v>2</v>
      </c>
      <c r="C19" s="67" t="s">
        <v>192</v>
      </c>
      <c r="D19" s="67" t="s">
        <v>193</v>
      </c>
      <c r="E19" s="68">
        <v>44706</v>
      </c>
      <c r="F19" s="185" t="s">
        <v>400</v>
      </c>
      <c r="G19" s="67" t="s">
        <v>403</v>
      </c>
      <c r="H19" s="69">
        <v>2</v>
      </c>
      <c r="I19" s="69">
        <v>2</v>
      </c>
      <c r="J19" s="69">
        <v>235</v>
      </c>
      <c r="K19" s="69">
        <v>553</v>
      </c>
      <c r="L19" s="69">
        <v>553</v>
      </c>
      <c r="M19" s="69">
        <v>0</v>
      </c>
      <c r="N19" s="69">
        <v>0</v>
      </c>
      <c r="O19" s="69">
        <v>0</v>
      </c>
      <c r="P19" s="69">
        <v>268</v>
      </c>
      <c r="Q19" s="80">
        <v>50</v>
      </c>
      <c r="R19" s="80">
        <v>2161422</v>
      </c>
      <c r="S19" s="80">
        <v>0</v>
      </c>
      <c r="T19" s="80">
        <v>2161422</v>
      </c>
      <c r="U19" s="80">
        <v>2219469</v>
      </c>
      <c r="V19" s="80">
        <v>2278041</v>
      </c>
      <c r="W19" s="80">
        <v>0</v>
      </c>
      <c r="X19" s="80">
        <v>0</v>
      </c>
      <c r="Y19" s="80">
        <v>0</v>
      </c>
      <c r="Z19" s="80">
        <v>2278041</v>
      </c>
      <c r="AA19" s="80">
        <v>2271197</v>
      </c>
      <c r="AB19" s="80">
        <v>-6844</v>
      </c>
      <c r="AC19" s="69">
        <v>58046</v>
      </c>
      <c r="AD19" s="69">
        <v>137</v>
      </c>
      <c r="AE19" s="69">
        <v>0</v>
      </c>
      <c r="AF19" s="80">
        <v>35</v>
      </c>
      <c r="AG19" s="80">
        <v>26771</v>
      </c>
      <c r="AH19" s="69">
        <v>0</v>
      </c>
      <c r="AI19" s="69">
        <v>79</v>
      </c>
      <c r="AJ19" s="80">
        <v>15</v>
      </c>
      <c r="AK19" s="80">
        <v>31276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79</v>
      </c>
      <c r="CB19" s="80">
        <v>50</v>
      </c>
      <c r="CC19" s="80">
        <v>58046</v>
      </c>
      <c r="CD19" s="69">
        <v>0</v>
      </c>
      <c r="CE19" s="69" t="s">
        <v>332</v>
      </c>
      <c r="CF19" s="69" t="s">
        <v>333</v>
      </c>
      <c r="CG19" s="69" t="s">
        <v>294</v>
      </c>
      <c r="CH19" s="69" t="s">
        <v>294</v>
      </c>
      <c r="CI19" s="69" t="s">
        <v>294</v>
      </c>
      <c r="CJ19" s="68" t="s">
        <v>294</v>
      </c>
      <c r="CK19" s="68">
        <v>45497</v>
      </c>
      <c r="CL19" s="185" t="s">
        <v>398</v>
      </c>
      <c r="CM19" s="67" t="s">
        <v>399</v>
      </c>
      <c r="CN19" s="67" t="s">
        <v>168</v>
      </c>
      <c r="CO19" s="68">
        <v>45335</v>
      </c>
      <c r="CP19" s="185" t="s">
        <v>396</v>
      </c>
      <c r="CQ19" s="67" t="s">
        <v>401</v>
      </c>
      <c r="CR19" s="67" t="s">
        <v>411</v>
      </c>
      <c r="CS19" s="69">
        <v>3319648.9</v>
      </c>
      <c r="CT19" s="69"/>
      <c r="CU19" s="69"/>
      <c r="CV19" s="69">
        <v>0</v>
      </c>
      <c r="CW19" s="69">
        <v>52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03CO</v>
      </c>
      <c r="B20" s="67" t="s">
        <v>2</v>
      </c>
      <c r="C20" s="67" t="s">
        <v>194</v>
      </c>
      <c r="D20" s="67" t="s">
        <v>195</v>
      </c>
      <c r="E20" s="68">
        <v>44839</v>
      </c>
      <c r="F20" s="185" t="s">
        <v>402</v>
      </c>
      <c r="G20" s="67" t="s">
        <v>397</v>
      </c>
      <c r="H20" s="69">
        <v>1</v>
      </c>
      <c r="I20" s="69">
        <v>1</v>
      </c>
      <c r="J20" s="69">
        <v>150</v>
      </c>
      <c r="K20" s="69">
        <v>262</v>
      </c>
      <c r="L20" s="69">
        <v>261</v>
      </c>
      <c r="M20" s="69">
        <v>1</v>
      </c>
      <c r="N20" s="69">
        <v>0</v>
      </c>
      <c r="O20" s="69">
        <v>0</v>
      </c>
      <c r="P20" s="69">
        <v>112</v>
      </c>
      <c r="Q20" s="80">
        <v>0</v>
      </c>
      <c r="R20" s="80">
        <v>1798857</v>
      </c>
      <c r="S20" s="80">
        <v>0</v>
      </c>
      <c r="T20" s="80">
        <v>1798857</v>
      </c>
      <c r="U20" s="80">
        <v>1800807</v>
      </c>
      <c r="V20" s="80">
        <v>1823631</v>
      </c>
      <c r="W20" s="80">
        <v>0</v>
      </c>
      <c r="X20" s="80">
        <v>0</v>
      </c>
      <c r="Y20" s="80">
        <v>0</v>
      </c>
      <c r="Z20" s="80">
        <v>1823631</v>
      </c>
      <c r="AA20" s="80">
        <v>1837783</v>
      </c>
      <c r="AB20" s="80">
        <v>14152</v>
      </c>
      <c r="AC20" s="69">
        <v>1950</v>
      </c>
      <c r="AD20" s="69">
        <v>65</v>
      </c>
      <c r="AE20" s="69">
        <v>18</v>
      </c>
      <c r="AF20" s="80">
        <v>0</v>
      </c>
      <c r="AG20" s="80">
        <v>1950</v>
      </c>
      <c r="AH20" s="69">
        <v>0</v>
      </c>
      <c r="AI20" s="69">
        <v>0</v>
      </c>
      <c r="AJ20" s="80">
        <v>0</v>
      </c>
      <c r="AK20" s="80">
        <v>0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30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48</v>
      </c>
      <c r="CB20" s="80">
        <v>0</v>
      </c>
      <c r="CC20" s="80">
        <v>1950</v>
      </c>
      <c r="CD20" s="69">
        <v>0</v>
      </c>
      <c r="CE20" s="69" t="s">
        <v>327</v>
      </c>
      <c r="CF20" s="69" t="s">
        <v>328</v>
      </c>
      <c r="CG20" s="69" t="s">
        <v>294</v>
      </c>
      <c r="CH20" s="69" t="s">
        <v>294</v>
      </c>
      <c r="CI20" s="69" t="s">
        <v>294</v>
      </c>
      <c r="CJ20" s="68" t="s">
        <v>294</v>
      </c>
      <c r="CK20" s="68">
        <v>45490</v>
      </c>
      <c r="CL20" s="185" t="s">
        <v>398</v>
      </c>
      <c r="CM20" s="67" t="s">
        <v>399</v>
      </c>
      <c r="CN20" s="67" t="s">
        <v>168</v>
      </c>
      <c r="CO20" s="68">
        <v>45302</v>
      </c>
      <c r="CP20" s="185" t="s">
        <v>396</v>
      </c>
      <c r="CQ20" s="67" t="s">
        <v>401</v>
      </c>
      <c r="CR20" s="67" t="s">
        <v>412</v>
      </c>
      <c r="CS20" s="69">
        <v>1816518.22</v>
      </c>
      <c r="CT20" s="69"/>
      <c r="CU20" s="69"/>
      <c r="CV20" s="69">
        <v>0</v>
      </c>
      <c r="CW20" s="69">
        <v>29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03CO</v>
      </c>
      <c r="B21" s="67" t="s">
        <v>2</v>
      </c>
      <c r="C21" s="67" t="s">
        <v>290</v>
      </c>
      <c r="D21" s="67" t="s">
        <v>291</v>
      </c>
      <c r="E21" s="68">
        <v>44860</v>
      </c>
      <c r="F21" s="185" t="s">
        <v>402</v>
      </c>
      <c r="G21" s="67" t="s">
        <v>397</v>
      </c>
      <c r="H21" s="69">
        <v>2</v>
      </c>
      <c r="I21" s="69">
        <v>0</v>
      </c>
      <c r="J21" s="69">
        <v>240</v>
      </c>
      <c r="K21" s="69">
        <v>520</v>
      </c>
      <c r="L21" s="69">
        <v>519</v>
      </c>
      <c r="M21" s="69">
        <v>1</v>
      </c>
      <c r="N21" s="69">
        <v>0</v>
      </c>
      <c r="O21" s="69">
        <v>0</v>
      </c>
      <c r="P21" s="69">
        <v>280</v>
      </c>
      <c r="Q21" s="80">
        <v>0</v>
      </c>
      <c r="R21" s="80">
        <v>2352518</v>
      </c>
      <c r="S21" s="80">
        <v>0</v>
      </c>
      <c r="T21" s="80">
        <v>2352518</v>
      </c>
      <c r="U21" s="80">
        <v>2352518</v>
      </c>
      <c r="V21" s="80">
        <v>2482697</v>
      </c>
      <c r="W21" s="80">
        <v>0</v>
      </c>
      <c r="X21" s="80">
        <v>0</v>
      </c>
      <c r="Y21" s="80">
        <v>0</v>
      </c>
      <c r="Z21" s="80">
        <v>2482697</v>
      </c>
      <c r="AA21" s="80">
        <v>2481516</v>
      </c>
      <c r="AB21" s="80">
        <v>-1180</v>
      </c>
      <c r="AC21" s="69">
        <v>0</v>
      </c>
      <c r="AD21" s="69">
        <v>220</v>
      </c>
      <c r="AE21" s="69">
        <v>30</v>
      </c>
      <c r="AF21" s="80">
        <v>0</v>
      </c>
      <c r="AG21" s="80">
        <v>0</v>
      </c>
      <c r="AH21" s="69">
        <v>0</v>
      </c>
      <c r="AI21" s="69">
        <v>0</v>
      </c>
      <c r="AJ21" s="80">
        <v>0</v>
      </c>
      <c r="AK21" s="80">
        <v>0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30</v>
      </c>
      <c r="CB21" s="80">
        <v>0</v>
      </c>
      <c r="CC21" s="80">
        <v>0</v>
      </c>
      <c r="CD21" s="69">
        <v>0</v>
      </c>
      <c r="CE21" s="69" t="s">
        <v>332</v>
      </c>
      <c r="CF21" s="69" t="s">
        <v>333</v>
      </c>
      <c r="CG21" s="69" t="s">
        <v>294</v>
      </c>
      <c r="CH21" s="69" t="s">
        <v>294</v>
      </c>
      <c r="CI21" s="69" t="s">
        <v>294</v>
      </c>
      <c r="CJ21" s="68" t="s">
        <v>294</v>
      </c>
      <c r="CK21" s="68">
        <v>45540</v>
      </c>
      <c r="CL21" s="185" t="s">
        <v>398</v>
      </c>
      <c r="CM21" s="67" t="s">
        <v>399</v>
      </c>
      <c r="CN21" s="67" t="s">
        <v>168</v>
      </c>
      <c r="CO21" s="68">
        <v>45467</v>
      </c>
      <c r="CP21" s="185" t="s">
        <v>400</v>
      </c>
      <c r="CQ21" s="67" t="s">
        <v>401</v>
      </c>
      <c r="CR21" s="67" t="s">
        <v>411</v>
      </c>
      <c r="CS21" s="69">
        <v>2793292.28</v>
      </c>
      <c r="CT21" s="69"/>
      <c r="CU21" s="69"/>
      <c r="CV21" s="69">
        <v>0</v>
      </c>
      <c r="CW21" s="69">
        <v>30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03CO</v>
      </c>
      <c r="B22" s="67" t="s">
        <v>2</v>
      </c>
      <c r="C22" s="67" t="s">
        <v>196</v>
      </c>
      <c r="D22" s="67" t="s">
        <v>197</v>
      </c>
      <c r="E22" s="68">
        <v>44587</v>
      </c>
      <c r="F22" s="185" t="s">
        <v>396</v>
      </c>
      <c r="G22" s="67" t="s">
        <v>403</v>
      </c>
      <c r="H22" s="69">
        <v>1</v>
      </c>
      <c r="I22" s="69">
        <v>4</v>
      </c>
      <c r="J22" s="69">
        <v>370</v>
      </c>
      <c r="K22" s="69">
        <v>780</v>
      </c>
      <c r="L22" s="69">
        <v>780</v>
      </c>
      <c r="M22" s="69">
        <v>0</v>
      </c>
      <c r="N22" s="69">
        <v>0</v>
      </c>
      <c r="O22" s="69">
        <v>0</v>
      </c>
      <c r="P22" s="69">
        <v>403</v>
      </c>
      <c r="Q22" s="80">
        <v>7</v>
      </c>
      <c r="R22" s="80">
        <v>7221201</v>
      </c>
      <c r="S22" s="80">
        <v>64825</v>
      </c>
      <c r="T22" s="80">
        <v>7156376</v>
      </c>
      <c r="U22" s="80">
        <v>7242100</v>
      </c>
      <c r="V22" s="80">
        <v>7302859</v>
      </c>
      <c r="W22" s="80">
        <v>0</v>
      </c>
      <c r="X22" s="80">
        <v>0</v>
      </c>
      <c r="Y22" s="80">
        <v>0</v>
      </c>
      <c r="Z22" s="80">
        <v>7302859</v>
      </c>
      <c r="AA22" s="80">
        <v>7410703</v>
      </c>
      <c r="AB22" s="80">
        <v>107844</v>
      </c>
      <c r="AC22" s="69">
        <v>20899</v>
      </c>
      <c r="AD22" s="69">
        <v>225</v>
      </c>
      <c r="AE22" s="69">
        <v>19</v>
      </c>
      <c r="AF22" s="80">
        <v>0</v>
      </c>
      <c r="AG22" s="80">
        <v>0</v>
      </c>
      <c r="AH22" s="69">
        <v>0</v>
      </c>
      <c r="AI22" s="69">
        <v>81</v>
      </c>
      <c r="AJ22" s="80">
        <v>7</v>
      </c>
      <c r="AK22" s="80">
        <v>42129</v>
      </c>
      <c r="AL22" s="69">
        <v>8550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155</v>
      </c>
      <c r="BL22" s="80">
        <v>0</v>
      </c>
      <c r="BM22" s="80">
        <v>16713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255</v>
      </c>
      <c r="CB22" s="80">
        <v>7</v>
      </c>
      <c r="CC22" s="80">
        <v>53313</v>
      </c>
      <c r="CD22" s="69">
        <v>8550</v>
      </c>
      <c r="CE22" s="69" t="s">
        <v>334</v>
      </c>
      <c r="CF22" s="69" t="s">
        <v>335</v>
      </c>
      <c r="CG22" s="69" t="s">
        <v>294</v>
      </c>
      <c r="CH22" s="69" t="s">
        <v>294</v>
      </c>
      <c r="CI22" s="69" t="s">
        <v>294</v>
      </c>
      <c r="CJ22" s="68" t="s">
        <v>294</v>
      </c>
      <c r="CK22" s="68">
        <v>45540</v>
      </c>
      <c r="CL22" s="185" t="s">
        <v>398</v>
      </c>
      <c r="CM22" s="67" t="s">
        <v>399</v>
      </c>
      <c r="CN22" s="67" t="s">
        <v>168</v>
      </c>
      <c r="CO22" s="68">
        <v>45457</v>
      </c>
      <c r="CP22" s="185" t="s">
        <v>400</v>
      </c>
      <c r="CQ22" s="67" t="s">
        <v>401</v>
      </c>
      <c r="CR22" s="67" t="s">
        <v>413</v>
      </c>
      <c r="CS22" s="69">
        <v>6606378.9500000002</v>
      </c>
      <c r="CT22" s="69"/>
      <c r="CU22" s="69"/>
      <c r="CV22" s="69">
        <v>0</v>
      </c>
      <c r="CW22" s="69">
        <v>78</v>
      </c>
      <c r="CX22" s="69">
        <v>0</v>
      </c>
      <c r="CY22" s="69">
        <v>0</v>
      </c>
      <c r="CZ22" s="69">
        <v>-5529</v>
      </c>
      <c r="DA22" s="69">
        <v>0</v>
      </c>
      <c r="DG22" t="str">
        <f t="shared" si="1"/>
        <v>CO</v>
      </c>
    </row>
    <row r="23" spans="1:113">
      <c r="A23" t="str">
        <f t="shared" si="0"/>
        <v>03CO</v>
      </c>
      <c r="B23" s="67" t="s">
        <v>2</v>
      </c>
      <c r="C23" s="67" t="s">
        <v>199</v>
      </c>
      <c r="D23" s="67" t="s">
        <v>200</v>
      </c>
      <c r="E23" s="68">
        <v>44517</v>
      </c>
      <c r="F23" s="185" t="s">
        <v>402</v>
      </c>
      <c r="G23" s="67" t="s">
        <v>403</v>
      </c>
      <c r="H23" s="69">
        <v>1</v>
      </c>
      <c r="I23" s="69">
        <v>1</v>
      </c>
      <c r="J23" s="69">
        <v>165</v>
      </c>
      <c r="K23" s="69">
        <v>596</v>
      </c>
      <c r="L23" s="69">
        <v>596</v>
      </c>
      <c r="M23" s="69">
        <v>0</v>
      </c>
      <c r="N23" s="69">
        <v>0</v>
      </c>
      <c r="O23" s="69">
        <v>0</v>
      </c>
      <c r="P23" s="69">
        <v>431</v>
      </c>
      <c r="Q23" s="80">
        <v>0</v>
      </c>
      <c r="R23" s="80">
        <v>2042361</v>
      </c>
      <c r="S23" s="80">
        <v>50000</v>
      </c>
      <c r="T23" s="80">
        <v>1992361</v>
      </c>
      <c r="U23" s="80">
        <v>2052823</v>
      </c>
      <c r="V23" s="80">
        <v>2049639</v>
      </c>
      <c r="W23" s="80">
        <v>0</v>
      </c>
      <c r="X23" s="80">
        <v>0</v>
      </c>
      <c r="Y23" s="80">
        <v>0</v>
      </c>
      <c r="Z23" s="80">
        <v>2049639</v>
      </c>
      <c r="AA23" s="80">
        <v>2051119</v>
      </c>
      <c r="AB23" s="80">
        <v>1480</v>
      </c>
      <c r="AC23" s="69">
        <v>10462</v>
      </c>
      <c r="AD23" s="69">
        <v>151</v>
      </c>
      <c r="AE23" s="69">
        <v>97</v>
      </c>
      <c r="AF23" s="80">
        <v>0</v>
      </c>
      <c r="AG23" s="80">
        <v>1430</v>
      </c>
      <c r="AH23" s="69">
        <v>0</v>
      </c>
      <c r="AI23" s="69">
        <v>87</v>
      </c>
      <c r="AJ23" s="80">
        <v>0</v>
      </c>
      <c r="AK23" s="80">
        <v>23591</v>
      </c>
      <c r="AL23" s="69">
        <v>8301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45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229</v>
      </c>
      <c r="CB23" s="80">
        <v>0</v>
      </c>
      <c r="CC23" s="80">
        <v>25021</v>
      </c>
      <c r="CD23" s="69">
        <v>8301</v>
      </c>
      <c r="CE23" s="69" t="s">
        <v>336</v>
      </c>
      <c r="CF23" s="69" t="s">
        <v>337</v>
      </c>
      <c r="CG23" s="69" t="s">
        <v>294</v>
      </c>
      <c r="CH23" s="69" t="s">
        <v>294</v>
      </c>
      <c r="CI23" s="69" t="s">
        <v>294</v>
      </c>
      <c r="CJ23" s="68" t="s">
        <v>294</v>
      </c>
      <c r="CK23" s="68">
        <v>45483</v>
      </c>
      <c r="CL23" s="185" t="s">
        <v>398</v>
      </c>
      <c r="CM23" s="67" t="s">
        <v>399</v>
      </c>
      <c r="CN23" s="67" t="s">
        <v>168</v>
      </c>
      <c r="CO23" s="68">
        <v>45386</v>
      </c>
      <c r="CP23" s="185" t="s">
        <v>400</v>
      </c>
      <c r="CQ23" s="67" t="s">
        <v>401</v>
      </c>
      <c r="CR23" s="67" t="s">
        <v>412</v>
      </c>
      <c r="CS23" s="69">
        <v>1702969.75</v>
      </c>
      <c r="CT23" s="69"/>
      <c r="CU23" s="69"/>
      <c r="CV23" s="69">
        <v>0</v>
      </c>
      <c r="CW23" s="69">
        <v>96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03CO</v>
      </c>
      <c r="B24" s="67" t="s">
        <v>2</v>
      </c>
      <c r="C24" s="67" t="s">
        <v>268</v>
      </c>
      <c r="D24" s="67" t="s">
        <v>269</v>
      </c>
      <c r="E24" s="68">
        <v>44951</v>
      </c>
      <c r="F24" s="185" t="s">
        <v>396</v>
      </c>
      <c r="G24" s="67" t="s">
        <v>397</v>
      </c>
      <c r="H24" s="69">
        <v>1</v>
      </c>
      <c r="I24" s="69">
        <v>0</v>
      </c>
      <c r="J24" s="69">
        <v>45</v>
      </c>
      <c r="K24" s="69">
        <v>115</v>
      </c>
      <c r="L24" s="69">
        <v>113</v>
      </c>
      <c r="M24" s="69">
        <v>2</v>
      </c>
      <c r="N24" s="69">
        <v>0</v>
      </c>
      <c r="O24" s="69">
        <v>0</v>
      </c>
      <c r="P24" s="69">
        <v>70</v>
      </c>
      <c r="Q24" s="80">
        <v>0</v>
      </c>
      <c r="R24" s="80">
        <v>391274</v>
      </c>
      <c r="S24" s="80">
        <v>20764</v>
      </c>
      <c r="T24" s="80">
        <v>370510</v>
      </c>
      <c r="U24" s="80">
        <v>391274</v>
      </c>
      <c r="V24" s="80">
        <v>365673</v>
      </c>
      <c r="W24" s="80">
        <v>0</v>
      </c>
      <c r="X24" s="80">
        <v>0</v>
      </c>
      <c r="Y24" s="80">
        <v>0</v>
      </c>
      <c r="Z24" s="80">
        <v>365673</v>
      </c>
      <c r="AA24" s="80">
        <v>365673</v>
      </c>
      <c r="AB24" s="80">
        <v>0</v>
      </c>
      <c r="AC24" s="69">
        <v>0</v>
      </c>
      <c r="AD24" s="69">
        <v>52</v>
      </c>
      <c r="AE24" s="69">
        <v>0</v>
      </c>
      <c r="AF24" s="80">
        <v>0</v>
      </c>
      <c r="AG24" s="80">
        <v>0</v>
      </c>
      <c r="AH24" s="69">
        <v>0</v>
      </c>
      <c r="AI24" s="69">
        <v>0</v>
      </c>
      <c r="AJ24" s="80">
        <v>0</v>
      </c>
      <c r="AK24" s="80">
        <v>0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2850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52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52</v>
      </c>
      <c r="CB24" s="80">
        <v>0</v>
      </c>
      <c r="CC24" s="80">
        <v>2850</v>
      </c>
      <c r="CD24" s="69">
        <v>0</v>
      </c>
      <c r="CE24" s="69" t="s">
        <v>338</v>
      </c>
      <c r="CF24" s="69" t="s">
        <v>339</v>
      </c>
      <c r="CG24" s="69" t="s">
        <v>294</v>
      </c>
      <c r="CH24" s="69" t="s">
        <v>294</v>
      </c>
      <c r="CI24" s="69" t="s">
        <v>294</v>
      </c>
      <c r="CJ24" s="68" t="s">
        <v>294</v>
      </c>
      <c r="CK24" s="68">
        <v>45525</v>
      </c>
      <c r="CL24" s="185" t="s">
        <v>398</v>
      </c>
      <c r="CM24" s="67" t="s">
        <v>399</v>
      </c>
      <c r="CN24" s="67" t="s">
        <v>168</v>
      </c>
      <c r="CO24" s="68">
        <v>45334</v>
      </c>
      <c r="CP24" s="185" t="s">
        <v>396</v>
      </c>
      <c r="CQ24" s="67" t="s">
        <v>401</v>
      </c>
      <c r="CR24" s="67" t="s">
        <v>414</v>
      </c>
      <c r="CS24" s="69">
        <v>417470.83</v>
      </c>
      <c r="CT24" s="69"/>
      <c r="CU24" s="69"/>
      <c r="CV24" s="69">
        <v>0</v>
      </c>
      <c r="CW24" s="69">
        <v>18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03CO</v>
      </c>
      <c r="B25" s="67" t="s">
        <v>2</v>
      </c>
      <c r="C25" s="67" t="s">
        <v>201</v>
      </c>
      <c r="D25" s="67" t="s">
        <v>202</v>
      </c>
      <c r="E25" s="68">
        <v>44951</v>
      </c>
      <c r="F25" s="185" t="s">
        <v>396</v>
      </c>
      <c r="G25" s="67" t="s">
        <v>397</v>
      </c>
      <c r="H25" s="69">
        <v>1</v>
      </c>
      <c r="I25" s="69">
        <v>2</v>
      </c>
      <c r="J25" s="69">
        <v>189</v>
      </c>
      <c r="K25" s="69">
        <v>399</v>
      </c>
      <c r="L25" s="69">
        <v>399</v>
      </c>
      <c r="M25" s="69">
        <v>0</v>
      </c>
      <c r="N25" s="69">
        <v>0</v>
      </c>
      <c r="O25" s="69">
        <v>0</v>
      </c>
      <c r="P25" s="69">
        <v>185</v>
      </c>
      <c r="Q25" s="80">
        <v>25</v>
      </c>
      <c r="R25" s="80">
        <v>8306085</v>
      </c>
      <c r="S25" s="80">
        <v>77844</v>
      </c>
      <c r="T25" s="80">
        <v>8228241</v>
      </c>
      <c r="U25" s="80">
        <v>8382009</v>
      </c>
      <c r="V25" s="80">
        <v>9159429</v>
      </c>
      <c r="W25" s="80">
        <v>0</v>
      </c>
      <c r="X25" s="80">
        <v>0</v>
      </c>
      <c r="Y25" s="80">
        <v>0</v>
      </c>
      <c r="Z25" s="80">
        <v>9159429</v>
      </c>
      <c r="AA25" s="80">
        <v>9121506</v>
      </c>
      <c r="AB25" s="80">
        <v>-37923</v>
      </c>
      <c r="AC25" s="69">
        <v>75924</v>
      </c>
      <c r="AD25" s="69">
        <v>138</v>
      </c>
      <c r="AE25" s="69">
        <v>0</v>
      </c>
      <c r="AF25" s="80">
        <v>0</v>
      </c>
      <c r="AG25" s="80">
        <v>74674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20</v>
      </c>
      <c r="BA25" s="80">
        <v>75924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20</v>
      </c>
      <c r="CC25" s="80">
        <v>150599</v>
      </c>
      <c r="CD25" s="69">
        <v>0</v>
      </c>
      <c r="CE25" s="69" t="s">
        <v>327</v>
      </c>
      <c r="CF25" s="69" t="s">
        <v>328</v>
      </c>
      <c r="CG25" s="69" t="s">
        <v>294</v>
      </c>
      <c r="CH25" s="69" t="s">
        <v>294</v>
      </c>
      <c r="CI25" s="69" t="s">
        <v>294</v>
      </c>
      <c r="CJ25" s="68" t="s">
        <v>294</v>
      </c>
      <c r="CK25" s="68">
        <v>45561</v>
      </c>
      <c r="CL25" s="185" t="s">
        <v>398</v>
      </c>
      <c r="CM25" s="67" t="s">
        <v>399</v>
      </c>
      <c r="CN25" s="67" t="s">
        <v>168</v>
      </c>
      <c r="CO25" s="68">
        <v>45427</v>
      </c>
      <c r="CP25" s="185" t="s">
        <v>400</v>
      </c>
      <c r="CQ25" s="67" t="s">
        <v>401</v>
      </c>
      <c r="CR25" s="67" t="s">
        <v>411</v>
      </c>
      <c r="CS25" s="69">
        <v>7884743.8099999996</v>
      </c>
      <c r="CT25" s="69"/>
      <c r="CU25" s="69"/>
      <c r="CV25" s="69">
        <v>0</v>
      </c>
      <c r="CW25" s="69">
        <v>47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03DO</v>
      </c>
      <c r="B26" s="67" t="s">
        <v>2</v>
      </c>
      <c r="C26" s="67" t="s">
        <v>288</v>
      </c>
      <c r="D26" s="67" t="s">
        <v>289</v>
      </c>
      <c r="E26" s="68">
        <v>44903</v>
      </c>
      <c r="F26" s="185" t="s">
        <v>402</v>
      </c>
      <c r="G26" s="67" t="s">
        <v>397</v>
      </c>
      <c r="H26" s="69">
        <v>2</v>
      </c>
      <c r="I26" s="69">
        <v>0</v>
      </c>
      <c r="J26" s="69">
        <v>180</v>
      </c>
      <c r="K26" s="69">
        <v>288</v>
      </c>
      <c r="L26" s="69">
        <v>287</v>
      </c>
      <c r="M26" s="69">
        <v>1</v>
      </c>
      <c r="N26" s="69">
        <v>0</v>
      </c>
      <c r="O26" s="69">
        <v>0</v>
      </c>
      <c r="P26" s="69">
        <v>108</v>
      </c>
      <c r="Q26" s="80">
        <v>0</v>
      </c>
      <c r="R26" s="80">
        <v>4255368</v>
      </c>
      <c r="S26" s="80">
        <v>50000</v>
      </c>
      <c r="T26" s="80">
        <v>4205368</v>
      </c>
      <c r="U26" s="80">
        <v>4255368</v>
      </c>
      <c r="V26" s="80">
        <v>4147787</v>
      </c>
      <c r="W26" s="80">
        <v>0</v>
      </c>
      <c r="X26" s="80">
        <v>0</v>
      </c>
      <c r="Y26" s="80">
        <v>0</v>
      </c>
      <c r="Z26" s="80">
        <v>4147787</v>
      </c>
      <c r="AA26" s="80">
        <v>4133951</v>
      </c>
      <c r="AB26" s="80">
        <v>-13836</v>
      </c>
      <c r="AC26" s="69">
        <v>0</v>
      </c>
      <c r="AD26" s="69">
        <v>46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21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21</v>
      </c>
      <c r="CB26" s="80">
        <v>0</v>
      </c>
      <c r="CC26" s="80">
        <v>0</v>
      </c>
      <c r="CD26" s="69">
        <v>0</v>
      </c>
      <c r="CE26" s="69" t="s">
        <v>327</v>
      </c>
      <c r="CF26" s="69" t="s">
        <v>328</v>
      </c>
      <c r="CG26" s="69" t="s">
        <v>294</v>
      </c>
      <c r="CH26" s="69" t="s">
        <v>294</v>
      </c>
      <c r="CI26" s="69" t="s">
        <v>294</v>
      </c>
      <c r="CJ26" s="68" t="s">
        <v>294</v>
      </c>
      <c r="CK26" s="68">
        <v>45483</v>
      </c>
      <c r="CL26" s="185" t="s">
        <v>398</v>
      </c>
      <c r="CM26" s="67" t="s">
        <v>399</v>
      </c>
      <c r="CN26" s="67" t="s">
        <v>168</v>
      </c>
      <c r="CO26" s="68">
        <v>45408</v>
      </c>
      <c r="CP26" s="185" t="s">
        <v>400</v>
      </c>
      <c r="CQ26" s="67" t="s">
        <v>401</v>
      </c>
      <c r="CR26" s="67" t="s">
        <v>413</v>
      </c>
      <c r="CS26" s="69">
        <v>4883807.47</v>
      </c>
      <c r="CT26" s="69"/>
      <c r="CU26" s="69"/>
      <c r="CV26" s="69">
        <v>0</v>
      </c>
      <c r="CW26" s="69">
        <v>41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DO</v>
      </c>
    </row>
    <row r="27" spans="1:113">
      <c r="A27" t="str">
        <f t="shared" si="0"/>
        <v>03DO</v>
      </c>
      <c r="B27" s="67" t="s">
        <v>2</v>
      </c>
      <c r="C27" s="67" t="s">
        <v>329</v>
      </c>
      <c r="D27" s="67" t="s">
        <v>415</v>
      </c>
      <c r="E27" s="68">
        <v>45148</v>
      </c>
      <c r="F27" s="185" t="s">
        <v>398</v>
      </c>
      <c r="G27" s="67" t="s">
        <v>401</v>
      </c>
      <c r="H27" s="69">
        <v>1</v>
      </c>
      <c r="I27" s="69">
        <v>0</v>
      </c>
      <c r="J27" s="69">
        <v>137</v>
      </c>
      <c r="K27" s="69">
        <v>196</v>
      </c>
      <c r="L27" s="69">
        <v>182</v>
      </c>
      <c r="M27" s="69">
        <v>14</v>
      </c>
      <c r="N27" s="69">
        <v>0</v>
      </c>
      <c r="O27" s="69">
        <v>0</v>
      </c>
      <c r="P27" s="69">
        <v>59</v>
      </c>
      <c r="Q27" s="80">
        <v>0</v>
      </c>
      <c r="R27" s="80">
        <v>3130216</v>
      </c>
      <c r="S27" s="80">
        <v>50000</v>
      </c>
      <c r="T27" s="80">
        <v>3080216</v>
      </c>
      <c r="U27" s="80">
        <v>3130216</v>
      </c>
      <c r="V27" s="80">
        <v>3176618</v>
      </c>
      <c r="W27" s="80">
        <v>0</v>
      </c>
      <c r="X27" s="80">
        <v>0</v>
      </c>
      <c r="Y27" s="80">
        <v>0</v>
      </c>
      <c r="Z27" s="80">
        <v>3176618</v>
      </c>
      <c r="AA27" s="80">
        <v>3169412</v>
      </c>
      <c r="AB27" s="80">
        <v>-7206</v>
      </c>
      <c r="AC27" s="69">
        <v>0</v>
      </c>
      <c r="AD27" s="69">
        <v>35</v>
      </c>
      <c r="AE27" s="69">
        <v>0</v>
      </c>
      <c r="AF27" s="80">
        <v>0</v>
      </c>
      <c r="AG27" s="80">
        <v>0</v>
      </c>
      <c r="AH27" s="69">
        <v>0</v>
      </c>
      <c r="AI27" s="69">
        <v>0</v>
      </c>
      <c r="AJ27" s="80">
        <v>0</v>
      </c>
      <c r="AK27" s="80">
        <v>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0</v>
      </c>
      <c r="CC27" s="80">
        <v>0</v>
      </c>
      <c r="CD27" s="69">
        <v>0</v>
      </c>
      <c r="CE27" s="69" t="s">
        <v>327</v>
      </c>
      <c r="CF27" s="69" t="s">
        <v>328</v>
      </c>
      <c r="CG27" s="69" t="s">
        <v>294</v>
      </c>
      <c r="CH27" s="69" t="s">
        <v>294</v>
      </c>
      <c r="CI27" s="69" t="s">
        <v>294</v>
      </c>
      <c r="CJ27" s="68" t="s">
        <v>294</v>
      </c>
      <c r="CK27" s="68">
        <v>45540</v>
      </c>
      <c r="CL27" s="185" t="s">
        <v>398</v>
      </c>
      <c r="CM27" s="67" t="s">
        <v>399</v>
      </c>
      <c r="CN27" s="67" t="s">
        <v>168</v>
      </c>
      <c r="CO27" s="68">
        <v>45426</v>
      </c>
      <c r="CP27" s="185" t="s">
        <v>400</v>
      </c>
      <c r="CQ27" s="67" t="s">
        <v>401</v>
      </c>
      <c r="CR27" s="67" t="s">
        <v>413</v>
      </c>
      <c r="CS27" s="69">
        <v>4310827.71</v>
      </c>
      <c r="CT27" s="69"/>
      <c r="CU27" s="69"/>
      <c r="CV27" s="69">
        <v>0</v>
      </c>
      <c r="CW27" s="69">
        <v>24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DO</v>
      </c>
    </row>
    <row r="28" spans="1:113">
      <c r="A28" t="str">
        <f t="shared" si="0"/>
        <v>03DO</v>
      </c>
      <c r="B28" s="67" t="s">
        <v>2</v>
      </c>
      <c r="C28" s="67" t="s">
        <v>187</v>
      </c>
      <c r="D28" s="67" t="s">
        <v>188</v>
      </c>
      <c r="E28" s="68">
        <v>44910</v>
      </c>
      <c r="F28" s="185" t="s">
        <v>402</v>
      </c>
      <c r="G28" s="67" t="s">
        <v>397</v>
      </c>
      <c r="H28" s="69">
        <v>2</v>
      </c>
      <c r="I28" s="69">
        <v>2</v>
      </c>
      <c r="J28" s="69">
        <v>150</v>
      </c>
      <c r="K28" s="69">
        <v>258</v>
      </c>
      <c r="L28" s="69">
        <v>257</v>
      </c>
      <c r="M28" s="69">
        <v>1</v>
      </c>
      <c r="N28" s="69">
        <v>0</v>
      </c>
      <c r="O28" s="69">
        <v>0</v>
      </c>
      <c r="P28" s="69">
        <v>103</v>
      </c>
      <c r="Q28" s="80">
        <v>5</v>
      </c>
      <c r="R28" s="80">
        <v>3980189</v>
      </c>
      <c r="S28" s="80">
        <v>50000</v>
      </c>
      <c r="T28" s="80">
        <v>3930189</v>
      </c>
      <c r="U28" s="80">
        <v>4006691</v>
      </c>
      <c r="V28" s="80">
        <v>4118899</v>
      </c>
      <c r="W28" s="80">
        <v>0</v>
      </c>
      <c r="X28" s="80">
        <v>0</v>
      </c>
      <c r="Y28" s="80">
        <v>0</v>
      </c>
      <c r="Z28" s="80">
        <v>4118899</v>
      </c>
      <c r="AA28" s="80">
        <v>4101914</v>
      </c>
      <c r="AB28" s="80">
        <v>-16986</v>
      </c>
      <c r="AC28" s="69">
        <v>26502</v>
      </c>
      <c r="AD28" s="69">
        <v>75</v>
      </c>
      <c r="AE28" s="69">
        <v>0</v>
      </c>
      <c r="AF28" s="80">
        <v>0</v>
      </c>
      <c r="AG28" s="80">
        <v>0</v>
      </c>
      <c r="AH28" s="69">
        <v>0</v>
      </c>
      <c r="AI28" s="69">
        <v>0</v>
      </c>
      <c r="AJ28" s="80">
        <v>5</v>
      </c>
      <c r="AK28" s="80">
        <v>26502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5</v>
      </c>
      <c r="CC28" s="80">
        <v>26502</v>
      </c>
      <c r="CD28" s="69">
        <v>0</v>
      </c>
      <c r="CE28" s="69" t="s">
        <v>310</v>
      </c>
      <c r="CF28" s="69" t="s">
        <v>311</v>
      </c>
      <c r="CG28" s="69" t="s">
        <v>294</v>
      </c>
      <c r="CH28" s="69" t="s">
        <v>294</v>
      </c>
      <c r="CI28" s="69" t="s">
        <v>294</v>
      </c>
      <c r="CJ28" s="68" t="s">
        <v>294</v>
      </c>
      <c r="CK28" s="68">
        <v>45496</v>
      </c>
      <c r="CL28" s="185" t="s">
        <v>398</v>
      </c>
      <c r="CM28" s="67" t="s">
        <v>399</v>
      </c>
      <c r="CN28" s="67" t="s">
        <v>168</v>
      </c>
      <c r="CO28" s="68">
        <v>45355</v>
      </c>
      <c r="CP28" s="185" t="s">
        <v>396</v>
      </c>
      <c r="CQ28" s="67" t="s">
        <v>401</v>
      </c>
      <c r="CR28" s="67" t="s">
        <v>414</v>
      </c>
      <c r="CS28" s="69">
        <v>4847741.78</v>
      </c>
      <c r="CT28" s="69"/>
      <c r="CU28" s="69"/>
      <c r="CV28" s="69">
        <v>0</v>
      </c>
      <c r="CW28" s="69">
        <v>28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DO</v>
      </c>
    </row>
    <row r="29" spans="1:113">
      <c r="A29" t="str">
        <f t="shared" si="0"/>
        <v>03DO</v>
      </c>
      <c r="B29" s="67" t="s">
        <v>2</v>
      </c>
      <c r="C29" s="67" t="s">
        <v>190</v>
      </c>
      <c r="D29" s="67" t="s">
        <v>191</v>
      </c>
      <c r="E29" s="68">
        <v>45120</v>
      </c>
      <c r="F29" s="185" t="s">
        <v>398</v>
      </c>
      <c r="G29" s="67" t="s">
        <v>401</v>
      </c>
      <c r="H29" s="69">
        <v>1</v>
      </c>
      <c r="I29" s="69">
        <v>2</v>
      </c>
      <c r="J29" s="69">
        <v>90</v>
      </c>
      <c r="K29" s="69">
        <v>164</v>
      </c>
      <c r="L29" s="69">
        <v>164</v>
      </c>
      <c r="M29" s="69">
        <v>0</v>
      </c>
      <c r="N29" s="69">
        <v>0</v>
      </c>
      <c r="O29" s="69">
        <v>0</v>
      </c>
      <c r="P29" s="69">
        <v>72</v>
      </c>
      <c r="Q29" s="80">
        <v>2</v>
      </c>
      <c r="R29" s="80">
        <v>3139310</v>
      </c>
      <c r="S29" s="80">
        <v>50000</v>
      </c>
      <c r="T29" s="80">
        <v>3089310</v>
      </c>
      <c r="U29" s="80">
        <v>3241997</v>
      </c>
      <c r="V29" s="80">
        <v>3289104</v>
      </c>
      <c r="W29" s="80">
        <v>70000</v>
      </c>
      <c r="X29" s="80">
        <v>800</v>
      </c>
      <c r="Y29" s="80">
        <v>70800</v>
      </c>
      <c r="Z29" s="80">
        <v>3359904</v>
      </c>
      <c r="AA29" s="80">
        <v>3289104</v>
      </c>
      <c r="AB29" s="80">
        <v>-70800</v>
      </c>
      <c r="AC29" s="69">
        <v>102687</v>
      </c>
      <c r="AD29" s="69">
        <v>21</v>
      </c>
      <c r="AE29" s="69">
        <v>0</v>
      </c>
      <c r="AF29" s="80">
        <v>0</v>
      </c>
      <c r="AG29" s="80">
        <v>0</v>
      </c>
      <c r="AH29" s="69">
        <v>0</v>
      </c>
      <c r="AI29" s="69">
        <v>0</v>
      </c>
      <c r="AJ29" s="80">
        <v>0</v>
      </c>
      <c r="AK29" s="80">
        <v>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2</v>
      </c>
      <c r="BA29" s="80">
        <v>121800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2</v>
      </c>
      <c r="CC29" s="80">
        <v>121800</v>
      </c>
      <c r="CD29" s="69">
        <v>0</v>
      </c>
      <c r="CE29" s="69" t="s">
        <v>322</v>
      </c>
      <c r="CF29" s="69" t="s">
        <v>323</v>
      </c>
      <c r="CG29" s="69" t="s">
        <v>294</v>
      </c>
      <c r="CH29" s="69" t="s">
        <v>294</v>
      </c>
      <c r="CI29" s="69" t="s">
        <v>294</v>
      </c>
      <c r="CJ29" s="68" t="s">
        <v>294</v>
      </c>
      <c r="CK29" s="68">
        <v>45540</v>
      </c>
      <c r="CL29" s="185" t="s">
        <v>398</v>
      </c>
      <c r="CM29" s="67" t="s">
        <v>399</v>
      </c>
      <c r="CN29" s="67" t="s">
        <v>168</v>
      </c>
      <c r="CO29" s="68">
        <v>45461</v>
      </c>
      <c r="CP29" s="185" t="s">
        <v>400</v>
      </c>
      <c r="CQ29" s="67" t="s">
        <v>401</v>
      </c>
      <c r="CR29" s="67" t="s">
        <v>413</v>
      </c>
      <c r="CS29" s="69">
        <v>2935413.97</v>
      </c>
      <c r="CT29" s="69" t="s">
        <v>330</v>
      </c>
      <c r="CU29" s="69" t="s">
        <v>331</v>
      </c>
      <c r="CV29" s="69">
        <v>2</v>
      </c>
      <c r="CW29" s="69">
        <v>35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DO</v>
      </c>
    </row>
    <row r="30" spans="1:113">
      <c r="A30" t="str">
        <f t="shared" si="0"/>
        <v>04CO</v>
      </c>
      <c r="B30" s="67" t="s">
        <v>3</v>
      </c>
      <c r="C30" s="67" t="s">
        <v>207</v>
      </c>
      <c r="D30" s="67" t="s">
        <v>208</v>
      </c>
      <c r="E30" s="68">
        <v>43243</v>
      </c>
      <c r="F30" s="185" t="s">
        <v>400</v>
      </c>
      <c r="G30" s="67" t="s">
        <v>416</v>
      </c>
      <c r="H30" s="69">
        <v>3</v>
      </c>
      <c r="I30" s="69">
        <v>21</v>
      </c>
      <c r="J30" s="69">
        <v>1355</v>
      </c>
      <c r="K30" s="69">
        <v>1820</v>
      </c>
      <c r="L30" s="69">
        <v>1818</v>
      </c>
      <c r="M30" s="69">
        <v>2</v>
      </c>
      <c r="N30" s="69">
        <v>0</v>
      </c>
      <c r="O30" s="69">
        <v>0</v>
      </c>
      <c r="P30" s="69">
        <v>369</v>
      </c>
      <c r="Q30" s="80">
        <v>96</v>
      </c>
      <c r="R30" s="80">
        <v>45221786</v>
      </c>
      <c r="S30" s="80">
        <v>150000</v>
      </c>
      <c r="T30" s="80">
        <v>45071786</v>
      </c>
      <c r="U30" s="80">
        <v>46013498</v>
      </c>
      <c r="V30" s="80">
        <v>46814508</v>
      </c>
      <c r="W30" s="80">
        <v>0</v>
      </c>
      <c r="X30" s="80">
        <v>0</v>
      </c>
      <c r="Y30" s="80">
        <v>0</v>
      </c>
      <c r="Z30" s="80">
        <v>46814508</v>
      </c>
      <c r="AA30" s="80">
        <v>47115720</v>
      </c>
      <c r="AB30" s="80">
        <v>598393</v>
      </c>
      <c r="AC30" s="69">
        <v>791712</v>
      </c>
      <c r="AD30" s="69">
        <v>277</v>
      </c>
      <c r="AE30" s="69">
        <v>0</v>
      </c>
      <c r="AF30" s="80">
        <v>75</v>
      </c>
      <c r="AG30" s="80">
        <v>1457815</v>
      </c>
      <c r="AH30" s="69">
        <v>599303</v>
      </c>
      <c r="AI30" s="69">
        <v>0</v>
      </c>
      <c r="AJ30" s="80">
        <v>21</v>
      </c>
      <c r="AK30" s="80">
        <v>489759</v>
      </c>
      <c r="AL30" s="69">
        <v>22128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-1173394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-69595</v>
      </c>
      <c r="BB30" s="69">
        <v>0</v>
      </c>
      <c r="BC30" s="69">
        <v>0</v>
      </c>
      <c r="BD30" s="80">
        <v>0</v>
      </c>
      <c r="BE30" s="80">
        <v>1041</v>
      </c>
      <c r="BF30" s="69">
        <v>1041</v>
      </c>
      <c r="BG30" s="69">
        <v>0</v>
      </c>
      <c r="BH30" s="80">
        <v>0</v>
      </c>
      <c r="BI30" s="80">
        <v>0</v>
      </c>
      <c r="BJ30" s="69">
        <v>0</v>
      </c>
      <c r="BK30" s="69">
        <v>20</v>
      </c>
      <c r="BL30" s="80">
        <v>0</v>
      </c>
      <c r="BM30" s="80">
        <v>78775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20</v>
      </c>
      <c r="CB30" s="80">
        <v>96</v>
      </c>
      <c r="CC30" s="80">
        <v>784401</v>
      </c>
      <c r="CD30" s="69">
        <v>622472</v>
      </c>
      <c r="CE30" s="69" t="s">
        <v>351</v>
      </c>
      <c r="CF30" s="69" t="s">
        <v>352</v>
      </c>
      <c r="CG30" s="69" t="s">
        <v>294</v>
      </c>
      <c r="CH30" s="69" t="s">
        <v>294</v>
      </c>
      <c r="CI30" s="69" t="s">
        <v>294</v>
      </c>
      <c r="CJ30" s="68" t="s">
        <v>294</v>
      </c>
      <c r="CK30" s="68">
        <v>45517</v>
      </c>
      <c r="CL30" s="185" t="s">
        <v>398</v>
      </c>
      <c r="CM30" s="67" t="s">
        <v>399</v>
      </c>
      <c r="CN30" s="67" t="s">
        <v>168</v>
      </c>
      <c r="CO30" s="68">
        <v>45177</v>
      </c>
      <c r="CP30" s="185" t="s">
        <v>398</v>
      </c>
      <c r="CQ30" s="67" t="s">
        <v>401</v>
      </c>
      <c r="CR30" s="67" t="s">
        <v>417</v>
      </c>
      <c r="CS30" s="69">
        <v>48103369.82</v>
      </c>
      <c r="CT30" s="69" t="s">
        <v>353</v>
      </c>
      <c r="CU30" s="69" t="s">
        <v>354</v>
      </c>
      <c r="CV30" s="69">
        <v>0</v>
      </c>
      <c r="CW30" s="69">
        <v>92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04CO</v>
      </c>
      <c r="B31" s="67" t="s">
        <v>3</v>
      </c>
      <c r="C31" s="67" t="s">
        <v>209</v>
      </c>
      <c r="D31" s="67" t="s">
        <v>210</v>
      </c>
      <c r="E31" s="68">
        <v>44538</v>
      </c>
      <c r="F31" s="185" t="s">
        <v>402</v>
      </c>
      <c r="G31" s="67" t="s">
        <v>403</v>
      </c>
      <c r="H31" s="69">
        <v>1</v>
      </c>
      <c r="I31" s="69">
        <v>7</v>
      </c>
      <c r="J31" s="69">
        <v>401</v>
      </c>
      <c r="K31" s="69">
        <v>617</v>
      </c>
      <c r="L31" s="69">
        <v>617</v>
      </c>
      <c r="M31" s="69">
        <v>0</v>
      </c>
      <c r="N31" s="69">
        <v>0</v>
      </c>
      <c r="O31" s="69">
        <v>0</v>
      </c>
      <c r="P31" s="69">
        <v>216</v>
      </c>
      <c r="Q31" s="80">
        <v>0</v>
      </c>
      <c r="R31" s="80">
        <v>4627786</v>
      </c>
      <c r="S31" s="80">
        <v>50000</v>
      </c>
      <c r="T31" s="80">
        <v>4577786</v>
      </c>
      <c r="U31" s="80">
        <v>4748358</v>
      </c>
      <c r="V31" s="80">
        <v>4545695</v>
      </c>
      <c r="W31" s="80">
        <v>0</v>
      </c>
      <c r="X31" s="80">
        <v>0</v>
      </c>
      <c r="Y31" s="80">
        <v>0</v>
      </c>
      <c r="Z31" s="80">
        <v>4545695</v>
      </c>
      <c r="AA31" s="80">
        <v>4639320</v>
      </c>
      <c r="AB31" s="80">
        <v>96348</v>
      </c>
      <c r="AC31" s="69">
        <v>120572</v>
      </c>
      <c r="AD31" s="69">
        <v>150</v>
      </c>
      <c r="AE31" s="69">
        <v>1</v>
      </c>
      <c r="AF31" s="80">
        <v>0</v>
      </c>
      <c r="AG31" s="80">
        <v>43781</v>
      </c>
      <c r="AH31" s="69">
        <v>0</v>
      </c>
      <c r="AI31" s="69">
        <v>27</v>
      </c>
      <c r="AJ31" s="80">
        <v>0</v>
      </c>
      <c r="AK31" s="80">
        <v>67848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477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2724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28</v>
      </c>
      <c r="CB31" s="80">
        <v>0</v>
      </c>
      <c r="CC31" s="80">
        <v>114830</v>
      </c>
      <c r="CD31" s="69">
        <v>0</v>
      </c>
      <c r="CE31" s="69" t="s">
        <v>351</v>
      </c>
      <c r="CF31" s="69" t="s">
        <v>352</v>
      </c>
      <c r="CG31" s="69" t="s">
        <v>294</v>
      </c>
      <c r="CH31" s="69" t="s">
        <v>294</v>
      </c>
      <c r="CI31" s="69" t="s">
        <v>294</v>
      </c>
      <c r="CJ31" s="68" t="s">
        <v>294</v>
      </c>
      <c r="CK31" s="68">
        <v>45565</v>
      </c>
      <c r="CL31" s="185" t="s">
        <v>398</v>
      </c>
      <c r="CM31" s="67" t="s">
        <v>399</v>
      </c>
      <c r="CN31" s="67" t="s">
        <v>168</v>
      </c>
      <c r="CO31" s="68">
        <v>45337</v>
      </c>
      <c r="CP31" s="185" t="s">
        <v>396</v>
      </c>
      <c r="CQ31" s="67" t="s">
        <v>401</v>
      </c>
      <c r="CR31" s="67" t="s">
        <v>417</v>
      </c>
      <c r="CS31" s="69">
        <v>5224693.7300000004</v>
      </c>
      <c r="CT31" s="69"/>
      <c r="CU31" s="69"/>
      <c r="CV31" s="69">
        <v>0</v>
      </c>
      <c r="CW31" s="69">
        <v>38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04CO</v>
      </c>
      <c r="B32" s="67" t="s">
        <v>3</v>
      </c>
      <c r="C32" s="67" t="s">
        <v>211</v>
      </c>
      <c r="D32" s="67" t="s">
        <v>212</v>
      </c>
      <c r="E32" s="68">
        <v>44433</v>
      </c>
      <c r="F32" s="185" t="s">
        <v>398</v>
      </c>
      <c r="G32" s="67" t="s">
        <v>403</v>
      </c>
      <c r="H32" s="69">
        <v>1</v>
      </c>
      <c r="I32" s="69">
        <v>6</v>
      </c>
      <c r="J32" s="69">
        <v>576</v>
      </c>
      <c r="K32" s="69">
        <v>788</v>
      </c>
      <c r="L32" s="69">
        <v>788</v>
      </c>
      <c r="M32" s="69">
        <v>0</v>
      </c>
      <c r="N32" s="69">
        <v>0</v>
      </c>
      <c r="O32" s="69">
        <v>0</v>
      </c>
      <c r="P32" s="69">
        <v>202</v>
      </c>
      <c r="Q32" s="80">
        <v>10</v>
      </c>
      <c r="R32" s="80">
        <v>15518729</v>
      </c>
      <c r="S32" s="80">
        <v>150000</v>
      </c>
      <c r="T32" s="80">
        <v>15368729</v>
      </c>
      <c r="U32" s="80">
        <v>16395821</v>
      </c>
      <c r="V32" s="80">
        <v>15822170</v>
      </c>
      <c r="W32" s="80">
        <v>0</v>
      </c>
      <c r="X32" s="80">
        <v>0</v>
      </c>
      <c r="Y32" s="80">
        <v>0</v>
      </c>
      <c r="Z32" s="80">
        <v>15822170</v>
      </c>
      <c r="AA32" s="80">
        <v>15987859</v>
      </c>
      <c r="AB32" s="80">
        <v>165689</v>
      </c>
      <c r="AC32" s="69">
        <v>877092</v>
      </c>
      <c r="AD32" s="69">
        <v>127</v>
      </c>
      <c r="AE32" s="69">
        <v>0</v>
      </c>
      <c r="AF32" s="80">
        <v>0</v>
      </c>
      <c r="AG32" s="80">
        <v>25236</v>
      </c>
      <c r="AH32" s="69">
        <v>0</v>
      </c>
      <c r="AI32" s="69">
        <v>0</v>
      </c>
      <c r="AJ32" s="80">
        <v>0</v>
      </c>
      <c r="AK32" s="80">
        <v>397562</v>
      </c>
      <c r="AL32" s="69">
        <v>92279</v>
      </c>
      <c r="AM32" s="69">
        <v>0</v>
      </c>
      <c r="AN32" s="80">
        <v>0</v>
      </c>
      <c r="AO32" s="80">
        <v>2420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20</v>
      </c>
      <c r="AZ32" s="80">
        <v>10</v>
      </c>
      <c r="BA32" s="80">
        <v>410929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163845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20</v>
      </c>
      <c r="CB32" s="80">
        <v>10</v>
      </c>
      <c r="CC32" s="80">
        <v>999993</v>
      </c>
      <c r="CD32" s="69">
        <v>92279</v>
      </c>
      <c r="CE32" s="69" t="s">
        <v>346</v>
      </c>
      <c r="CF32" s="69" t="s">
        <v>347</v>
      </c>
      <c r="CG32" s="69" t="s">
        <v>294</v>
      </c>
      <c r="CH32" s="69" t="s">
        <v>294</v>
      </c>
      <c r="CI32" s="69" t="s">
        <v>294</v>
      </c>
      <c r="CJ32" s="68" t="s">
        <v>294</v>
      </c>
      <c r="CK32" s="68">
        <v>45548</v>
      </c>
      <c r="CL32" s="185" t="s">
        <v>398</v>
      </c>
      <c r="CM32" s="67" t="s">
        <v>399</v>
      </c>
      <c r="CN32" s="67" t="s">
        <v>168</v>
      </c>
      <c r="CO32" s="68">
        <v>45372</v>
      </c>
      <c r="CP32" s="185" t="s">
        <v>396</v>
      </c>
      <c r="CQ32" s="67" t="s">
        <v>401</v>
      </c>
      <c r="CR32" s="67" t="s">
        <v>417</v>
      </c>
      <c r="CS32" s="69">
        <v>15323088.939999999</v>
      </c>
      <c r="CT32" s="69" t="s">
        <v>355</v>
      </c>
      <c r="CU32" s="69" t="s">
        <v>356</v>
      </c>
      <c r="CV32" s="69">
        <v>0</v>
      </c>
      <c r="CW32" s="69">
        <v>55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04CO</v>
      </c>
      <c r="B33" s="67" t="s">
        <v>3</v>
      </c>
      <c r="C33" s="67" t="s">
        <v>272</v>
      </c>
      <c r="D33" s="67" t="s">
        <v>273</v>
      </c>
      <c r="E33" s="68">
        <v>44678</v>
      </c>
      <c r="F33" s="185" t="s">
        <v>400</v>
      </c>
      <c r="G33" s="67" t="s">
        <v>403</v>
      </c>
      <c r="H33" s="69">
        <v>2</v>
      </c>
      <c r="I33" s="69">
        <v>0</v>
      </c>
      <c r="J33" s="69">
        <v>223</v>
      </c>
      <c r="K33" s="69">
        <v>437</v>
      </c>
      <c r="L33" s="69">
        <v>436</v>
      </c>
      <c r="M33" s="69">
        <v>1</v>
      </c>
      <c r="N33" s="69">
        <v>0</v>
      </c>
      <c r="O33" s="69">
        <v>0</v>
      </c>
      <c r="P33" s="69">
        <v>214</v>
      </c>
      <c r="Q33" s="80">
        <v>0</v>
      </c>
      <c r="R33" s="80">
        <v>4142494</v>
      </c>
      <c r="S33" s="80">
        <v>50000</v>
      </c>
      <c r="T33" s="80">
        <v>4092494</v>
      </c>
      <c r="U33" s="80">
        <v>4142494</v>
      </c>
      <c r="V33" s="80">
        <v>3658735</v>
      </c>
      <c r="W33" s="80">
        <v>0</v>
      </c>
      <c r="X33" s="80">
        <v>0</v>
      </c>
      <c r="Y33" s="80">
        <v>0</v>
      </c>
      <c r="Z33" s="80">
        <v>3658735</v>
      </c>
      <c r="AA33" s="80">
        <v>3642576</v>
      </c>
      <c r="AB33" s="80">
        <v>-16159</v>
      </c>
      <c r="AC33" s="69">
        <v>0</v>
      </c>
      <c r="AD33" s="69">
        <v>189</v>
      </c>
      <c r="AE33" s="69">
        <v>0</v>
      </c>
      <c r="AF33" s="80">
        <v>0</v>
      </c>
      <c r="AG33" s="80">
        <v>607</v>
      </c>
      <c r="AH33" s="69">
        <v>0</v>
      </c>
      <c r="AI33" s="69">
        <v>0</v>
      </c>
      <c r="AJ33" s="80">
        <v>0</v>
      </c>
      <c r="AK33" s="80">
        <v>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68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68</v>
      </c>
      <c r="CB33" s="80">
        <v>0</v>
      </c>
      <c r="CC33" s="80">
        <v>607</v>
      </c>
      <c r="CD33" s="69">
        <v>0</v>
      </c>
      <c r="CE33" s="69" t="s">
        <v>357</v>
      </c>
      <c r="CF33" s="69" t="s">
        <v>358</v>
      </c>
      <c r="CG33" s="69" t="s">
        <v>294</v>
      </c>
      <c r="CH33" s="69" t="s">
        <v>294</v>
      </c>
      <c r="CI33" s="69" t="s">
        <v>294</v>
      </c>
      <c r="CJ33" s="68" t="s">
        <v>294</v>
      </c>
      <c r="CK33" s="68">
        <v>45518</v>
      </c>
      <c r="CL33" s="185" t="s">
        <v>398</v>
      </c>
      <c r="CM33" s="67" t="s">
        <v>399</v>
      </c>
      <c r="CN33" s="67" t="s">
        <v>168</v>
      </c>
      <c r="CO33" s="68">
        <v>45365</v>
      </c>
      <c r="CP33" s="185" t="s">
        <v>396</v>
      </c>
      <c r="CQ33" s="67" t="s">
        <v>401</v>
      </c>
      <c r="CR33" s="67" t="s">
        <v>418</v>
      </c>
      <c r="CS33" s="69">
        <v>4002406.07</v>
      </c>
      <c r="CT33" s="69"/>
      <c r="CU33" s="69"/>
      <c r="CV33" s="69">
        <v>0</v>
      </c>
      <c r="CW33" s="69">
        <v>25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4"/>
        <v>04CO</v>
      </c>
      <c r="B34" s="67" t="s">
        <v>3</v>
      </c>
      <c r="C34" s="67" t="s">
        <v>213</v>
      </c>
      <c r="D34" s="67" t="s">
        <v>214</v>
      </c>
      <c r="E34" s="68">
        <v>44706</v>
      </c>
      <c r="F34" s="185" t="s">
        <v>400</v>
      </c>
      <c r="G34" s="67" t="s">
        <v>403</v>
      </c>
      <c r="H34" s="69">
        <v>6</v>
      </c>
      <c r="I34" s="69">
        <v>1</v>
      </c>
      <c r="J34" s="69">
        <v>279</v>
      </c>
      <c r="K34" s="69">
        <v>429</v>
      </c>
      <c r="L34" s="69">
        <v>428</v>
      </c>
      <c r="M34" s="69">
        <v>1</v>
      </c>
      <c r="N34" s="69">
        <v>0</v>
      </c>
      <c r="O34" s="69">
        <v>0</v>
      </c>
      <c r="P34" s="69">
        <v>150</v>
      </c>
      <c r="Q34" s="80">
        <v>0</v>
      </c>
      <c r="R34" s="80">
        <v>7152130</v>
      </c>
      <c r="S34" s="80">
        <v>67268</v>
      </c>
      <c r="T34" s="80">
        <v>7084862</v>
      </c>
      <c r="U34" s="80">
        <v>7150760</v>
      </c>
      <c r="V34" s="80">
        <v>6812663</v>
      </c>
      <c r="W34" s="80">
        <v>0</v>
      </c>
      <c r="X34" s="80">
        <v>0</v>
      </c>
      <c r="Y34" s="80">
        <v>0</v>
      </c>
      <c r="Z34" s="80">
        <v>6812663</v>
      </c>
      <c r="AA34" s="80">
        <v>6766023</v>
      </c>
      <c r="AB34" s="80">
        <v>-46640</v>
      </c>
      <c r="AC34" s="69">
        <v>-1370</v>
      </c>
      <c r="AD34" s="69">
        <v>123</v>
      </c>
      <c r="AE34" s="69">
        <v>0</v>
      </c>
      <c r="AF34" s="80">
        <v>0</v>
      </c>
      <c r="AG34" s="80">
        <v>2475</v>
      </c>
      <c r="AH34" s="69">
        <v>0</v>
      </c>
      <c r="AI34" s="69">
        <v>0</v>
      </c>
      <c r="AJ34" s="80">
        <v>0</v>
      </c>
      <c r="AK34" s="80">
        <v>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34637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28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28</v>
      </c>
      <c r="CB34" s="80">
        <v>0</v>
      </c>
      <c r="CC34" s="80">
        <v>37112</v>
      </c>
      <c r="CD34" s="69">
        <v>0</v>
      </c>
      <c r="CE34" s="69" t="s">
        <v>359</v>
      </c>
      <c r="CF34" s="69" t="s">
        <v>360</v>
      </c>
      <c r="CG34" s="69" t="s">
        <v>294</v>
      </c>
      <c r="CH34" s="69" t="s">
        <v>294</v>
      </c>
      <c r="CI34" s="69" t="s">
        <v>294</v>
      </c>
      <c r="CJ34" s="68" t="s">
        <v>294</v>
      </c>
      <c r="CK34" s="68">
        <v>45482</v>
      </c>
      <c r="CL34" s="185" t="s">
        <v>398</v>
      </c>
      <c r="CM34" s="67" t="s">
        <v>399</v>
      </c>
      <c r="CN34" s="67" t="s">
        <v>168</v>
      </c>
      <c r="CO34" s="68">
        <v>45362</v>
      </c>
      <c r="CP34" s="185" t="s">
        <v>396</v>
      </c>
      <c r="CQ34" s="67" t="s">
        <v>401</v>
      </c>
      <c r="CR34" s="67" t="s">
        <v>418</v>
      </c>
      <c r="CS34" s="69">
        <v>8132476.21</v>
      </c>
      <c r="CT34" s="69"/>
      <c r="CU34" s="69"/>
      <c r="CV34" s="69">
        <v>0</v>
      </c>
      <c r="CW34" s="69">
        <v>27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4"/>
        <v>04CO</v>
      </c>
      <c r="B35" s="67" t="s">
        <v>3</v>
      </c>
      <c r="C35" s="67" t="s">
        <v>215</v>
      </c>
      <c r="D35" s="67" t="s">
        <v>216</v>
      </c>
      <c r="E35" s="68">
        <v>44678</v>
      </c>
      <c r="F35" s="185" t="s">
        <v>400</v>
      </c>
      <c r="G35" s="67" t="s">
        <v>403</v>
      </c>
      <c r="H35" s="69">
        <v>3</v>
      </c>
      <c r="I35" s="69">
        <v>2</v>
      </c>
      <c r="J35" s="69">
        <v>371</v>
      </c>
      <c r="K35" s="69">
        <v>538</v>
      </c>
      <c r="L35" s="69">
        <v>536</v>
      </c>
      <c r="M35" s="69">
        <v>2</v>
      </c>
      <c r="N35" s="69">
        <v>0</v>
      </c>
      <c r="O35" s="69">
        <v>0</v>
      </c>
      <c r="P35" s="69">
        <v>167</v>
      </c>
      <c r="Q35" s="80">
        <v>0</v>
      </c>
      <c r="R35" s="80">
        <v>6700410</v>
      </c>
      <c r="S35" s="80">
        <v>59912</v>
      </c>
      <c r="T35" s="80">
        <v>6640498</v>
      </c>
      <c r="U35" s="80">
        <v>6959205</v>
      </c>
      <c r="V35" s="80">
        <v>7215672</v>
      </c>
      <c r="W35" s="80">
        <v>0</v>
      </c>
      <c r="X35" s="80">
        <v>0</v>
      </c>
      <c r="Y35" s="80">
        <v>0</v>
      </c>
      <c r="Z35" s="80">
        <v>7215672</v>
      </c>
      <c r="AA35" s="80">
        <v>7199967</v>
      </c>
      <c r="AB35" s="80">
        <v>-15706</v>
      </c>
      <c r="AC35" s="69">
        <v>258794</v>
      </c>
      <c r="AD35" s="69">
        <v>122</v>
      </c>
      <c r="AE35" s="69">
        <v>0</v>
      </c>
      <c r="AF35" s="80">
        <v>0</v>
      </c>
      <c r="AG35" s="80">
        <v>0</v>
      </c>
      <c r="AH35" s="69">
        <v>0</v>
      </c>
      <c r="AI35" s="69">
        <v>0</v>
      </c>
      <c r="AJ35" s="80">
        <v>0</v>
      </c>
      <c r="AK35" s="80">
        <v>45087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0</v>
      </c>
      <c r="CC35" s="80">
        <v>45087</v>
      </c>
      <c r="CD35" s="69">
        <v>0</v>
      </c>
      <c r="CE35" s="69" t="s">
        <v>292</v>
      </c>
      <c r="CF35" s="69" t="s">
        <v>293</v>
      </c>
      <c r="CG35" s="69" t="s">
        <v>294</v>
      </c>
      <c r="CH35" s="69" t="s">
        <v>294</v>
      </c>
      <c r="CI35" s="69" t="s">
        <v>294</v>
      </c>
      <c r="CJ35" s="68" t="s">
        <v>294</v>
      </c>
      <c r="CK35" s="68">
        <v>45561</v>
      </c>
      <c r="CL35" s="185" t="s">
        <v>398</v>
      </c>
      <c r="CM35" s="67" t="s">
        <v>399</v>
      </c>
      <c r="CN35" s="67" t="s">
        <v>168</v>
      </c>
      <c r="CO35" s="68">
        <v>45366</v>
      </c>
      <c r="CP35" s="185" t="s">
        <v>396</v>
      </c>
      <c r="CQ35" s="67" t="s">
        <v>401</v>
      </c>
      <c r="CR35" s="67" t="s">
        <v>418</v>
      </c>
      <c r="CS35" s="69">
        <v>6372835.3799999999</v>
      </c>
      <c r="CT35" s="69"/>
      <c r="CU35" s="69"/>
      <c r="CV35" s="69">
        <v>0</v>
      </c>
      <c r="CW35" s="69">
        <v>45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CO</v>
      </c>
    </row>
    <row r="36" spans="1:111">
      <c r="A36" t="str">
        <f t="shared" si="4"/>
        <v>04CO</v>
      </c>
      <c r="B36" s="67" t="s">
        <v>3</v>
      </c>
      <c r="C36" s="67" t="s">
        <v>361</v>
      </c>
      <c r="D36" s="67" t="s">
        <v>419</v>
      </c>
      <c r="E36" s="68">
        <v>45133</v>
      </c>
      <c r="F36" s="185" t="s">
        <v>398</v>
      </c>
      <c r="G36" s="67" t="s">
        <v>401</v>
      </c>
      <c r="H36" s="69">
        <v>2</v>
      </c>
      <c r="I36" s="69">
        <v>0</v>
      </c>
      <c r="J36" s="69">
        <v>186</v>
      </c>
      <c r="K36" s="69">
        <v>210</v>
      </c>
      <c r="L36" s="69">
        <v>200</v>
      </c>
      <c r="M36" s="69">
        <v>10</v>
      </c>
      <c r="N36" s="69">
        <v>0</v>
      </c>
      <c r="O36" s="69">
        <v>0</v>
      </c>
      <c r="P36" s="69">
        <v>24</v>
      </c>
      <c r="Q36" s="80">
        <v>0</v>
      </c>
      <c r="R36" s="80">
        <v>1266009</v>
      </c>
      <c r="S36" s="80">
        <v>50000</v>
      </c>
      <c r="T36" s="80">
        <v>1216009</v>
      </c>
      <c r="U36" s="80">
        <v>1266009</v>
      </c>
      <c r="V36" s="80">
        <v>1196561</v>
      </c>
      <c r="W36" s="80">
        <v>0</v>
      </c>
      <c r="X36" s="80">
        <v>0</v>
      </c>
      <c r="Y36" s="80">
        <v>0</v>
      </c>
      <c r="Z36" s="80">
        <v>1196561</v>
      </c>
      <c r="AA36" s="80">
        <v>1196630</v>
      </c>
      <c r="AB36" s="80">
        <v>69</v>
      </c>
      <c r="AC36" s="69">
        <v>0</v>
      </c>
      <c r="AD36" s="69">
        <v>20</v>
      </c>
      <c r="AE36" s="69">
        <v>0</v>
      </c>
      <c r="AF36" s="80">
        <v>0</v>
      </c>
      <c r="AG36" s="80">
        <v>0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0</v>
      </c>
      <c r="CC36" s="80">
        <v>0</v>
      </c>
      <c r="CD36" s="69">
        <v>0</v>
      </c>
      <c r="CE36" s="69" t="s">
        <v>362</v>
      </c>
      <c r="CF36" s="69" t="s">
        <v>363</v>
      </c>
      <c r="CG36" s="69" t="s">
        <v>294</v>
      </c>
      <c r="CH36" s="69" t="s">
        <v>294</v>
      </c>
      <c r="CI36" s="69" t="s">
        <v>294</v>
      </c>
      <c r="CJ36" s="68" t="s">
        <v>294</v>
      </c>
      <c r="CK36" s="68">
        <v>45558</v>
      </c>
      <c r="CL36" s="185" t="s">
        <v>398</v>
      </c>
      <c r="CM36" s="67" t="s">
        <v>399</v>
      </c>
      <c r="CN36" s="67" t="s">
        <v>168</v>
      </c>
      <c r="CO36" s="68">
        <v>45527</v>
      </c>
      <c r="CP36" s="185" t="s">
        <v>398</v>
      </c>
      <c r="CQ36" s="67" t="s">
        <v>399</v>
      </c>
      <c r="CR36" s="67" t="s">
        <v>418</v>
      </c>
      <c r="CS36" s="69">
        <v>1146916.03</v>
      </c>
      <c r="CT36" s="69"/>
      <c r="CU36" s="69"/>
      <c r="CV36" s="69">
        <v>0</v>
      </c>
      <c r="CW36" s="69">
        <v>4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4"/>
        <v>04CO</v>
      </c>
      <c r="B37" s="67" t="s">
        <v>3</v>
      </c>
      <c r="C37" s="67" t="s">
        <v>274</v>
      </c>
      <c r="D37" s="67" t="s">
        <v>275</v>
      </c>
      <c r="E37" s="68">
        <v>44951</v>
      </c>
      <c r="F37" s="185" t="s">
        <v>396</v>
      </c>
      <c r="G37" s="67" t="s">
        <v>397</v>
      </c>
      <c r="H37" s="69">
        <v>1</v>
      </c>
      <c r="I37" s="69">
        <v>0</v>
      </c>
      <c r="J37" s="69">
        <v>173</v>
      </c>
      <c r="K37" s="69">
        <v>286</v>
      </c>
      <c r="L37" s="69">
        <v>283</v>
      </c>
      <c r="M37" s="69">
        <v>3</v>
      </c>
      <c r="N37" s="69">
        <v>0</v>
      </c>
      <c r="O37" s="69">
        <v>0</v>
      </c>
      <c r="P37" s="69">
        <v>113</v>
      </c>
      <c r="Q37" s="80">
        <v>0</v>
      </c>
      <c r="R37" s="80">
        <v>1746923</v>
      </c>
      <c r="S37" s="80">
        <v>50000</v>
      </c>
      <c r="T37" s="80">
        <v>1696923</v>
      </c>
      <c r="U37" s="80">
        <v>1746923</v>
      </c>
      <c r="V37" s="80">
        <v>1740697</v>
      </c>
      <c r="W37" s="80">
        <v>0</v>
      </c>
      <c r="X37" s="80">
        <v>0</v>
      </c>
      <c r="Y37" s="80">
        <v>0</v>
      </c>
      <c r="Z37" s="80">
        <v>1740697</v>
      </c>
      <c r="AA37" s="80">
        <v>1736981</v>
      </c>
      <c r="AB37" s="80">
        <v>-3717</v>
      </c>
      <c r="AC37" s="69">
        <v>0</v>
      </c>
      <c r="AD37" s="69">
        <v>63</v>
      </c>
      <c r="AE37" s="69">
        <v>0</v>
      </c>
      <c r="AF37" s="80">
        <v>0</v>
      </c>
      <c r="AG37" s="80">
        <v>0</v>
      </c>
      <c r="AH37" s="69">
        <v>0</v>
      </c>
      <c r="AI37" s="69">
        <v>29</v>
      </c>
      <c r="AJ37" s="80">
        <v>0</v>
      </c>
      <c r="AK37" s="80">
        <v>27413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0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29</v>
      </c>
      <c r="CB37" s="80">
        <v>0</v>
      </c>
      <c r="CC37" s="80">
        <v>27413</v>
      </c>
      <c r="CD37" s="69">
        <v>0</v>
      </c>
      <c r="CE37" s="69" t="s">
        <v>364</v>
      </c>
      <c r="CF37" s="69" t="s">
        <v>365</v>
      </c>
      <c r="CG37" s="69" t="s">
        <v>294</v>
      </c>
      <c r="CH37" s="69" t="s">
        <v>294</v>
      </c>
      <c r="CI37" s="69" t="s">
        <v>294</v>
      </c>
      <c r="CJ37" s="68" t="s">
        <v>294</v>
      </c>
      <c r="CK37" s="68">
        <v>45540</v>
      </c>
      <c r="CL37" s="185" t="s">
        <v>398</v>
      </c>
      <c r="CM37" s="67" t="s">
        <v>399</v>
      </c>
      <c r="CN37" s="67" t="s">
        <v>168</v>
      </c>
      <c r="CO37" s="68">
        <v>45470</v>
      </c>
      <c r="CP37" s="185" t="s">
        <v>400</v>
      </c>
      <c r="CQ37" s="67" t="s">
        <v>401</v>
      </c>
      <c r="CR37" s="67" t="s">
        <v>418</v>
      </c>
      <c r="CS37" s="69">
        <v>1767920.19</v>
      </c>
      <c r="CT37" s="69"/>
      <c r="CU37" s="69"/>
      <c r="CV37" s="69">
        <v>0</v>
      </c>
      <c r="CW37" s="69">
        <v>21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4"/>
        <v>04CO</v>
      </c>
      <c r="B38" s="67" t="s">
        <v>3</v>
      </c>
      <c r="C38" s="67" t="s">
        <v>217</v>
      </c>
      <c r="D38" s="67" t="s">
        <v>218</v>
      </c>
      <c r="E38" s="68">
        <v>44979</v>
      </c>
      <c r="F38" s="185" t="s">
        <v>396</v>
      </c>
      <c r="G38" s="67" t="s">
        <v>397</v>
      </c>
      <c r="H38" s="69">
        <v>2</v>
      </c>
      <c r="I38" s="69">
        <v>4</v>
      </c>
      <c r="J38" s="69">
        <v>278</v>
      </c>
      <c r="K38" s="69">
        <v>325</v>
      </c>
      <c r="L38" s="69">
        <v>325</v>
      </c>
      <c r="M38" s="69">
        <v>0</v>
      </c>
      <c r="N38" s="69">
        <v>0</v>
      </c>
      <c r="O38" s="69">
        <v>0</v>
      </c>
      <c r="P38" s="69">
        <v>42</v>
      </c>
      <c r="Q38" s="80">
        <v>37</v>
      </c>
      <c r="R38" s="80">
        <v>6949432</v>
      </c>
      <c r="S38" s="80">
        <v>61964</v>
      </c>
      <c r="T38" s="80">
        <v>6887469</v>
      </c>
      <c r="U38" s="80">
        <v>7359443</v>
      </c>
      <c r="V38" s="80">
        <v>7308401</v>
      </c>
      <c r="W38" s="80">
        <v>0</v>
      </c>
      <c r="X38" s="80">
        <v>0</v>
      </c>
      <c r="Y38" s="80">
        <v>0</v>
      </c>
      <c r="Z38" s="80">
        <v>7308401</v>
      </c>
      <c r="AA38" s="80">
        <v>7303926</v>
      </c>
      <c r="AB38" s="80">
        <v>-4475</v>
      </c>
      <c r="AC38" s="69">
        <v>625462</v>
      </c>
      <c r="AD38" s="69">
        <v>25</v>
      </c>
      <c r="AE38" s="69">
        <v>0</v>
      </c>
      <c r="AF38" s="80">
        <v>0</v>
      </c>
      <c r="AG38" s="80">
        <v>0</v>
      </c>
      <c r="AH38" s="69">
        <v>0</v>
      </c>
      <c r="AI38" s="69">
        <v>0</v>
      </c>
      <c r="AJ38" s="80">
        <v>5</v>
      </c>
      <c r="AK38" s="80">
        <v>72039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20090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102645</v>
      </c>
      <c r="BR38" s="69">
        <v>0</v>
      </c>
      <c r="BS38" s="69">
        <v>0</v>
      </c>
      <c r="BT38" s="80">
        <v>0</v>
      </c>
      <c r="BU38" s="80">
        <v>235326</v>
      </c>
      <c r="BV38" s="69">
        <v>235326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5</v>
      </c>
      <c r="CC38" s="80">
        <v>430100</v>
      </c>
      <c r="CD38" s="69">
        <v>235326</v>
      </c>
      <c r="CE38" s="69" t="s">
        <v>366</v>
      </c>
      <c r="CF38" s="69" t="s">
        <v>367</v>
      </c>
      <c r="CG38" s="69" t="s">
        <v>294</v>
      </c>
      <c r="CH38" s="69" t="s">
        <v>294</v>
      </c>
      <c r="CI38" s="69" t="s">
        <v>294</v>
      </c>
      <c r="CJ38" s="68" t="s">
        <v>294</v>
      </c>
      <c r="CK38" s="68">
        <v>45539</v>
      </c>
      <c r="CL38" s="185" t="s">
        <v>398</v>
      </c>
      <c r="CM38" s="67" t="s">
        <v>399</v>
      </c>
      <c r="CN38" s="67" t="s">
        <v>168</v>
      </c>
      <c r="CO38" s="68">
        <v>45406</v>
      </c>
      <c r="CP38" s="185" t="s">
        <v>400</v>
      </c>
      <c r="CQ38" s="67" t="s">
        <v>401</v>
      </c>
      <c r="CR38" s="67" t="s">
        <v>417</v>
      </c>
      <c r="CS38" s="69">
        <v>6229901.3300000001</v>
      </c>
      <c r="CT38" s="69"/>
      <c r="CU38" s="69"/>
      <c r="CV38" s="69">
        <v>0</v>
      </c>
      <c r="CW38" s="69">
        <v>17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04CO</v>
      </c>
      <c r="B39" s="67" t="s">
        <v>3</v>
      </c>
      <c r="C39" s="67" t="s">
        <v>219</v>
      </c>
      <c r="D39" s="67" t="s">
        <v>220</v>
      </c>
      <c r="E39" s="68">
        <v>45014</v>
      </c>
      <c r="F39" s="185" t="s">
        <v>396</v>
      </c>
      <c r="G39" s="67" t="s">
        <v>397</v>
      </c>
      <c r="H39" s="69">
        <v>2</v>
      </c>
      <c r="I39" s="69">
        <v>1</v>
      </c>
      <c r="J39" s="69">
        <v>257</v>
      </c>
      <c r="K39" s="69">
        <v>329</v>
      </c>
      <c r="L39" s="69">
        <v>328</v>
      </c>
      <c r="M39" s="69">
        <v>1</v>
      </c>
      <c r="N39" s="69">
        <v>0</v>
      </c>
      <c r="O39" s="69">
        <v>0</v>
      </c>
      <c r="P39" s="69">
        <v>72</v>
      </c>
      <c r="Q39" s="80">
        <v>0</v>
      </c>
      <c r="R39" s="80">
        <v>2584711</v>
      </c>
      <c r="S39" s="80">
        <v>50000</v>
      </c>
      <c r="T39" s="80">
        <v>2534711</v>
      </c>
      <c r="U39" s="80">
        <v>2601574</v>
      </c>
      <c r="V39" s="80">
        <v>2230880</v>
      </c>
      <c r="W39" s="80">
        <v>0</v>
      </c>
      <c r="X39" s="80">
        <v>0</v>
      </c>
      <c r="Y39" s="80">
        <v>0</v>
      </c>
      <c r="Z39" s="80">
        <v>2230880</v>
      </c>
      <c r="AA39" s="80">
        <v>2230536</v>
      </c>
      <c r="AB39" s="80">
        <v>-344</v>
      </c>
      <c r="AC39" s="69">
        <v>16863</v>
      </c>
      <c r="AD39" s="69">
        <v>37</v>
      </c>
      <c r="AE39" s="69">
        <v>0</v>
      </c>
      <c r="AF39" s="80">
        <v>0</v>
      </c>
      <c r="AG39" s="80">
        <v>16021</v>
      </c>
      <c r="AH39" s="69">
        <v>1355</v>
      </c>
      <c r="AI39" s="69">
        <v>10</v>
      </c>
      <c r="AJ39" s="80">
        <v>0</v>
      </c>
      <c r="AK39" s="80">
        <v>24729</v>
      </c>
      <c r="AL39" s="69">
        <v>2461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1436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10</v>
      </c>
      <c r="CB39" s="80">
        <v>0</v>
      </c>
      <c r="CC39" s="80">
        <v>42185</v>
      </c>
      <c r="CD39" s="69">
        <v>3816</v>
      </c>
      <c r="CE39" s="69" t="s">
        <v>344</v>
      </c>
      <c r="CF39" s="69" t="s">
        <v>345</v>
      </c>
      <c r="CG39" s="69" t="s">
        <v>294</v>
      </c>
      <c r="CH39" s="69" t="s">
        <v>294</v>
      </c>
      <c r="CI39" s="69" t="s">
        <v>294</v>
      </c>
      <c r="CJ39" s="68" t="s">
        <v>294</v>
      </c>
      <c r="CK39" s="68">
        <v>45532</v>
      </c>
      <c r="CL39" s="185" t="s">
        <v>398</v>
      </c>
      <c r="CM39" s="67" t="s">
        <v>399</v>
      </c>
      <c r="CN39" s="67" t="s">
        <v>168</v>
      </c>
      <c r="CO39" s="68">
        <v>45472</v>
      </c>
      <c r="CP39" s="185" t="s">
        <v>400</v>
      </c>
      <c r="CQ39" s="67" t="s">
        <v>401</v>
      </c>
      <c r="CR39" s="67" t="s">
        <v>420</v>
      </c>
      <c r="CS39" s="69">
        <v>2408670.9900000002</v>
      </c>
      <c r="CT39" s="69"/>
      <c r="CU39" s="69"/>
      <c r="CV39" s="69">
        <v>0</v>
      </c>
      <c r="CW39" s="69">
        <v>25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04DO</v>
      </c>
      <c r="B40" s="67" t="s">
        <v>3</v>
      </c>
      <c r="C40" s="67" t="s">
        <v>203</v>
      </c>
      <c r="D40" s="67" t="s">
        <v>204</v>
      </c>
      <c r="E40" s="68">
        <v>43553</v>
      </c>
      <c r="F40" s="185" t="s">
        <v>396</v>
      </c>
      <c r="G40" s="67" t="s">
        <v>421</v>
      </c>
      <c r="H40" s="69">
        <v>4</v>
      </c>
      <c r="I40" s="69">
        <v>30</v>
      </c>
      <c r="J40" s="69">
        <v>1400</v>
      </c>
      <c r="K40" s="69">
        <v>1710</v>
      </c>
      <c r="L40" s="69">
        <v>1689</v>
      </c>
      <c r="M40" s="69">
        <v>21</v>
      </c>
      <c r="N40" s="69">
        <v>0</v>
      </c>
      <c r="O40" s="69">
        <v>0</v>
      </c>
      <c r="P40" s="69">
        <v>310</v>
      </c>
      <c r="Q40" s="80">
        <v>0</v>
      </c>
      <c r="R40" s="80">
        <v>148094245</v>
      </c>
      <c r="S40" s="80">
        <v>150000</v>
      </c>
      <c r="T40" s="80">
        <v>147944245</v>
      </c>
      <c r="U40" s="80">
        <v>151713231</v>
      </c>
      <c r="V40" s="80">
        <v>152720818</v>
      </c>
      <c r="W40" s="80">
        <v>0</v>
      </c>
      <c r="X40" s="80">
        <v>1375000</v>
      </c>
      <c r="Y40" s="80">
        <v>1375000</v>
      </c>
      <c r="Z40" s="80">
        <v>154095818</v>
      </c>
      <c r="AA40" s="80">
        <v>153674680</v>
      </c>
      <c r="AB40" s="80">
        <v>5349446</v>
      </c>
      <c r="AC40" s="69">
        <v>3618986</v>
      </c>
      <c r="AD40" s="69">
        <v>181</v>
      </c>
      <c r="AE40" s="69">
        <v>0</v>
      </c>
      <c r="AF40" s="80">
        <v>0</v>
      </c>
      <c r="AG40" s="80">
        <v>1977285</v>
      </c>
      <c r="AH40" s="69">
        <v>209090</v>
      </c>
      <c r="AI40" s="69">
        <v>0</v>
      </c>
      <c r="AJ40" s="80">
        <v>0</v>
      </c>
      <c r="AK40" s="80">
        <v>759652</v>
      </c>
      <c r="AL40" s="69">
        <v>44331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17</v>
      </c>
      <c r="AZ40" s="80">
        <v>0</v>
      </c>
      <c r="BA40" s="80">
        <v>688498</v>
      </c>
      <c r="BB40" s="69">
        <v>33779</v>
      </c>
      <c r="BC40" s="69">
        <v>0</v>
      </c>
      <c r="BD40" s="80">
        <v>0</v>
      </c>
      <c r="BE40" s="80">
        <v>162596</v>
      </c>
      <c r="BF40" s="69">
        <v>323185</v>
      </c>
      <c r="BG40" s="69">
        <v>0</v>
      </c>
      <c r="BH40" s="80">
        <v>0</v>
      </c>
      <c r="BI40" s="80">
        <v>0</v>
      </c>
      <c r="BJ40" s="69">
        <v>0</v>
      </c>
      <c r="BK40" s="69">
        <v>114</v>
      </c>
      <c r="BL40" s="80">
        <v>0</v>
      </c>
      <c r="BM40" s="80">
        <v>94258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40830</v>
      </c>
      <c r="BV40" s="69">
        <v>40830</v>
      </c>
      <c r="BW40" s="69">
        <v>0</v>
      </c>
      <c r="BX40" s="80">
        <v>0</v>
      </c>
      <c r="BY40" s="80">
        <v>0</v>
      </c>
      <c r="BZ40" s="69">
        <v>0</v>
      </c>
      <c r="CA40" s="69">
        <v>131</v>
      </c>
      <c r="CB40" s="80">
        <v>0</v>
      </c>
      <c r="CC40" s="80">
        <v>3674223</v>
      </c>
      <c r="CD40" s="69">
        <v>651215</v>
      </c>
      <c r="CE40" s="69" t="s">
        <v>340</v>
      </c>
      <c r="CF40" s="69" t="s">
        <v>341</v>
      </c>
      <c r="CG40" s="69" t="s">
        <v>294</v>
      </c>
      <c r="CH40" s="69" t="s">
        <v>294</v>
      </c>
      <c r="CI40" s="69" t="s">
        <v>294</v>
      </c>
      <c r="CJ40" s="68" t="s">
        <v>294</v>
      </c>
      <c r="CK40" s="68">
        <v>45540</v>
      </c>
      <c r="CL40" s="185" t="s">
        <v>398</v>
      </c>
      <c r="CM40" s="67" t="s">
        <v>399</v>
      </c>
      <c r="CN40" s="67" t="s">
        <v>168</v>
      </c>
      <c r="CO40" s="68">
        <v>45323</v>
      </c>
      <c r="CP40" s="185" t="s">
        <v>396</v>
      </c>
      <c r="CQ40" s="67" t="s">
        <v>401</v>
      </c>
      <c r="CR40" s="67" t="s">
        <v>420</v>
      </c>
      <c r="CS40" s="69">
        <v>130080159.7</v>
      </c>
      <c r="CT40" s="69" t="s">
        <v>342</v>
      </c>
      <c r="CU40" s="69" t="s">
        <v>343</v>
      </c>
      <c r="CV40" s="69">
        <v>0</v>
      </c>
      <c r="CW40" s="69">
        <v>112</v>
      </c>
      <c r="CX40" s="69">
        <v>0</v>
      </c>
      <c r="CY40" s="69">
        <v>0</v>
      </c>
      <c r="CZ40" s="69">
        <v>-48896</v>
      </c>
      <c r="DA40" s="69">
        <v>0</v>
      </c>
      <c r="DG40" t="str">
        <f t="shared" si="1"/>
        <v>DO</v>
      </c>
    </row>
    <row r="41" spans="1:111">
      <c r="A41" t="str">
        <f t="shared" si="4"/>
        <v>04DO</v>
      </c>
      <c r="B41" s="67" t="s">
        <v>3</v>
      </c>
      <c r="C41" s="67" t="s">
        <v>205</v>
      </c>
      <c r="D41" s="67" t="s">
        <v>206</v>
      </c>
      <c r="E41" s="68">
        <v>44960</v>
      </c>
      <c r="F41" s="185" t="s">
        <v>396</v>
      </c>
      <c r="G41" s="67" t="s">
        <v>397</v>
      </c>
      <c r="H41" s="69">
        <v>1</v>
      </c>
      <c r="I41" s="69">
        <v>1</v>
      </c>
      <c r="J41" s="69">
        <v>255</v>
      </c>
      <c r="K41" s="69">
        <v>309</v>
      </c>
      <c r="L41" s="69">
        <v>309</v>
      </c>
      <c r="M41" s="69">
        <v>0</v>
      </c>
      <c r="N41" s="69">
        <v>0</v>
      </c>
      <c r="O41" s="69">
        <v>0</v>
      </c>
      <c r="P41" s="69">
        <v>54</v>
      </c>
      <c r="Q41" s="80">
        <v>0</v>
      </c>
      <c r="R41" s="80">
        <v>2771566</v>
      </c>
      <c r="S41" s="80">
        <v>50000</v>
      </c>
      <c r="T41" s="80">
        <v>2721566</v>
      </c>
      <c r="U41" s="80">
        <v>2822338</v>
      </c>
      <c r="V41" s="80">
        <v>2686822</v>
      </c>
      <c r="W41" s="80">
        <v>0</v>
      </c>
      <c r="X41" s="80">
        <v>0</v>
      </c>
      <c r="Y41" s="80">
        <v>0</v>
      </c>
      <c r="Z41" s="80">
        <v>2686822</v>
      </c>
      <c r="AA41" s="80">
        <v>2675635</v>
      </c>
      <c r="AB41" s="80">
        <v>-11187</v>
      </c>
      <c r="AC41" s="69">
        <v>50772</v>
      </c>
      <c r="AD41" s="69">
        <v>14</v>
      </c>
      <c r="AE41" s="69">
        <v>0</v>
      </c>
      <c r="AF41" s="80">
        <v>0</v>
      </c>
      <c r="AG41" s="80">
        <v>50772</v>
      </c>
      <c r="AH41" s="69">
        <v>0</v>
      </c>
      <c r="AI41" s="69">
        <v>0</v>
      </c>
      <c r="AJ41" s="80">
        <v>0</v>
      </c>
      <c r="AK41" s="80">
        <v>4275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0</v>
      </c>
      <c r="CC41" s="80">
        <v>55047</v>
      </c>
      <c r="CD41" s="69">
        <v>0</v>
      </c>
      <c r="CE41" s="69" t="s">
        <v>344</v>
      </c>
      <c r="CF41" s="69" t="s">
        <v>345</v>
      </c>
      <c r="CG41" s="69" t="s">
        <v>294</v>
      </c>
      <c r="CH41" s="69" t="s">
        <v>294</v>
      </c>
      <c r="CI41" s="69" t="s">
        <v>294</v>
      </c>
      <c r="CJ41" s="68" t="s">
        <v>294</v>
      </c>
      <c r="CK41" s="68">
        <v>45484</v>
      </c>
      <c r="CL41" s="185" t="s">
        <v>398</v>
      </c>
      <c r="CM41" s="67" t="s">
        <v>399</v>
      </c>
      <c r="CN41" s="67" t="s">
        <v>168</v>
      </c>
      <c r="CO41" s="68">
        <v>45448</v>
      </c>
      <c r="CP41" s="185" t="s">
        <v>400</v>
      </c>
      <c r="CQ41" s="67" t="s">
        <v>401</v>
      </c>
      <c r="CR41" s="67" t="s">
        <v>417</v>
      </c>
      <c r="CS41" s="69">
        <v>3211732.12</v>
      </c>
      <c r="CT41" s="69"/>
      <c r="CU41" s="69"/>
      <c r="CV41" s="69">
        <v>0</v>
      </c>
      <c r="CW41" s="69">
        <v>24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DO</v>
      </c>
    </row>
    <row r="42" spans="1:111">
      <c r="A42" t="str">
        <f t="shared" si="4"/>
        <v>04DO</v>
      </c>
      <c r="B42" s="67" t="s">
        <v>3</v>
      </c>
      <c r="C42" s="67" t="s">
        <v>270</v>
      </c>
      <c r="D42" s="67" t="s">
        <v>271</v>
      </c>
      <c r="E42" s="68">
        <v>44960</v>
      </c>
      <c r="F42" s="185" t="s">
        <v>396</v>
      </c>
      <c r="G42" s="67" t="s">
        <v>397</v>
      </c>
      <c r="H42" s="69">
        <v>1</v>
      </c>
      <c r="I42" s="69">
        <v>1</v>
      </c>
      <c r="J42" s="69">
        <v>181</v>
      </c>
      <c r="K42" s="69">
        <v>249</v>
      </c>
      <c r="L42" s="69">
        <v>249</v>
      </c>
      <c r="M42" s="69">
        <v>0</v>
      </c>
      <c r="N42" s="69">
        <v>0</v>
      </c>
      <c r="O42" s="69">
        <v>0</v>
      </c>
      <c r="P42" s="69">
        <v>68</v>
      </c>
      <c r="Q42" s="80">
        <v>0</v>
      </c>
      <c r="R42" s="80">
        <v>2588046</v>
      </c>
      <c r="S42" s="80">
        <v>50000</v>
      </c>
      <c r="T42" s="80">
        <v>2538046</v>
      </c>
      <c r="U42" s="80">
        <v>2588046</v>
      </c>
      <c r="V42" s="80">
        <v>2728223</v>
      </c>
      <c r="W42" s="80">
        <v>0</v>
      </c>
      <c r="X42" s="80">
        <v>0</v>
      </c>
      <c r="Y42" s="80">
        <v>0</v>
      </c>
      <c r="Z42" s="80">
        <v>2728223</v>
      </c>
      <c r="AA42" s="80">
        <v>2725656</v>
      </c>
      <c r="AB42" s="80">
        <v>-2567</v>
      </c>
      <c r="AC42" s="69">
        <v>41751</v>
      </c>
      <c r="AD42" s="69">
        <v>27</v>
      </c>
      <c r="AE42" s="69">
        <v>0</v>
      </c>
      <c r="AF42" s="80">
        <v>0</v>
      </c>
      <c r="AG42" s="80">
        <v>31095</v>
      </c>
      <c r="AH42" s="69">
        <v>0</v>
      </c>
      <c r="AI42" s="69">
        <v>0</v>
      </c>
      <c r="AJ42" s="80">
        <v>0</v>
      </c>
      <c r="AK42" s="80">
        <v>6000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6067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25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25</v>
      </c>
      <c r="CB42" s="80">
        <v>0</v>
      </c>
      <c r="CC42" s="80">
        <v>43162</v>
      </c>
      <c r="CD42" s="69">
        <v>0</v>
      </c>
      <c r="CE42" s="69" t="s">
        <v>346</v>
      </c>
      <c r="CF42" s="69" t="s">
        <v>347</v>
      </c>
      <c r="CG42" s="69" t="s">
        <v>294</v>
      </c>
      <c r="CH42" s="69" t="s">
        <v>294</v>
      </c>
      <c r="CI42" s="69" t="s">
        <v>294</v>
      </c>
      <c r="CJ42" s="68" t="s">
        <v>294</v>
      </c>
      <c r="CK42" s="68">
        <v>45491</v>
      </c>
      <c r="CL42" s="185" t="s">
        <v>398</v>
      </c>
      <c r="CM42" s="67" t="s">
        <v>399</v>
      </c>
      <c r="CN42" s="67" t="s">
        <v>168</v>
      </c>
      <c r="CO42" s="68">
        <v>45435</v>
      </c>
      <c r="CP42" s="185" t="s">
        <v>400</v>
      </c>
      <c r="CQ42" s="67" t="s">
        <v>401</v>
      </c>
      <c r="CR42" s="67" t="s">
        <v>420</v>
      </c>
      <c r="CS42" s="69">
        <v>2290170.4900000002</v>
      </c>
      <c r="CT42" s="69"/>
      <c r="CU42" s="69"/>
      <c r="CV42" s="69">
        <v>0</v>
      </c>
      <c r="CW42" s="69">
        <v>16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DO</v>
      </c>
    </row>
    <row r="43" spans="1:111">
      <c r="A43" t="str">
        <f t="shared" si="4"/>
        <v>04DO</v>
      </c>
      <c r="B43" s="67" t="s">
        <v>3</v>
      </c>
      <c r="C43" s="67" t="s">
        <v>348</v>
      </c>
      <c r="D43" s="67" t="s">
        <v>422</v>
      </c>
      <c r="E43" s="68">
        <v>44988</v>
      </c>
      <c r="F43" s="185" t="s">
        <v>396</v>
      </c>
      <c r="G43" s="67" t="s">
        <v>397</v>
      </c>
      <c r="H43" s="69">
        <v>2</v>
      </c>
      <c r="I43" s="69">
        <v>0</v>
      </c>
      <c r="J43" s="69">
        <v>161</v>
      </c>
      <c r="K43" s="69">
        <v>203</v>
      </c>
      <c r="L43" s="69">
        <v>233</v>
      </c>
      <c r="M43" s="69">
        <v>-30</v>
      </c>
      <c r="N43" s="69">
        <v>30</v>
      </c>
      <c r="O43" s="69">
        <v>0</v>
      </c>
      <c r="P43" s="69">
        <v>42</v>
      </c>
      <c r="Q43" s="80">
        <v>0</v>
      </c>
      <c r="R43" s="80">
        <v>1223473</v>
      </c>
      <c r="S43" s="80">
        <v>50000</v>
      </c>
      <c r="T43" s="80">
        <v>1173473</v>
      </c>
      <c r="U43" s="80">
        <v>1223473</v>
      </c>
      <c r="V43" s="80">
        <v>1121989</v>
      </c>
      <c r="W43" s="80">
        <v>-50970</v>
      </c>
      <c r="X43" s="80">
        <v>0</v>
      </c>
      <c r="Y43" s="80">
        <v>-50970</v>
      </c>
      <c r="Z43" s="80">
        <v>1071019</v>
      </c>
      <c r="AA43" s="80">
        <v>1027689</v>
      </c>
      <c r="AB43" s="80">
        <v>-43330</v>
      </c>
      <c r="AC43" s="69">
        <v>0</v>
      </c>
      <c r="AD43" s="69">
        <v>24</v>
      </c>
      <c r="AE43" s="69">
        <v>0</v>
      </c>
      <c r="AF43" s="80">
        <v>0</v>
      </c>
      <c r="AG43" s="80">
        <v>0</v>
      </c>
      <c r="AH43" s="69">
        <v>0</v>
      </c>
      <c r="AI43" s="69">
        <v>0</v>
      </c>
      <c r="AJ43" s="80">
        <v>0</v>
      </c>
      <c r="AK43" s="80">
        <v>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0</v>
      </c>
      <c r="CD43" s="69">
        <v>0</v>
      </c>
      <c r="CE43" s="69" t="s">
        <v>349</v>
      </c>
      <c r="CF43" s="69" t="s">
        <v>350</v>
      </c>
      <c r="CG43" s="69" t="s">
        <v>294</v>
      </c>
      <c r="CH43" s="69" t="s">
        <v>294</v>
      </c>
      <c r="CI43" s="69" t="s">
        <v>294</v>
      </c>
      <c r="CJ43" s="68" t="s">
        <v>294</v>
      </c>
      <c r="CK43" s="68">
        <v>45484</v>
      </c>
      <c r="CL43" s="185" t="s">
        <v>398</v>
      </c>
      <c r="CM43" s="67" t="s">
        <v>399</v>
      </c>
      <c r="CN43" s="67" t="s">
        <v>168</v>
      </c>
      <c r="CO43" s="68">
        <v>45415</v>
      </c>
      <c r="CP43" s="185" t="s">
        <v>400</v>
      </c>
      <c r="CQ43" s="67" t="s">
        <v>401</v>
      </c>
      <c r="CR43" s="67" t="s">
        <v>420</v>
      </c>
      <c r="CS43" s="69">
        <v>1203019.6499999999</v>
      </c>
      <c r="CT43" s="69"/>
      <c r="CU43" s="69"/>
      <c r="CV43" s="69">
        <v>0</v>
      </c>
      <c r="CW43" s="69">
        <v>18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DO</v>
      </c>
    </row>
    <row r="44" spans="1:111">
      <c r="A44" t="str">
        <f t="shared" si="4"/>
        <v>05CO</v>
      </c>
      <c r="B44" s="67" t="s">
        <v>4</v>
      </c>
      <c r="C44" s="67" t="s">
        <v>221</v>
      </c>
      <c r="D44" s="67" t="s">
        <v>222</v>
      </c>
      <c r="E44" s="68">
        <v>44727</v>
      </c>
      <c r="F44" s="185" t="s">
        <v>400</v>
      </c>
      <c r="G44" s="67" t="s">
        <v>403</v>
      </c>
      <c r="H44" s="69">
        <v>2</v>
      </c>
      <c r="I44" s="69">
        <v>5</v>
      </c>
      <c r="J44" s="69">
        <v>170</v>
      </c>
      <c r="K44" s="69">
        <v>327</v>
      </c>
      <c r="L44" s="69">
        <v>327</v>
      </c>
      <c r="M44" s="69">
        <v>0</v>
      </c>
      <c r="N44" s="69">
        <v>0</v>
      </c>
      <c r="O44" s="69">
        <v>0</v>
      </c>
      <c r="P44" s="69">
        <v>95</v>
      </c>
      <c r="Q44" s="80">
        <v>62</v>
      </c>
      <c r="R44" s="80">
        <v>4062453</v>
      </c>
      <c r="S44" s="80">
        <v>50000</v>
      </c>
      <c r="T44" s="80">
        <v>4012453</v>
      </c>
      <c r="U44" s="80">
        <v>4217199</v>
      </c>
      <c r="V44" s="80">
        <v>4121213</v>
      </c>
      <c r="W44" s="80">
        <v>0</v>
      </c>
      <c r="X44" s="80">
        <v>0</v>
      </c>
      <c r="Y44" s="80">
        <v>0</v>
      </c>
      <c r="Z44" s="80">
        <v>4121213</v>
      </c>
      <c r="AA44" s="80">
        <v>4063114</v>
      </c>
      <c r="AB44" s="80">
        <v>-57178</v>
      </c>
      <c r="AC44" s="69">
        <v>154746</v>
      </c>
      <c r="AD44" s="69">
        <v>45</v>
      </c>
      <c r="AE44" s="69">
        <v>0</v>
      </c>
      <c r="AF44" s="80">
        <v>0</v>
      </c>
      <c r="AG44" s="80">
        <v>0</v>
      </c>
      <c r="AH44" s="69">
        <v>0</v>
      </c>
      <c r="AI44" s="69">
        <v>0</v>
      </c>
      <c r="AJ44" s="80">
        <v>20</v>
      </c>
      <c r="AK44" s="80">
        <v>128330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921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20</v>
      </c>
      <c r="CC44" s="80">
        <v>129251</v>
      </c>
      <c r="CD44" s="69">
        <v>0</v>
      </c>
      <c r="CE44" s="69" t="s">
        <v>317</v>
      </c>
      <c r="CF44" s="69" t="s">
        <v>318</v>
      </c>
      <c r="CG44" s="69" t="s">
        <v>294</v>
      </c>
      <c r="CH44" s="69" t="s">
        <v>294</v>
      </c>
      <c r="CI44" s="69" t="s">
        <v>294</v>
      </c>
      <c r="CJ44" s="68" t="s">
        <v>294</v>
      </c>
      <c r="CK44" s="68">
        <v>45489</v>
      </c>
      <c r="CL44" s="185" t="s">
        <v>398</v>
      </c>
      <c r="CM44" s="67" t="s">
        <v>399</v>
      </c>
      <c r="CN44" s="67" t="s">
        <v>168</v>
      </c>
      <c r="CO44" s="68">
        <v>45352</v>
      </c>
      <c r="CP44" s="185" t="s">
        <v>396</v>
      </c>
      <c r="CQ44" s="67" t="s">
        <v>401</v>
      </c>
      <c r="CR44" s="67" t="s">
        <v>423</v>
      </c>
      <c r="CS44" s="69">
        <v>5797838.3399999999</v>
      </c>
      <c r="CT44" s="69"/>
      <c r="CU44" s="69"/>
      <c r="CV44" s="69">
        <v>4</v>
      </c>
      <c r="CW44" s="69">
        <v>50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4"/>
        <v>05CO</v>
      </c>
      <c r="B45" s="67" t="s">
        <v>4</v>
      </c>
      <c r="C45" s="67" t="s">
        <v>278</v>
      </c>
      <c r="D45" s="67" t="s">
        <v>279</v>
      </c>
      <c r="E45" s="68">
        <v>44678</v>
      </c>
      <c r="F45" s="185" t="s">
        <v>400</v>
      </c>
      <c r="G45" s="67" t="s">
        <v>403</v>
      </c>
      <c r="H45" s="69">
        <v>2</v>
      </c>
      <c r="I45" s="69">
        <v>2</v>
      </c>
      <c r="J45" s="69">
        <v>350</v>
      </c>
      <c r="K45" s="69">
        <v>535</v>
      </c>
      <c r="L45" s="69">
        <v>535</v>
      </c>
      <c r="M45" s="69">
        <v>0</v>
      </c>
      <c r="N45" s="69">
        <v>0</v>
      </c>
      <c r="O45" s="69">
        <v>0</v>
      </c>
      <c r="P45" s="69">
        <v>185</v>
      </c>
      <c r="Q45" s="80">
        <v>0</v>
      </c>
      <c r="R45" s="80">
        <v>10638248</v>
      </c>
      <c r="S45" s="80">
        <v>127000</v>
      </c>
      <c r="T45" s="80">
        <v>10511248</v>
      </c>
      <c r="U45" s="80">
        <v>10677535</v>
      </c>
      <c r="V45" s="80">
        <v>11115999</v>
      </c>
      <c r="W45" s="80">
        <v>0</v>
      </c>
      <c r="X45" s="80">
        <v>0</v>
      </c>
      <c r="Y45" s="80">
        <v>0</v>
      </c>
      <c r="Z45" s="80">
        <v>11115999</v>
      </c>
      <c r="AA45" s="80">
        <v>11021098</v>
      </c>
      <c r="AB45" s="80">
        <v>-94902</v>
      </c>
      <c r="AC45" s="69">
        <v>39287</v>
      </c>
      <c r="AD45" s="69">
        <v>76</v>
      </c>
      <c r="AE45" s="69">
        <v>0</v>
      </c>
      <c r="AF45" s="80">
        <v>0</v>
      </c>
      <c r="AG45" s="80">
        <v>64056</v>
      </c>
      <c r="AH45" s="69">
        <v>0</v>
      </c>
      <c r="AI45" s="69">
        <v>0</v>
      </c>
      <c r="AJ45" s="80">
        <v>0</v>
      </c>
      <c r="AK45" s="80">
        <v>3850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0</v>
      </c>
      <c r="CC45" s="80">
        <v>67906</v>
      </c>
      <c r="CD45" s="69">
        <v>0</v>
      </c>
      <c r="CE45" s="69" t="s">
        <v>372</v>
      </c>
      <c r="CF45" s="69" t="s">
        <v>373</v>
      </c>
      <c r="CG45" s="69" t="s">
        <v>294</v>
      </c>
      <c r="CH45" s="69" t="s">
        <v>294</v>
      </c>
      <c r="CI45" s="69" t="s">
        <v>294</v>
      </c>
      <c r="CJ45" s="68" t="s">
        <v>294</v>
      </c>
      <c r="CK45" s="68">
        <v>45517</v>
      </c>
      <c r="CL45" s="185" t="s">
        <v>398</v>
      </c>
      <c r="CM45" s="67" t="s">
        <v>399</v>
      </c>
      <c r="CN45" s="67" t="s">
        <v>168</v>
      </c>
      <c r="CO45" s="68">
        <v>45389</v>
      </c>
      <c r="CP45" s="185" t="s">
        <v>400</v>
      </c>
      <c r="CQ45" s="67" t="s">
        <v>401</v>
      </c>
      <c r="CR45" s="67" t="s">
        <v>424</v>
      </c>
      <c r="CS45" s="69">
        <v>15691232.300000001</v>
      </c>
      <c r="CT45" s="69"/>
      <c r="CU45" s="69"/>
      <c r="CV45" s="69">
        <v>0</v>
      </c>
      <c r="CW45" s="69">
        <v>80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05CO</v>
      </c>
      <c r="B46" s="67" t="s">
        <v>4</v>
      </c>
      <c r="C46" s="67" t="s">
        <v>223</v>
      </c>
      <c r="D46" s="67" t="s">
        <v>224</v>
      </c>
      <c r="E46" s="68">
        <v>44587</v>
      </c>
      <c r="F46" s="185" t="s">
        <v>396</v>
      </c>
      <c r="G46" s="67" t="s">
        <v>403</v>
      </c>
      <c r="H46" s="69">
        <v>3</v>
      </c>
      <c r="I46" s="69">
        <v>3</v>
      </c>
      <c r="J46" s="69">
        <v>300</v>
      </c>
      <c r="K46" s="69">
        <v>620</v>
      </c>
      <c r="L46" s="69">
        <v>619</v>
      </c>
      <c r="M46" s="69">
        <v>1</v>
      </c>
      <c r="N46" s="69">
        <v>0</v>
      </c>
      <c r="O46" s="69">
        <v>0</v>
      </c>
      <c r="P46" s="69">
        <v>153</v>
      </c>
      <c r="Q46" s="80">
        <v>167</v>
      </c>
      <c r="R46" s="80">
        <v>2406406</v>
      </c>
      <c r="S46" s="80">
        <v>50000</v>
      </c>
      <c r="T46" s="80">
        <v>2356406</v>
      </c>
      <c r="U46" s="80">
        <v>2511349</v>
      </c>
      <c r="V46" s="80">
        <v>2568507</v>
      </c>
      <c r="W46" s="80">
        <v>0</v>
      </c>
      <c r="X46" s="80">
        <v>0</v>
      </c>
      <c r="Y46" s="80">
        <v>0</v>
      </c>
      <c r="Z46" s="80">
        <v>2568507</v>
      </c>
      <c r="AA46" s="80">
        <v>2563775</v>
      </c>
      <c r="AB46" s="80">
        <v>-1791</v>
      </c>
      <c r="AC46" s="69">
        <v>104943</v>
      </c>
      <c r="AD46" s="69">
        <v>39</v>
      </c>
      <c r="AE46" s="69">
        <v>0</v>
      </c>
      <c r="AF46" s="80">
        <v>0</v>
      </c>
      <c r="AG46" s="80">
        <v>43617</v>
      </c>
      <c r="AH46" s="69">
        <v>0</v>
      </c>
      <c r="AI46" s="69">
        <v>0</v>
      </c>
      <c r="AJ46" s="80">
        <v>167</v>
      </c>
      <c r="AK46" s="80">
        <v>5369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52001</v>
      </c>
      <c r="BB46" s="69">
        <v>0</v>
      </c>
      <c r="BC46" s="69">
        <v>0</v>
      </c>
      <c r="BD46" s="80">
        <v>0</v>
      </c>
      <c r="BE46" s="80">
        <v>1014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2941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167</v>
      </c>
      <c r="CC46" s="80">
        <v>104943</v>
      </c>
      <c r="CD46" s="69">
        <v>0</v>
      </c>
      <c r="CE46" s="69" t="s">
        <v>374</v>
      </c>
      <c r="CF46" s="69" t="s">
        <v>375</v>
      </c>
      <c r="CG46" s="69" t="s">
        <v>294</v>
      </c>
      <c r="CH46" s="69" t="s">
        <v>294</v>
      </c>
      <c r="CI46" s="69" t="s">
        <v>294</v>
      </c>
      <c r="CJ46" s="68" t="s">
        <v>294</v>
      </c>
      <c r="CK46" s="68">
        <v>45517</v>
      </c>
      <c r="CL46" s="185" t="s">
        <v>398</v>
      </c>
      <c r="CM46" s="67" t="s">
        <v>399</v>
      </c>
      <c r="CN46" s="67" t="s">
        <v>168</v>
      </c>
      <c r="CO46" s="68">
        <v>45397</v>
      </c>
      <c r="CP46" s="185" t="s">
        <v>400</v>
      </c>
      <c r="CQ46" s="67" t="s">
        <v>401</v>
      </c>
      <c r="CR46" s="67" t="s">
        <v>423</v>
      </c>
      <c r="CS46" s="69">
        <v>2297943.7999999998</v>
      </c>
      <c r="CT46" s="69"/>
      <c r="CU46" s="69"/>
      <c r="CV46" s="69">
        <v>167</v>
      </c>
      <c r="CW46" s="69">
        <v>114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05CO</v>
      </c>
      <c r="B47" s="67" t="s">
        <v>4</v>
      </c>
      <c r="C47" s="67" t="s">
        <v>280</v>
      </c>
      <c r="D47" s="67" t="s">
        <v>281</v>
      </c>
      <c r="E47" s="68">
        <v>44727</v>
      </c>
      <c r="F47" s="185" t="s">
        <v>400</v>
      </c>
      <c r="G47" s="67" t="s">
        <v>403</v>
      </c>
      <c r="H47" s="69">
        <v>2</v>
      </c>
      <c r="I47" s="69">
        <v>1</v>
      </c>
      <c r="J47" s="69">
        <v>130</v>
      </c>
      <c r="K47" s="69">
        <v>234</v>
      </c>
      <c r="L47" s="69">
        <v>234</v>
      </c>
      <c r="M47" s="69">
        <v>0</v>
      </c>
      <c r="N47" s="69">
        <v>0</v>
      </c>
      <c r="O47" s="69">
        <v>0</v>
      </c>
      <c r="P47" s="69">
        <v>104</v>
      </c>
      <c r="Q47" s="80">
        <v>0</v>
      </c>
      <c r="R47" s="80">
        <v>1071415</v>
      </c>
      <c r="S47" s="80">
        <v>20000</v>
      </c>
      <c r="T47" s="80">
        <v>1051415</v>
      </c>
      <c r="U47" s="80">
        <v>1072209</v>
      </c>
      <c r="V47" s="80">
        <v>1061331</v>
      </c>
      <c r="W47" s="80">
        <v>0</v>
      </c>
      <c r="X47" s="80">
        <v>0</v>
      </c>
      <c r="Y47" s="80">
        <v>0</v>
      </c>
      <c r="Z47" s="80">
        <v>1061331</v>
      </c>
      <c r="AA47" s="80">
        <v>1059054</v>
      </c>
      <c r="AB47" s="80">
        <v>-1484</v>
      </c>
      <c r="AC47" s="69">
        <v>793</v>
      </c>
      <c r="AD47" s="69">
        <v>94</v>
      </c>
      <c r="AE47" s="69">
        <v>0</v>
      </c>
      <c r="AF47" s="80">
        <v>0</v>
      </c>
      <c r="AG47" s="80">
        <v>5815</v>
      </c>
      <c r="AH47" s="69">
        <v>0</v>
      </c>
      <c r="AI47" s="69">
        <v>0</v>
      </c>
      <c r="AJ47" s="80">
        <v>0</v>
      </c>
      <c r="AK47" s="80">
        <v>0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52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52</v>
      </c>
      <c r="CB47" s="80">
        <v>0</v>
      </c>
      <c r="CC47" s="80">
        <v>5815</v>
      </c>
      <c r="CD47" s="69">
        <v>0</v>
      </c>
      <c r="CE47" s="69" t="s">
        <v>346</v>
      </c>
      <c r="CF47" s="69" t="s">
        <v>347</v>
      </c>
      <c r="CG47" s="69" t="s">
        <v>294</v>
      </c>
      <c r="CH47" s="69" t="s">
        <v>294</v>
      </c>
      <c r="CI47" s="69" t="s">
        <v>294</v>
      </c>
      <c r="CJ47" s="68" t="s">
        <v>294</v>
      </c>
      <c r="CK47" s="68">
        <v>45517</v>
      </c>
      <c r="CL47" s="185" t="s">
        <v>398</v>
      </c>
      <c r="CM47" s="67" t="s">
        <v>399</v>
      </c>
      <c r="CN47" s="67" t="s">
        <v>168</v>
      </c>
      <c r="CO47" s="68">
        <v>45224</v>
      </c>
      <c r="CP47" s="185" t="s">
        <v>402</v>
      </c>
      <c r="CQ47" s="67" t="s">
        <v>401</v>
      </c>
      <c r="CR47" s="67" t="s">
        <v>425</v>
      </c>
      <c r="CS47" s="69">
        <v>734929.4</v>
      </c>
      <c r="CT47" s="69"/>
      <c r="CU47" s="69"/>
      <c r="CV47" s="69">
        <v>0</v>
      </c>
      <c r="CW47" s="69">
        <v>10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4"/>
        <v>05CO</v>
      </c>
      <c r="B48" s="67" t="s">
        <v>4</v>
      </c>
      <c r="C48" s="67" t="s">
        <v>225</v>
      </c>
      <c r="D48" s="67" t="s">
        <v>226</v>
      </c>
      <c r="E48" s="68">
        <v>44650</v>
      </c>
      <c r="F48" s="185" t="s">
        <v>396</v>
      </c>
      <c r="G48" s="67" t="s">
        <v>403</v>
      </c>
      <c r="H48" s="69">
        <v>2</v>
      </c>
      <c r="I48" s="69">
        <v>1</v>
      </c>
      <c r="J48" s="69">
        <v>170</v>
      </c>
      <c r="K48" s="69">
        <v>329</v>
      </c>
      <c r="L48" s="69">
        <v>322</v>
      </c>
      <c r="M48" s="69">
        <v>7</v>
      </c>
      <c r="N48" s="69">
        <v>0</v>
      </c>
      <c r="O48" s="69">
        <v>0</v>
      </c>
      <c r="P48" s="69">
        <v>155</v>
      </c>
      <c r="Q48" s="80">
        <v>4</v>
      </c>
      <c r="R48" s="80">
        <v>2950212</v>
      </c>
      <c r="S48" s="80">
        <v>50000</v>
      </c>
      <c r="T48" s="80">
        <v>2900212</v>
      </c>
      <c r="U48" s="80">
        <v>2990212</v>
      </c>
      <c r="V48" s="80">
        <v>3032852</v>
      </c>
      <c r="W48" s="80">
        <v>0</v>
      </c>
      <c r="X48" s="80">
        <v>0</v>
      </c>
      <c r="Y48" s="80">
        <v>0</v>
      </c>
      <c r="Z48" s="80">
        <v>3032852</v>
      </c>
      <c r="AA48" s="80">
        <v>3032337</v>
      </c>
      <c r="AB48" s="80">
        <v>-515</v>
      </c>
      <c r="AC48" s="69">
        <v>40000</v>
      </c>
      <c r="AD48" s="69">
        <v>128</v>
      </c>
      <c r="AE48" s="69">
        <v>0</v>
      </c>
      <c r="AF48" s="80">
        <v>0</v>
      </c>
      <c r="AG48" s="80">
        <v>40000</v>
      </c>
      <c r="AH48" s="69">
        <v>0</v>
      </c>
      <c r="AI48" s="69">
        <v>0</v>
      </c>
      <c r="AJ48" s="80">
        <v>4</v>
      </c>
      <c r="AK48" s="80">
        <v>20812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4</v>
      </c>
      <c r="CC48" s="80">
        <v>60812</v>
      </c>
      <c r="CD48" s="69">
        <v>0</v>
      </c>
      <c r="CE48" s="69" t="s">
        <v>315</v>
      </c>
      <c r="CF48" s="69" t="s">
        <v>316</v>
      </c>
      <c r="CG48" s="69" t="s">
        <v>294</v>
      </c>
      <c r="CH48" s="69" t="s">
        <v>294</v>
      </c>
      <c r="CI48" s="69" t="s">
        <v>294</v>
      </c>
      <c r="CJ48" s="68" t="s">
        <v>294</v>
      </c>
      <c r="CK48" s="68">
        <v>45489</v>
      </c>
      <c r="CL48" s="185" t="s">
        <v>398</v>
      </c>
      <c r="CM48" s="67" t="s">
        <v>399</v>
      </c>
      <c r="CN48" s="67" t="s">
        <v>168</v>
      </c>
      <c r="CO48" s="68">
        <v>45352</v>
      </c>
      <c r="CP48" s="185" t="s">
        <v>396</v>
      </c>
      <c r="CQ48" s="67" t="s">
        <v>401</v>
      </c>
      <c r="CR48" s="67" t="s">
        <v>426</v>
      </c>
      <c r="CS48" s="69">
        <v>1861686.1</v>
      </c>
      <c r="CT48" s="69"/>
      <c r="CU48" s="69"/>
      <c r="CV48" s="69">
        <v>4</v>
      </c>
      <c r="CW48" s="69">
        <v>27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4"/>
        <v>05CO</v>
      </c>
      <c r="B49" s="67" t="s">
        <v>4</v>
      </c>
      <c r="C49" s="67" t="s">
        <v>227</v>
      </c>
      <c r="D49" s="67" t="s">
        <v>228</v>
      </c>
      <c r="E49" s="68">
        <v>44839</v>
      </c>
      <c r="F49" s="185" t="s">
        <v>402</v>
      </c>
      <c r="G49" s="67" t="s">
        <v>397</v>
      </c>
      <c r="H49" s="69">
        <v>2</v>
      </c>
      <c r="I49" s="69">
        <v>1</v>
      </c>
      <c r="J49" s="69">
        <v>300</v>
      </c>
      <c r="K49" s="69">
        <v>329</v>
      </c>
      <c r="L49" s="69">
        <v>307</v>
      </c>
      <c r="M49" s="69">
        <v>22</v>
      </c>
      <c r="N49" s="69">
        <v>0</v>
      </c>
      <c r="O49" s="69">
        <v>0</v>
      </c>
      <c r="P49" s="69">
        <v>29</v>
      </c>
      <c r="Q49" s="80">
        <v>0</v>
      </c>
      <c r="R49" s="80">
        <v>1830300</v>
      </c>
      <c r="S49" s="80">
        <v>50000</v>
      </c>
      <c r="T49" s="80">
        <v>1780300</v>
      </c>
      <c r="U49" s="80">
        <v>1832918</v>
      </c>
      <c r="V49" s="80">
        <v>1800435</v>
      </c>
      <c r="W49" s="80">
        <v>0</v>
      </c>
      <c r="X49" s="80">
        <v>0</v>
      </c>
      <c r="Y49" s="80">
        <v>0</v>
      </c>
      <c r="Z49" s="80">
        <v>1800435</v>
      </c>
      <c r="AA49" s="80">
        <v>1797799</v>
      </c>
      <c r="AB49" s="80">
        <v>-18</v>
      </c>
      <c r="AC49" s="69">
        <v>2618</v>
      </c>
      <c r="AD49" s="69">
        <v>7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2618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0</v>
      </c>
      <c r="CC49" s="80">
        <v>2618</v>
      </c>
      <c r="CD49" s="69">
        <v>0</v>
      </c>
      <c r="CE49" s="69" t="s">
        <v>374</v>
      </c>
      <c r="CF49" s="69" t="s">
        <v>375</v>
      </c>
      <c r="CG49" s="69" t="s">
        <v>294</v>
      </c>
      <c r="CH49" s="69" t="s">
        <v>294</v>
      </c>
      <c r="CI49" s="69" t="s">
        <v>294</v>
      </c>
      <c r="CJ49" s="68" t="s">
        <v>294</v>
      </c>
      <c r="CK49" s="68">
        <v>45517</v>
      </c>
      <c r="CL49" s="185" t="s">
        <v>398</v>
      </c>
      <c r="CM49" s="67" t="s">
        <v>399</v>
      </c>
      <c r="CN49" s="67" t="s">
        <v>168</v>
      </c>
      <c r="CO49" s="68">
        <v>45387</v>
      </c>
      <c r="CP49" s="185" t="s">
        <v>400</v>
      </c>
      <c r="CQ49" s="67" t="s">
        <v>401</v>
      </c>
      <c r="CR49" s="67" t="s">
        <v>426</v>
      </c>
      <c r="CS49" s="69">
        <v>1120306</v>
      </c>
      <c r="CT49" s="69"/>
      <c r="CU49" s="69"/>
      <c r="CV49" s="69">
        <v>0</v>
      </c>
      <c r="CW49" s="69">
        <v>22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4"/>
        <v>05CO</v>
      </c>
      <c r="B50" s="67" t="s">
        <v>4</v>
      </c>
      <c r="C50" s="67" t="s">
        <v>376</v>
      </c>
      <c r="D50" s="67" t="s">
        <v>427</v>
      </c>
      <c r="E50" s="68">
        <v>44902</v>
      </c>
      <c r="F50" s="185" t="s">
        <v>402</v>
      </c>
      <c r="G50" s="67" t="s">
        <v>397</v>
      </c>
      <c r="H50" s="69">
        <v>1</v>
      </c>
      <c r="I50" s="69">
        <v>0</v>
      </c>
      <c r="J50" s="69">
        <v>250</v>
      </c>
      <c r="K50" s="69">
        <v>301</v>
      </c>
      <c r="L50" s="69">
        <v>296</v>
      </c>
      <c r="M50" s="69">
        <v>5</v>
      </c>
      <c r="N50" s="69">
        <v>0</v>
      </c>
      <c r="O50" s="69">
        <v>0</v>
      </c>
      <c r="P50" s="69">
        <v>51</v>
      </c>
      <c r="Q50" s="80">
        <v>0</v>
      </c>
      <c r="R50" s="80">
        <v>937052</v>
      </c>
      <c r="S50" s="80">
        <v>40000</v>
      </c>
      <c r="T50" s="80">
        <v>897052</v>
      </c>
      <c r="U50" s="80">
        <v>937052</v>
      </c>
      <c r="V50" s="80">
        <v>953863</v>
      </c>
      <c r="W50" s="80">
        <v>0</v>
      </c>
      <c r="X50" s="80">
        <v>0</v>
      </c>
      <c r="Y50" s="80">
        <v>0</v>
      </c>
      <c r="Z50" s="80">
        <v>953863</v>
      </c>
      <c r="AA50" s="80">
        <v>953841</v>
      </c>
      <c r="AB50" s="80">
        <v>-22</v>
      </c>
      <c r="AC50" s="69">
        <v>0</v>
      </c>
      <c r="AD50" s="69">
        <v>26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315</v>
      </c>
      <c r="CF50" s="69" t="s">
        <v>316</v>
      </c>
      <c r="CG50" s="69" t="s">
        <v>294</v>
      </c>
      <c r="CH50" s="69" t="s">
        <v>294</v>
      </c>
      <c r="CI50" s="69" t="s">
        <v>294</v>
      </c>
      <c r="CJ50" s="68" t="s">
        <v>294</v>
      </c>
      <c r="CK50" s="68">
        <v>45517</v>
      </c>
      <c r="CL50" s="185" t="s">
        <v>398</v>
      </c>
      <c r="CM50" s="67" t="s">
        <v>399</v>
      </c>
      <c r="CN50" s="67" t="s">
        <v>168</v>
      </c>
      <c r="CO50" s="68">
        <v>45455</v>
      </c>
      <c r="CP50" s="185" t="s">
        <v>400</v>
      </c>
      <c r="CQ50" s="67" t="s">
        <v>401</v>
      </c>
      <c r="CR50" s="67" t="s">
        <v>426</v>
      </c>
      <c r="CS50" s="69">
        <v>869794.25</v>
      </c>
      <c r="CT50" s="69"/>
      <c r="CU50" s="69"/>
      <c r="CV50" s="69">
        <v>0</v>
      </c>
      <c r="CW50" s="69">
        <v>25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CO</v>
      </c>
    </row>
    <row r="51" spans="1:111">
      <c r="A51" t="str">
        <f t="shared" si="4"/>
        <v>05CO</v>
      </c>
      <c r="B51" s="67" t="s">
        <v>4</v>
      </c>
      <c r="C51" s="67" t="s">
        <v>229</v>
      </c>
      <c r="D51" s="67" t="s">
        <v>230</v>
      </c>
      <c r="E51" s="68">
        <v>44902</v>
      </c>
      <c r="F51" s="185" t="s">
        <v>402</v>
      </c>
      <c r="G51" s="67" t="s">
        <v>397</v>
      </c>
      <c r="H51" s="69">
        <v>2</v>
      </c>
      <c r="I51" s="69">
        <v>1</v>
      </c>
      <c r="J51" s="69">
        <v>180</v>
      </c>
      <c r="K51" s="69">
        <v>239</v>
      </c>
      <c r="L51" s="69">
        <v>237</v>
      </c>
      <c r="M51" s="69">
        <v>2</v>
      </c>
      <c r="N51" s="69">
        <v>0</v>
      </c>
      <c r="O51" s="69">
        <v>0</v>
      </c>
      <c r="P51" s="69">
        <v>50</v>
      </c>
      <c r="Q51" s="80">
        <v>9</v>
      </c>
      <c r="R51" s="80">
        <v>1821012</v>
      </c>
      <c r="S51" s="80">
        <v>34500</v>
      </c>
      <c r="T51" s="80">
        <v>1786512</v>
      </c>
      <c r="U51" s="80">
        <v>1822431</v>
      </c>
      <c r="V51" s="80">
        <v>1669665</v>
      </c>
      <c r="W51" s="80">
        <v>0</v>
      </c>
      <c r="X51" s="80">
        <v>0</v>
      </c>
      <c r="Y51" s="80">
        <v>0</v>
      </c>
      <c r="Z51" s="80">
        <v>1669665</v>
      </c>
      <c r="AA51" s="80">
        <v>1667048</v>
      </c>
      <c r="AB51" s="80">
        <v>-1198</v>
      </c>
      <c r="AC51" s="69">
        <v>1419</v>
      </c>
      <c r="AD51" s="69">
        <v>9</v>
      </c>
      <c r="AE51" s="69">
        <v>0</v>
      </c>
      <c r="AF51" s="80">
        <v>0</v>
      </c>
      <c r="AG51" s="80">
        <v>0</v>
      </c>
      <c r="AH51" s="69">
        <v>0</v>
      </c>
      <c r="AI51" s="69">
        <v>0</v>
      </c>
      <c r="AJ51" s="80">
        <v>7</v>
      </c>
      <c r="AK51" s="80">
        <v>6654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2</v>
      </c>
      <c r="BA51" s="80">
        <v>12230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1419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9</v>
      </c>
      <c r="CC51" s="80">
        <v>20302</v>
      </c>
      <c r="CD51" s="69">
        <v>0</v>
      </c>
      <c r="CE51" s="69" t="s">
        <v>346</v>
      </c>
      <c r="CF51" s="69" t="s">
        <v>347</v>
      </c>
      <c r="CG51" s="69" t="s">
        <v>294</v>
      </c>
      <c r="CH51" s="69" t="s">
        <v>294</v>
      </c>
      <c r="CI51" s="69" t="s">
        <v>294</v>
      </c>
      <c r="CJ51" s="68" t="s">
        <v>294</v>
      </c>
      <c r="CK51" s="68">
        <v>45476</v>
      </c>
      <c r="CL51" s="185" t="s">
        <v>398</v>
      </c>
      <c r="CM51" s="67" t="s">
        <v>399</v>
      </c>
      <c r="CN51" s="67" t="s">
        <v>168</v>
      </c>
      <c r="CO51" s="68">
        <v>45329</v>
      </c>
      <c r="CP51" s="185" t="s">
        <v>396</v>
      </c>
      <c r="CQ51" s="67" t="s">
        <v>401</v>
      </c>
      <c r="CR51" s="67" t="s">
        <v>426</v>
      </c>
      <c r="CS51" s="69">
        <v>749625.55</v>
      </c>
      <c r="CT51" s="69"/>
      <c r="CU51" s="69"/>
      <c r="CV51" s="69">
        <v>9</v>
      </c>
      <c r="CW51" s="69">
        <v>41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05CO</v>
      </c>
      <c r="B52" s="67" t="s">
        <v>4</v>
      </c>
      <c r="C52" s="67" t="s">
        <v>231</v>
      </c>
      <c r="D52" s="67" t="s">
        <v>232</v>
      </c>
      <c r="E52" s="68">
        <v>45070</v>
      </c>
      <c r="F52" s="185" t="s">
        <v>400</v>
      </c>
      <c r="G52" s="67" t="s">
        <v>397</v>
      </c>
      <c r="H52" s="69">
        <v>1</v>
      </c>
      <c r="I52" s="69">
        <v>1</v>
      </c>
      <c r="J52" s="69">
        <v>140</v>
      </c>
      <c r="K52" s="69">
        <v>228</v>
      </c>
      <c r="L52" s="69">
        <v>227</v>
      </c>
      <c r="M52" s="69">
        <v>1</v>
      </c>
      <c r="N52" s="69">
        <v>0</v>
      </c>
      <c r="O52" s="69">
        <v>0</v>
      </c>
      <c r="P52" s="69">
        <v>88</v>
      </c>
      <c r="Q52" s="80">
        <v>0</v>
      </c>
      <c r="R52" s="80">
        <v>752281</v>
      </c>
      <c r="S52" s="80">
        <v>32500</v>
      </c>
      <c r="T52" s="80">
        <v>719781</v>
      </c>
      <c r="U52" s="80">
        <v>730305</v>
      </c>
      <c r="V52" s="80">
        <v>733353</v>
      </c>
      <c r="W52" s="80">
        <v>0</v>
      </c>
      <c r="X52" s="80">
        <v>0</v>
      </c>
      <c r="Y52" s="80">
        <v>0</v>
      </c>
      <c r="Z52" s="80">
        <v>733353</v>
      </c>
      <c r="AA52" s="80">
        <v>733353</v>
      </c>
      <c r="AB52" s="80">
        <v>0</v>
      </c>
      <c r="AC52" s="69">
        <v>-21976</v>
      </c>
      <c r="AD52" s="69">
        <v>9</v>
      </c>
      <c r="AE52" s="69">
        <v>0</v>
      </c>
      <c r="AF52" s="80">
        <v>0</v>
      </c>
      <c r="AG52" s="80">
        <v>0</v>
      </c>
      <c r="AH52" s="69">
        <v>0</v>
      </c>
      <c r="AI52" s="69">
        <v>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-21976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0</v>
      </c>
      <c r="CC52" s="80">
        <v>-21976</v>
      </c>
      <c r="CD52" s="69">
        <v>0</v>
      </c>
      <c r="CE52" s="69" t="s">
        <v>315</v>
      </c>
      <c r="CF52" s="69" t="s">
        <v>316</v>
      </c>
      <c r="CG52" s="69" t="s">
        <v>294</v>
      </c>
      <c r="CH52" s="69" t="s">
        <v>294</v>
      </c>
      <c r="CI52" s="69" t="s">
        <v>294</v>
      </c>
      <c r="CJ52" s="68" t="s">
        <v>294</v>
      </c>
      <c r="CK52" s="68">
        <v>45544</v>
      </c>
      <c r="CL52" s="185" t="s">
        <v>398</v>
      </c>
      <c r="CM52" s="67" t="s">
        <v>399</v>
      </c>
      <c r="CN52" s="67" t="s">
        <v>168</v>
      </c>
      <c r="CO52" s="68">
        <v>45474</v>
      </c>
      <c r="CP52" s="185" t="s">
        <v>398</v>
      </c>
      <c r="CQ52" s="67" t="s">
        <v>399</v>
      </c>
      <c r="CR52" s="67" t="s">
        <v>428</v>
      </c>
      <c r="CS52" s="69">
        <v>919900</v>
      </c>
      <c r="CT52" s="69"/>
      <c r="CU52" s="69"/>
      <c r="CV52" s="69">
        <v>0</v>
      </c>
      <c r="CW52" s="69">
        <v>79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05DO</v>
      </c>
      <c r="B53" s="67" t="s">
        <v>4</v>
      </c>
      <c r="C53" s="67" t="s">
        <v>368</v>
      </c>
      <c r="D53" s="67" t="s">
        <v>429</v>
      </c>
      <c r="E53" s="68">
        <v>44684</v>
      </c>
      <c r="F53" s="185" t="s">
        <v>400</v>
      </c>
      <c r="G53" s="67" t="s">
        <v>403</v>
      </c>
      <c r="H53" s="69">
        <v>2</v>
      </c>
      <c r="I53" s="69">
        <v>1</v>
      </c>
      <c r="J53" s="69">
        <v>370</v>
      </c>
      <c r="K53" s="69">
        <v>456</v>
      </c>
      <c r="L53" s="69">
        <v>435</v>
      </c>
      <c r="M53" s="69">
        <v>21</v>
      </c>
      <c r="N53" s="69">
        <v>0</v>
      </c>
      <c r="O53" s="69">
        <v>0</v>
      </c>
      <c r="P53" s="69">
        <v>86</v>
      </c>
      <c r="Q53" s="80">
        <v>0</v>
      </c>
      <c r="R53" s="80">
        <v>2300883</v>
      </c>
      <c r="S53" s="80">
        <v>50000</v>
      </c>
      <c r="T53" s="80">
        <v>2250883</v>
      </c>
      <c r="U53" s="80">
        <v>2307982</v>
      </c>
      <c r="V53" s="80">
        <v>2243671</v>
      </c>
      <c r="W53" s="80">
        <v>0</v>
      </c>
      <c r="X53" s="80">
        <v>0</v>
      </c>
      <c r="Y53" s="80">
        <v>0</v>
      </c>
      <c r="Z53" s="80">
        <v>2243671</v>
      </c>
      <c r="AA53" s="80">
        <v>2236572</v>
      </c>
      <c r="AB53" s="80">
        <v>0</v>
      </c>
      <c r="AC53" s="69">
        <v>7099</v>
      </c>
      <c r="AD53" s="69">
        <v>43</v>
      </c>
      <c r="AE53" s="69">
        <v>0</v>
      </c>
      <c r="AF53" s="80">
        <v>0</v>
      </c>
      <c r="AG53" s="80">
        <v>0</v>
      </c>
      <c r="AH53" s="69">
        <v>0</v>
      </c>
      <c r="AI53" s="69">
        <v>0</v>
      </c>
      <c r="AJ53" s="80">
        <v>0</v>
      </c>
      <c r="AK53" s="80">
        <v>0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0</v>
      </c>
      <c r="CB53" s="80">
        <v>0</v>
      </c>
      <c r="CC53" s="80">
        <v>0</v>
      </c>
      <c r="CD53" s="69">
        <v>0</v>
      </c>
      <c r="CE53" s="69" t="s">
        <v>369</v>
      </c>
      <c r="CF53" s="69" t="s">
        <v>370</v>
      </c>
      <c r="CG53" s="69" t="s">
        <v>294</v>
      </c>
      <c r="CH53" s="69" t="s">
        <v>294</v>
      </c>
      <c r="CI53" s="69" t="s">
        <v>294</v>
      </c>
      <c r="CJ53" s="68" t="s">
        <v>294</v>
      </c>
      <c r="CK53" s="68">
        <v>45552</v>
      </c>
      <c r="CL53" s="185" t="s">
        <v>398</v>
      </c>
      <c r="CM53" s="67" t="s">
        <v>399</v>
      </c>
      <c r="CN53" s="67" t="s">
        <v>168</v>
      </c>
      <c r="CO53" s="68">
        <v>45294</v>
      </c>
      <c r="CP53" s="185" t="s">
        <v>396</v>
      </c>
      <c r="CQ53" s="67" t="s">
        <v>401</v>
      </c>
      <c r="CR53" s="67" t="s">
        <v>424</v>
      </c>
      <c r="CS53" s="69">
        <v>3525844</v>
      </c>
      <c r="CT53" s="69"/>
      <c r="CU53" s="69"/>
      <c r="CV53" s="69">
        <v>0</v>
      </c>
      <c r="CW53" s="69">
        <v>43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DO</v>
      </c>
    </row>
    <row r="54" spans="1:111">
      <c r="A54" t="str">
        <f t="shared" si="4"/>
        <v>05DO</v>
      </c>
      <c r="B54" s="67" t="s">
        <v>4</v>
      </c>
      <c r="C54" s="67" t="s">
        <v>371</v>
      </c>
      <c r="D54" s="67" t="s">
        <v>430</v>
      </c>
      <c r="E54" s="68">
        <v>44992</v>
      </c>
      <c r="F54" s="185" t="s">
        <v>396</v>
      </c>
      <c r="G54" s="67" t="s">
        <v>397</v>
      </c>
      <c r="H54" s="69">
        <v>1</v>
      </c>
      <c r="I54" s="69">
        <v>0</v>
      </c>
      <c r="J54" s="69">
        <v>125</v>
      </c>
      <c r="K54" s="69">
        <v>179</v>
      </c>
      <c r="L54" s="69">
        <v>130</v>
      </c>
      <c r="M54" s="69">
        <v>49</v>
      </c>
      <c r="N54" s="69">
        <v>0</v>
      </c>
      <c r="O54" s="69">
        <v>0</v>
      </c>
      <c r="P54" s="69">
        <v>54</v>
      </c>
      <c r="Q54" s="80">
        <v>0</v>
      </c>
      <c r="R54" s="80">
        <v>698401</v>
      </c>
      <c r="S54" s="80">
        <v>38161</v>
      </c>
      <c r="T54" s="80">
        <v>660240</v>
      </c>
      <c r="U54" s="80">
        <v>698401</v>
      </c>
      <c r="V54" s="80">
        <v>660240</v>
      </c>
      <c r="W54" s="80">
        <v>0</v>
      </c>
      <c r="X54" s="80">
        <v>0</v>
      </c>
      <c r="Y54" s="80">
        <v>0</v>
      </c>
      <c r="Z54" s="80">
        <v>660240</v>
      </c>
      <c r="AA54" s="80">
        <v>660240</v>
      </c>
      <c r="AB54" s="80">
        <v>0</v>
      </c>
      <c r="AC54" s="69">
        <v>0</v>
      </c>
      <c r="AD54" s="69">
        <v>24</v>
      </c>
      <c r="AE54" s="69">
        <v>0</v>
      </c>
      <c r="AF54" s="80">
        <v>0</v>
      </c>
      <c r="AG54" s="80">
        <v>0</v>
      </c>
      <c r="AH54" s="69">
        <v>0</v>
      </c>
      <c r="AI54" s="69">
        <v>0</v>
      </c>
      <c r="AJ54" s="80">
        <v>0</v>
      </c>
      <c r="AK54" s="80">
        <v>0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0</v>
      </c>
      <c r="CC54" s="80">
        <v>0</v>
      </c>
      <c r="CD54" s="69">
        <v>0</v>
      </c>
      <c r="CE54" s="69" t="s">
        <v>369</v>
      </c>
      <c r="CF54" s="69" t="s">
        <v>370</v>
      </c>
      <c r="CG54" s="69" t="s">
        <v>294</v>
      </c>
      <c r="CH54" s="69" t="s">
        <v>294</v>
      </c>
      <c r="CI54" s="69" t="s">
        <v>294</v>
      </c>
      <c r="CJ54" s="68" t="s">
        <v>294</v>
      </c>
      <c r="CK54" s="68">
        <v>45548</v>
      </c>
      <c r="CL54" s="185" t="s">
        <v>398</v>
      </c>
      <c r="CM54" s="67" t="s">
        <v>399</v>
      </c>
      <c r="CN54" s="67" t="s">
        <v>168</v>
      </c>
      <c r="CO54" s="68">
        <v>45393</v>
      </c>
      <c r="CP54" s="185" t="s">
        <v>400</v>
      </c>
      <c r="CQ54" s="67" t="s">
        <v>401</v>
      </c>
      <c r="CR54" s="67" t="s">
        <v>431</v>
      </c>
      <c r="CS54" s="69">
        <v>801387</v>
      </c>
      <c r="CT54" s="69"/>
      <c r="CU54" s="69"/>
      <c r="CV54" s="69">
        <v>0</v>
      </c>
      <c r="CW54" s="69">
        <v>30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DO</v>
      </c>
    </row>
    <row r="55" spans="1:111">
      <c r="A55" t="str">
        <f t="shared" si="4"/>
        <v>05DO</v>
      </c>
      <c r="B55" s="67" t="s">
        <v>4</v>
      </c>
      <c r="C55" s="67" t="s">
        <v>276</v>
      </c>
      <c r="D55" s="67" t="s">
        <v>277</v>
      </c>
      <c r="E55" s="68">
        <v>45020</v>
      </c>
      <c r="F55" s="185" t="s">
        <v>400</v>
      </c>
      <c r="G55" s="67" t="s">
        <v>397</v>
      </c>
      <c r="H55" s="69">
        <v>1</v>
      </c>
      <c r="I55" s="69">
        <v>0</v>
      </c>
      <c r="J55" s="69">
        <v>180</v>
      </c>
      <c r="K55" s="69">
        <v>259</v>
      </c>
      <c r="L55" s="69">
        <v>259</v>
      </c>
      <c r="M55" s="69">
        <v>0</v>
      </c>
      <c r="N55" s="69">
        <v>0</v>
      </c>
      <c r="O55" s="69">
        <v>0</v>
      </c>
      <c r="P55" s="69">
        <v>77</v>
      </c>
      <c r="Q55" s="80">
        <v>2</v>
      </c>
      <c r="R55" s="80">
        <v>1915338</v>
      </c>
      <c r="S55" s="80">
        <v>50000</v>
      </c>
      <c r="T55" s="80">
        <v>1865338</v>
      </c>
      <c r="U55" s="80">
        <v>1915338</v>
      </c>
      <c r="V55" s="80">
        <v>1927494</v>
      </c>
      <c r="W55" s="80">
        <v>0</v>
      </c>
      <c r="X55" s="80">
        <v>0</v>
      </c>
      <c r="Y55" s="80">
        <v>0</v>
      </c>
      <c r="Z55" s="80">
        <v>1927494</v>
      </c>
      <c r="AA55" s="80">
        <v>1927350</v>
      </c>
      <c r="AB55" s="80">
        <v>-144</v>
      </c>
      <c r="AC55" s="69">
        <v>0</v>
      </c>
      <c r="AD55" s="69">
        <v>29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2</v>
      </c>
      <c r="AK55" s="80">
        <v>11926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2</v>
      </c>
      <c r="CC55" s="80">
        <v>11926</v>
      </c>
      <c r="CD55" s="69">
        <v>0</v>
      </c>
      <c r="CE55" s="69" t="s">
        <v>315</v>
      </c>
      <c r="CF55" s="69" t="s">
        <v>316</v>
      </c>
      <c r="CG55" s="69" t="s">
        <v>294</v>
      </c>
      <c r="CH55" s="69" t="s">
        <v>294</v>
      </c>
      <c r="CI55" s="69" t="s">
        <v>294</v>
      </c>
      <c r="CJ55" s="68" t="s">
        <v>294</v>
      </c>
      <c r="CK55" s="68">
        <v>45517</v>
      </c>
      <c r="CL55" s="185" t="s">
        <v>398</v>
      </c>
      <c r="CM55" s="67" t="s">
        <v>399</v>
      </c>
      <c r="CN55" s="67" t="s">
        <v>168</v>
      </c>
      <c r="CO55" s="68">
        <v>45464</v>
      </c>
      <c r="CP55" s="185" t="s">
        <v>400</v>
      </c>
      <c r="CQ55" s="67" t="s">
        <v>401</v>
      </c>
      <c r="CR55" s="67" t="s">
        <v>426</v>
      </c>
      <c r="CS55" s="69">
        <v>1563670.35</v>
      </c>
      <c r="CT55" s="69"/>
      <c r="CU55" s="69"/>
      <c r="CV55" s="69">
        <v>2</v>
      </c>
      <c r="CW55" s="69">
        <v>48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DO</v>
      </c>
    </row>
    <row r="56" spans="1:111">
      <c r="A56" t="str">
        <f t="shared" si="4"/>
        <v>06CO</v>
      </c>
      <c r="B56" s="67" t="s">
        <v>5</v>
      </c>
      <c r="C56" s="67" t="s">
        <v>235</v>
      </c>
      <c r="D56" s="67" t="s">
        <v>236</v>
      </c>
      <c r="E56" s="68">
        <v>44468</v>
      </c>
      <c r="F56" s="185" t="s">
        <v>398</v>
      </c>
      <c r="G56" s="67" t="s">
        <v>403</v>
      </c>
      <c r="H56" s="69">
        <v>3</v>
      </c>
      <c r="I56" s="69">
        <v>3</v>
      </c>
      <c r="J56" s="69">
        <v>500</v>
      </c>
      <c r="K56" s="69">
        <v>577</v>
      </c>
      <c r="L56" s="69">
        <v>444</v>
      </c>
      <c r="M56" s="69">
        <v>133</v>
      </c>
      <c r="N56" s="69">
        <v>0</v>
      </c>
      <c r="O56" s="69">
        <v>0</v>
      </c>
      <c r="P56" s="69">
        <v>77</v>
      </c>
      <c r="Q56" s="80">
        <v>0</v>
      </c>
      <c r="R56" s="80">
        <v>3700000</v>
      </c>
      <c r="S56" s="80">
        <v>52698</v>
      </c>
      <c r="T56" s="80">
        <v>3647302</v>
      </c>
      <c r="U56" s="80">
        <v>3848832</v>
      </c>
      <c r="V56" s="80">
        <v>3802731</v>
      </c>
      <c r="W56" s="80">
        <v>0</v>
      </c>
      <c r="X56" s="80">
        <v>320000</v>
      </c>
      <c r="Y56" s="80">
        <v>320000</v>
      </c>
      <c r="Z56" s="80">
        <v>4122731</v>
      </c>
      <c r="AA56" s="80">
        <v>3835748</v>
      </c>
      <c r="AB56" s="80">
        <v>-286983</v>
      </c>
      <c r="AC56" s="69">
        <v>148832</v>
      </c>
      <c r="AD56" s="69">
        <v>48</v>
      </c>
      <c r="AE56" s="69">
        <v>0</v>
      </c>
      <c r="AF56" s="80">
        <v>0</v>
      </c>
      <c r="AG56" s="80">
        <v>102311</v>
      </c>
      <c r="AH56" s="69">
        <v>0</v>
      </c>
      <c r="AI56" s="69">
        <v>0</v>
      </c>
      <c r="AJ56" s="80">
        <v>0</v>
      </c>
      <c r="AK56" s="80">
        <v>63604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3430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3129</v>
      </c>
      <c r="BV56" s="69">
        <v>3129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172474</v>
      </c>
      <c r="CD56" s="69">
        <v>3129</v>
      </c>
      <c r="CE56" s="69" t="s">
        <v>382</v>
      </c>
      <c r="CF56" s="69" t="s">
        <v>383</v>
      </c>
      <c r="CG56" s="69" t="s">
        <v>294</v>
      </c>
      <c r="CH56" s="69" t="s">
        <v>294</v>
      </c>
      <c r="CI56" s="69" t="s">
        <v>294</v>
      </c>
      <c r="CJ56" s="68" t="s">
        <v>294</v>
      </c>
      <c r="CK56" s="68">
        <v>45553</v>
      </c>
      <c r="CL56" s="185" t="s">
        <v>398</v>
      </c>
      <c r="CM56" s="67" t="s">
        <v>399</v>
      </c>
      <c r="CN56" s="67" t="s">
        <v>168</v>
      </c>
      <c r="CO56" s="68">
        <v>45448</v>
      </c>
      <c r="CP56" s="185" t="s">
        <v>400</v>
      </c>
      <c r="CQ56" s="67" t="s">
        <v>401</v>
      </c>
      <c r="CR56" s="67" t="s">
        <v>432</v>
      </c>
      <c r="CS56" s="69">
        <v>4423635.4000000004</v>
      </c>
      <c r="CT56" s="69" t="s">
        <v>353</v>
      </c>
      <c r="CU56" s="69" t="s">
        <v>354</v>
      </c>
      <c r="CV56" s="69">
        <v>0</v>
      </c>
      <c r="CW56" s="69">
        <v>29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06CO</v>
      </c>
      <c r="B57" s="67" t="s">
        <v>5</v>
      </c>
      <c r="C57" s="67" t="s">
        <v>237</v>
      </c>
      <c r="D57" s="67" t="s">
        <v>238</v>
      </c>
      <c r="E57" s="68">
        <v>44587</v>
      </c>
      <c r="F57" s="185" t="s">
        <v>396</v>
      </c>
      <c r="G57" s="67" t="s">
        <v>403</v>
      </c>
      <c r="H57" s="69">
        <v>3</v>
      </c>
      <c r="I57" s="69">
        <v>5</v>
      </c>
      <c r="J57" s="69">
        <v>500</v>
      </c>
      <c r="K57" s="69">
        <v>700</v>
      </c>
      <c r="L57" s="69">
        <v>700</v>
      </c>
      <c r="M57" s="69">
        <v>0</v>
      </c>
      <c r="N57" s="69">
        <v>0</v>
      </c>
      <c r="O57" s="69">
        <v>0</v>
      </c>
      <c r="P57" s="69">
        <v>105</v>
      </c>
      <c r="Q57" s="80">
        <v>95</v>
      </c>
      <c r="R57" s="80">
        <v>18130831</v>
      </c>
      <c r="S57" s="80">
        <v>150000</v>
      </c>
      <c r="T57" s="80">
        <v>17980831</v>
      </c>
      <c r="U57" s="80">
        <v>18586475</v>
      </c>
      <c r="V57" s="80">
        <v>18825792</v>
      </c>
      <c r="W57" s="80">
        <v>0</v>
      </c>
      <c r="X57" s="80">
        <v>0</v>
      </c>
      <c r="Y57" s="80">
        <v>0</v>
      </c>
      <c r="Z57" s="80">
        <v>18825792</v>
      </c>
      <c r="AA57" s="80">
        <v>19184082</v>
      </c>
      <c r="AB57" s="80">
        <v>488935</v>
      </c>
      <c r="AC57" s="69">
        <v>455645</v>
      </c>
      <c r="AD57" s="69">
        <v>61</v>
      </c>
      <c r="AE57" s="69">
        <v>0</v>
      </c>
      <c r="AF57" s="80">
        <v>0</v>
      </c>
      <c r="AG57" s="80">
        <v>55800</v>
      </c>
      <c r="AH57" s="69">
        <v>0</v>
      </c>
      <c r="AI57" s="69">
        <v>0</v>
      </c>
      <c r="AJ57" s="80">
        <v>95</v>
      </c>
      <c r="AK57" s="80">
        <v>222248</v>
      </c>
      <c r="AL57" s="69">
        <v>210000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55074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191857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95</v>
      </c>
      <c r="CC57" s="80">
        <v>524979</v>
      </c>
      <c r="CD57" s="69">
        <v>210000</v>
      </c>
      <c r="CE57" s="69" t="s">
        <v>362</v>
      </c>
      <c r="CF57" s="69" t="s">
        <v>363</v>
      </c>
      <c r="CG57" s="69" t="s">
        <v>294</v>
      </c>
      <c r="CH57" s="69" t="s">
        <v>294</v>
      </c>
      <c r="CI57" s="69" t="s">
        <v>294</v>
      </c>
      <c r="CJ57" s="68" t="s">
        <v>294</v>
      </c>
      <c r="CK57" s="68">
        <v>45554</v>
      </c>
      <c r="CL57" s="185" t="s">
        <v>398</v>
      </c>
      <c r="CM57" s="67" t="s">
        <v>399</v>
      </c>
      <c r="CN57" s="67" t="s">
        <v>168</v>
      </c>
      <c r="CO57" s="68">
        <v>45373</v>
      </c>
      <c r="CP57" s="185" t="s">
        <v>396</v>
      </c>
      <c r="CQ57" s="67" t="s">
        <v>401</v>
      </c>
      <c r="CR57" s="67" t="s">
        <v>433</v>
      </c>
      <c r="CS57" s="69">
        <v>17118736.649999999</v>
      </c>
      <c r="CT57" s="69" t="s">
        <v>353</v>
      </c>
      <c r="CU57" s="69" t="s">
        <v>354</v>
      </c>
      <c r="CV57" s="69">
        <v>0</v>
      </c>
      <c r="CW57" s="69">
        <v>44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06CO</v>
      </c>
      <c r="B58" s="67" t="s">
        <v>5</v>
      </c>
      <c r="C58" s="67" t="s">
        <v>384</v>
      </c>
      <c r="D58" s="67" t="s">
        <v>434</v>
      </c>
      <c r="E58" s="68">
        <v>44979</v>
      </c>
      <c r="F58" s="185" t="s">
        <v>396</v>
      </c>
      <c r="G58" s="67" t="s">
        <v>397</v>
      </c>
      <c r="H58" s="69">
        <v>1</v>
      </c>
      <c r="I58" s="69">
        <v>0</v>
      </c>
      <c r="J58" s="69">
        <v>280</v>
      </c>
      <c r="K58" s="69">
        <v>315</v>
      </c>
      <c r="L58" s="69">
        <v>256</v>
      </c>
      <c r="M58" s="69">
        <v>59</v>
      </c>
      <c r="N58" s="69">
        <v>0</v>
      </c>
      <c r="O58" s="69">
        <v>0</v>
      </c>
      <c r="P58" s="69">
        <v>35</v>
      </c>
      <c r="Q58" s="80">
        <v>0</v>
      </c>
      <c r="R58" s="80">
        <v>4134866</v>
      </c>
      <c r="S58" s="80">
        <v>50000</v>
      </c>
      <c r="T58" s="80">
        <v>4084866</v>
      </c>
      <c r="U58" s="80">
        <v>4134866</v>
      </c>
      <c r="V58" s="80">
        <v>3997859</v>
      </c>
      <c r="W58" s="80">
        <v>0</v>
      </c>
      <c r="X58" s="80">
        <v>220000</v>
      </c>
      <c r="Y58" s="80">
        <v>220000</v>
      </c>
      <c r="Z58" s="80">
        <v>4217859</v>
      </c>
      <c r="AA58" s="80">
        <v>3985462</v>
      </c>
      <c r="AB58" s="80">
        <v>-232397</v>
      </c>
      <c r="AC58" s="69">
        <v>0</v>
      </c>
      <c r="AD58" s="69">
        <v>15</v>
      </c>
      <c r="AE58" s="69">
        <v>0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0</v>
      </c>
      <c r="CB58" s="80">
        <v>0</v>
      </c>
      <c r="CC58" s="80">
        <v>0</v>
      </c>
      <c r="CD58" s="69">
        <v>0</v>
      </c>
      <c r="CE58" s="69" t="s">
        <v>362</v>
      </c>
      <c r="CF58" s="69" t="s">
        <v>363</v>
      </c>
      <c r="CG58" s="69" t="s">
        <v>294</v>
      </c>
      <c r="CH58" s="69" t="s">
        <v>294</v>
      </c>
      <c r="CI58" s="69" t="s">
        <v>294</v>
      </c>
      <c r="CJ58" s="68" t="s">
        <v>294</v>
      </c>
      <c r="CK58" s="68">
        <v>45524</v>
      </c>
      <c r="CL58" s="185" t="s">
        <v>398</v>
      </c>
      <c r="CM58" s="67" t="s">
        <v>399</v>
      </c>
      <c r="CN58" s="67" t="s">
        <v>168</v>
      </c>
      <c r="CO58" s="68">
        <v>45386</v>
      </c>
      <c r="CP58" s="185" t="s">
        <v>400</v>
      </c>
      <c r="CQ58" s="67" t="s">
        <v>401</v>
      </c>
      <c r="CR58" s="67" t="s">
        <v>433</v>
      </c>
      <c r="CS58" s="69">
        <v>4728009</v>
      </c>
      <c r="CT58" s="69" t="s">
        <v>353</v>
      </c>
      <c r="CU58" s="69" t="s">
        <v>354</v>
      </c>
      <c r="CV58" s="69">
        <v>0</v>
      </c>
      <c r="CW58" s="69">
        <v>20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4"/>
        <v>06CO</v>
      </c>
      <c r="B59" s="67" t="s">
        <v>5</v>
      </c>
      <c r="C59" s="67" t="s">
        <v>282</v>
      </c>
      <c r="D59" s="67" t="s">
        <v>283</v>
      </c>
      <c r="E59" s="68">
        <v>44951</v>
      </c>
      <c r="F59" s="185" t="s">
        <v>396</v>
      </c>
      <c r="G59" s="67" t="s">
        <v>397</v>
      </c>
      <c r="H59" s="69">
        <v>1</v>
      </c>
      <c r="I59" s="69">
        <v>0</v>
      </c>
      <c r="J59" s="69">
        <v>180</v>
      </c>
      <c r="K59" s="69">
        <v>218</v>
      </c>
      <c r="L59" s="69">
        <v>218</v>
      </c>
      <c r="M59" s="69">
        <v>0</v>
      </c>
      <c r="N59" s="69">
        <v>0</v>
      </c>
      <c r="O59" s="69">
        <v>0</v>
      </c>
      <c r="P59" s="69">
        <v>38</v>
      </c>
      <c r="Q59" s="80">
        <v>0</v>
      </c>
      <c r="R59" s="80">
        <v>1901127</v>
      </c>
      <c r="S59" s="80">
        <v>50000</v>
      </c>
      <c r="T59" s="80">
        <v>1851127</v>
      </c>
      <c r="U59" s="80">
        <v>1901127</v>
      </c>
      <c r="V59" s="80">
        <v>1885735</v>
      </c>
      <c r="W59" s="80">
        <v>0</v>
      </c>
      <c r="X59" s="80">
        <v>0</v>
      </c>
      <c r="Y59" s="80">
        <v>0</v>
      </c>
      <c r="Z59" s="80">
        <v>1885735</v>
      </c>
      <c r="AA59" s="80">
        <v>1881176</v>
      </c>
      <c r="AB59" s="80">
        <v>-4559</v>
      </c>
      <c r="AC59" s="69">
        <v>0</v>
      </c>
      <c r="AD59" s="69">
        <v>16</v>
      </c>
      <c r="AE59" s="69">
        <v>0</v>
      </c>
      <c r="AF59" s="80">
        <v>0</v>
      </c>
      <c r="AG59" s="80">
        <v>7696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37191</v>
      </c>
      <c r="BB59" s="69">
        <v>0</v>
      </c>
      <c r="BC59" s="69">
        <v>0</v>
      </c>
      <c r="BD59" s="80">
        <v>0</v>
      </c>
      <c r="BE59" s="80">
        <v>1728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0</v>
      </c>
      <c r="CC59" s="80">
        <v>46615</v>
      </c>
      <c r="CD59" s="69">
        <v>0</v>
      </c>
      <c r="CE59" s="69" t="s">
        <v>364</v>
      </c>
      <c r="CF59" s="69" t="s">
        <v>365</v>
      </c>
      <c r="CG59" s="69" t="s">
        <v>294</v>
      </c>
      <c r="CH59" s="69" t="s">
        <v>294</v>
      </c>
      <c r="CI59" s="69" t="s">
        <v>294</v>
      </c>
      <c r="CJ59" s="68" t="s">
        <v>294</v>
      </c>
      <c r="CK59" s="68">
        <v>45533</v>
      </c>
      <c r="CL59" s="185" t="s">
        <v>398</v>
      </c>
      <c r="CM59" s="67" t="s">
        <v>399</v>
      </c>
      <c r="CN59" s="67" t="s">
        <v>168</v>
      </c>
      <c r="CO59" s="68">
        <v>45446</v>
      </c>
      <c r="CP59" s="185" t="s">
        <v>400</v>
      </c>
      <c r="CQ59" s="67" t="s">
        <v>401</v>
      </c>
      <c r="CR59" s="67" t="s">
        <v>432</v>
      </c>
      <c r="CS59" s="69">
        <v>1978037</v>
      </c>
      <c r="CT59" s="69"/>
      <c r="CU59" s="69"/>
      <c r="CV59" s="69">
        <v>0</v>
      </c>
      <c r="CW59" s="69">
        <v>22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4"/>
        <v>06DO</v>
      </c>
      <c r="B60" s="67" t="s">
        <v>5</v>
      </c>
      <c r="C60" s="67" t="s">
        <v>233</v>
      </c>
      <c r="D60" s="67" t="s">
        <v>234</v>
      </c>
      <c r="E60" s="68">
        <v>44340</v>
      </c>
      <c r="F60" s="185" t="s">
        <v>400</v>
      </c>
      <c r="G60" s="67" t="s">
        <v>435</v>
      </c>
      <c r="H60" s="69">
        <v>2</v>
      </c>
      <c r="I60" s="69">
        <v>2</v>
      </c>
      <c r="J60" s="69">
        <v>720</v>
      </c>
      <c r="K60" s="69">
        <v>1041</v>
      </c>
      <c r="L60" s="69">
        <v>1037</v>
      </c>
      <c r="M60" s="69">
        <v>4</v>
      </c>
      <c r="N60" s="69">
        <v>0</v>
      </c>
      <c r="O60" s="69">
        <v>0</v>
      </c>
      <c r="P60" s="69">
        <v>321</v>
      </c>
      <c r="Q60" s="80">
        <v>0</v>
      </c>
      <c r="R60" s="80">
        <v>6969697</v>
      </c>
      <c r="S60" s="80">
        <v>91407</v>
      </c>
      <c r="T60" s="80">
        <v>6878290</v>
      </c>
      <c r="U60" s="80">
        <v>6904270</v>
      </c>
      <c r="V60" s="80">
        <v>6838357</v>
      </c>
      <c r="W60" s="80">
        <v>0</v>
      </c>
      <c r="X60" s="80">
        <v>0</v>
      </c>
      <c r="Y60" s="80">
        <v>0</v>
      </c>
      <c r="Z60" s="80">
        <v>6838357</v>
      </c>
      <c r="AA60" s="80">
        <v>-125491</v>
      </c>
      <c r="AB60" s="80">
        <v>-6838357</v>
      </c>
      <c r="AC60" s="69">
        <v>-65427</v>
      </c>
      <c r="AD60" s="69">
        <v>60</v>
      </c>
      <c r="AE60" s="69">
        <v>0</v>
      </c>
      <c r="AF60" s="80">
        <v>0</v>
      </c>
      <c r="AG60" s="80">
        <v>-71816</v>
      </c>
      <c r="AH60" s="69">
        <v>0</v>
      </c>
      <c r="AI60" s="69">
        <v>0</v>
      </c>
      <c r="AJ60" s="80">
        <v>0</v>
      </c>
      <c r="AK60" s="80">
        <v>0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181</v>
      </c>
      <c r="AZ60" s="80">
        <v>0</v>
      </c>
      <c r="BA60" s="80">
        <v>13804</v>
      </c>
      <c r="BB60" s="69">
        <v>0</v>
      </c>
      <c r="BC60" s="69">
        <v>0</v>
      </c>
      <c r="BD60" s="80">
        <v>0</v>
      </c>
      <c r="BE60" s="80">
        <v>18078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181</v>
      </c>
      <c r="CB60" s="80">
        <v>0</v>
      </c>
      <c r="CC60" s="80">
        <v>-39934</v>
      </c>
      <c r="CD60" s="69">
        <v>0</v>
      </c>
      <c r="CE60" s="69" t="s">
        <v>377</v>
      </c>
      <c r="CF60" s="69" t="s">
        <v>378</v>
      </c>
      <c r="CG60" s="69" t="s">
        <v>294</v>
      </c>
      <c r="CH60" s="69" t="s">
        <v>294</v>
      </c>
      <c r="CI60" s="69" t="s">
        <v>294</v>
      </c>
      <c r="CJ60" s="68" t="s">
        <v>294</v>
      </c>
      <c r="CK60" s="68">
        <v>45545</v>
      </c>
      <c r="CL60" s="185" t="s">
        <v>398</v>
      </c>
      <c r="CM60" s="67" t="s">
        <v>399</v>
      </c>
      <c r="CN60" s="67" t="s">
        <v>168</v>
      </c>
      <c r="CO60" s="68">
        <v>45426</v>
      </c>
      <c r="CP60" s="185" t="s">
        <v>400</v>
      </c>
      <c r="CQ60" s="67" t="s">
        <v>401</v>
      </c>
      <c r="CR60" s="67" t="s">
        <v>433</v>
      </c>
      <c r="CS60" s="69">
        <v>9167406.6999999993</v>
      </c>
      <c r="CT60" s="69" t="s">
        <v>379</v>
      </c>
      <c r="CU60" s="69" t="s">
        <v>380</v>
      </c>
      <c r="CV60" s="69">
        <v>0</v>
      </c>
      <c r="CW60" s="69">
        <v>80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DO</v>
      </c>
    </row>
    <row r="61" spans="1:111">
      <c r="A61" t="str">
        <f t="shared" si="4"/>
        <v>06DO</v>
      </c>
      <c r="B61" s="67" t="s">
        <v>5</v>
      </c>
      <c r="C61" s="67" t="s">
        <v>381</v>
      </c>
      <c r="D61" s="67" t="s">
        <v>436</v>
      </c>
      <c r="E61" s="68">
        <v>45043</v>
      </c>
      <c r="F61" s="185" t="s">
        <v>400</v>
      </c>
      <c r="G61" s="67" t="s">
        <v>397</v>
      </c>
      <c r="H61" s="69">
        <v>1</v>
      </c>
      <c r="I61" s="69">
        <v>0</v>
      </c>
      <c r="J61" s="69">
        <v>160</v>
      </c>
      <c r="K61" s="69">
        <v>186</v>
      </c>
      <c r="L61" s="69">
        <v>186</v>
      </c>
      <c r="M61" s="69">
        <v>0</v>
      </c>
      <c r="N61" s="69">
        <v>0</v>
      </c>
      <c r="O61" s="69">
        <v>0</v>
      </c>
      <c r="P61" s="69">
        <v>26</v>
      </c>
      <c r="Q61" s="80">
        <v>0</v>
      </c>
      <c r="R61" s="80">
        <v>897000</v>
      </c>
      <c r="S61" s="80">
        <v>42988</v>
      </c>
      <c r="T61" s="80">
        <v>854012</v>
      </c>
      <c r="U61" s="80">
        <v>897000</v>
      </c>
      <c r="V61" s="80">
        <v>747267</v>
      </c>
      <c r="W61" s="80">
        <v>0</v>
      </c>
      <c r="X61" s="80">
        <v>0</v>
      </c>
      <c r="Y61" s="80">
        <v>0</v>
      </c>
      <c r="Z61" s="80">
        <v>747267</v>
      </c>
      <c r="AA61" s="80">
        <v>747246</v>
      </c>
      <c r="AB61" s="80">
        <v>-21</v>
      </c>
      <c r="AC61" s="69">
        <v>0</v>
      </c>
      <c r="AD61" s="69">
        <v>20</v>
      </c>
      <c r="AE61" s="69">
        <v>0</v>
      </c>
      <c r="AF61" s="80">
        <v>0</v>
      </c>
      <c r="AG61" s="80">
        <v>0</v>
      </c>
      <c r="AH61" s="69">
        <v>0</v>
      </c>
      <c r="AI61" s="69">
        <v>0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0</v>
      </c>
      <c r="CC61" s="80">
        <v>0</v>
      </c>
      <c r="CD61" s="69">
        <v>0</v>
      </c>
      <c r="CE61" s="69" t="s">
        <v>359</v>
      </c>
      <c r="CF61" s="69" t="s">
        <v>360</v>
      </c>
      <c r="CG61" s="69" t="s">
        <v>294</v>
      </c>
      <c r="CH61" s="69" t="s">
        <v>294</v>
      </c>
      <c r="CI61" s="69" t="s">
        <v>294</v>
      </c>
      <c r="CJ61" s="68" t="s">
        <v>294</v>
      </c>
      <c r="CK61" s="68">
        <v>45558</v>
      </c>
      <c r="CL61" s="185" t="s">
        <v>398</v>
      </c>
      <c r="CM61" s="67" t="s">
        <v>399</v>
      </c>
      <c r="CN61" s="67" t="s">
        <v>168</v>
      </c>
      <c r="CO61" s="68">
        <v>45491</v>
      </c>
      <c r="CP61" s="185" t="s">
        <v>398</v>
      </c>
      <c r="CQ61" s="67" t="s">
        <v>399</v>
      </c>
      <c r="CR61" s="67" t="s">
        <v>432</v>
      </c>
      <c r="CS61" s="69">
        <v>902745.5</v>
      </c>
      <c r="CT61" s="69"/>
      <c r="CU61" s="69"/>
      <c r="CV61" s="69">
        <v>0</v>
      </c>
      <c r="CW61" s="69">
        <v>6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DO</v>
      </c>
    </row>
    <row r="62" spans="1:111">
      <c r="A62" t="str">
        <f t="shared" si="4"/>
        <v>07CO</v>
      </c>
      <c r="B62" s="67" t="s">
        <v>6</v>
      </c>
      <c r="C62" s="67" t="s">
        <v>253</v>
      </c>
      <c r="D62" s="67" t="s">
        <v>254</v>
      </c>
      <c r="E62" s="68">
        <v>44153</v>
      </c>
      <c r="F62" s="185" t="s">
        <v>402</v>
      </c>
      <c r="G62" s="67" t="s">
        <v>435</v>
      </c>
      <c r="H62" s="69">
        <v>3</v>
      </c>
      <c r="I62" s="69">
        <v>4</v>
      </c>
      <c r="J62" s="69">
        <v>500</v>
      </c>
      <c r="K62" s="69">
        <v>598</v>
      </c>
      <c r="L62" s="69">
        <v>597</v>
      </c>
      <c r="M62" s="69">
        <v>1</v>
      </c>
      <c r="N62" s="69">
        <v>0</v>
      </c>
      <c r="O62" s="69">
        <v>0</v>
      </c>
      <c r="P62" s="69">
        <v>91</v>
      </c>
      <c r="Q62" s="80">
        <v>7</v>
      </c>
      <c r="R62" s="80">
        <v>4459994</v>
      </c>
      <c r="S62" s="80">
        <v>50000</v>
      </c>
      <c r="T62" s="80">
        <v>4409994</v>
      </c>
      <c r="U62" s="80">
        <v>4666559</v>
      </c>
      <c r="V62" s="80">
        <v>4576961</v>
      </c>
      <c r="W62" s="80">
        <v>0</v>
      </c>
      <c r="X62" s="80">
        <v>0</v>
      </c>
      <c r="Y62" s="80">
        <v>0</v>
      </c>
      <c r="Z62" s="80">
        <v>4576961</v>
      </c>
      <c r="AA62" s="80">
        <v>4688561</v>
      </c>
      <c r="AB62" s="80">
        <v>117308</v>
      </c>
      <c r="AC62" s="69">
        <v>206565</v>
      </c>
      <c r="AD62" s="69">
        <v>66</v>
      </c>
      <c r="AE62" s="69">
        <v>0</v>
      </c>
      <c r="AF62" s="80">
        <v>0</v>
      </c>
      <c r="AG62" s="80">
        <v>0</v>
      </c>
      <c r="AH62" s="69">
        <v>0</v>
      </c>
      <c r="AI62" s="69">
        <v>0</v>
      </c>
      <c r="AJ62" s="80">
        <v>0</v>
      </c>
      <c r="AK62" s="80">
        <v>132817</v>
      </c>
      <c r="AL62" s="69">
        <v>63270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3810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7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6086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7</v>
      </c>
      <c r="CC62" s="80">
        <v>142713</v>
      </c>
      <c r="CD62" s="69">
        <v>63270</v>
      </c>
      <c r="CE62" s="69" t="s">
        <v>346</v>
      </c>
      <c r="CF62" s="69" t="s">
        <v>347</v>
      </c>
      <c r="CG62" s="69" t="s">
        <v>294</v>
      </c>
      <c r="CH62" s="69" t="s">
        <v>294</v>
      </c>
      <c r="CI62" s="69" t="s">
        <v>294</v>
      </c>
      <c r="CJ62" s="68" t="s">
        <v>294</v>
      </c>
      <c r="CK62" s="68">
        <v>45545</v>
      </c>
      <c r="CL62" s="185" t="s">
        <v>398</v>
      </c>
      <c r="CM62" s="67" t="s">
        <v>399</v>
      </c>
      <c r="CN62" s="67" t="s">
        <v>168</v>
      </c>
      <c r="CO62" s="68">
        <v>44865</v>
      </c>
      <c r="CP62" s="185" t="s">
        <v>402</v>
      </c>
      <c r="CQ62" s="67" t="s">
        <v>397</v>
      </c>
      <c r="CR62" s="67" t="s">
        <v>437</v>
      </c>
      <c r="CS62" s="69">
        <v>4598900</v>
      </c>
      <c r="CT62" s="69"/>
      <c r="CU62" s="69"/>
      <c r="CV62" s="69">
        <v>7</v>
      </c>
      <c r="CW62" s="69">
        <v>32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CO</v>
      </c>
    </row>
    <row r="63" spans="1:111">
      <c r="A63" t="str">
        <f t="shared" si="4"/>
        <v>07CO</v>
      </c>
      <c r="B63" s="67" t="s">
        <v>6</v>
      </c>
      <c r="C63" s="67" t="s">
        <v>286</v>
      </c>
      <c r="D63" s="67" t="s">
        <v>287</v>
      </c>
      <c r="E63" s="68">
        <v>45014</v>
      </c>
      <c r="F63" s="185" t="s">
        <v>396</v>
      </c>
      <c r="G63" s="67" t="s">
        <v>397</v>
      </c>
      <c r="H63" s="69">
        <v>1</v>
      </c>
      <c r="I63" s="69">
        <v>0</v>
      </c>
      <c r="J63" s="69">
        <v>210</v>
      </c>
      <c r="K63" s="69">
        <v>273</v>
      </c>
      <c r="L63" s="69">
        <v>269</v>
      </c>
      <c r="M63" s="69">
        <v>4</v>
      </c>
      <c r="N63" s="69">
        <v>0</v>
      </c>
      <c r="O63" s="69">
        <v>0</v>
      </c>
      <c r="P63" s="69">
        <v>63</v>
      </c>
      <c r="Q63" s="80">
        <v>0</v>
      </c>
      <c r="R63" s="80">
        <v>4477908</v>
      </c>
      <c r="S63" s="80">
        <v>50000</v>
      </c>
      <c r="T63" s="80">
        <v>4427908</v>
      </c>
      <c r="U63" s="80">
        <v>4477908</v>
      </c>
      <c r="V63" s="80">
        <v>4516174</v>
      </c>
      <c r="W63" s="80">
        <v>0</v>
      </c>
      <c r="X63" s="80">
        <v>0</v>
      </c>
      <c r="Y63" s="80">
        <v>0</v>
      </c>
      <c r="Z63" s="80">
        <v>4516174</v>
      </c>
      <c r="AA63" s="80">
        <v>4513509</v>
      </c>
      <c r="AB63" s="80">
        <v>-2665</v>
      </c>
      <c r="AC63" s="69">
        <v>0</v>
      </c>
      <c r="AD63" s="69">
        <v>38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5793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0</v>
      </c>
      <c r="CC63" s="80">
        <v>5793</v>
      </c>
      <c r="CD63" s="69">
        <v>0</v>
      </c>
      <c r="CE63" s="69" t="s">
        <v>387</v>
      </c>
      <c r="CF63" s="69" t="s">
        <v>388</v>
      </c>
      <c r="CG63" s="69" t="s">
        <v>294</v>
      </c>
      <c r="CH63" s="69" t="s">
        <v>294</v>
      </c>
      <c r="CI63" s="69" t="s">
        <v>294</v>
      </c>
      <c r="CJ63" s="68" t="s">
        <v>294</v>
      </c>
      <c r="CK63" s="68">
        <v>45565</v>
      </c>
      <c r="CL63" s="185" t="s">
        <v>398</v>
      </c>
      <c r="CM63" s="67" t="s">
        <v>399</v>
      </c>
      <c r="CN63" s="67" t="s">
        <v>168</v>
      </c>
      <c r="CO63" s="68">
        <v>45455</v>
      </c>
      <c r="CP63" s="185" t="s">
        <v>400</v>
      </c>
      <c r="CQ63" s="67" t="s">
        <v>401</v>
      </c>
      <c r="CR63" s="67" t="s">
        <v>437</v>
      </c>
      <c r="CS63" s="69">
        <v>4643300</v>
      </c>
      <c r="CT63" s="69"/>
      <c r="CU63" s="69"/>
      <c r="CV63" s="69">
        <v>0</v>
      </c>
      <c r="CW63" s="69">
        <v>25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CO</v>
      </c>
    </row>
    <row r="64" spans="1:111">
      <c r="A64" t="str">
        <f t="shared" si="4"/>
        <v>07DO</v>
      </c>
      <c r="B64" s="67" t="s">
        <v>6</v>
      </c>
      <c r="C64" s="67" t="s">
        <v>239</v>
      </c>
      <c r="D64" s="67" t="s">
        <v>240</v>
      </c>
      <c r="E64" s="68">
        <v>44237</v>
      </c>
      <c r="F64" s="185" t="s">
        <v>396</v>
      </c>
      <c r="G64" s="67" t="s">
        <v>435</v>
      </c>
      <c r="H64" s="69">
        <v>1</v>
      </c>
      <c r="I64" s="69">
        <v>3</v>
      </c>
      <c r="J64" s="69">
        <v>240</v>
      </c>
      <c r="K64" s="69">
        <v>887</v>
      </c>
      <c r="L64" s="69">
        <v>1039</v>
      </c>
      <c r="M64" s="69">
        <v>-152</v>
      </c>
      <c r="N64" s="69">
        <v>152</v>
      </c>
      <c r="O64" s="69">
        <v>0</v>
      </c>
      <c r="P64" s="69">
        <v>647</v>
      </c>
      <c r="Q64" s="80">
        <v>0</v>
      </c>
      <c r="R64" s="80">
        <v>6131310</v>
      </c>
      <c r="S64" s="80">
        <v>61000</v>
      </c>
      <c r="T64" s="80">
        <v>6070310</v>
      </c>
      <c r="U64" s="80">
        <v>6338797</v>
      </c>
      <c r="V64" s="80">
        <v>6305080</v>
      </c>
      <c r="W64" s="80">
        <v>-570912</v>
      </c>
      <c r="X64" s="80">
        <v>0</v>
      </c>
      <c r="Y64" s="80">
        <v>-570912</v>
      </c>
      <c r="Z64" s="80">
        <v>5734168</v>
      </c>
      <c r="AA64" s="80">
        <v>5526680</v>
      </c>
      <c r="AB64" s="80">
        <v>0</v>
      </c>
      <c r="AC64" s="69">
        <v>207487</v>
      </c>
      <c r="AD64" s="69">
        <v>178</v>
      </c>
      <c r="AE64" s="69">
        <v>0</v>
      </c>
      <c r="AF64" s="80">
        <v>0</v>
      </c>
      <c r="AG64" s="80">
        <v>15789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207487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0</v>
      </c>
      <c r="CB64" s="80">
        <v>0</v>
      </c>
      <c r="CC64" s="80">
        <v>223276</v>
      </c>
      <c r="CD64" s="69">
        <v>0</v>
      </c>
      <c r="CE64" s="69" t="s">
        <v>385</v>
      </c>
      <c r="CF64" s="69" t="s">
        <v>386</v>
      </c>
      <c r="CG64" s="69" t="s">
        <v>294</v>
      </c>
      <c r="CH64" s="69" t="s">
        <v>294</v>
      </c>
      <c r="CI64" s="69" t="s">
        <v>294</v>
      </c>
      <c r="CJ64" s="68" t="s">
        <v>294</v>
      </c>
      <c r="CK64" s="68">
        <v>45565</v>
      </c>
      <c r="CL64" s="185" t="s">
        <v>398</v>
      </c>
      <c r="CM64" s="67" t="s">
        <v>399</v>
      </c>
      <c r="CN64" s="67" t="s">
        <v>168</v>
      </c>
      <c r="CO64" s="68">
        <v>45422</v>
      </c>
      <c r="CP64" s="185" t="s">
        <v>400</v>
      </c>
      <c r="CQ64" s="67" t="s">
        <v>401</v>
      </c>
      <c r="CR64" s="67" t="s">
        <v>438</v>
      </c>
      <c r="CS64" s="69">
        <v>6350300</v>
      </c>
      <c r="CT64" s="69"/>
      <c r="CU64" s="69"/>
      <c r="CV64" s="69">
        <v>0</v>
      </c>
      <c r="CW64" s="69">
        <v>55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72" si="5">CONCATENATE(B65,DG65)</f>
        <v>07DO</v>
      </c>
      <c r="B65" s="67" t="s">
        <v>6</v>
      </c>
      <c r="C65" s="67" t="s">
        <v>284</v>
      </c>
      <c r="D65" s="67" t="s">
        <v>285</v>
      </c>
      <c r="E65" s="68">
        <v>44937</v>
      </c>
      <c r="F65" s="185" t="s">
        <v>396</v>
      </c>
      <c r="G65" s="67" t="s">
        <v>397</v>
      </c>
      <c r="H65" s="69">
        <v>1</v>
      </c>
      <c r="I65" s="69">
        <v>0</v>
      </c>
      <c r="J65" s="69">
        <v>180</v>
      </c>
      <c r="K65" s="69">
        <v>241</v>
      </c>
      <c r="L65" s="69">
        <v>241</v>
      </c>
      <c r="M65" s="69">
        <v>0</v>
      </c>
      <c r="N65" s="69">
        <v>0</v>
      </c>
      <c r="O65" s="69">
        <v>0</v>
      </c>
      <c r="P65" s="69">
        <v>61</v>
      </c>
      <c r="Q65" s="80">
        <v>0</v>
      </c>
      <c r="R65" s="80">
        <v>5191258</v>
      </c>
      <c r="S65" s="80">
        <v>55000</v>
      </c>
      <c r="T65" s="80">
        <v>5136258</v>
      </c>
      <c r="U65" s="80">
        <v>5191258</v>
      </c>
      <c r="V65" s="80">
        <v>5651758</v>
      </c>
      <c r="W65" s="80">
        <v>0</v>
      </c>
      <c r="X65" s="80">
        <v>0</v>
      </c>
      <c r="Y65" s="80">
        <v>0</v>
      </c>
      <c r="Z65" s="80">
        <v>5651758</v>
      </c>
      <c r="AA65" s="80">
        <v>5623798</v>
      </c>
      <c r="AB65" s="80">
        <v>-27960</v>
      </c>
      <c r="AC65" s="69">
        <v>0</v>
      </c>
      <c r="AD65" s="69">
        <v>24</v>
      </c>
      <c r="AE65" s="69">
        <v>0</v>
      </c>
      <c r="AF65" s="80">
        <v>0</v>
      </c>
      <c r="AG65" s="80">
        <v>0</v>
      </c>
      <c r="AH65" s="69">
        <v>0</v>
      </c>
      <c r="AI65" s="69">
        <v>0</v>
      </c>
      <c r="AJ65" s="80">
        <v>0</v>
      </c>
      <c r="AK65" s="80">
        <v>17807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14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14</v>
      </c>
      <c r="CB65" s="80">
        <v>0</v>
      </c>
      <c r="CC65" s="80">
        <v>17807</v>
      </c>
      <c r="CD65" s="69">
        <v>0</v>
      </c>
      <c r="CE65" s="69" t="s">
        <v>387</v>
      </c>
      <c r="CF65" s="69" t="s">
        <v>388</v>
      </c>
      <c r="CG65" s="69" t="s">
        <v>294</v>
      </c>
      <c r="CH65" s="69" t="s">
        <v>294</v>
      </c>
      <c r="CI65" s="69" t="s">
        <v>294</v>
      </c>
      <c r="CJ65" s="68" t="s">
        <v>294</v>
      </c>
      <c r="CK65" s="68">
        <v>45488</v>
      </c>
      <c r="CL65" s="185" t="s">
        <v>398</v>
      </c>
      <c r="CM65" s="67" t="s">
        <v>399</v>
      </c>
      <c r="CN65" s="67" t="s">
        <v>168</v>
      </c>
      <c r="CO65" s="68">
        <v>45386</v>
      </c>
      <c r="CP65" s="185" t="s">
        <v>400</v>
      </c>
      <c r="CQ65" s="67" t="s">
        <v>401</v>
      </c>
      <c r="CR65" s="67" t="s">
        <v>438</v>
      </c>
      <c r="CS65" s="69">
        <v>5707113.6200000001</v>
      </c>
      <c r="CT65" s="69"/>
      <c r="CU65" s="69"/>
      <c r="CV65" s="69">
        <v>0</v>
      </c>
      <c r="CW65" s="69">
        <v>23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72" si="6">IF(LEFT(C65,1)="E","DO","CO")</f>
        <v>DO</v>
      </c>
    </row>
    <row r="66" spans="1:111">
      <c r="A66" t="str">
        <f t="shared" si="5"/>
        <v>07DO</v>
      </c>
      <c r="B66" s="67" t="s">
        <v>6</v>
      </c>
      <c r="C66" s="67" t="s">
        <v>241</v>
      </c>
      <c r="D66" s="67" t="s">
        <v>242</v>
      </c>
      <c r="E66" s="68">
        <v>44720</v>
      </c>
      <c r="F66" s="185" t="s">
        <v>400</v>
      </c>
      <c r="G66" s="67" t="s">
        <v>403</v>
      </c>
      <c r="H66" s="69">
        <v>1</v>
      </c>
      <c r="I66" s="69">
        <v>3</v>
      </c>
      <c r="J66" s="69">
        <v>285</v>
      </c>
      <c r="K66" s="69">
        <v>434</v>
      </c>
      <c r="L66" s="69">
        <v>434</v>
      </c>
      <c r="M66" s="69">
        <v>0</v>
      </c>
      <c r="N66" s="69">
        <v>0</v>
      </c>
      <c r="O66" s="69">
        <v>0</v>
      </c>
      <c r="P66" s="69">
        <v>37</v>
      </c>
      <c r="Q66" s="80">
        <v>112</v>
      </c>
      <c r="R66" s="80">
        <v>6091557</v>
      </c>
      <c r="S66" s="80">
        <v>50000</v>
      </c>
      <c r="T66" s="80">
        <v>6041557</v>
      </c>
      <c r="U66" s="80">
        <v>6416319</v>
      </c>
      <c r="V66" s="80">
        <v>6316136</v>
      </c>
      <c r="W66" s="80">
        <v>0</v>
      </c>
      <c r="X66" s="80">
        <v>0</v>
      </c>
      <c r="Y66" s="80">
        <v>0</v>
      </c>
      <c r="Z66" s="80">
        <v>6316136</v>
      </c>
      <c r="AA66" s="80">
        <v>6124596</v>
      </c>
      <c r="AB66" s="80">
        <v>-125432</v>
      </c>
      <c r="AC66" s="69">
        <v>324762</v>
      </c>
      <c r="AD66" s="69">
        <v>127</v>
      </c>
      <c r="AE66" s="69">
        <v>0</v>
      </c>
      <c r="AF66" s="80">
        <v>0</v>
      </c>
      <c r="AG66" s="80">
        <v>46638</v>
      </c>
      <c r="AH66" s="69">
        <v>13259</v>
      </c>
      <c r="AI66" s="69">
        <v>0</v>
      </c>
      <c r="AJ66" s="80">
        <v>54</v>
      </c>
      <c r="AK66" s="80">
        <v>314752</v>
      </c>
      <c r="AL66" s="69">
        <v>62190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58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112</v>
      </c>
      <c r="CC66" s="80">
        <v>361390</v>
      </c>
      <c r="CD66" s="69">
        <v>75450</v>
      </c>
      <c r="CE66" s="69" t="s">
        <v>295</v>
      </c>
      <c r="CF66" s="69" t="s">
        <v>296</v>
      </c>
      <c r="CG66" s="69" t="s">
        <v>294</v>
      </c>
      <c r="CH66" s="69" t="s">
        <v>294</v>
      </c>
      <c r="CI66" s="69" t="s">
        <v>294</v>
      </c>
      <c r="CJ66" s="68" t="s">
        <v>294</v>
      </c>
      <c r="CK66" s="68">
        <v>45497</v>
      </c>
      <c r="CL66" s="185" t="s">
        <v>398</v>
      </c>
      <c r="CM66" s="67" t="s">
        <v>399</v>
      </c>
      <c r="CN66" s="67" t="s">
        <v>168</v>
      </c>
      <c r="CO66" s="68">
        <v>45362</v>
      </c>
      <c r="CP66" s="185" t="s">
        <v>396</v>
      </c>
      <c r="CQ66" s="67" t="s">
        <v>401</v>
      </c>
      <c r="CR66" s="67" t="s">
        <v>438</v>
      </c>
      <c r="CS66" s="69">
        <v>6992900</v>
      </c>
      <c r="CT66" s="69"/>
      <c r="CU66" s="69"/>
      <c r="CV66" s="69">
        <v>0</v>
      </c>
      <c r="CW66" s="69">
        <v>22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DO</v>
      </c>
    </row>
    <row r="67" spans="1:111">
      <c r="A67" t="str">
        <f t="shared" si="5"/>
        <v>07DO</v>
      </c>
      <c r="B67" s="67" t="s">
        <v>6</v>
      </c>
      <c r="C67" s="67" t="s">
        <v>243</v>
      </c>
      <c r="D67" s="67" t="s">
        <v>244</v>
      </c>
      <c r="E67" s="68">
        <v>45028</v>
      </c>
      <c r="F67" s="185" t="s">
        <v>400</v>
      </c>
      <c r="G67" s="67" t="s">
        <v>397</v>
      </c>
      <c r="H67" s="69">
        <v>2</v>
      </c>
      <c r="I67" s="69">
        <v>4</v>
      </c>
      <c r="J67" s="69">
        <v>150</v>
      </c>
      <c r="K67" s="69">
        <v>187</v>
      </c>
      <c r="L67" s="69">
        <v>187</v>
      </c>
      <c r="M67" s="69">
        <v>0</v>
      </c>
      <c r="N67" s="69">
        <v>0</v>
      </c>
      <c r="O67" s="69">
        <v>0</v>
      </c>
      <c r="P67" s="69">
        <v>37</v>
      </c>
      <c r="Q67" s="80">
        <v>0</v>
      </c>
      <c r="R67" s="80">
        <v>2391656</v>
      </c>
      <c r="S67" s="80">
        <v>50000</v>
      </c>
      <c r="T67" s="80">
        <v>2341656</v>
      </c>
      <c r="U67" s="80">
        <v>2492761</v>
      </c>
      <c r="V67" s="80">
        <v>2474615</v>
      </c>
      <c r="W67" s="80">
        <v>0</v>
      </c>
      <c r="X67" s="80">
        <v>0</v>
      </c>
      <c r="Y67" s="80">
        <v>0</v>
      </c>
      <c r="Z67" s="80">
        <v>2474615</v>
      </c>
      <c r="AA67" s="80">
        <v>2474272</v>
      </c>
      <c r="AB67" s="80">
        <v>-342</v>
      </c>
      <c r="AC67" s="69">
        <v>101105</v>
      </c>
      <c r="AD67" s="69">
        <v>19</v>
      </c>
      <c r="AE67" s="69">
        <v>0</v>
      </c>
      <c r="AF67" s="80">
        <v>0</v>
      </c>
      <c r="AG67" s="80">
        <v>0</v>
      </c>
      <c r="AH67" s="69">
        <v>0</v>
      </c>
      <c r="AI67" s="69">
        <v>0</v>
      </c>
      <c r="AJ67" s="80">
        <v>0</v>
      </c>
      <c r="AK67" s="80">
        <v>12946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88159</v>
      </c>
      <c r="BB67" s="69">
        <v>88159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0</v>
      </c>
      <c r="CC67" s="80">
        <v>101105</v>
      </c>
      <c r="CD67" s="69">
        <v>88159</v>
      </c>
      <c r="CE67" s="69" t="s">
        <v>387</v>
      </c>
      <c r="CF67" s="69" t="s">
        <v>388</v>
      </c>
      <c r="CG67" s="69" t="s">
        <v>294</v>
      </c>
      <c r="CH67" s="69" t="s">
        <v>294</v>
      </c>
      <c r="CI67" s="69" t="s">
        <v>294</v>
      </c>
      <c r="CJ67" s="68" t="s">
        <v>294</v>
      </c>
      <c r="CK67" s="68">
        <v>45523</v>
      </c>
      <c r="CL67" s="185" t="s">
        <v>398</v>
      </c>
      <c r="CM67" s="67" t="s">
        <v>399</v>
      </c>
      <c r="CN67" s="67" t="s">
        <v>168</v>
      </c>
      <c r="CO67" s="68">
        <v>45365</v>
      </c>
      <c r="CP67" s="185" t="s">
        <v>396</v>
      </c>
      <c r="CQ67" s="67" t="s">
        <v>401</v>
      </c>
      <c r="CR67" s="67" t="s">
        <v>438</v>
      </c>
      <c r="CS67" s="69">
        <v>2000400</v>
      </c>
      <c r="CT67" s="69"/>
      <c r="CU67" s="69"/>
      <c r="CV67" s="69">
        <v>0</v>
      </c>
      <c r="CW67" s="69">
        <v>18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DO</v>
      </c>
    </row>
    <row r="68" spans="1:111">
      <c r="A68" t="str">
        <f t="shared" si="5"/>
        <v>07DO</v>
      </c>
      <c r="B68" s="67" t="s">
        <v>6</v>
      </c>
      <c r="C68" s="67" t="s">
        <v>245</v>
      </c>
      <c r="D68" s="67" t="s">
        <v>246</v>
      </c>
      <c r="E68" s="68">
        <v>45084</v>
      </c>
      <c r="F68" s="185" t="s">
        <v>400</v>
      </c>
      <c r="G68" s="67" t="s">
        <v>397</v>
      </c>
      <c r="H68" s="69">
        <v>1</v>
      </c>
      <c r="I68" s="69">
        <v>2</v>
      </c>
      <c r="J68" s="69">
        <v>100</v>
      </c>
      <c r="K68" s="69">
        <v>103</v>
      </c>
      <c r="L68" s="69">
        <v>101</v>
      </c>
      <c r="M68" s="69">
        <v>2</v>
      </c>
      <c r="N68" s="69">
        <v>0</v>
      </c>
      <c r="O68" s="69">
        <v>0</v>
      </c>
      <c r="P68" s="69">
        <v>3</v>
      </c>
      <c r="Q68" s="80">
        <v>0</v>
      </c>
      <c r="R68" s="80">
        <v>1219976</v>
      </c>
      <c r="S68" s="80">
        <v>50000</v>
      </c>
      <c r="T68" s="80">
        <v>1169976</v>
      </c>
      <c r="U68" s="80">
        <v>1219975</v>
      </c>
      <c r="V68" s="80">
        <v>1270757</v>
      </c>
      <c r="W68" s="80">
        <v>0</v>
      </c>
      <c r="X68" s="80">
        <v>0</v>
      </c>
      <c r="Y68" s="80">
        <v>0</v>
      </c>
      <c r="Z68" s="80">
        <v>1270757</v>
      </c>
      <c r="AA68" s="80">
        <v>1271460</v>
      </c>
      <c r="AB68" s="80">
        <v>702</v>
      </c>
      <c r="AC68" s="69">
        <v>-1</v>
      </c>
      <c r="AD68" s="69">
        <v>3</v>
      </c>
      <c r="AE68" s="69">
        <v>0</v>
      </c>
      <c r="AF68" s="80">
        <v>0</v>
      </c>
      <c r="AG68" s="80">
        <v>0</v>
      </c>
      <c r="AH68" s="69">
        <v>0</v>
      </c>
      <c r="AI68" s="69">
        <v>0</v>
      </c>
      <c r="AJ68" s="80">
        <v>0</v>
      </c>
      <c r="AK68" s="80">
        <v>13975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32456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0</v>
      </c>
      <c r="CB68" s="80">
        <v>0</v>
      </c>
      <c r="CC68" s="80">
        <v>46431</v>
      </c>
      <c r="CD68" s="69">
        <v>0</v>
      </c>
      <c r="CE68" s="69" t="s">
        <v>387</v>
      </c>
      <c r="CF68" s="69" t="s">
        <v>388</v>
      </c>
      <c r="CG68" s="69" t="s">
        <v>294</v>
      </c>
      <c r="CH68" s="69" t="s">
        <v>294</v>
      </c>
      <c r="CI68" s="69" t="s">
        <v>294</v>
      </c>
      <c r="CJ68" s="68" t="s">
        <v>294</v>
      </c>
      <c r="CK68" s="68">
        <v>45533</v>
      </c>
      <c r="CL68" s="185" t="s">
        <v>398</v>
      </c>
      <c r="CM68" s="67" t="s">
        <v>399</v>
      </c>
      <c r="CN68" s="67" t="s">
        <v>168</v>
      </c>
      <c r="CO68" s="68">
        <v>45425</v>
      </c>
      <c r="CP68" s="185" t="s">
        <v>400</v>
      </c>
      <c r="CQ68" s="67" t="s">
        <v>401</v>
      </c>
      <c r="CR68" s="67" t="s">
        <v>438</v>
      </c>
      <c r="CS68" s="69">
        <v>1145700</v>
      </c>
      <c r="CT68" s="69"/>
      <c r="CU68" s="69"/>
      <c r="CV68" s="69">
        <v>0</v>
      </c>
      <c r="CW68" s="69">
        <v>0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DO</v>
      </c>
    </row>
    <row r="69" spans="1:111">
      <c r="A69" t="str">
        <f t="shared" si="5"/>
        <v>07DO</v>
      </c>
      <c r="B69" s="67" t="s">
        <v>6</v>
      </c>
      <c r="C69" s="67" t="s">
        <v>247</v>
      </c>
      <c r="D69" s="67" t="s">
        <v>248</v>
      </c>
      <c r="E69" s="68">
        <v>45091</v>
      </c>
      <c r="F69" s="185" t="s">
        <v>400</v>
      </c>
      <c r="G69" s="67" t="s">
        <v>397</v>
      </c>
      <c r="H69" s="69">
        <v>1</v>
      </c>
      <c r="I69" s="69">
        <v>1</v>
      </c>
      <c r="J69" s="69">
        <v>175</v>
      </c>
      <c r="K69" s="69">
        <v>201</v>
      </c>
      <c r="L69" s="69">
        <v>176</v>
      </c>
      <c r="M69" s="69">
        <v>25</v>
      </c>
      <c r="N69" s="69">
        <v>0</v>
      </c>
      <c r="O69" s="69">
        <v>0</v>
      </c>
      <c r="P69" s="69">
        <v>26</v>
      </c>
      <c r="Q69" s="80">
        <v>0</v>
      </c>
      <c r="R69" s="80">
        <v>2654159</v>
      </c>
      <c r="S69" s="80">
        <v>50000</v>
      </c>
      <c r="T69" s="80">
        <v>2604159</v>
      </c>
      <c r="U69" s="80">
        <v>2684159</v>
      </c>
      <c r="V69" s="80">
        <v>2759623</v>
      </c>
      <c r="W69" s="80">
        <v>0</v>
      </c>
      <c r="X69" s="80">
        <v>0</v>
      </c>
      <c r="Y69" s="80">
        <v>0</v>
      </c>
      <c r="Z69" s="80">
        <v>2759623</v>
      </c>
      <c r="AA69" s="80">
        <v>2762434</v>
      </c>
      <c r="AB69" s="80">
        <v>2811</v>
      </c>
      <c r="AC69" s="69">
        <v>30000</v>
      </c>
      <c r="AD69" s="69">
        <v>19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29582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0</v>
      </c>
      <c r="CC69" s="80">
        <v>29582</v>
      </c>
      <c r="CD69" s="69">
        <v>0</v>
      </c>
      <c r="CE69" s="69" t="s">
        <v>387</v>
      </c>
      <c r="CF69" s="69" t="s">
        <v>388</v>
      </c>
      <c r="CG69" s="69" t="s">
        <v>294</v>
      </c>
      <c r="CH69" s="69" t="s">
        <v>294</v>
      </c>
      <c r="CI69" s="69" t="s">
        <v>294</v>
      </c>
      <c r="CJ69" s="68" t="s">
        <v>294</v>
      </c>
      <c r="CK69" s="68">
        <v>45533</v>
      </c>
      <c r="CL69" s="185" t="s">
        <v>398</v>
      </c>
      <c r="CM69" s="67" t="s">
        <v>399</v>
      </c>
      <c r="CN69" s="67" t="s">
        <v>168</v>
      </c>
      <c r="CO69" s="68">
        <v>45481</v>
      </c>
      <c r="CP69" s="185" t="s">
        <v>398</v>
      </c>
      <c r="CQ69" s="67" t="s">
        <v>399</v>
      </c>
      <c r="CR69" s="67" t="s">
        <v>437</v>
      </c>
      <c r="CS69" s="69">
        <v>2504300</v>
      </c>
      <c r="CT69" s="69"/>
      <c r="CU69" s="69"/>
      <c r="CV69" s="69">
        <v>0</v>
      </c>
      <c r="CW69" s="69">
        <v>7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DO</v>
      </c>
    </row>
    <row r="70" spans="1:111">
      <c r="A70" t="str">
        <f t="shared" si="5"/>
        <v>07DO</v>
      </c>
      <c r="B70" s="67" t="s">
        <v>6</v>
      </c>
      <c r="C70" s="67" t="s">
        <v>249</v>
      </c>
      <c r="D70" s="67" t="s">
        <v>250</v>
      </c>
      <c r="E70" s="68">
        <v>45084</v>
      </c>
      <c r="F70" s="185" t="s">
        <v>400</v>
      </c>
      <c r="G70" s="67" t="s">
        <v>397</v>
      </c>
      <c r="H70" s="69">
        <v>1</v>
      </c>
      <c r="I70" s="69">
        <v>1</v>
      </c>
      <c r="J70" s="69">
        <v>125</v>
      </c>
      <c r="K70" s="69">
        <v>162</v>
      </c>
      <c r="L70" s="69">
        <v>145</v>
      </c>
      <c r="M70" s="69">
        <v>17</v>
      </c>
      <c r="N70" s="69">
        <v>0</v>
      </c>
      <c r="O70" s="69">
        <v>0</v>
      </c>
      <c r="P70" s="69">
        <v>37</v>
      </c>
      <c r="Q70" s="80">
        <v>0</v>
      </c>
      <c r="R70" s="80">
        <v>1489626</v>
      </c>
      <c r="S70" s="80">
        <v>50000</v>
      </c>
      <c r="T70" s="80">
        <v>1439626</v>
      </c>
      <c r="U70" s="80">
        <v>1494272</v>
      </c>
      <c r="V70" s="80">
        <v>1546615</v>
      </c>
      <c r="W70" s="80">
        <v>0</v>
      </c>
      <c r="X70" s="80">
        <v>0</v>
      </c>
      <c r="Y70" s="80">
        <v>0</v>
      </c>
      <c r="Z70" s="80">
        <v>1546615</v>
      </c>
      <c r="AA70" s="80">
        <v>1547180</v>
      </c>
      <c r="AB70" s="80">
        <v>565</v>
      </c>
      <c r="AC70" s="69">
        <v>4646</v>
      </c>
      <c r="AD70" s="69">
        <v>2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39202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0</v>
      </c>
      <c r="CC70" s="80">
        <v>39202</v>
      </c>
      <c r="CD70" s="69">
        <v>0</v>
      </c>
      <c r="CE70" s="69" t="s">
        <v>387</v>
      </c>
      <c r="CF70" s="69" t="s">
        <v>388</v>
      </c>
      <c r="CG70" s="69" t="s">
        <v>294</v>
      </c>
      <c r="CH70" s="69" t="s">
        <v>294</v>
      </c>
      <c r="CI70" s="69" t="s">
        <v>294</v>
      </c>
      <c r="CJ70" s="68" t="s">
        <v>294</v>
      </c>
      <c r="CK70" s="68">
        <v>45510</v>
      </c>
      <c r="CL70" s="185" t="s">
        <v>398</v>
      </c>
      <c r="CM70" s="67" t="s">
        <v>399</v>
      </c>
      <c r="CN70" s="67" t="s">
        <v>168</v>
      </c>
      <c r="CO70" s="68">
        <v>45469</v>
      </c>
      <c r="CP70" s="185" t="s">
        <v>400</v>
      </c>
      <c r="CQ70" s="67" t="s">
        <v>401</v>
      </c>
      <c r="CR70" s="67" t="s">
        <v>438</v>
      </c>
      <c r="CS70" s="69">
        <v>1595200</v>
      </c>
      <c r="CT70" s="69"/>
      <c r="CU70" s="69"/>
      <c r="CV70" s="69">
        <v>0</v>
      </c>
      <c r="CW70" s="69">
        <v>35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DO</v>
      </c>
    </row>
    <row r="71" spans="1:111">
      <c r="A71" t="str">
        <f t="shared" si="5"/>
        <v>07DO</v>
      </c>
      <c r="B71" s="67" t="s">
        <v>6</v>
      </c>
      <c r="C71" s="67" t="s">
        <v>251</v>
      </c>
      <c r="D71" s="67" t="s">
        <v>252</v>
      </c>
      <c r="E71" s="68">
        <v>43235</v>
      </c>
      <c r="F71" s="185" t="s">
        <v>400</v>
      </c>
      <c r="G71" s="67" t="s">
        <v>416</v>
      </c>
      <c r="H71" s="69">
        <v>3</v>
      </c>
      <c r="I71" s="69">
        <v>22</v>
      </c>
      <c r="J71" s="69">
        <v>900</v>
      </c>
      <c r="K71" s="69">
        <v>1664</v>
      </c>
      <c r="L71" s="69">
        <v>1664</v>
      </c>
      <c r="M71" s="69">
        <v>0</v>
      </c>
      <c r="N71" s="69">
        <v>0</v>
      </c>
      <c r="O71" s="69">
        <v>0</v>
      </c>
      <c r="P71" s="69">
        <v>764</v>
      </c>
      <c r="Q71" s="80">
        <v>0</v>
      </c>
      <c r="R71" s="80">
        <v>56246888</v>
      </c>
      <c r="S71" s="80">
        <v>150000</v>
      </c>
      <c r="T71" s="80">
        <v>56096888</v>
      </c>
      <c r="U71" s="80">
        <v>59724057</v>
      </c>
      <c r="V71" s="80">
        <v>59409421</v>
      </c>
      <c r="W71" s="80">
        <v>0</v>
      </c>
      <c r="X71" s="80">
        <v>0</v>
      </c>
      <c r="Y71" s="80">
        <v>0</v>
      </c>
      <c r="Z71" s="80">
        <v>59409421</v>
      </c>
      <c r="AA71" s="80">
        <v>59100398</v>
      </c>
      <c r="AB71" s="80">
        <v>-31871</v>
      </c>
      <c r="AC71" s="69">
        <v>3477169</v>
      </c>
      <c r="AD71" s="69">
        <v>524</v>
      </c>
      <c r="AE71" s="69">
        <v>144</v>
      </c>
      <c r="AF71" s="80">
        <v>0</v>
      </c>
      <c r="AG71" s="80">
        <v>2594782</v>
      </c>
      <c r="AH71" s="69">
        <v>1765728</v>
      </c>
      <c r="AI71" s="69">
        <v>0</v>
      </c>
      <c r="AJ71" s="80">
        <v>0</v>
      </c>
      <c r="AK71" s="80">
        <v>629024</v>
      </c>
      <c r="AL71" s="69">
        <v>271987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33320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252</v>
      </c>
      <c r="BL71" s="80">
        <v>0</v>
      </c>
      <c r="BM71" s="80">
        <v>181416</v>
      </c>
      <c r="BN71" s="69">
        <v>71647</v>
      </c>
      <c r="BO71" s="69">
        <v>0</v>
      </c>
      <c r="BP71" s="80">
        <v>0</v>
      </c>
      <c r="BQ71" s="80">
        <v>0</v>
      </c>
      <c r="BR71" s="69">
        <v>0</v>
      </c>
      <c r="BS71" s="69">
        <v>8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404</v>
      </c>
      <c r="CB71" s="80">
        <v>0</v>
      </c>
      <c r="CC71" s="80">
        <v>3310615</v>
      </c>
      <c r="CD71" s="69">
        <v>2109363</v>
      </c>
      <c r="CE71" s="69" t="s">
        <v>389</v>
      </c>
      <c r="CF71" s="69" t="s">
        <v>390</v>
      </c>
      <c r="CG71" s="69" t="s">
        <v>294</v>
      </c>
      <c r="CH71" s="69" t="s">
        <v>294</v>
      </c>
      <c r="CI71" s="69" t="s">
        <v>294</v>
      </c>
      <c r="CJ71" s="68" t="s">
        <v>294</v>
      </c>
      <c r="CK71" s="68">
        <v>45497</v>
      </c>
      <c r="CL71" s="185" t="s">
        <v>398</v>
      </c>
      <c r="CM71" s="67" t="s">
        <v>399</v>
      </c>
      <c r="CN71" s="67" t="s">
        <v>168</v>
      </c>
      <c r="CO71" s="68">
        <v>44956</v>
      </c>
      <c r="CP71" s="185" t="s">
        <v>396</v>
      </c>
      <c r="CQ71" s="67" t="s">
        <v>397</v>
      </c>
      <c r="CR71" s="67" t="s">
        <v>438</v>
      </c>
      <c r="CS71" s="69">
        <v>60000000</v>
      </c>
      <c r="CT71" s="69" t="s">
        <v>391</v>
      </c>
      <c r="CU71" s="69" t="s">
        <v>392</v>
      </c>
      <c r="CV71" s="69">
        <v>0</v>
      </c>
      <c r="CW71" s="69">
        <v>88</v>
      </c>
      <c r="CX71" s="69">
        <v>0</v>
      </c>
      <c r="CY71" s="69">
        <v>0</v>
      </c>
      <c r="CZ71" s="69">
        <v>-127928</v>
      </c>
      <c r="DA71" s="69">
        <v>0</v>
      </c>
      <c r="DG71" t="str">
        <f t="shared" si="6"/>
        <v>DO</v>
      </c>
    </row>
    <row r="72" spans="1:111">
      <c r="A72" t="str">
        <f t="shared" si="5"/>
        <v>08DO</v>
      </c>
      <c r="B72" s="67" t="s">
        <v>7</v>
      </c>
      <c r="C72" s="67" t="s">
        <v>255</v>
      </c>
      <c r="D72" s="67" t="s">
        <v>256</v>
      </c>
      <c r="E72" s="68">
        <v>45181</v>
      </c>
      <c r="F72" s="185" t="s">
        <v>398</v>
      </c>
      <c r="G72" s="67" t="s">
        <v>401</v>
      </c>
      <c r="H72" s="69">
        <v>2</v>
      </c>
      <c r="I72" s="69">
        <v>1</v>
      </c>
      <c r="J72" s="69">
        <v>357</v>
      </c>
      <c r="K72" s="69">
        <v>376</v>
      </c>
      <c r="L72" s="69">
        <v>155</v>
      </c>
      <c r="M72" s="69">
        <v>221</v>
      </c>
      <c r="N72" s="69">
        <v>0</v>
      </c>
      <c r="O72" s="69">
        <v>0</v>
      </c>
      <c r="P72" s="69">
        <v>19</v>
      </c>
      <c r="Q72" s="80">
        <v>0</v>
      </c>
      <c r="R72" s="80">
        <v>1133672</v>
      </c>
      <c r="S72" s="80">
        <v>50000</v>
      </c>
      <c r="T72" s="80">
        <v>1083672</v>
      </c>
      <c r="U72" s="80">
        <v>1158672</v>
      </c>
      <c r="V72" s="80">
        <v>1068668</v>
      </c>
      <c r="W72" s="80">
        <v>0</v>
      </c>
      <c r="X72" s="80">
        <v>0</v>
      </c>
      <c r="Y72" s="80">
        <v>0</v>
      </c>
      <c r="Z72" s="80">
        <v>1068668</v>
      </c>
      <c r="AA72" s="80">
        <v>1068668</v>
      </c>
      <c r="AB72" s="80">
        <v>0</v>
      </c>
      <c r="AC72" s="69">
        <v>25000</v>
      </c>
      <c r="AD72" s="69">
        <v>4</v>
      </c>
      <c r="AE72" s="69">
        <v>0</v>
      </c>
      <c r="AF72" s="80">
        <v>0</v>
      </c>
      <c r="AG72" s="80">
        <v>3225</v>
      </c>
      <c r="AH72" s="69">
        <v>0</v>
      </c>
      <c r="AI72" s="69">
        <v>0</v>
      </c>
      <c r="AJ72" s="80">
        <v>0</v>
      </c>
      <c r="AK72" s="80">
        <v>0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36175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0</v>
      </c>
      <c r="CC72" s="80">
        <v>39400</v>
      </c>
      <c r="CD72" s="69">
        <v>0</v>
      </c>
      <c r="CE72" s="69" t="s">
        <v>393</v>
      </c>
      <c r="CF72" s="69" t="s">
        <v>394</v>
      </c>
      <c r="CG72" s="69" t="s">
        <v>294</v>
      </c>
      <c r="CH72" s="69" t="s">
        <v>294</v>
      </c>
      <c r="CI72" s="69" t="s">
        <v>294</v>
      </c>
      <c r="CJ72" s="68" t="s">
        <v>294</v>
      </c>
      <c r="CK72" s="68">
        <v>45504</v>
      </c>
      <c r="CL72" s="185" t="s">
        <v>398</v>
      </c>
      <c r="CM72" s="67" t="s">
        <v>399</v>
      </c>
      <c r="CN72" s="67" t="s">
        <v>168</v>
      </c>
      <c r="CO72" s="68">
        <v>45481</v>
      </c>
      <c r="CP72" s="185" t="s">
        <v>398</v>
      </c>
      <c r="CQ72" s="67" t="s">
        <v>399</v>
      </c>
      <c r="CR72" s="67" t="s">
        <v>439</v>
      </c>
      <c r="CS72" s="69">
        <v>2868747.02</v>
      </c>
      <c r="CT72" s="69"/>
      <c r="CU72" s="69"/>
      <c r="CV72" s="69">
        <v>0</v>
      </c>
      <c r="CW72" s="69">
        <v>15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DO</v>
      </c>
    </row>
    <row r="73" spans="1:111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1:111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1:111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1:111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1:111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1:111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1:111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1:111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72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455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6" ma:contentTypeDescription="Create a new document." ma:contentTypeScope="" ma:versionID="0d77d0d160088060375a14dc90ca06ed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d8f7cd23088937325aee0c6f002b59d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Props1.xml><?xml version="1.0" encoding="utf-8"?>
<ds:datastoreItem xmlns:ds="http://schemas.openxmlformats.org/officeDocument/2006/customXml" ds:itemID="{AD6D3885-2A97-4B54-B375-7E28D54242D3}"/>
</file>

<file path=customXml/itemProps2.xml><?xml version="1.0" encoding="utf-8"?>
<ds:datastoreItem xmlns:ds="http://schemas.openxmlformats.org/officeDocument/2006/customXml" ds:itemID="{CB1324B8-1EEA-42B7-B6A7-CA235B1F5074}"/>
</file>

<file path=customXml/itemProps3.xml><?xml version="1.0" encoding="utf-8"?>
<ds:datastoreItem xmlns:ds="http://schemas.openxmlformats.org/officeDocument/2006/customXml" ds:itemID="{F7C6EB5F-D440-40FA-B9BC-E662C0827E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2024-10-28T15:05:24Z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  <property fmtid="{D5CDD505-2E9C-101B-9397-08002B2CF9AE}" pid="36" name="ContentTypeId">
    <vt:lpwstr>0x01010057555DB38865B045BE19001546CCBA5A</vt:lpwstr>
  </property>
</Properties>
</file>