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\Quarter_Reports\FY_2024_2025\Construction Data\Qtr 2\WebFiles\"/>
    </mc:Choice>
  </mc:AlternateContent>
  <xr:revisionPtr revIDLastSave="0" documentId="13_ncr:1_{38E6DF71-39DC-42DD-A459-FEC65D873AAA}" xr6:coauthVersionLast="47" xr6:coauthVersionMax="47" xr10:uidLastSave="{00000000-0000-0000-0000-000000000000}"/>
  <bookViews>
    <workbookView xWindow="40850" yWindow="-110" windowWidth="41180" windowHeight="21220" xr2:uid="{00000000-000D-0000-FFFF-FFFF00000000}"/>
  </bookViews>
  <sheets>
    <sheet name="Summary" sheetId="9" r:id="rId1"/>
    <sheet name="Detailed Data" sheetId="8" r:id="rId2"/>
    <sheet name="Innovative Contract Info" sheetId="2" r:id="rId3"/>
    <sheet name="Detailed Data - PPP" sheetId="17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Data'!$C$1:$C$204</definedName>
    <definedName name="_xlnm._FilterDatabase" localSheetId="3" hidden="1">'Detailed Data - PPP'!$C$1:$C$76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Data'!$A$1:$CM$193</definedName>
    <definedName name="_xlnm.Print_Area" localSheetId="3">'Detailed Data - PPP'!$A$1:$CL$65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PPP'!$B:$C,'Detailed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85" i="8" l="1"/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A19" i="20"/>
  <c r="A18" i="20"/>
  <c r="A17" i="20"/>
  <c r="A16" i="20"/>
  <c r="A15" i="20"/>
  <c r="A14" i="20"/>
  <c r="A13" i="20"/>
  <c r="A12" i="20"/>
  <c r="A11" i="20"/>
  <c r="A10" i="20"/>
  <c r="A9" i="20"/>
  <c r="DH1" i="20" s="1"/>
  <c r="DK1" i="20" s="1"/>
  <c r="DJ2" i="20" s="1"/>
  <c r="A8" i="20"/>
  <c r="A7" i="20"/>
  <c r="A6" i="20"/>
  <c r="A5" i="20"/>
  <c r="A4" i="20"/>
  <c r="A3" i="20"/>
  <c r="A2" i="20"/>
  <c r="A1" i="20"/>
  <c r="DG19" i="20"/>
  <c r="DG18" i="20"/>
  <c r="DG17" i="20"/>
  <c r="DG16" i="20"/>
  <c r="DG15" i="20"/>
  <c r="DG14" i="20"/>
  <c r="DG13" i="20"/>
  <c r="DG12" i="20"/>
  <c r="DG11" i="20"/>
  <c r="DG10" i="20"/>
  <c r="DG9" i="20"/>
  <c r="DG8" i="20"/>
  <c r="DG7" i="20"/>
  <c r="DG6" i="20"/>
  <c r="DG5" i="20"/>
  <c r="DG4" i="20"/>
  <c r="DG3" i="20"/>
  <c r="DG2" i="20"/>
  <c r="DG1" i="20"/>
  <c r="AD183" i="8"/>
  <c r="AE183" i="8" s="1"/>
  <c r="M183" i="8"/>
  <c r="N183" i="8" s="1"/>
  <c r="AD182" i="8"/>
  <c r="AE182" i="8" s="1"/>
  <c r="M182" i="8"/>
  <c r="N182" i="8" s="1"/>
  <c r="AD181" i="8"/>
  <c r="AE181" i="8" s="1"/>
  <c r="M181" i="8"/>
  <c r="N181" i="8" s="1"/>
  <c r="AD180" i="8"/>
  <c r="AE180" i="8" s="1"/>
  <c r="M180" i="8"/>
  <c r="N180" i="8" s="1"/>
  <c r="AD179" i="8"/>
  <c r="AE179" i="8" s="1"/>
  <c r="M179" i="8"/>
  <c r="N179" i="8" s="1"/>
  <c r="AD178" i="8"/>
  <c r="AE178" i="8" s="1"/>
  <c r="M178" i="8"/>
  <c r="N178" i="8" s="1"/>
  <c r="AD177" i="8"/>
  <c r="AE177" i="8" s="1"/>
  <c r="M177" i="8"/>
  <c r="N177" i="8" s="1"/>
  <c r="AD170" i="8"/>
  <c r="AE170" i="8" s="1"/>
  <c r="M170" i="8"/>
  <c r="N170" i="8" s="1"/>
  <c r="AD169" i="8"/>
  <c r="AE169" i="8" s="1"/>
  <c r="M169" i="8"/>
  <c r="N169" i="8" s="1"/>
  <c r="AD168" i="8"/>
  <c r="AE168" i="8" s="1"/>
  <c r="M168" i="8"/>
  <c r="N168" i="8" s="1"/>
  <c r="AD167" i="8"/>
  <c r="AE167" i="8" s="1"/>
  <c r="M167" i="8"/>
  <c r="N167" i="8" s="1"/>
  <c r="AD166" i="8"/>
  <c r="AE166" i="8" s="1"/>
  <c r="M166" i="8"/>
  <c r="N166" i="8" s="1"/>
  <c r="AD165" i="8"/>
  <c r="AE165" i="8" s="1"/>
  <c r="M165" i="8"/>
  <c r="N165" i="8" s="1"/>
  <c r="AD164" i="8"/>
  <c r="AE164" i="8" s="1"/>
  <c r="M164" i="8"/>
  <c r="N164" i="8" s="1"/>
  <c r="AD163" i="8"/>
  <c r="AE163" i="8" s="1"/>
  <c r="M163" i="8"/>
  <c r="N163" i="8" s="1"/>
  <c r="AD159" i="8"/>
  <c r="AE159" i="8" s="1"/>
  <c r="M159" i="8"/>
  <c r="N159" i="8" s="1"/>
  <c r="AD158" i="8"/>
  <c r="AE158" i="8" s="1"/>
  <c r="M158" i="8"/>
  <c r="N158" i="8" s="1"/>
  <c r="AD157" i="8"/>
  <c r="AE157" i="8" s="1"/>
  <c r="M157" i="8"/>
  <c r="N157" i="8" s="1"/>
  <c r="AD156" i="8"/>
  <c r="AE156" i="8" s="1"/>
  <c r="M156" i="8"/>
  <c r="N156" i="8" s="1"/>
  <c r="AD155" i="8"/>
  <c r="AE155" i="8" s="1"/>
  <c r="M155" i="8"/>
  <c r="N155" i="8" s="1"/>
  <c r="AD150" i="8"/>
  <c r="AE150" i="8" s="1"/>
  <c r="M150" i="8"/>
  <c r="N150" i="8" s="1"/>
  <c r="AD149" i="8"/>
  <c r="AE149" i="8" s="1"/>
  <c r="M149" i="8"/>
  <c r="N149" i="8" s="1"/>
  <c r="AD148" i="8"/>
  <c r="AE148" i="8" s="1"/>
  <c r="M148" i="8"/>
  <c r="N148" i="8" s="1"/>
  <c r="AD147" i="8"/>
  <c r="AE147" i="8" s="1"/>
  <c r="M147" i="8"/>
  <c r="N147" i="8" s="1"/>
  <c r="AD143" i="8"/>
  <c r="AE143" i="8" s="1"/>
  <c r="M143" i="8"/>
  <c r="N143" i="8" s="1"/>
  <c r="AD142" i="8"/>
  <c r="AE142" i="8" s="1"/>
  <c r="M142" i="8"/>
  <c r="N142" i="8" s="1"/>
  <c r="AD141" i="8"/>
  <c r="AE141" i="8" s="1"/>
  <c r="M141" i="8"/>
  <c r="N141" i="8" s="1"/>
  <c r="AD140" i="8"/>
  <c r="AE140" i="8" s="1"/>
  <c r="M140" i="8"/>
  <c r="N140" i="8" s="1"/>
  <c r="AD139" i="8"/>
  <c r="AE139" i="8" s="1"/>
  <c r="M139" i="8"/>
  <c r="N139" i="8" s="1"/>
  <c r="AD138" i="8"/>
  <c r="AE138" i="8" s="1"/>
  <c r="M138" i="8"/>
  <c r="N138" i="8" s="1"/>
  <c r="AD137" i="8"/>
  <c r="AE137" i="8" s="1"/>
  <c r="M137" i="8"/>
  <c r="N137" i="8" s="1"/>
  <c r="AD136" i="8"/>
  <c r="AE136" i="8" s="1"/>
  <c r="M136" i="8"/>
  <c r="N136" i="8" s="1"/>
  <c r="AD131" i="8"/>
  <c r="AE131" i="8" s="1"/>
  <c r="M131" i="8"/>
  <c r="N131" i="8" s="1"/>
  <c r="AD130" i="8"/>
  <c r="AE130" i="8" s="1"/>
  <c r="M130" i="8"/>
  <c r="N130" i="8" s="1"/>
  <c r="AD129" i="8"/>
  <c r="AE129" i="8" s="1"/>
  <c r="M129" i="8"/>
  <c r="N129" i="8" s="1"/>
  <c r="AD128" i="8"/>
  <c r="AE128" i="8" s="1"/>
  <c r="M128" i="8"/>
  <c r="N128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20" i="8"/>
  <c r="AE120" i="8" s="1"/>
  <c r="M120" i="8"/>
  <c r="N120" i="8" s="1"/>
  <c r="AD119" i="8"/>
  <c r="AE119" i="8" s="1"/>
  <c r="M119" i="8"/>
  <c r="N119" i="8" s="1"/>
  <c r="AD118" i="8"/>
  <c r="AE118" i="8" s="1"/>
  <c r="M118" i="8"/>
  <c r="N118" i="8" s="1"/>
  <c r="AD117" i="8"/>
  <c r="AE117" i="8" s="1"/>
  <c r="M117" i="8"/>
  <c r="N117" i="8" s="1"/>
  <c r="AD116" i="8"/>
  <c r="AE116" i="8" s="1"/>
  <c r="M116" i="8"/>
  <c r="N116" i="8" s="1"/>
  <c r="AD115" i="8"/>
  <c r="AE115" i="8" s="1"/>
  <c r="M115" i="8"/>
  <c r="N115" i="8" s="1"/>
  <c r="AD114" i="8"/>
  <c r="AE114" i="8" s="1"/>
  <c r="M114" i="8"/>
  <c r="N114" i="8" s="1"/>
  <c r="AD113" i="8"/>
  <c r="AE113" i="8" s="1"/>
  <c r="M113" i="8"/>
  <c r="N113" i="8" s="1"/>
  <c r="AD112" i="8"/>
  <c r="AE112" i="8" s="1"/>
  <c r="M112" i="8"/>
  <c r="N112" i="8" s="1"/>
  <c r="AD111" i="8"/>
  <c r="AE111" i="8" s="1"/>
  <c r="M111" i="8"/>
  <c r="N111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6" i="8"/>
  <c r="AE86" i="8" s="1"/>
  <c r="M86" i="8"/>
  <c r="N86" i="8" s="1"/>
  <c r="AD85" i="8"/>
  <c r="AE85" i="8" s="1"/>
  <c r="M85" i="8"/>
  <c r="N85" i="8" s="1"/>
  <c r="AD84" i="8"/>
  <c r="AE84" i="8" s="1"/>
  <c r="M84" i="8"/>
  <c r="N84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7" i="8"/>
  <c r="AE57" i="8" s="1"/>
  <c r="M57" i="8"/>
  <c r="N57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4" i="8"/>
  <c r="AE44" i="8" s="1"/>
  <c r="M44" i="8"/>
  <c r="N44" i="8" s="1"/>
  <c r="AD43" i="8"/>
  <c r="AE43" i="8" s="1"/>
  <c r="M43" i="8"/>
  <c r="N43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6" i="8"/>
  <c r="AE26" i="8" s="1"/>
  <c r="M26" i="8"/>
  <c r="N26" i="8" s="1"/>
  <c r="AD25" i="8"/>
  <c r="AE25" i="8" s="1"/>
  <c r="M25" i="8"/>
  <c r="N25" i="8" s="1"/>
  <c r="AD24" i="8"/>
  <c r="AE24" i="8" s="1"/>
  <c r="M24" i="8"/>
  <c r="N24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144" i="13"/>
  <c r="A144" i="13" s="1"/>
  <c r="DG143" i="13"/>
  <c r="A143" i="13" s="1"/>
  <c r="DG142" i="13"/>
  <c r="A142" i="13" s="1"/>
  <c r="DG141" i="13"/>
  <c r="A141" i="13" s="1"/>
  <c r="DG140" i="13"/>
  <c r="A140" i="13" s="1"/>
  <c r="DG139" i="13"/>
  <c r="A139" i="13" s="1"/>
  <c r="DG138" i="13"/>
  <c r="A138" i="13" s="1"/>
  <c r="DG137" i="13"/>
  <c r="A137" i="13" s="1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A129" i="13" s="1"/>
  <c r="DG128" i="13"/>
  <c r="A128" i="13" s="1"/>
  <c r="DG127" i="13"/>
  <c r="A127" i="13" s="1"/>
  <c r="DG126" i="13"/>
  <c r="A126" i="13" s="1"/>
  <c r="DG125" i="13"/>
  <c r="A125" i="13" s="1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A119" i="13" s="1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A113" i="13" s="1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L185" i="8"/>
  <c r="K185" i="8"/>
  <c r="J185" i="8"/>
  <c r="I185" i="8"/>
  <c r="H185" i="8"/>
  <c r="G185" i="8"/>
  <c r="AD176" i="8"/>
  <c r="AE176" i="8" s="1"/>
  <c r="M176" i="8"/>
  <c r="N176" i="8" s="1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C175" i="8"/>
  <c r="AB175" i="8"/>
  <c r="AA175" i="8"/>
  <c r="Z175" i="8"/>
  <c r="Y175" i="8"/>
  <c r="X175" i="8"/>
  <c r="X186" i="8" s="1"/>
  <c r="W175" i="8"/>
  <c r="V175" i="8"/>
  <c r="U175" i="8"/>
  <c r="U186" i="8" s="1"/>
  <c r="T175" i="8"/>
  <c r="S175" i="8"/>
  <c r="R175" i="8"/>
  <c r="Q175" i="8"/>
  <c r="Q186" i="8" s="1"/>
  <c r="P175" i="8"/>
  <c r="O175" i="8"/>
  <c r="L175" i="8"/>
  <c r="K175" i="8"/>
  <c r="J175" i="8"/>
  <c r="I175" i="8"/>
  <c r="H175" i="8"/>
  <c r="H186" i="8" s="1"/>
  <c r="G175" i="8"/>
  <c r="M175" i="8" s="1"/>
  <c r="AE174" i="8"/>
  <c r="AE175" i="8" s="1"/>
  <c r="AD174" i="8"/>
  <c r="N175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L172" i="8"/>
  <c r="K172" i="8"/>
  <c r="J172" i="8"/>
  <c r="I172" i="8"/>
  <c r="H172" i="8"/>
  <c r="G172" i="8"/>
  <c r="AD162" i="8"/>
  <c r="AE162" i="8" s="1"/>
  <c r="M162" i="8"/>
  <c r="N162" i="8" s="1"/>
  <c r="CM161" i="8"/>
  <c r="CL161" i="8"/>
  <c r="CL173" i="8" s="1"/>
  <c r="CK161" i="8"/>
  <c r="CJ161" i="8"/>
  <c r="CI161" i="8"/>
  <c r="CH161" i="8"/>
  <c r="CH173" i="8" s="1"/>
  <c r="CG161" i="8"/>
  <c r="CG173" i="8" s="1"/>
  <c r="CF161" i="8"/>
  <c r="CE161" i="8"/>
  <c r="CD161" i="8"/>
  <c r="CD173" i="8" s="1"/>
  <c r="CC161" i="8"/>
  <c r="CB161" i="8"/>
  <c r="CA161" i="8"/>
  <c r="BZ161" i="8"/>
  <c r="BZ173" i="8" s="1"/>
  <c r="BY161" i="8"/>
  <c r="BX161" i="8"/>
  <c r="BW161" i="8"/>
  <c r="BV161" i="8"/>
  <c r="BV173" i="8" s="1"/>
  <c r="BU161" i="8"/>
  <c r="BT161" i="8"/>
  <c r="BS161" i="8"/>
  <c r="BR161" i="8"/>
  <c r="BR173" i="8" s="1"/>
  <c r="BQ161" i="8"/>
  <c r="BP161" i="8"/>
  <c r="BO161" i="8"/>
  <c r="BN161" i="8"/>
  <c r="BN173" i="8" s="1"/>
  <c r="BM161" i="8"/>
  <c r="BL161" i="8"/>
  <c r="BK161" i="8"/>
  <c r="BJ161" i="8"/>
  <c r="BJ173" i="8" s="1"/>
  <c r="BI161" i="8"/>
  <c r="BH161" i="8"/>
  <c r="BG161" i="8"/>
  <c r="BF161" i="8"/>
  <c r="BF173" i="8" s="1"/>
  <c r="BE161" i="8"/>
  <c r="BD161" i="8"/>
  <c r="BC161" i="8"/>
  <c r="BB161" i="8"/>
  <c r="BB173" i="8" s="1"/>
  <c r="BA161" i="8"/>
  <c r="AZ161" i="8"/>
  <c r="AY161" i="8"/>
  <c r="AX161" i="8"/>
  <c r="AX173" i="8" s="1"/>
  <c r="AW161" i="8"/>
  <c r="AV161" i="8"/>
  <c r="AU161" i="8"/>
  <c r="AT161" i="8"/>
  <c r="AT173" i="8" s="1"/>
  <c r="AS161" i="8"/>
  <c r="AR161" i="8"/>
  <c r="AQ161" i="8"/>
  <c r="AP161" i="8"/>
  <c r="AP173" i="8" s="1"/>
  <c r="AO161" i="8"/>
  <c r="AN161" i="8"/>
  <c r="AM161" i="8"/>
  <c r="AL161" i="8"/>
  <c r="AL173" i="8" s="1"/>
  <c r="AK161" i="8"/>
  <c r="AK173" i="8" s="1"/>
  <c r="AJ161" i="8"/>
  <c r="AI161" i="8"/>
  <c r="AH161" i="8"/>
  <c r="AH173" i="8" s="1"/>
  <c r="AG161" i="8"/>
  <c r="AF161" i="8"/>
  <c r="AC161" i="8"/>
  <c r="AC173" i="8" s="1"/>
  <c r="AB161" i="8"/>
  <c r="AB173" i="8" s="1"/>
  <c r="AA161" i="8"/>
  <c r="Z161" i="8"/>
  <c r="Y161" i="8"/>
  <c r="X161" i="8"/>
  <c r="X173" i="8" s="1"/>
  <c r="W161" i="8"/>
  <c r="V161" i="8"/>
  <c r="U161" i="8"/>
  <c r="U173" i="8" s="1"/>
  <c r="T161" i="8"/>
  <c r="T173" i="8" s="1"/>
  <c r="S161" i="8"/>
  <c r="R161" i="8"/>
  <c r="Q161" i="8"/>
  <c r="Q173" i="8" s="1"/>
  <c r="P161" i="8"/>
  <c r="P173" i="8" s="1"/>
  <c r="O161" i="8"/>
  <c r="L161" i="8"/>
  <c r="K161" i="8"/>
  <c r="J161" i="8"/>
  <c r="J173" i="8" s="1"/>
  <c r="I161" i="8"/>
  <c r="H161" i="8"/>
  <c r="G161" i="8"/>
  <c r="AD154" i="8"/>
  <c r="AE154" i="8" s="1"/>
  <c r="M154" i="8"/>
  <c r="N154" i="8" s="1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L152" i="8"/>
  <c r="K152" i="8"/>
  <c r="J152" i="8"/>
  <c r="I152" i="8"/>
  <c r="H152" i="8"/>
  <c r="G152" i="8"/>
  <c r="AD146" i="8"/>
  <c r="AE146" i="8" s="1"/>
  <c r="M146" i="8"/>
  <c r="N146" i="8" s="1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Y153" i="8" s="1"/>
  <c r="BX145" i="8"/>
  <c r="BW145" i="8"/>
  <c r="BV145" i="8"/>
  <c r="BU145" i="8"/>
  <c r="BT145" i="8"/>
  <c r="BS145" i="8"/>
  <c r="BR145" i="8"/>
  <c r="BQ145" i="8"/>
  <c r="BQ153" i="8" s="1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BA153" i="8" s="1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L145" i="8"/>
  <c r="K145" i="8"/>
  <c r="J145" i="8"/>
  <c r="I145" i="8"/>
  <c r="H145" i="8"/>
  <c r="G145" i="8"/>
  <c r="AD135" i="8"/>
  <c r="AE135" i="8" s="1"/>
  <c r="M135" i="8"/>
  <c r="N135" i="8" s="1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L133" i="8"/>
  <c r="K133" i="8"/>
  <c r="J133" i="8"/>
  <c r="I133" i="8"/>
  <c r="H133" i="8"/>
  <c r="G133" i="8"/>
  <c r="AD127" i="8"/>
  <c r="AE127" i="8" s="1"/>
  <c r="M127" i="8"/>
  <c r="N127" i="8" s="1"/>
  <c r="CM126" i="8"/>
  <c r="CL126" i="8"/>
  <c r="CK126" i="8"/>
  <c r="CJ126" i="8"/>
  <c r="CI126" i="8"/>
  <c r="CH126" i="8"/>
  <c r="CG126" i="8"/>
  <c r="CF126" i="8"/>
  <c r="CE126" i="8"/>
  <c r="CD126" i="8"/>
  <c r="CD134" i="8" s="1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R134" i="8" s="1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F134" i="8" s="1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T134" i="8" s="1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H134" i="8" s="1"/>
  <c r="AG126" i="8"/>
  <c r="AF126" i="8"/>
  <c r="AC126" i="8"/>
  <c r="AB126" i="8"/>
  <c r="AA126" i="8"/>
  <c r="Z126" i="8"/>
  <c r="Y126" i="8"/>
  <c r="X126" i="8"/>
  <c r="W126" i="8"/>
  <c r="V126" i="8"/>
  <c r="U126" i="8"/>
  <c r="T126" i="8"/>
  <c r="T134" i="8" s="1"/>
  <c r="S126" i="8"/>
  <c r="R126" i="8"/>
  <c r="Q126" i="8"/>
  <c r="P126" i="8"/>
  <c r="O126" i="8"/>
  <c r="L126" i="8"/>
  <c r="K126" i="8"/>
  <c r="J126" i="8"/>
  <c r="I126" i="8"/>
  <c r="H126" i="8"/>
  <c r="G126" i="8"/>
  <c r="AD110" i="8"/>
  <c r="AE110" i="8" s="1"/>
  <c r="M110" i="8"/>
  <c r="N110" i="8" s="1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L108" i="8"/>
  <c r="K108" i="8"/>
  <c r="J108" i="8"/>
  <c r="I108" i="8"/>
  <c r="H108" i="8"/>
  <c r="G108" i="8"/>
  <c r="AD99" i="8"/>
  <c r="AE99" i="8" s="1"/>
  <c r="M99" i="8"/>
  <c r="N99" i="8" s="1"/>
  <c r="CM98" i="8"/>
  <c r="CM109" i="8" s="1"/>
  <c r="CL98" i="8"/>
  <c r="CK98" i="8"/>
  <c r="CJ98" i="8"/>
  <c r="CI98" i="8"/>
  <c r="CH98" i="8"/>
  <c r="CG98" i="8"/>
  <c r="CF98" i="8"/>
  <c r="CE98" i="8"/>
  <c r="CD98" i="8"/>
  <c r="CC98" i="8"/>
  <c r="CB98" i="8"/>
  <c r="CA98" i="8"/>
  <c r="CA109" i="8" s="1"/>
  <c r="BZ98" i="8"/>
  <c r="BY98" i="8"/>
  <c r="BX98" i="8"/>
  <c r="BW98" i="8"/>
  <c r="BV98" i="8"/>
  <c r="BU98" i="8"/>
  <c r="BT98" i="8"/>
  <c r="BS98" i="8"/>
  <c r="BR98" i="8"/>
  <c r="BQ98" i="8"/>
  <c r="BP98" i="8"/>
  <c r="BO98" i="8"/>
  <c r="BO109" i="8" s="1"/>
  <c r="BN98" i="8"/>
  <c r="BM98" i="8"/>
  <c r="BL98" i="8"/>
  <c r="BK98" i="8"/>
  <c r="BK109" i="8" s="1"/>
  <c r="BJ98" i="8"/>
  <c r="BI98" i="8"/>
  <c r="BH98" i="8"/>
  <c r="BG98" i="8"/>
  <c r="BF98" i="8"/>
  <c r="BE98" i="8"/>
  <c r="BD98" i="8"/>
  <c r="BC98" i="8"/>
  <c r="BC109" i="8" s="1"/>
  <c r="BB98" i="8"/>
  <c r="BA98" i="8"/>
  <c r="AZ98" i="8"/>
  <c r="AY98" i="8"/>
  <c r="AY109" i="8" s="1"/>
  <c r="AX98" i="8"/>
  <c r="AW98" i="8"/>
  <c r="AV98" i="8"/>
  <c r="AU98" i="8"/>
  <c r="AT98" i="8"/>
  <c r="AS98" i="8"/>
  <c r="AR98" i="8"/>
  <c r="AQ98" i="8"/>
  <c r="AQ109" i="8" s="1"/>
  <c r="AP98" i="8"/>
  <c r="AO98" i="8"/>
  <c r="AN98" i="8"/>
  <c r="AM98" i="8"/>
  <c r="AM109" i="8" s="1"/>
  <c r="AL98" i="8"/>
  <c r="AK98" i="8"/>
  <c r="AJ98" i="8"/>
  <c r="AI98" i="8"/>
  <c r="AH98" i="8"/>
  <c r="AG98" i="8"/>
  <c r="AF98" i="8"/>
  <c r="AC98" i="8"/>
  <c r="AC109" i="8" s="1"/>
  <c r="AB98" i="8"/>
  <c r="AA98" i="8"/>
  <c r="Z98" i="8"/>
  <c r="Y98" i="8"/>
  <c r="Y109" i="8" s="1"/>
  <c r="X98" i="8"/>
  <c r="W98" i="8"/>
  <c r="V98" i="8"/>
  <c r="U98" i="8"/>
  <c r="T98" i="8"/>
  <c r="S98" i="8"/>
  <c r="R98" i="8"/>
  <c r="R109" i="8" s="1"/>
  <c r="Q98" i="8"/>
  <c r="Q109" i="8" s="1"/>
  <c r="P98" i="8"/>
  <c r="O98" i="8"/>
  <c r="L98" i="8"/>
  <c r="K98" i="8"/>
  <c r="K109" i="8" s="1"/>
  <c r="J98" i="8"/>
  <c r="I98" i="8"/>
  <c r="H98" i="8"/>
  <c r="G98" i="8"/>
  <c r="AD83" i="8"/>
  <c r="AE83" i="8" s="1"/>
  <c r="M83" i="8"/>
  <c r="N83" i="8" s="1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L81" i="8"/>
  <c r="K81" i="8"/>
  <c r="J81" i="8"/>
  <c r="I81" i="8"/>
  <c r="H81" i="8"/>
  <c r="G81" i="8"/>
  <c r="AD74" i="8"/>
  <c r="AE74" i="8" s="1"/>
  <c r="M74" i="8"/>
  <c r="N74" i="8" s="1"/>
  <c r="CM73" i="8"/>
  <c r="CL73" i="8"/>
  <c r="CL82" i="8" s="1"/>
  <c r="CK73" i="8"/>
  <c r="CK82" i="8" s="1"/>
  <c r="CJ73" i="8"/>
  <c r="CJ82" i="8" s="1"/>
  <c r="CI73" i="8"/>
  <c r="CH73" i="8"/>
  <c r="CG73" i="8"/>
  <c r="CG82" i="8" s="1"/>
  <c r="CF73" i="8"/>
  <c r="CE73" i="8"/>
  <c r="CD73" i="8"/>
  <c r="CC73" i="8"/>
  <c r="CB73" i="8"/>
  <c r="CA73" i="8"/>
  <c r="BZ73" i="8"/>
  <c r="BZ82" i="8" s="1"/>
  <c r="BY73" i="8"/>
  <c r="BY82" i="8" s="1"/>
  <c r="BX73" i="8"/>
  <c r="BX82" i="8" s="1"/>
  <c r="BW73" i="8"/>
  <c r="BV73" i="8"/>
  <c r="BU73" i="8"/>
  <c r="BU82" i="8" s="1"/>
  <c r="BT73" i="8"/>
  <c r="BS73" i="8"/>
  <c r="BR73" i="8"/>
  <c r="BQ73" i="8"/>
  <c r="BP73" i="8"/>
  <c r="BO73" i="8"/>
  <c r="BN73" i="8"/>
  <c r="BN82" i="8" s="1"/>
  <c r="BM73" i="8"/>
  <c r="BM82" i="8" s="1"/>
  <c r="BL73" i="8"/>
  <c r="BL82" i="8" s="1"/>
  <c r="BK73" i="8"/>
  <c r="BJ73" i="8"/>
  <c r="BI73" i="8"/>
  <c r="BI82" i="8" s="1"/>
  <c r="BH73" i="8"/>
  <c r="BG73" i="8"/>
  <c r="BF73" i="8"/>
  <c r="BE73" i="8"/>
  <c r="BD73" i="8"/>
  <c r="BC73" i="8"/>
  <c r="BB73" i="8"/>
  <c r="BB82" i="8" s="1"/>
  <c r="BA73" i="8"/>
  <c r="BA82" i="8" s="1"/>
  <c r="AZ73" i="8"/>
  <c r="AZ82" i="8" s="1"/>
  <c r="AY73" i="8"/>
  <c r="AX73" i="8"/>
  <c r="AW73" i="8"/>
  <c r="AW82" i="8" s="1"/>
  <c r="AV73" i="8"/>
  <c r="AU73" i="8"/>
  <c r="AT73" i="8"/>
  <c r="AS73" i="8"/>
  <c r="AR73" i="8"/>
  <c r="AQ73" i="8"/>
  <c r="AP73" i="8"/>
  <c r="AP82" i="8" s="1"/>
  <c r="AO73" i="8"/>
  <c r="AO82" i="8" s="1"/>
  <c r="AN73" i="8"/>
  <c r="AN82" i="8" s="1"/>
  <c r="AM73" i="8"/>
  <c r="AL73" i="8"/>
  <c r="AK73" i="8"/>
  <c r="AK82" i="8" s="1"/>
  <c r="AJ73" i="8"/>
  <c r="AI73" i="8"/>
  <c r="AH73" i="8"/>
  <c r="AG73" i="8"/>
  <c r="AF73" i="8"/>
  <c r="AC73" i="8"/>
  <c r="AB73" i="8"/>
  <c r="AB82" i="8" s="1"/>
  <c r="AA73" i="8"/>
  <c r="Z73" i="8"/>
  <c r="Z82" i="8" s="1"/>
  <c r="Y73" i="8"/>
  <c r="X73" i="8"/>
  <c r="W73" i="8"/>
  <c r="V73" i="8"/>
  <c r="U73" i="8"/>
  <c r="T73" i="8"/>
  <c r="S73" i="8"/>
  <c r="R73" i="8"/>
  <c r="Q73" i="8"/>
  <c r="P73" i="8"/>
  <c r="P82" i="8" s="1"/>
  <c r="O73" i="8"/>
  <c r="L73" i="8"/>
  <c r="L82" i="8" s="1"/>
  <c r="K73" i="8"/>
  <c r="J73" i="8"/>
  <c r="I73" i="8"/>
  <c r="I82" i="8" s="1"/>
  <c r="H73" i="8"/>
  <c r="G73" i="8"/>
  <c r="AD48" i="8"/>
  <c r="AE48" i="8" s="1"/>
  <c r="M48" i="8"/>
  <c r="N48" i="8" s="1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L46" i="8"/>
  <c r="K46" i="8"/>
  <c r="J46" i="8"/>
  <c r="I46" i="8"/>
  <c r="H46" i="8"/>
  <c r="G46" i="8"/>
  <c r="AD42" i="8"/>
  <c r="AE42" i="8" s="1"/>
  <c r="M42" i="8"/>
  <c r="N42" i="8" s="1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L41" i="8"/>
  <c r="K41" i="8"/>
  <c r="J41" i="8"/>
  <c r="I41" i="8"/>
  <c r="H41" i="8"/>
  <c r="G41" i="8"/>
  <c r="AD20" i="8"/>
  <c r="AE20" i="8" s="1"/>
  <c r="M20" i="8"/>
  <c r="N20" i="8" s="1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L18" i="8"/>
  <c r="K18" i="8"/>
  <c r="J18" i="8"/>
  <c r="I18" i="8"/>
  <c r="H18" i="8"/>
  <c r="G18" i="8"/>
  <c r="AD10" i="8"/>
  <c r="AE10" i="8" s="1"/>
  <c r="M10" i="8"/>
  <c r="N10" i="8" s="1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L9" i="8"/>
  <c r="K9" i="8"/>
  <c r="J9" i="8"/>
  <c r="I9" i="8"/>
  <c r="H9" i="8"/>
  <c r="G9" i="8"/>
  <c r="AD3" i="8"/>
  <c r="AE3" i="8" s="1"/>
  <c r="M3" i="8"/>
  <c r="N3" i="8" s="1"/>
  <c r="AR82" i="8" l="1"/>
  <c r="L173" i="8"/>
  <c r="AG82" i="8"/>
  <c r="AS82" i="8"/>
  <c r="BE82" i="8"/>
  <c r="BQ82" i="8"/>
  <c r="U109" i="8"/>
  <c r="AI109" i="8"/>
  <c r="AU109" i="8"/>
  <c r="BG109" i="8"/>
  <c r="BS109" i="8"/>
  <c r="CE109" i="8"/>
  <c r="Y153" i="8"/>
  <c r="AO173" i="8"/>
  <c r="BA173" i="8"/>
  <c r="BM173" i="8"/>
  <c r="BY173" i="8"/>
  <c r="CK173" i="8"/>
  <c r="BX173" i="8"/>
  <c r="CJ173" i="8"/>
  <c r="R173" i="8"/>
  <c r="AF173" i="8"/>
  <c r="AR173" i="8"/>
  <c r="BD173" i="8"/>
  <c r="R82" i="8"/>
  <c r="BW109" i="8"/>
  <c r="AG173" i="8"/>
  <c r="AS173" i="8"/>
  <c r="BE173" i="8"/>
  <c r="BQ173" i="8"/>
  <c r="AN173" i="8"/>
  <c r="BD82" i="8"/>
  <c r="H134" i="8"/>
  <c r="Z173" i="8"/>
  <c r="L19" i="8"/>
  <c r="AZ173" i="8"/>
  <c r="H173" i="8"/>
  <c r="AF82" i="8"/>
  <c r="BL173" i="8"/>
  <c r="DK2" i="20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AI186" i="8"/>
  <c r="AU186" i="8"/>
  <c r="BG186" i="8"/>
  <c r="BS186" i="8"/>
  <c r="CE186" i="8"/>
  <c r="AE185" i="8"/>
  <c r="N185" i="8"/>
  <c r="N186" i="8" s="1"/>
  <c r="BY47" i="8"/>
  <c r="Q82" i="8"/>
  <c r="S109" i="8"/>
  <c r="AK153" i="8"/>
  <c r="BI153" i="8"/>
  <c r="CG153" i="8"/>
  <c r="Y173" i="8"/>
  <c r="BP173" i="8"/>
  <c r="V173" i="8"/>
  <c r="AJ173" i="8"/>
  <c r="AV173" i="8"/>
  <c r="BH173" i="8"/>
  <c r="CF173" i="8"/>
  <c r="CB173" i="8"/>
  <c r="N172" i="8"/>
  <c r="M172" i="8" s="1"/>
  <c r="AE172" i="8"/>
  <c r="N161" i="8"/>
  <c r="T82" i="8"/>
  <c r="AH82" i="8"/>
  <c r="AT82" i="8"/>
  <c r="BF82" i="8"/>
  <c r="BR82" i="8"/>
  <c r="H82" i="8"/>
  <c r="V82" i="8"/>
  <c r="AJ82" i="8"/>
  <c r="AV82" i="8"/>
  <c r="BH82" i="8"/>
  <c r="BT82" i="8"/>
  <c r="CF82" i="8"/>
  <c r="J109" i="8"/>
  <c r="L134" i="8"/>
  <c r="AE161" i="8"/>
  <c r="N152" i="8"/>
  <c r="U82" i="8"/>
  <c r="W109" i="8"/>
  <c r="K134" i="8"/>
  <c r="AE152" i="8"/>
  <c r="AD152" i="8" s="1"/>
  <c r="J186" i="8"/>
  <c r="AX82" i="8"/>
  <c r="Y82" i="8"/>
  <c r="O109" i="8"/>
  <c r="AA109" i="8"/>
  <c r="BJ82" i="8"/>
  <c r="N145" i="8"/>
  <c r="M145" i="8" s="1"/>
  <c r="AD18" i="9" s="1"/>
  <c r="AP134" i="8"/>
  <c r="AE145" i="8"/>
  <c r="CH82" i="8"/>
  <c r="BN134" i="8"/>
  <c r="Z109" i="8"/>
  <c r="BB134" i="8"/>
  <c r="P134" i="8"/>
  <c r="BV82" i="8"/>
  <c r="BZ134" i="8"/>
  <c r="CL134" i="8"/>
  <c r="N46" i="8"/>
  <c r="X82" i="8"/>
  <c r="AB134" i="8"/>
  <c r="AL82" i="8"/>
  <c r="N133" i="8"/>
  <c r="N108" i="8"/>
  <c r="M108" i="8" s="1"/>
  <c r="AD13" i="9" s="1"/>
  <c r="AE133" i="8"/>
  <c r="AD133" i="8" s="1"/>
  <c r="J16" i="9" s="1"/>
  <c r="Q47" i="8"/>
  <c r="AC47" i="8"/>
  <c r="V109" i="8"/>
  <c r="AE126" i="8"/>
  <c r="N126" i="8"/>
  <c r="CI109" i="8"/>
  <c r="AE108" i="8"/>
  <c r="N98" i="8"/>
  <c r="M98" i="8" s="1"/>
  <c r="AE98" i="8"/>
  <c r="AD98" i="8" s="1"/>
  <c r="CA188" i="8"/>
  <c r="CM188" i="8"/>
  <c r="AS47" i="8"/>
  <c r="AB19" i="8"/>
  <c r="BO188" i="8"/>
  <c r="BC188" i="8"/>
  <c r="AQ188" i="8"/>
  <c r="CC82" i="8"/>
  <c r="CB82" i="8"/>
  <c r="CD82" i="8"/>
  <c r="BP82" i="8"/>
  <c r="AC82" i="8"/>
  <c r="BI47" i="8"/>
  <c r="M133" i="8"/>
  <c r="AD16" i="9" s="1"/>
  <c r="BT173" i="8"/>
  <c r="N81" i="8"/>
  <c r="M81" i="8" s="1"/>
  <c r="AD10" i="9" s="1"/>
  <c r="AE81" i="8"/>
  <c r="AD81" i="8" s="1"/>
  <c r="J10" i="9" s="1"/>
  <c r="AE73" i="8"/>
  <c r="AD73" i="8" s="1"/>
  <c r="N73" i="8"/>
  <c r="AW173" i="8"/>
  <c r="BI173" i="8"/>
  <c r="BU173" i="8"/>
  <c r="I186" i="8"/>
  <c r="AN134" i="8"/>
  <c r="BL134" i="8"/>
  <c r="AE46" i="8"/>
  <c r="AD46" i="8" s="1"/>
  <c r="W134" i="8"/>
  <c r="N41" i="8"/>
  <c r="M41" i="8" s="1"/>
  <c r="AD6" i="9" s="1"/>
  <c r="U47" i="8"/>
  <c r="R188" i="8"/>
  <c r="BD188" i="8"/>
  <c r="CB188" i="8"/>
  <c r="AE41" i="8"/>
  <c r="BE47" i="8"/>
  <c r="P186" i="8"/>
  <c r="AR188" i="8"/>
  <c r="S134" i="8"/>
  <c r="AF134" i="8"/>
  <c r="BD134" i="8"/>
  <c r="CB134" i="8"/>
  <c r="CB186" i="8"/>
  <c r="CC173" i="8"/>
  <c r="AV134" i="8"/>
  <c r="BT134" i="8"/>
  <c r="CF134" i="8"/>
  <c r="BE153" i="8"/>
  <c r="AN19" i="8"/>
  <c r="AZ19" i="8"/>
  <c r="BL19" i="8"/>
  <c r="BX19" i="8"/>
  <c r="BU153" i="8"/>
  <c r="AS153" i="8"/>
  <c r="CJ134" i="8"/>
  <c r="CK153" i="8"/>
  <c r="AF188" i="8"/>
  <c r="BP188" i="8"/>
  <c r="N18" i="8"/>
  <c r="M18" i="8" s="1"/>
  <c r="AE18" i="8"/>
  <c r="AD18" i="8" s="1"/>
  <c r="CJ19" i="8"/>
  <c r="N9" i="8"/>
  <c r="N19" i="8" s="1"/>
  <c r="AW19" i="8"/>
  <c r="BI19" i="8"/>
  <c r="BU19" i="8"/>
  <c r="CG19" i="8"/>
  <c r="I47" i="8"/>
  <c r="AO153" i="8"/>
  <c r="AK19" i="8"/>
  <c r="X19" i="8"/>
  <c r="BU47" i="8"/>
  <c r="BP134" i="8"/>
  <c r="Y47" i="8"/>
  <c r="R153" i="8"/>
  <c r="AF153" i="8"/>
  <c r="AR153" i="8"/>
  <c r="BD153" i="8"/>
  <c r="BP153" i="8"/>
  <c r="CB153" i="8"/>
  <c r="AO19" i="8"/>
  <c r="BA19" i="8"/>
  <c r="BM19" i="8"/>
  <c r="BY19" i="8"/>
  <c r="CK19" i="8"/>
  <c r="N153" i="8"/>
  <c r="O47" i="8"/>
  <c r="AA47" i="8"/>
  <c r="AO47" i="8"/>
  <c r="CK47" i="8"/>
  <c r="AJ134" i="8"/>
  <c r="U153" i="8"/>
  <c r="AI153" i="8"/>
  <c r="AU153" i="8"/>
  <c r="BG153" i="8"/>
  <c r="BS153" i="8"/>
  <c r="CE153" i="8"/>
  <c r="AE9" i="8"/>
  <c r="H19" i="8"/>
  <c r="T19" i="8"/>
  <c r="S47" i="8"/>
  <c r="AZ134" i="8"/>
  <c r="AI188" i="8"/>
  <c r="AU188" i="8"/>
  <c r="BG188" i="8"/>
  <c r="BS188" i="8"/>
  <c r="CE188" i="8"/>
  <c r="AF19" i="8"/>
  <c r="AR19" i="8"/>
  <c r="BD19" i="8"/>
  <c r="BP19" i="8"/>
  <c r="CB19" i="8"/>
  <c r="X109" i="8"/>
  <c r="L153" i="8"/>
  <c r="AM153" i="8"/>
  <c r="AY153" i="8"/>
  <c r="BK153" i="8"/>
  <c r="BW153" i="8"/>
  <c r="CI153" i="8"/>
  <c r="Y186" i="8"/>
  <c r="AM186" i="8"/>
  <c r="AY186" i="8"/>
  <c r="BK186" i="8"/>
  <c r="BW186" i="8"/>
  <c r="CI186" i="8"/>
  <c r="I188" i="8"/>
  <c r="AJ188" i="8"/>
  <c r="AV188" i="8"/>
  <c r="BH188" i="8"/>
  <c r="BT188" i="8"/>
  <c r="CF188" i="8"/>
  <c r="AG19" i="8"/>
  <c r="AS19" i="8"/>
  <c r="BE19" i="8"/>
  <c r="BQ19" i="8"/>
  <c r="CC19" i="8"/>
  <c r="Z47" i="8"/>
  <c r="AN47" i="8"/>
  <c r="AZ47" i="8"/>
  <c r="BL47" i="8"/>
  <c r="BX47" i="8"/>
  <c r="CJ47" i="8"/>
  <c r="Z153" i="8"/>
  <c r="AN153" i="8"/>
  <c r="AZ153" i="8"/>
  <c r="BL153" i="8"/>
  <c r="BX153" i="8"/>
  <c r="CJ153" i="8"/>
  <c r="Z186" i="8"/>
  <c r="AN186" i="8"/>
  <c r="AZ186" i="8"/>
  <c r="BL186" i="8"/>
  <c r="BX186" i="8"/>
  <c r="CJ186" i="8"/>
  <c r="V188" i="8"/>
  <c r="W188" i="8"/>
  <c r="AK188" i="8"/>
  <c r="AW188" i="8"/>
  <c r="BI188" i="8"/>
  <c r="BU188" i="8"/>
  <c r="CG188" i="8"/>
  <c r="BA47" i="8"/>
  <c r="BM47" i="8"/>
  <c r="V134" i="8"/>
  <c r="BH134" i="8"/>
  <c r="U134" i="8"/>
  <c r="BM153" i="8"/>
  <c r="H153" i="8"/>
  <c r="T109" i="8"/>
  <c r="I134" i="8"/>
  <c r="AM188" i="8"/>
  <c r="AY188" i="8"/>
  <c r="BK188" i="8"/>
  <c r="BW188" i="8"/>
  <c r="CI188" i="8"/>
  <c r="J19" i="8"/>
  <c r="AJ19" i="8"/>
  <c r="AV19" i="8"/>
  <c r="BH19" i="8"/>
  <c r="BT19" i="8"/>
  <c r="CF19" i="8"/>
  <c r="P109" i="8"/>
  <c r="AB109" i="8"/>
  <c r="X134" i="8"/>
  <c r="AL134" i="8"/>
  <c r="AX134" i="8"/>
  <c r="BJ134" i="8"/>
  <c r="BV134" i="8"/>
  <c r="CH134" i="8"/>
  <c r="Q153" i="8"/>
  <c r="AC153" i="8"/>
  <c r="AQ153" i="8"/>
  <c r="BC153" i="8"/>
  <c r="BO153" i="8"/>
  <c r="CA153" i="8"/>
  <c r="CM153" i="8"/>
  <c r="AC186" i="8"/>
  <c r="AQ186" i="8"/>
  <c r="BC186" i="8"/>
  <c r="BO186" i="8"/>
  <c r="CA186" i="8"/>
  <c r="CM186" i="8"/>
  <c r="Z188" i="8"/>
  <c r="AZ188" i="8"/>
  <c r="BX188" i="8"/>
  <c r="K19" i="8"/>
  <c r="AF47" i="8"/>
  <c r="BD47" i="8"/>
  <c r="BP47" i="8"/>
  <c r="R186" i="8"/>
  <c r="AF186" i="8"/>
  <c r="AR186" i="8"/>
  <c r="BD186" i="8"/>
  <c r="BP186" i="8"/>
  <c r="AN188" i="8"/>
  <c r="BL188" i="8"/>
  <c r="CJ188" i="8"/>
  <c r="R47" i="8"/>
  <c r="AR47" i="8"/>
  <c r="CB47" i="8"/>
  <c r="O188" i="8"/>
  <c r="AA188" i="8"/>
  <c r="AO188" i="8"/>
  <c r="BA188" i="8"/>
  <c r="BM188" i="8"/>
  <c r="BY188" i="8"/>
  <c r="CK188" i="8"/>
  <c r="AG47" i="8"/>
  <c r="BQ47" i="8"/>
  <c r="CC47" i="8"/>
  <c r="Z134" i="8"/>
  <c r="BX134" i="8"/>
  <c r="Y134" i="8"/>
  <c r="AG153" i="8"/>
  <c r="CC153" i="8"/>
  <c r="J82" i="8"/>
  <c r="O134" i="8"/>
  <c r="AA134" i="8"/>
  <c r="T186" i="8"/>
  <c r="AJ47" i="8"/>
  <c r="BH47" i="8"/>
  <c r="CF47" i="8"/>
  <c r="V153" i="8"/>
  <c r="AV153" i="8"/>
  <c r="BT153" i="8"/>
  <c r="V186" i="8"/>
  <c r="AV186" i="8"/>
  <c r="BT186" i="8"/>
  <c r="K82" i="8"/>
  <c r="V47" i="8"/>
  <c r="AV47" i="8"/>
  <c r="BT47" i="8"/>
  <c r="I109" i="8"/>
  <c r="I153" i="8"/>
  <c r="AJ153" i="8"/>
  <c r="BH153" i="8"/>
  <c r="CF153" i="8"/>
  <c r="AJ186" i="8"/>
  <c r="BH186" i="8"/>
  <c r="CF186" i="8"/>
  <c r="S188" i="8"/>
  <c r="AG188" i="8"/>
  <c r="AS188" i="8"/>
  <c r="BE188" i="8"/>
  <c r="BQ188" i="8"/>
  <c r="CC188" i="8"/>
  <c r="P19" i="8"/>
  <c r="J47" i="8"/>
  <c r="W47" i="8"/>
  <c r="AK47" i="8"/>
  <c r="AW47" i="8"/>
  <c r="CG47" i="8"/>
  <c r="R134" i="8"/>
  <c r="AR134" i="8"/>
  <c r="Q134" i="8"/>
  <c r="AC134" i="8"/>
  <c r="AW153" i="8"/>
  <c r="R19" i="8"/>
  <c r="G19" i="8"/>
  <c r="O19" i="8"/>
  <c r="W19" i="8"/>
  <c r="AA19" i="8"/>
  <c r="M46" i="8"/>
  <c r="K47" i="8"/>
  <c r="P47" i="8"/>
  <c r="T47" i="8"/>
  <c r="X47" i="8"/>
  <c r="AB47" i="8"/>
  <c r="AD41" i="8"/>
  <c r="J6" i="9" s="1"/>
  <c r="V19" i="8"/>
  <c r="G82" i="8"/>
  <c r="J188" i="8"/>
  <c r="S19" i="8"/>
  <c r="AD9" i="8"/>
  <c r="K188" i="8"/>
  <c r="P188" i="8"/>
  <c r="T188" i="8"/>
  <c r="X188" i="8"/>
  <c r="AB188" i="8"/>
  <c r="AH19" i="8"/>
  <c r="AL19" i="8"/>
  <c r="AP19" i="8"/>
  <c r="AT19" i="8"/>
  <c r="AX19" i="8"/>
  <c r="BB19" i="8"/>
  <c r="BF19" i="8"/>
  <c r="BJ19" i="8"/>
  <c r="BN19" i="8"/>
  <c r="BR19" i="8"/>
  <c r="BV19" i="8"/>
  <c r="BZ19" i="8"/>
  <c r="CD19" i="8"/>
  <c r="CH19" i="8"/>
  <c r="CL19" i="8"/>
  <c r="H47" i="8"/>
  <c r="L47" i="8"/>
  <c r="AH47" i="8"/>
  <c r="AL47" i="8"/>
  <c r="AP47" i="8"/>
  <c r="AT47" i="8"/>
  <c r="AX47" i="8"/>
  <c r="BB47" i="8"/>
  <c r="BF47" i="8"/>
  <c r="BJ47" i="8"/>
  <c r="BN47" i="8"/>
  <c r="BR47" i="8"/>
  <c r="BV47" i="8"/>
  <c r="BZ47" i="8"/>
  <c r="CD47" i="8"/>
  <c r="CH47" i="8"/>
  <c r="CL47" i="8"/>
  <c r="O82" i="8"/>
  <c r="S82" i="8"/>
  <c r="W82" i="8"/>
  <c r="AA82" i="8"/>
  <c r="AD108" i="8"/>
  <c r="Z19" i="8"/>
  <c r="AD161" i="8"/>
  <c r="M161" i="8"/>
  <c r="H188" i="8"/>
  <c r="L188" i="8"/>
  <c r="Q188" i="8"/>
  <c r="U188" i="8"/>
  <c r="Y188" i="8"/>
  <c r="AC188" i="8"/>
  <c r="AH188" i="8"/>
  <c r="AL188" i="8"/>
  <c r="AP188" i="8"/>
  <c r="AT188" i="8"/>
  <c r="AX188" i="8"/>
  <c r="BB188" i="8"/>
  <c r="BF188" i="8"/>
  <c r="BJ188" i="8"/>
  <c r="BN188" i="8"/>
  <c r="BR188" i="8"/>
  <c r="BV188" i="8"/>
  <c r="BZ188" i="8"/>
  <c r="CD188" i="8"/>
  <c r="CH188" i="8"/>
  <c r="CL188" i="8"/>
  <c r="I19" i="8"/>
  <c r="Q19" i="8"/>
  <c r="U19" i="8"/>
  <c r="Y19" i="8"/>
  <c r="AC19" i="8"/>
  <c r="AI19" i="8"/>
  <c r="AM19" i="8"/>
  <c r="AQ19" i="8"/>
  <c r="AU19" i="8"/>
  <c r="AY19" i="8"/>
  <c r="BC19" i="8"/>
  <c r="BG19" i="8"/>
  <c r="BK19" i="8"/>
  <c r="BO19" i="8"/>
  <c r="BS19" i="8"/>
  <c r="BW19" i="8"/>
  <c r="CA19" i="8"/>
  <c r="CE19" i="8"/>
  <c r="CI19" i="8"/>
  <c r="CM19" i="8"/>
  <c r="AI47" i="8"/>
  <c r="AM47" i="8"/>
  <c r="AQ47" i="8"/>
  <c r="AU47" i="8"/>
  <c r="AY47" i="8"/>
  <c r="BC47" i="8"/>
  <c r="BG47" i="8"/>
  <c r="BK47" i="8"/>
  <c r="BO47" i="8"/>
  <c r="BS47" i="8"/>
  <c r="BW47" i="8"/>
  <c r="CA47" i="8"/>
  <c r="CE47" i="8"/>
  <c r="CI47" i="8"/>
  <c r="CM47" i="8"/>
  <c r="G190" i="8"/>
  <c r="AD185" i="8"/>
  <c r="H109" i="8"/>
  <c r="L109" i="8"/>
  <c r="AI134" i="8"/>
  <c r="AM134" i="8"/>
  <c r="AQ134" i="8"/>
  <c r="AU134" i="8"/>
  <c r="AY134" i="8"/>
  <c r="BC134" i="8"/>
  <c r="BG134" i="8"/>
  <c r="BK134" i="8"/>
  <c r="BO134" i="8"/>
  <c r="BS134" i="8"/>
  <c r="BW134" i="8"/>
  <c r="CA134" i="8"/>
  <c r="CE134" i="8"/>
  <c r="CI134" i="8"/>
  <c r="CM134" i="8"/>
  <c r="J153" i="8"/>
  <c r="O153" i="8"/>
  <c r="S153" i="8"/>
  <c r="W153" i="8"/>
  <c r="AA153" i="8"/>
  <c r="G173" i="8"/>
  <c r="K190" i="8"/>
  <c r="AI190" i="8"/>
  <c r="AM190" i="8"/>
  <c r="AM192" i="8" s="1"/>
  <c r="AQ190" i="8"/>
  <c r="AU190" i="8"/>
  <c r="AY190" i="8"/>
  <c r="BC173" i="8"/>
  <c r="BG173" i="8"/>
  <c r="BK173" i="8"/>
  <c r="BO173" i="8"/>
  <c r="BS173" i="8"/>
  <c r="BW173" i="8"/>
  <c r="CA173" i="8"/>
  <c r="CE173" i="8"/>
  <c r="CI173" i="8"/>
  <c r="CM173" i="8"/>
  <c r="G186" i="8"/>
  <c r="K186" i="8"/>
  <c r="O186" i="8"/>
  <c r="S186" i="8"/>
  <c r="W186" i="8"/>
  <c r="AA186" i="8"/>
  <c r="H190" i="8"/>
  <c r="L190" i="8"/>
  <c r="P190" i="8"/>
  <c r="T190" i="8"/>
  <c r="X190" i="8"/>
  <c r="AB190" i="8"/>
  <c r="AH190" i="8"/>
  <c r="AL190" i="8"/>
  <c r="AP190" i="8"/>
  <c r="AT190" i="8"/>
  <c r="AX190" i="8"/>
  <c r="BB190" i="8"/>
  <c r="BF190" i="8"/>
  <c r="BJ190" i="8"/>
  <c r="BN190" i="8"/>
  <c r="BR190" i="8"/>
  <c r="BV190" i="8"/>
  <c r="BZ190" i="8"/>
  <c r="CD190" i="8"/>
  <c r="CH190" i="8"/>
  <c r="CL190" i="8"/>
  <c r="AI82" i="8"/>
  <c r="AM82" i="8"/>
  <c r="AQ82" i="8"/>
  <c r="AU82" i="8"/>
  <c r="AY82" i="8"/>
  <c r="BC82" i="8"/>
  <c r="BG82" i="8"/>
  <c r="BK82" i="8"/>
  <c r="BO82" i="8"/>
  <c r="BS82" i="8"/>
  <c r="BW82" i="8"/>
  <c r="CA82" i="8"/>
  <c r="CE82" i="8"/>
  <c r="CI82" i="8"/>
  <c r="CM82" i="8"/>
  <c r="AG109" i="8"/>
  <c r="AK109" i="8"/>
  <c r="AO109" i="8"/>
  <c r="AS109" i="8"/>
  <c r="AW109" i="8"/>
  <c r="BA109" i="8"/>
  <c r="BE109" i="8"/>
  <c r="BI109" i="8"/>
  <c r="BM109" i="8"/>
  <c r="BQ109" i="8"/>
  <c r="BU109" i="8"/>
  <c r="BY109" i="8"/>
  <c r="CC109" i="8"/>
  <c r="CG109" i="8"/>
  <c r="CK109" i="8"/>
  <c r="AF109" i="8"/>
  <c r="AJ109" i="8"/>
  <c r="AN109" i="8"/>
  <c r="AR109" i="8"/>
  <c r="AV109" i="8"/>
  <c r="AZ109" i="8"/>
  <c r="BD109" i="8"/>
  <c r="BH109" i="8"/>
  <c r="BL109" i="8"/>
  <c r="BP109" i="8"/>
  <c r="BT109" i="8"/>
  <c r="BX109" i="8"/>
  <c r="CB109" i="8"/>
  <c r="CF109" i="8"/>
  <c r="CJ109" i="8"/>
  <c r="G109" i="8"/>
  <c r="J134" i="8"/>
  <c r="AG134" i="8"/>
  <c r="AK134" i="8"/>
  <c r="AO134" i="8"/>
  <c r="AS134" i="8"/>
  <c r="AW134" i="8"/>
  <c r="BA134" i="8"/>
  <c r="BE134" i="8"/>
  <c r="BI134" i="8"/>
  <c r="BM134" i="8"/>
  <c r="BQ134" i="8"/>
  <c r="BU134" i="8"/>
  <c r="BY134" i="8"/>
  <c r="CC134" i="8"/>
  <c r="CG134" i="8"/>
  <c r="CK134" i="8"/>
  <c r="M152" i="8"/>
  <c r="K153" i="8"/>
  <c r="P153" i="8"/>
  <c r="T153" i="8"/>
  <c r="X153" i="8"/>
  <c r="AB153" i="8"/>
  <c r="I173" i="8"/>
  <c r="L186" i="8"/>
  <c r="AB186" i="8"/>
  <c r="AH186" i="8"/>
  <c r="AL186" i="8"/>
  <c r="AP186" i="8"/>
  <c r="AT186" i="8"/>
  <c r="AX186" i="8"/>
  <c r="BB186" i="8"/>
  <c r="BF186" i="8"/>
  <c r="BJ186" i="8"/>
  <c r="BN186" i="8"/>
  <c r="BR186" i="8"/>
  <c r="BV186" i="8"/>
  <c r="BZ186" i="8"/>
  <c r="CD186" i="8"/>
  <c r="CH186" i="8"/>
  <c r="CL186" i="8"/>
  <c r="I190" i="8"/>
  <c r="Q190" i="8"/>
  <c r="U190" i="8"/>
  <c r="Y190" i="8"/>
  <c r="AC190" i="8"/>
  <c r="BC190" i="8"/>
  <c r="BG190" i="8"/>
  <c r="BK190" i="8"/>
  <c r="BO190" i="8"/>
  <c r="BS190" i="8"/>
  <c r="BW190" i="8"/>
  <c r="CA190" i="8"/>
  <c r="CE190" i="8"/>
  <c r="CI190" i="8"/>
  <c r="CM190" i="8"/>
  <c r="AD145" i="8"/>
  <c r="J18" i="9" s="1"/>
  <c r="AH109" i="8"/>
  <c r="AL109" i="8"/>
  <c r="AP109" i="8"/>
  <c r="AT109" i="8"/>
  <c r="AX109" i="8"/>
  <c r="BB109" i="8"/>
  <c r="BF109" i="8"/>
  <c r="BJ109" i="8"/>
  <c r="BN109" i="8"/>
  <c r="BR109" i="8"/>
  <c r="BV109" i="8"/>
  <c r="BZ109" i="8"/>
  <c r="CD109" i="8"/>
  <c r="CH109" i="8"/>
  <c r="CL109" i="8"/>
  <c r="G134" i="8"/>
  <c r="AH153" i="8"/>
  <c r="AL153" i="8"/>
  <c r="AP153" i="8"/>
  <c r="AT153" i="8"/>
  <c r="AX153" i="8"/>
  <c r="BB153" i="8"/>
  <c r="BF153" i="8"/>
  <c r="BJ153" i="8"/>
  <c r="BN153" i="8"/>
  <c r="BR153" i="8"/>
  <c r="BV153" i="8"/>
  <c r="BZ153" i="8"/>
  <c r="CD153" i="8"/>
  <c r="CH153" i="8"/>
  <c r="CL153" i="8"/>
  <c r="O190" i="8"/>
  <c r="O192" i="8" s="1"/>
  <c r="S190" i="8"/>
  <c r="W190" i="8"/>
  <c r="AA190" i="8"/>
  <c r="J190" i="8"/>
  <c r="R190" i="8"/>
  <c r="V190" i="8"/>
  <c r="Z190" i="8"/>
  <c r="AF190" i="8"/>
  <c r="AJ190" i="8"/>
  <c r="AN190" i="8"/>
  <c r="AR190" i="8"/>
  <c r="AV190" i="8"/>
  <c r="AZ190" i="8"/>
  <c r="BD190" i="8"/>
  <c r="BH190" i="8"/>
  <c r="BL190" i="8"/>
  <c r="BP190" i="8"/>
  <c r="BP192" i="8" s="1"/>
  <c r="BT190" i="8"/>
  <c r="BX190" i="8"/>
  <c r="CB190" i="8"/>
  <c r="CB192" i="8" s="1"/>
  <c r="CF190" i="8"/>
  <c r="CJ190" i="8"/>
  <c r="AD172" i="8"/>
  <c r="J22" i="9" s="1"/>
  <c r="AG190" i="8"/>
  <c r="AK190" i="8"/>
  <c r="AO190" i="8"/>
  <c r="AS190" i="8"/>
  <c r="AW190" i="8"/>
  <c r="BA190" i="8"/>
  <c r="BE190" i="8"/>
  <c r="BI190" i="8"/>
  <c r="BM190" i="8"/>
  <c r="BQ190" i="8"/>
  <c r="BU190" i="8"/>
  <c r="BY190" i="8"/>
  <c r="CC190" i="8"/>
  <c r="CG190" i="8"/>
  <c r="CG192" i="8" s="1"/>
  <c r="CK190" i="8"/>
  <c r="AE173" i="8"/>
  <c r="AE109" i="8"/>
  <c r="AE186" i="8"/>
  <c r="G47" i="8"/>
  <c r="G153" i="8"/>
  <c r="AE153" i="8"/>
  <c r="K173" i="8"/>
  <c r="O173" i="8"/>
  <c r="S173" i="8"/>
  <c r="W173" i="8"/>
  <c r="AA173" i="8"/>
  <c r="AI173" i="8"/>
  <c r="AM173" i="8"/>
  <c r="AQ173" i="8"/>
  <c r="AU173" i="8"/>
  <c r="AY173" i="8"/>
  <c r="AG186" i="8"/>
  <c r="AK186" i="8"/>
  <c r="AO186" i="8"/>
  <c r="AS186" i="8"/>
  <c r="AW186" i="8"/>
  <c r="BA186" i="8"/>
  <c r="BE186" i="8"/>
  <c r="BI186" i="8"/>
  <c r="BM186" i="8"/>
  <c r="BQ186" i="8"/>
  <c r="BU186" i="8"/>
  <c r="BY186" i="8"/>
  <c r="CC186" i="8"/>
  <c r="CG186" i="8"/>
  <c r="CK186" i="8"/>
  <c r="G188" i="8"/>
  <c r="M126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J13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W25" i="9" s="1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I25" i="9" l="1"/>
  <c r="CA192" i="8"/>
  <c r="N173" i="8"/>
  <c r="M9" i="8"/>
  <c r="AD3" i="9" s="1"/>
  <c r="N25" i="9"/>
  <c r="S21" i="9"/>
  <c r="N190" i="8"/>
  <c r="M190" i="8" s="1"/>
  <c r="AD28" i="9" s="1"/>
  <c r="S22" i="9"/>
  <c r="AE188" i="8"/>
  <c r="AD188" i="8" s="1"/>
  <c r="BC192" i="8"/>
  <c r="N21" i="9"/>
  <c r="L21" i="9"/>
  <c r="AD126" i="8"/>
  <c r="AE82" i="8"/>
  <c r="U25" i="9"/>
  <c r="BO192" i="8"/>
  <c r="U19" i="9"/>
  <c r="N19" i="9"/>
  <c r="Q15" i="9"/>
  <c r="N18" i="9"/>
  <c r="AE47" i="8"/>
  <c r="AD47" i="8" s="1"/>
  <c r="J8" i="9" s="1"/>
  <c r="L9" i="9"/>
  <c r="U18" i="9"/>
  <c r="AE190" i="8"/>
  <c r="N109" i="8"/>
  <c r="M109" i="8" s="1"/>
  <c r="AD14" i="9" s="1"/>
  <c r="Q19" i="9"/>
  <c r="S19" i="9"/>
  <c r="N134" i="8"/>
  <c r="M134" i="8" s="1"/>
  <c r="AD17" i="9" s="1"/>
  <c r="W19" i="9"/>
  <c r="AE134" i="8"/>
  <c r="K14" i="9"/>
  <c r="CM192" i="8"/>
  <c r="N16" i="9"/>
  <c r="W21" i="9"/>
  <c r="I15" i="9"/>
  <c r="N82" i="8"/>
  <c r="M82" i="8" s="1"/>
  <c r="AD11" i="9" s="1"/>
  <c r="W13" i="9"/>
  <c r="L13" i="9"/>
  <c r="N13" i="9"/>
  <c r="AA5" i="9"/>
  <c r="M73" i="8"/>
  <c r="AD9" i="9" s="1"/>
  <c r="BM192" i="8"/>
  <c r="BE192" i="8"/>
  <c r="L12" i="9"/>
  <c r="N12" i="9"/>
  <c r="Q12" i="9"/>
  <c r="W192" i="8"/>
  <c r="BG192" i="8"/>
  <c r="AQ192" i="8"/>
  <c r="N9" i="9"/>
  <c r="BA192" i="8"/>
  <c r="BT192" i="8"/>
  <c r="AE19" i="8"/>
  <c r="AD19" i="8" s="1"/>
  <c r="W10" i="9"/>
  <c r="U10" i="9"/>
  <c r="L7" i="9"/>
  <c r="BQ192" i="8"/>
  <c r="AJ192" i="8"/>
  <c r="AB10" i="9"/>
  <c r="AC10" i="9" s="1"/>
  <c r="K8" i="9"/>
  <c r="W7" i="9"/>
  <c r="N7" i="9"/>
  <c r="S7" i="9"/>
  <c r="Z11" i="9"/>
  <c r="V192" i="8"/>
  <c r="R192" i="8"/>
  <c r="AO192" i="8"/>
  <c r="BH192" i="8"/>
  <c r="AA192" i="8"/>
  <c r="N188" i="8"/>
  <c r="N192" i="8" s="1"/>
  <c r="CC192" i="8"/>
  <c r="BD192" i="8"/>
  <c r="N47" i="8"/>
  <c r="M47" i="8" s="1"/>
  <c r="AD8" i="9" s="1"/>
  <c r="AU192" i="8"/>
  <c r="AV192" i="8"/>
  <c r="AA8" i="9"/>
  <c r="AF192" i="8"/>
  <c r="U9" i="9"/>
  <c r="AI192" i="8"/>
  <c r="L6" i="9"/>
  <c r="BW192" i="8"/>
  <c r="AR192" i="8"/>
  <c r="CJ192" i="8"/>
  <c r="Q6" i="9"/>
  <c r="I6" i="9"/>
  <c r="Q21" i="9"/>
  <c r="S3" i="9"/>
  <c r="S25" i="9"/>
  <c r="Z192" i="8"/>
  <c r="CI192" i="8"/>
  <c r="I4" i="9"/>
  <c r="CF192" i="8"/>
  <c r="AW192" i="8"/>
  <c r="CE192" i="8"/>
  <c r="L4" i="9"/>
  <c r="N4" i="9"/>
  <c r="L15" i="9"/>
  <c r="F11" i="9"/>
  <c r="AK192" i="8"/>
  <c r="BS192" i="8"/>
  <c r="AG192" i="8"/>
  <c r="S13" i="9"/>
  <c r="E11" i="9"/>
  <c r="BY192" i="8"/>
  <c r="BL192" i="8"/>
  <c r="AN192" i="8"/>
  <c r="N3" i="9"/>
  <c r="I3" i="9"/>
  <c r="S192" i="8"/>
  <c r="BI192" i="8"/>
  <c r="S12" i="9"/>
  <c r="W6" i="9"/>
  <c r="Z14" i="9"/>
  <c r="Q25" i="9"/>
  <c r="E14" i="9"/>
  <c r="T5" i="9"/>
  <c r="CK192" i="8"/>
  <c r="BX192" i="8"/>
  <c r="R5" i="9"/>
  <c r="AB16" i="9"/>
  <c r="AC16" i="9" s="1"/>
  <c r="X3" i="9"/>
  <c r="Y3" i="9" s="1"/>
  <c r="I13" i="9"/>
  <c r="G11" i="9"/>
  <c r="R11" i="9"/>
  <c r="AB22" i="9"/>
  <c r="AC22" i="9" s="1"/>
  <c r="I192" i="8"/>
  <c r="S6" i="9"/>
  <c r="AS192" i="8"/>
  <c r="L192" i="8"/>
  <c r="AA14" i="9"/>
  <c r="P8" i="9"/>
  <c r="AY192" i="8"/>
  <c r="U22" i="9"/>
  <c r="I12" i="9"/>
  <c r="AZ192" i="8"/>
  <c r="BK192" i="8"/>
  <c r="D8" i="9"/>
  <c r="W12" i="9"/>
  <c r="BU192" i="8"/>
  <c r="BZ192" i="8"/>
  <c r="AC192" i="8"/>
  <c r="S4" i="9"/>
  <c r="AT192" i="8"/>
  <c r="O20" i="9"/>
  <c r="H26" i="9"/>
  <c r="F5" i="9"/>
  <c r="P5" i="9"/>
  <c r="BJ192" i="8"/>
  <c r="W22" i="9"/>
  <c r="U6" i="9"/>
  <c r="X9" i="9"/>
  <c r="Y9" i="9" s="1"/>
  <c r="F26" i="9"/>
  <c r="P192" i="8"/>
  <c r="Q18" i="9"/>
  <c r="C5" i="9"/>
  <c r="AA11" i="9"/>
  <c r="P11" i="9"/>
  <c r="M8" i="9"/>
  <c r="K5" i="9"/>
  <c r="AB3" i="9"/>
  <c r="AC3" i="9" s="1"/>
  <c r="M173" i="8"/>
  <c r="AD23" i="9" s="1"/>
  <c r="AD173" i="8"/>
  <c r="J23" i="9" s="1"/>
  <c r="CL192" i="8"/>
  <c r="BV192" i="8"/>
  <c r="BF192" i="8"/>
  <c r="AP192" i="8"/>
  <c r="Y192" i="8"/>
  <c r="H192" i="8"/>
  <c r="AB192" i="8"/>
  <c r="K192" i="8"/>
  <c r="AD82" i="8"/>
  <c r="J11" i="9" s="1"/>
  <c r="I7" i="9"/>
  <c r="AD134" i="8"/>
  <c r="J17" i="9" s="1"/>
  <c r="AD109" i="8"/>
  <c r="J14" i="9" s="1"/>
  <c r="CH192" i="8"/>
  <c r="BR192" i="8"/>
  <c r="BB192" i="8"/>
  <c r="AL192" i="8"/>
  <c r="U192" i="8"/>
  <c r="X192" i="8"/>
  <c r="M19" i="8"/>
  <c r="AD5" i="9" s="1"/>
  <c r="P14" i="9"/>
  <c r="M186" i="8"/>
  <c r="AD26" i="9" s="1"/>
  <c r="AD186" i="8"/>
  <c r="J26" i="9" s="1"/>
  <c r="X4" i="9"/>
  <c r="Y4" i="9" s="1"/>
  <c r="W9" i="9"/>
  <c r="M153" i="8"/>
  <c r="AD20" i="9" s="1"/>
  <c r="AD153" i="8"/>
  <c r="J20" i="9" s="1"/>
  <c r="CD192" i="8"/>
  <c r="BN192" i="8"/>
  <c r="AX192" i="8"/>
  <c r="AH192" i="8"/>
  <c r="Q192" i="8"/>
  <c r="T192" i="8"/>
  <c r="J192" i="8"/>
  <c r="G192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AE192" i="8" l="1"/>
  <c r="N23" i="9"/>
  <c r="AD190" i="8"/>
  <c r="J28" i="9" s="1"/>
  <c r="W20" i="9"/>
  <c r="L17" i="9"/>
  <c r="S17" i="9"/>
  <c r="U14" i="9"/>
  <c r="Q11" i="9"/>
  <c r="M188" i="8"/>
  <c r="AD27" i="9" s="1"/>
  <c r="W14" i="9"/>
  <c r="I8" i="9"/>
  <c r="AB11" i="9"/>
  <c r="AC11" i="9" s="1"/>
  <c r="U20" i="9"/>
  <c r="I5" i="9"/>
  <c r="N28" i="9"/>
  <c r="I28" i="9"/>
  <c r="L5" i="9"/>
  <c r="N27" i="9"/>
  <c r="N5" i="9"/>
  <c r="W17" i="9"/>
  <c r="AB5" i="9"/>
  <c r="AC5" i="9" s="1"/>
  <c r="R29" i="9"/>
  <c r="P29" i="9"/>
  <c r="Q17" i="9"/>
  <c r="M29" i="9"/>
  <c r="AB8" i="9"/>
  <c r="AC8" i="9" s="1"/>
  <c r="AB14" i="9"/>
  <c r="AC14" i="9" s="1"/>
  <c r="Q20" i="9"/>
  <c r="AB28" i="9"/>
  <c r="AC28" i="9" s="1"/>
  <c r="L8" i="9"/>
  <c r="AB17" i="9"/>
  <c r="AC17" i="9" s="1"/>
  <c r="X20" i="9"/>
  <c r="Y20" i="9" s="1"/>
  <c r="S20" i="9"/>
  <c r="G29" i="9"/>
  <c r="AB23" i="9"/>
  <c r="AC23" i="9" s="1"/>
  <c r="X14" i="9"/>
  <c r="Y14" i="9" s="1"/>
  <c r="K29" i="9"/>
  <c r="M192" i="8"/>
  <c r="AD29" i="9" s="1"/>
  <c r="AD192" i="8"/>
  <c r="J29" i="9" s="1"/>
  <c r="T29" i="9"/>
  <c r="L28" i="9"/>
  <c r="F29" i="9"/>
  <c r="E29" i="9"/>
  <c r="I14" i="9"/>
  <c r="L14" i="9"/>
  <c r="S14" i="9"/>
  <c r="Q14" i="9"/>
  <c r="C29" i="9"/>
  <c r="N26" i="9"/>
  <c r="X11" i="9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Y11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S26" i="9"/>
  <c r="Y26" i="9"/>
  <c r="Q26" i="9"/>
  <c r="O29" i="9"/>
  <c r="U26" i="9"/>
  <c r="W26" i="9"/>
  <c r="X26" i="9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N29" i="9"/>
  <c r="I29" i="9"/>
  <c r="L29" i="9"/>
  <c r="AC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<sst xmlns="http://schemas.openxmlformats.org/spreadsheetml/2006/main" count="6325" uniqueCount="655">
  <si>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</si>
  <si>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</si>
  <si>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</si>
  <si>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</si>
  <si>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</si>
  <si>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</si>
  <si>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</si>
  <si>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</si>
  <si>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</si>
  <si>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</si>
  <si>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</si>
  <si>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</si>
  <si>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</si>
  <si>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</si>
  <si>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</si>
  <si>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</si>
  <si>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</si>
  <si>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</si>
  <si>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</si>
  <si>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</si>
  <si>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</si>
  <si>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</si>
  <si>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</si>
  <si>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</si>
  <si>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</si>
  <si>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</si>
  <si>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</si>
  <si>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</si>
  <si>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</si>
  <si>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</si>
  <si>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</si>
  <si>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</si>
  <si>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</si>
  <si>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</si>
  <si>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</si>
  <si>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</si>
  <si>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</si>
  <si>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</si>
  <si>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</si>
  <si>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</si>
  <si>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</si>
  <si>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</si>
  <si>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</si>
  <si>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</si>
  <si>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</si>
  <si>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</si>
  <si>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</si>
  <si>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</si>
  <si>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</si>
  <si>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</si>
  <si>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</si>
  <si>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</si>
  <si>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</si>
  <si>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</si>
  <si>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</si>
  <si>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</si>
  <si>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</si>
  <si>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</si>
  <si>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</si>
  <si>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</si>
  <si>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</si>
  <si>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</si>
  <si>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</si>
  <si>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</si>
  <si>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</si>
  <si>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</si>
  <si>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</si>
  <si>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</si>
  <si>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</si>
  <si>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</si>
  <si>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</si>
  <si>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</si>
  <si>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</si>
  <si>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</si>
  <si>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</si>
  <si>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</si>
  <si>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</si>
  <si>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</si>
  <si>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</si>
  <si>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</si>
  <si>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</si>
  <si>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</si>
  <si>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</si>
  <si>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</si>
  <si>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</si>
  <si>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</si>
  <si>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</si>
  <si>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</si>
  <si>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</si>
  <si>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</si>
  <si>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</si>
  <si>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</si>
  <si>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</si>
  <si>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</si>
  <si>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</si>
  <si>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</si>
  <si>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</si>
  <si>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</si>
  <si>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</si>
  <si>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</si>
  <si>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</si>
  <si>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</si>
  <si>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</si>
  <si>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</si>
  <si>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</si>
  <si>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</si>
  <si>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</si>
  <si>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</si>
  <si>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</si>
  <si>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</si>
  <si>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</si>
  <si>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</si>
  <si>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</si>
  <si>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</si>
  <si>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</si>
  <si>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</si>
  <si>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</si>
  <si>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</si>
  <si>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</si>
  <si>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</si>
  <si>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</si>
  <si>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</si>
  <si>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</si>
  <si>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</si>
  <si>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</si>
  <si>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</si>
  <si>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</si>
  <si>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</si>
  <si>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</si>
  <si>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</si>
  <si>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</si>
  <si>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</si>
  <si>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</si>
  <si>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</si>
  <si>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</si>
  <si>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</si>
  <si>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</si>
  <si>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</si>
  <si>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</si>
  <si>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</si>
  <si>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</si>
  <si>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</si>
  <si>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</si>
  <si>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</si>
  <si>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</si>
  <si>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</si>
  <si>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</si>
  <si>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</si>
  <si>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</si>
  <si>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</si>
  <si>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</si>
  <si>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</si>
  <si>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</si>
  <si>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</si>
  <si>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</si>
  <si>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</si>
  <si>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</si>
  <si>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</si>
  <si>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</si>
  <si>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</si>
  <si>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</si>
  <si>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</si>
  <si>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</si>
  <si>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</si>
  <si>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</si>
  <si>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</si>
  <si>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E1U15</t>
  </si>
  <si>
    <t>44448515201</t>
  </si>
  <si>
    <t/>
  </si>
  <si>
    <t>E1U97</t>
  </si>
  <si>
    <t>44789615201</t>
  </si>
  <si>
    <t>E1W10</t>
  </si>
  <si>
    <t>44744115201</t>
  </si>
  <si>
    <t>E1W15</t>
  </si>
  <si>
    <t>44464315201</t>
  </si>
  <si>
    <t>108</t>
  </si>
  <si>
    <t>T1825</t>
  </si>
  <si>
    <t>43982715201</t>
  </si>
  <si>
    <t>115</t>
  </si>
  <si>
    <t>107</t>
  </si>
  <si>
    <t>T1847</t>
  </si>
  <si>
    <t>43805715201</t>
  </si>
  <si>
    <t>T1860</t>
  </si>
  <si>
    <t>43709615201</t>
  </si>
  <si>
    <t>E200K</t>
  </si>
  <si>
    <t>43737515201</t>
  </si>
  <si>
    <t>E20G1</t>
  </si>
  <si>
    <t>43451415201</t>
  </si>
  <si>
    <t>E2Z23</t>
  </si>
  <si>
    <t>43655815201</t>
  </si>
  <si>
    <t>T2804</t>
  </si>
  <si>
    <t>44137215201</t>
  </si>
  <si>
    <t>T2820</t>
  </si>
  <si>
    <t>43231615201</t>
  </si>
  <si>
    <t>T2828</t>
  </si>
  <si>
    <t>44105015201</t>
  </si>
  <si>
    <t>T2834</t>
  </si>
  <si>
    <t>44326115201</t>
  </si>
  <si>
    <t>T2838</t>
  </si>
  <si>
    <t>44342015201</t>
  </si>
  <si>
    <t>T2853</t>
  </si>
  <si>
    <t>44714915201</t>
  </si>
  <si>
    <t>118</t>
  </si>
  <si>
    <t>T2864</t>
  </si>
  <si>
    <t>20765825201</t>
  </si>
  <si>
    <t>113</t>
  </si>
  <si>
    <t>T2911</t>
  </si>
  <si>
    <t>44703315201</t>
  </si>
  <si>
    <t>T2957</t>
  </si>
  <si>
    <t>44712915201</t>
  </si>
  <si>
    <t>E3Q94</t>
  </si>
  <si>
    <t>21787545201</t>
  </si>
  <si>
    <t>E3W27</t>
  </si>
  <si>
    <t>43464515201</t>
  </si>
  <si>
    <t>E3W54</t>
  </si>
  <si>
    <t>42359155201</t>
  </si>
  <si>
    <t>T3719</t>
  </si>
  <si>
    <t>43921415201</t>
  </si>
  <si>
    <t>T3767</t>
  </si>
  <si>
    <t>44188125201</t>
  </si>
  <si>
    <t>T3791</t>
  </si>
  <si>
    <t>43937615201</t>
  </si>
  <si>
    <t>T3803</t>
  </si>
  <si>
    <t>44403915201</t>
  </si>
  <si>
    <t>T3813</t>
  </si>
  <si>
    <t>44159315201</t>
  </si>
  <si>
    <t>T3814</t>
  </si>
  <si>
    <t>43989215201</t>
  </si>
  <si>
    <t>T3829</t>
  </si>
  <si>
    <t>44553915201</t>
  </si>
  <si>
    <t>T3847</t>
  </si>
  <si>
    <t>44365025201</t>
  </si>
  <si>
    <t>T3864</t>
  </si>
  <si>
    <t>44562915201</t>
  </si>
  <si>
    <t>T3877</t>
  </si>
  <si>
    <t>43775715201</t>
  </si>
  <si>
    <t>T3886</t>
  </si>
  <si>
    <t>45221235201</t>
  </si>
  <si>
    <t>T3889</t>
  </si>
  <si>
    <t>45221225201</t>
  </si>
  <si>
    <t>E4T19</t>
  </si>
  <si>
    <t>43310955201</t>
  </si>
  <si>
    <t>E4V50</t>
  </si>
  <si>
    <t>43975915201</t>
  </si>
  <si>
    <t>E4W15</t>
  </si>
  <si>
    <t>44611215201</t>
  </si>
  <si>
    <t>E4W49</t>
  </si>
  <si>
    <t>44637115201</t>
  </si>
  <si>
    <t>T4472</t>
  </si>
  <si>
    <t>41934525201</t>
  </si>
  <si>
    <t>T4477</t>
  </si>
  <si>
    <t>23025665201</t>
  </si>
  <si>
    <t>T4566</t>
  </si>
  <si>
    <t>43976115201</t>
  </si>
  <si>
    <t>T4585</t>
  </si>
  <si>
    <t>43533715201</t>
  </si>
  <si>
    <t>T4598</t>
  </si>
  <si>
    <t>44399615201</t>
  </si>
  <si>
    <t>T4611</t>
  </si>
  <si>
    <t>44158215201</t>
  </si>
  <si>
    <t>T4612</t>
  </si>
  <si>
    <t>42957645201</t>
  </si>
  <si>
    <t>T4640</t>
  </si>
  <si>
    <t>43771715201</t>
  </si>
  <si>
    <t>T4642</t>
  </si>
  <si>
    <t>44610315201</t>
  </si>
  <si>
    <t>T5721</t>
  </si>
  <si>
    <t>44287515201</t>
  </si>
  <si>
    <t>T5725</t>
  </si>
  <si>
    <t>44351215201</t>
  </si>
  <si>
    <t>T5728</t>
  </si>
  <si>
    <t>44395815201</t>
  </si>
  <si>
    <t>T5740</t>
  </si>
  <si>
    <t>43898215201</t>
  </si>
  <si>
    <t>T5762</t>
  </si>
  <si>
    <t>44351415201</t>
  </si>
  <si>
    <t>T5769</t>
  </si>
  <si>
    <t>44571515201</t>
  </si>
  <si>
    <t>T5776</t>
  </si>
  <si>
    <t>44577115201</t>
  </si>
  <si>
    <t>T5790</t>
  </si>
  <si>
    <t>44976415201</t>
  </si>
  <si>
    <t>E6M58</t>
  </si>
  <si>
    <t>44492015201</t>
  </si>
  <si>
    <t>E6M98</t>
  </si>
  <si>
    <t>43029159201</t>
  </si>
  <si>
    <t>E6M99</t>
  </si>
  <si>
    <t>44694715201</t>
  </si>
  <si>
    <t>E6O72</t>
  </si>
  <si>
    <t>43029179201</t>
  </si>
  <si>
    <t>T6461</t>
  </si>
  <si>
    <t>43647915201</t>
  </si>
  <si>
    <t>T6494</t>
  </si>
  <si>
    <t>42752125201</t>
  </si>
  <si>
    <t>T6504</t>
  </si>
  <si>
    <t>42918525201</t>
  </si>
  <si>
    <t>T6535</t>
  </si>
  <si>
    <t>44389315201</t>
  </si>
  <si>
    <t>T6538</t>
  </si>
  <si>
    <t>44391915201</t>
  </si>
  <si>
    <t>T6559</t>
  </si>
  <si>
    <t>43094925201</t>
  </si>
  <si>
    <t>E7N73</t>
  </si>
  <si>
    <t>43955315201</t>
  </si>
  <si>
    <t>E7P32</t>
  </si>
  <si>
    <t>44165215201</t>
  </si>
  <si>
    <t>E7P35</t>
  </si>
  <si>
    <t>44165715201</t>
  </si>
  <si>
    <t>E7P81</t>
  </si>
  <si>
    <t>44165615201</t>
  </si>
  <si>
    <t>E7Q20</t>
  </si>
  <si>
    <t>44380615201</t>
  </si>
  <si>
    <t>E7Q21</t>
  </si>
  <si>
    <t>44602615201</t>
  </si>
  <si>
    <t>E7Q22</t>
  </si>
  <si>
    <t>44165315201</t>
  </si>
  <si>
    <t>E7R20</t>
  </si>
  <si>
    <t>41075525201</t>
  </si>
  <si>
    <t>T7438</t>
  </si>
  <si>
    <t>25632425201</t>
  </si>
  <si>
    <t>T7449</t>
  </si>
  <si>
    <t>43953215201</t>
  </si>
  <si>
    <t>T7492</t>
  </si>
  <si>
    <t>44024815201</t>
  </si>
  <si>
    <t>E8R80</t>
  </si>
  <si>
    <t>43554315201</t>
  </si>
  <si>
    <t>E8S90</t>
  </si>
  <si>
    <t>43945755201</t>
  </si>
  <si>
    <t>E8T67</t>
  </si>
  <si>
    <t>44262415201</t>
  </si>
  <si>
    <t>E8T77</t>
  </si>
  <si>
    <t>44925315201</t>
  </si>
  <si>
    <t>E8T82</t>
  </si>
  <si>
    <t>42897215201</t>
  </si>
  <si>
    <t>E8T94</t>
  </si>
  <si>
    <t>43578625201</t>
  </si>
  <si>
    <t>E8T95</t>
  </si>
  <si>
    <t>44171915201</t>
  </si>
  <si>
    <t>E8U47</t>
  </si>
  <si>
    <t>43854915201</t>
  </si>
  <si>
    <t>E1V15</t>
  </si>
  <si>
    <t>44547115201</t>
  </si>
  <si>
    <t>E1W19</t>
  </si>
  <si>
    <t>44743315201</t>
  </si>
  <si>
    <t>E1W20</t>
  </si>
  <si>
    <t>44620215201</t>
  </si>
  <si>
    <t>208</t>
  </si>
  <si>
    <t>T2897</t>
  </si>
  <si>
    <t>44554615201</t>
  </si>
  <si>
    <t>T2900</t>
  </si>
  <si>
    <t>40392045201</t>
  </si>
  <si>
    <t>T2909</t>
  </si>
  <si>
    <t>44607915201</t>
  </si>
  <si>
    <t>T2927</t>
  </si>
  <si>
    <t>44762935201</t>
  </si>
  <si>
    <t>T2931</t>
  </si>
  <si>
    <t>44722615201</t>
  </si>
  <si>
    <t>T2935</t>
  </si>
  <si>
    <t>43917715201</t>
  </si>
  <si>
    <t>T2958</t>
  </si>
  <si>
    <t>44615425201</t>
  </si>
  <si>
    <t>T3730</t>
  </si>
  <si>
    <t>43972515201</t>
  </si>
  <si>
    <t>T3832</t>
  </si>
  <si>
    <t>44986815201</t>
  </si>
  <si>
    <t>T3842</t>
  </si>
  <si>
    <t>44404015201</t>
  </si>
  <si>
    <t>T3897</t>
  </si>
  <si>
    <t>44845115201</t>
  </si>
  <si>
    <t>E4V97</t>
  </si>
  <si>
    <t>44175915201</t>
  </si>
  <si>
    <t>E4W39</t>
  </si>
  <si>
    <t>44412115201</t>
  </si>
  <si>
    <t>T4610</t>
  </si>
  <si>
    <t>44426515201</t>
  </si>
  <si>
    <t>T4634</t>
  </si>
  <si>
    <t>44177015201</t>
  </si>
  <si>
    <t>T4636</t>
  </si>
  <si>
    <t>44384415201</t>
  </si>
  <si>
    <t>T4647</t>
  </si>
  <si>
    <t>44699815201</t>
  </si>
  <si>
    <t>E57B0</t>
  </si>
  <si>
    <t>44139515201</t>
  </si>
  <si>
    <t>E58B0</t>
  </si>
  <si>
    <t>44878915201</t>
  </si>
  <si>
    <t>T5729</t>
  </si>
  <si>
    <t>43565715201</t>
  </si>
  <si>
    <t>T5755</t>
  </si>
  <si>
    <t>44568715201</t>
  </si>
  <si>
    <t>T5772</t>
  </si>
  <si>
    <t>44569315201</t>
  </si>
  <si>
    <t>T6570</t>
  </si>
  <si>
    <t>44391015201</t>
  </si>
  <si>
    <t>T6572</t>
  </si>
  <si>
    <t>44390615201</t>
  </si>
  <si>
    <t>E7P19</t>
  </si>
  <si>
    <t>44025415201</t>
  </si>
  <si>
    <t>T7481</t>
  </si>
  <si>
    <t>44073315201</t>
  </si>
  <si>
    <t>T7506</t>
  </si>
  <si>
    <t>44549415201</t>
  </si>
  <si>
    <t>E3V87</t>
  </si>
  <si>
    <t>44573415201</t>
  </si>
  <si>
    <t>T3774</t>
  </si>
  <si>
    <t>44115615201</t>
  </si>
  <si>
    <t>T3792</t>
  </si>
  <si>
    <t>44117115201</t>
  </si>
  <si>
    <t>T3806</t>
  </si>
  <si>
    <t>43973315201</t>
  </si>
  <si>
    <t>T3826</t>
  </si>
  <si>
    <t>44387715201</t>
  </si>
  <si>
    <t>T3856</t>
  </si>
  <si>
    <t>44573315201</t>
  </si>
  <si>
    <t>F980461222</t>
  </si>
  <si>
    <t>OHLA USA INC</t>
  </si>
  <si>
    <t>N/A</t>
  </si>
  <si>
    <t>F261871966</t>
  </si>
  <si>
    <t>AJAX PAVING INDUSTRIES OF FLORIDA LLC</t>
  </si>
  <si>
    <t>LBDB:Y</t>
  </si>
  <si>
    <t>LOW BID DESIGN BUILD:DESIGN/BUILD PROJECT</t>
  </si>
  <si>
    <t>F591683951</t>
  </si>
  <si>
    <t>C.W. ROBERTS CONTRACTING INC.</t>
  </si>
  <si>
    <t>F201424580</t>
  </si>
  <si>
    <t>GULF COAST CONTRACTING LLC</t>
  </si>
  <si>
    <t>F731707896</t>
  </si>
  <si>
    <t>ATLANTIC CIVIL CONSTRUCTORS CORP</t>
  </si>
  <si>
    <t>F581401468</t>
  </si>
  <si>
    <t>PREFERRED MATERIALS INC.</t>
  </si>
  <si>
    <t>T1846</t>
  </si>
  <si>
    <t>F823160551</t>
  </si>
  <si>
    <t>LEON AMERICA CONSTRUCTION</t>
  </si>
  <si>
    <t>T1871</t>
  </si>
  <si>
    <t>F341337287</t>
  </si>
  <si>
    <t>AKCA  LLC</t>
  </si>
  <si>
    <t>F592554039</t>
  </si>
  <si>
    <t>AMERICAN LIGHTING AND SIGNALIZATION LLC</t>
  </si>
  <si>
    <t>F591641879</t>
  </si>
  <si>
    <t>SEACOAST INCORPORATED</t>
  </si>
  <si>
    <t>F593666875</t>
  </si>
  <si>
    <t>COXWELL J.B. CONTRACTING INC.</t>
  </si>
  <si>
    <t>F465639198</t>
  </si>
  <si>
    <t>WATSON CIVIL CONSTRUCTION INC.</t>
  </si>
  <si>
    <t>F592871935</t>
  </si>
  <si>
    <t>ANDERSON COLUMBIA CO. INC.</t>
  </si>
  <si>
    <t>F208429863</t>
  </si>
  <si>
    <t>SICE INC</t>
  </si>
  <si>
    <t>F592397581</t>
  </si>
  <si>
    <t>DUVAL ASPHALT PRODUCTS INC.</t>
  </si>
  <si>
    <t>T2896</t>
  </si>
  <si>
    <t>F593044703</t>
  </si>
  <si>
    <t>CHINCHOR ELECTRIC INC.</t>
  </si>
  <si>
    <t>F591233559</t>
  </si>
  <si>
    <t>HALIFAX PAVING INC.</t>
  </si>
  <si>
    <t>F590594298</t>
  </si>
  <si>
    <t>HUBBARD CONSTRUCTION COMPANY</t>
  </si>
  <si>
    <t>T2922</t>
  </si>
  <si>
    <t>T2926</t>
  </si>
  <si>
    <t>F261141819</t>
  </si>
  <si>
    <t>CDM CONTRACTING INC.</t>
  </si>
  <si>
    <t>F263552913</t>
  </si>
  <si>
    <t>SUPERIOR CONSTRUCTION COMPANY SOUTHEAST</t>
  </si>
  <si>
    <t>T2980</t>
  </si>
  <si>
    <t>F273376792</t>
  </si>
  <si>
    <t>TRP CONSTRUCTION GROUP LLC</t>
  </si>
  <si>
    <t>F592247483</t>
  </si>
  <si>
    <t>PHOENIX CONSTRUCTION SERVICES INC.</t>
  </si>
  <si>
    <t>E3W17</t>
  </si>
  <si>
    <t>B10</t>
  </si>
  <si>
    <t>ACC - BONUS/INCENT/DISINCENT</t>
  </si>
  <si>
    <t>E3W88</t>
  </si>
  <si>
    <t>F630368729</t>
  </si>
  <si>
    <t>MURPHREE BRIDGE CORPORATION</t>
  </si>
  <si>
    <t>F630702929</t>
  </si>
  <si>
    <t>F &amp; W CONSTRUCTION COMPANY INC.</t>
  </si>
  <si>
    <t>F591879185</t>
  </si>
  <si>
    <t>PANHANDLE GRADING &amp; PAVING INC.</t>
  </si>
  <si>
    <t>F592895927</t>
  </si>
  <si>
    <t>ROBERTS AND ROBERTS INC.</t>
  </si>
  <si>
    <t>T3824</t>
  </si>
  <si>
    <t>F590879719</t>
  </si>
  <si>
    <t>INGRAM SIGNALIZATION INC.</t>
  </si>
  <si>
    <t>T3834</t>
  </si>
  <si>
    <t>F593598732</t>
  </si>
  <si>
    <t>ROADS INC. OF NWF</t>
  </si>
  <si>
    <t>T3880</t>
  </si>
  <si>
    <t>F208743994</t>
  </si>
  <si>
    <t>EMERALD COAST STRIPING LLC.</t>
  </si>
  <si>
    <t>F473134188</t>
  </si>
  <si>
    <t>GRAYBELLE CONSTRUCTION</t>
  </si>
  <si>
    <t>F592318360</t>
  </si>
  <si>
    <t>PRINCE CONTRACTING LLC.</t>
  </si>
  <si>
    <t>B1:B5:B5:B:::Y</t>
  </si>
  <si>
    <t>ACC - NO EXCUSE BONUS:ACC - INCENTIVE/DISINCENTIVE:ACC - INCENTIVE/DISINCENTIVE:ACC - DESIGN/BUILD - MAJOR:ACC - DESIGN/BUILD - MAJOR:DESIGN/BUILD PROJECT:DESIGN/BUILD PROJECT</t>
  </si>
  <si>
    <t>E4V48</t>
  </si>
  <si>
    <t>F593682914</t>
  </si>
  <si>
    <t>SEMINOLE EQUIPMENT INC.</t>
  </si>
  <si>
    <t>F208608887</t>
  </si>
  <si>
    <t>AUM CONSTRUCTION INC.</t>
  </si>
  <si>
    <t>F650850057</t>
  </si>
  <si>
    <t>SIGNAL TECHNOLOGY AND INSTALLATION CORP.</t>
  </si>
  <si>
    <t>F201928479</t>
  </si>
  <si>
    <t>J.W. CHEATHAM LLC</t>
  </si>
  <si>
    <t>F592098662</t>
  </si>
  <si>
    <t>RANGER CONSTRUCTION INDUSTRIES INC.</t>
  </si>
  <si>
    <t>E4W40</t>
  </si>
  <si>
    <t>F465439171</t>
  </si>
  <si>
    <t>HEAVY CIVIL INC</t>
  </si>
  <si>
    <t>F590753039</t>
  </si>
  <si>
    <t>WEEKLEY ASPHALT PAVING INC.</t>
  </si>
  <si>
    <t>F592023298</t>
  </si>
  <si>
    <t>COMMUNITY ASPHALT CORP.</t>
  </si>
  <si>
    <t>B5</t>
  </si>
  <si>
    <t>ACC - INCENTIVE/DISINCENTIVE</t>
  </si>
  <si>
    <t>F204804098</t>
  </si>
  <si>
    <t>HALLEY ENGINEERING CONTRACTORS INC.</t>
  </si>
  <si>
    <t>A6</t>
  </si>
  <si>
    <t>ICC - BAM/INCENTIVE-DISINCENT</t>
  </si>
  <si>
    <t>F650814419</t>
  </si>
  <si>
    <t>ZAHLENE ENTERPRISES INC</t>
  </si>
  <si>
    <t>T4618</t>
  </si>
  <si>
    <t>F591115297</t>
  </si>
  <si>
    <t>GENERAL ASPHALT COMPANY LLC</t>
  </si>
  <si>
    <t>F830345690</t>
  </si>
  <si>
    <t>FLORIDA ENGINEERING &amp; DEVELOPMENT CORP</t>
  </si>
  <si>
    <t>F591925201</t>
  </si>
  <si>
    <t>CONE &amp; GRAHAM INC.</t>
  </si>
  <si>
    <t>F650503073</t>
  </si>
  <si>
    <t>ARC ELECTRIC INC</t>
  </si>
  <si>
    <t>E55A2</t>
  </si>
  <si>
    <t>F273238420</t>
  </si>
  <si>
    <t>OCEANIK.US INC</t>
  </si>
  <si>
    <t>E56B9</t>
  </si>
  <si>
    <t>E57B9</t>
  </si>
  <si>
    <t>F593026022</t>
  </si>
  <si>
    <t>GIBBS &amp; REGISTER INC.</t>
  </si>
  <si>
    <t>F591742990</t>
  </si>
  <si>
    <t>SOUTHLAND CONSTRUCTION INC.</t>
  </si>
  <si>
    <t>F591858994</t>
  </si>
  <si>
    <t>TRAFFIC CONTROL DEVICES LLC</t>
  </si>
  <si>
    <t>F592934582</t>
  </si>
  <si>
    <t>HIGHWAY SAFETY DEVICES INC.</t>
  </si>
  <si>
    <t>T5775</t>
  </si>
  <si>
    <t>T5783</t>
  </si>
  <si>
    <t>T5820</t>
  </si>
  <si>
    <t>T5821</t>
  </si>
  <si>
    <t>F593057681</t>
  </si>
  <si>
    <t>PRECISION CONTRACTING SERVICES INC.</t>
  </si>
  <si>
    <t>A3</t>
  </si>
  <si>
    <t>ICC - DESIGN/BUILD - MINOR</t>
  </si>
  <si>
    <t>F592502221</t>
  </si>
  <si>
    <t>HORSEPOWER ELECTRIC INC.</t>
  </si>
  <si>
    <t>LBDB</t>
  </si>
  <si>
    <t>LOW BID DESIGN BUILD</t>
  </si>
  <si>
    <t>F811490207</t>
  </si>
  <si>
    <t>RTECH ENGINEERING LLC</t>
  </si>
  <si>
    <t>B8:LBDB</t>
  </si>
  <si>
    <t>ACC - DESIGN/BUILD - MAJOR:LOW BID DESIGN BUILD</t>
  </si>
  <si>
    <t>E6O30</t>
  </si>
  <si>
    <t>F650434021</t>
  </si>
  <si>
    <t>HORIZON CONTRACTORS INC.</t>
  </si>
  <si>
    <t>B5:B5</t>
  </si>
  <si>
    <t>ACC - INCENTIVE/DISINCENTIVE:ACC - INCENTIVE/DISINCENTIVE</t>
  </si>
  <si>
    <t>F812774010</t>
  </si>
  <si>
    <t>LEAD ENGINEERING CONTRACTORS LLC</t>
  </si>
  <si>
    <t>B5:B5:B5</t>
  </si>
  <si>
    <t>ACC - INCENTIVE/DISINCENTIVE:ACC - INCENTIVE/DISINCENTIVE:ACC - INCENTIVE/DISINCENTIVE</t>
  </si>
  <si>
    <t>T6549</t>
  </si>
  <si>
    <t>F411224817</t>
  </si>
  <si>
    <t>ABHE &amp; SVOBODA INC.</t>
  </si>
  <si>
    <t>F251607500</t>
  </si>
  <si>
    <t>AMERICAN BRIDGE COMPANY</t>
  </si>
  <si>
    <t>B0:B8:B8:B8</t>
  </si>
  <si>
    <t>ACC - LUMP SUM:ACC - DESIGN/BUILD - MAJOR:ACC - DESIGN/BUILD - MAJOR:ACC - DESIGN/BUILD - MAJOR</t>
  </si>
  <si>
    <t>T7518</t>
  </si>
  <si>
    <t>F461625297</t>
  </si>
  <si>
    <t>MIDDLESEX PAVING LLC</t>
  </si>
  <si>
    <t>QTR1</t>
  </si>
  <si>
    <t>21/22</t>
  </si>
  <si>
    <t>QTR2</t>
  </si>
  <si>
    <t>24/25</t>
  </si>
  <si>
    <t>QTR4</t>
  </si>
  <si>
    <t>23/24</t>
  </si>
  <si>
    <t>44156115201</t>
  </si>
  <si>
    <t>QTR3</t>
  </si>
  <si>
    <t>22/23</t>
  </si>
  <si>
    <t>45224115201</t>
  </si>
  <si>
    <t>20/21</t>
  </si>
  <si>
    <t>209</t>
  </si>
  <si>
    <t>214</t>
  </si>
  <si>
    <t>44284815201</t>
  </si>
  <si>
    <t>216</t>
  </si>
  <si>
    <t>44717615201</t>
  </si>
  <si>
    <t>44703715201</t>
  </si>
  <si>
    <t>45220115201</t>
  </si>
  <si>
    <t>19/20</t>
  </si>
  <si>
    <t>313</t>
  </si>
  <si>
    <t>314</t>
  </si>
  <si>
    <t>308</t>
  </si>
  <si>
    <t>43769915201</t>
  </si>
  <si>
    <t>321</t>
  </si>
  <si>
    <t>44563515201</t>
  </si>
  <si>
    <t>43078925201</t>
  </si>
  <si>
    <t>17/18</t>
  </si>
  <si>
    <t>306</t>
  </si>
  <si>
    <t>44759015201</t>
  </si>
  <si>
    <t>44575515201</t>
  </si>
  <si>
    <t>409</t>
  </si>
  <si>
    <t>408</t>
  </si>
  <si>
    <t>412</t>
  </si>
  <si>
    <t>44384315201</t>
  </si>
  <si>
    <t>18/19</t>
  </si>
  <si>
    <t>44346115201</t>
  </si>
  <si>
    <t>44609915201</t>
  </si>
  <si>
    <t>515</t>
  </si>
  <si>
    <t>513</t>
  </si>
  <si>
    <t>509</t>
  </si>
  <si>
    <t>514</t>
  </si>
  <si>
    <t>512</t>
  </si>
  <si>
    <t>44570715201</t>
  </si>
  <si>
    <t>44576715201</t>
  </si>
  <si>
    <t>45222925201</t>
  </si>
  <si>
    <t>45222935201</t>
  </si>
  <si>
    <t>44539515201</t>
  </si>
  <si>
    <t>44892315201</t>
  </si>
  <si>
    <t>507</t>
  </si>
  <si>
    <t>44709915201</t>
  </si>
  <si>
    <t>613</t>
  </si>
  <si>
    <t>636</t>
  </si>
  <si>
    <t>44390715201</t>
  </si>
  <si>
    <t>44734515201</t>
  </si>
  <si>
    <t>714</t>
  </si>
  <si>
    <t>796</t>
  </si>
  <si>
    <t>799</t>
  </si>
  <si>
    <t>45248755201</t>
  </si>
  <si>
    <t>798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</si>
  <si>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</si>
  <si>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</si>
  <si>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</si>
  <si>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</si>
  <si>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</si>
  <si>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</si>
  <si>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</si>
  <si>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</si>
  <si>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</si>
  <si>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</si>
  <si>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</si>
  <si>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</si>
  <si>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</si>
  <si>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</si>
  <si>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</si>
  <si>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</si>
  <si>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</si>
  <si>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</si>
  <si>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Note:  There were no PPP projects passed in this quarter.</t>
  </si>
  <si>
    <t>Totals Fiscal Year 2023/2024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</si>
</sst>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7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  <font>
      <b/>
      <sz val="16"/>
      <name val="CG Omeg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81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15" fillId="0" borderId="10" xfId="0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6" fillId="0" borderId="0" xfId="0" applyFont="1"/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pane xSplit="2" ySplit="2" topLeftCell="C13" activePane="bottomRight" state="frozen"/>
      <selection pane="topRight" activeCell="C1" sqref="C1"/>
      <selection pane="bottomLeft" activeCell="A3" sqref="A3"/>
      <selection pane="bottomRight" sqref="A1:A2"/>
    </sheetView>
  </sheetViews>
  <sheetFormatPr defaultColWidth="9.140625" defaultRowHeight="12"/>
  <cols>
    <col min="1" max="1" width="9.5703125" style="51" customWidth="1"/>
    <col min="2" max="2" width="12.85546875" style="51" customWidth="1"/>
    <col min="3" max="4" width="13.85546875" style="51" customWidth="1"/>
    <col min="5" max="5" width="12.7109375" style="51" customWidth="1"/>
    <col min="6" max="6" width="13.42578125" style="51" customWidth="1"/>
    <col min="7" max="7" width="13.5703125" style="51" customWidth="1"/>
    <col min="8" max="8" width="13.7109375" style="51" customWidth="1"/>
    <col min="9" max="9" width="13.140625" style="51" customWidth="1"/>
    <col min="10" max="10" width="10.5703125" style="51" customWidth="1"/>
    <col min="11" max="11" width="13.7109375" style="51" customWidth="1"/>
    <col min="12" max="12" width="10" style="51" customWidth="1"/>
    <col min="13" max="13" width="13.7109375" style="51" customWidth="1"/>
    <col min="14" max="14" width="11.42578125" style="51" customWidth="1"/>
    <col min="15" max="15" width="10.7109375" style="51" customWidth="1"/>
    <col min="16" max="22" width="8.42578125" style="51" customWidth="1"/>
    <col min="23" max="23" width="11" style="51" customWidth="1"/>
    <col min="24" max="25" width="8.140625" style="51" customWidth="1"/>
    <col min="26" max="26" width="8.28515625" style="51" customWidth="1"/>
    <col min="27" max="27" width="8.140625" style="51" customWidth="1"/>
    <col min="28" max="28" width="10.42578125" style="51" customWidth="1"/>
    <col min="29" max="30" width="10.5703125" style="51" customWidth="1"/>
    <col min="31" max="16384" width="9.140625" style="51"/>
  </cols>
  <sheetData>
    <row r="1" spans="1:31" s="30" customFormat="1" ht="61.5" customHeight="1">
      <c r="A1" s="241" t="s">
        <v>44</v>
      </c>
      <c r="B1" s="241" t="s">
        <v>105</v>
      </c>
      <c r="C1" s="241" t="s">
        <v>106</v>
      </c>
      <c r="D1" s="241" t="s">
        <v>107</v>
      </c>
      <c r="E1" s="241" t="s">
        <v>108</v>
      </c>
      <c r="F1" s="231" t="s">
        <v>109</v>
      </c>
      <c r="G1" s="231" t="s">
        <v>110</v>
      </c>
      <c r="H1" s="236" t="s">
        <v>111</v>
      </c>
      <c r="I1" s="244"/>
      <c r="J1" s="231" t="s">
        <v>142</v>
      </c>
      <c r="K1" s="236" t="s">
        <v>113</v>
      </c>
      <c r="L1" s="237"/>
      <c r="M1" s="236" t="s">
        <v>112</v>
      </c>
      <c r="N1" s="237"/>
      <c r="O1" s="231" t="s">
        <v>51</v>
      </c>
      <c r="P1" s="236" t="s">
        <v>71</v>
      </c>
      <c r="Q1" s="237"/>
      <c r="R1" s="236" t="s">
        <v>145</v>
      </c>
      <c r="S1" s="237"/>
      <c r="T1" s="236" t="s">
        <v>114</v>
      </c>
      <c r="U1" s="237"/>
      <c r="V1" s="236" t="s">
        <v>115</v>
      </c>
      <c r="W1" s="237"/>
      <c r="X1" s="236" t="s">
        <v>148</v>
      </c>
      <c r="Y1" s="237"/>
      <c r="Z1" s="231" t="s">
        <v>116</v>
      </c>
      <c r="AA1" s="231" t="s">
        <v>53</v>
      </c>
      <c r="AB1" s="231" t="s">
        <v>146</v>
      </c>
      <c r="AC1" s="231" t="s">
        <v>147</v>
      </c>
      <c r="AD1" s="231" t="s">
        <v>141</v>
      </c>
    </row>
    <row r="2" spans="1:31" s="30" customFormat="1" ht="56.25" customHeight="1">
      <c r="A2" s="242"/>
      <c r="B2" s="242"/>
      <c r="C2" s="242"/>
      <c r="D2" s="242"/>
      <c r="E2" s="242"/>
      <c r="F2" s="232"/>
      <c r="G2" s="232"/>
      <c r="H2" s="31" t="s">
        <v>117</v>
      </c>
      <c r="I2" s="31" t="s">
        <v>118</v>
      </c>
      <c r="J2" s="232"/>
      <c r="K2" s="31" t="s">
        <v>117</v>
      </c>
      <c r="L2" s="31" t="s">
        <v>119</v>
      </c>
      <c r="M2" s="31" t="s">
        <v>117</v>
      </c>
      <c r="N2" s="31" t="s">
        <v>119</v>
      </c>
      <c r="O2" s="232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32"/>
      <c r="AA2" s="232"/>
      <c r="AB2" s="232"/>
      <c r="AC2" s="232"/>
      <c r="AD2" s="232"/>
    </row>
    <row r="3" spans="1:31" s="30" customFormat="1" ht="31.5" customHeight="1" thickBot="1">
      <c r="A3" s="243">
        <v>1</v>
      </c>
      <c r="B3" s="45" t="s">
        <v>122</v>
      </c>
      <c r="C3" s="37">
        <f>'Detailed Data'!T9</f>
        <v>20941284</v>
      </c>
      <c r="D3" s="37">
        <f>'Detailed Data'!V9</f>
        <v>20713452</v>
      </c>
      <c r="E3" s="37">
        <f>'Detailed Data'!W9</f>
        <v>21840596</v>
      </c>
      <c r="F3" s="37">
        <f>'Detailed Data'!X9</f>
        <v>21140420</v>
      </c>
      <c r="G3" s="37">
        <f>'Detailed Data'!Z9</f>
        <v>0</v>
      </c>
      <c r="H3" s="37">
        <f>'Detailed Data'!AC9</f>
        <v>21173629</v>
      </c>
      <c r="I3" s="149">
        <f>IF(D3&gt;0,((H3-D3)/D3),0)</f>
        <v>2.2216335548512146E-2</v>
      </c>
      <c r="J3" s="35">
        <f>'Detailed Data'!AD9</f>
        <v>1</v>
      </c>
      <c r="K3" s="37">
        <f>'Detailed Data'!CL9</f>
        <v>898257</v>
      </c>
      <c r="L3" s="34">
        <f>IF(D3&gt;0,((K3)/D3),0)</f>
        <v>4.3365876436240562E-2</v>
      </c>
      <c r="M3" s="37">
        <f>'Detailed Data'!AG9</f>
        <v>899312</v>
      </c>
      <c r="N3" s="34">
        <f>IF(C3&gt;0,(M3/C3),0)</f>
        <v>4.2944453644771736E-2</v>
      </c>
      <c r="O3" s="38">
        <f>'Detailed Data'!J9</f>
        <v>1104</v>
      </c>
      <c r="P3" s="38">
        <f>'Detailed Data'!AH9</f>
        <v>426</v>
      </c>
      <c r="Q3" s="39">
        <f>IF(O3&gt;0,(+P3/O3),0)</f>
        <v>0.3858695652173913</v>
      </c>
      <c r="R3" s="38">
        <f>'Detailed Data'!AI9</f>
        <v>131</v>
      </c>
      <c r="S3" s="39">
        <f t="shared" ref="S3:S9" si="0">IF(O3&gt;0,(+R3/O3),0)</f>
        <v>0.11865942028985507</v>
      </c>
      <c r="T3" s="38">
        <f>'Detailed Data'!CJ9</f>
        <v>0</v>
      </c>
      <c r="U3" s="39">
        <f>IF(O3&gt;0,(+T3/O3),0)</f>
        <v>0</v>
      </c>
      <c r="V3" s="38">
        <f>'Detailed Data'!CK9</f>
        <v>184</v>
      </c>
      <c r="W3" s="39">
        <f>IF(O3&gt;0,(+V3/O3),0)</f>
        <v>0.16666666666666666</v>
      </c>
      <c r="X3" s="38">
        <f t="shared" ref="X3:X29" si="1">O3+T3+V3</f>
        <v>1288</v>
      </c>
      <c r="Y3" s="39">
        <f>IF(O3&gt;0,((X3-O3)/O3),0)</f>
        <v>0.16666666666666666</v>
      </c>
      <c r="Z3" s="38">
        <f>'Detailed Data'!K9</f>
        <v>1823</v>
      </c>
      <c r="AA3" s="38">
        <f>'Detailed Data'!L9</f>
        <v>1805</v>
      </c>
      <c r="AB3" s="38">
        <f t="shared" ref="AB3:AB29" si="2">+AA3-P3-R3</f>
        <v>1248</v>
      </c>
      <c r="AC3" s="152">
        <f>IF(O3&gt;0,((AB3-O3)/O3),0)</f>
        <v>0.13043478260869565</v>
      </c>
      <c r="AD3" s="35">
        <f>'Detailed Data'!M9</f>
        <v>0.8</v>
      </c>
    </row>
    <row r="4" spans="1:31" s="30" customFormat="1" ht="31.5" customHeight="1" thickTop="1" thickBot="1">
      <c r="A4" s="239"/>
      <c r="B4" s="164" t="s">
        <v>123</v>
      </c>
      <c r="C4" s="165">
        <f>'Detailed Data'!T18</f>
        <v>33375706</v>
      </c>
      <c r="D4" s="165">
        <f>'Detailed Data'!V18</f>
        <v>32977609</v>
      </c>
      <c r="E4" s="165">
        <f>'Detailed Data'!W18</f>
        <v>33553775</v>
      </c>
      <c r="F4" s="165">
        <f>'Detailed Data'!X18</f>
        <v>32635194</v>
      </c>
      <c r="G4" s="165">
        <f>'Detailed Data'!Z18</f>
        <v>0</v>
      </c>
      <c r="H4" s="165">
        <f>'Detailed Data'!AC18</f>
        <v>32710171</v>
      </c>
      <c r="I4" s="149">
        <f t="shared" ref="I4:I29" si="3">IF(D4&gt;0,((H4-D4)/D4),0)</f>
        <v>-8.1096843618953703E-3</v>
      </c>
      <c r="J4" s="35">
        <f>'Detailed Data'!AD18</f>
        <v>1</v>
      </c>
      <c r="K4" s="163">
        <f>'Detailed Data'!CL18</f>
        <v>252348</v>
      </c>
      <c r="L4" s="167">
        <f t="shared" ref="L4:L29" si="4">IF(D4&gt;0,((K4)/D4),0)</f>
        <v>7.6521011574853717E-3</v>
      </c>
      <c r="M4" s="163">
        <f>'Detailed Data'!AG18</f>
        <v>178069</v>
      </c>
      <c r="N4" s="34">
        <f t="shared" ref="N4:N29" si="5">IF(C4&gt;0,(M4/C4),0)</f>
        <v>5.3352878887415892E-3</v>
      </c>
      <c r="O4" s="161">
        <f>'Detailed Data'!J18</f>
        <v>1905</v>
      </c>
      <c r="P4" s="161">
        <f>'Detailed Data'!AH18</f>
        <v>344</v>
      </c>
      <c r="Q4" s="169">
        <f t="shared" ref="Q4:Q29" si="6">IF(O4&gt;0,(+P4/O4),0)</f>
        <v>0.18057742782152231</v>
      </c>
      <c r="R4" s="161">
        <f>'Detailed Data'!AI18</f>
        <v>166</v>
      </c>
      <c r="S4" s="169">
        <f t="shared" si="0"/>
        <v>8.7139107611548555E-2</v>
      </c>
      <c r="T4" s="161">
        <f>'Detailed Data'!CJ18</f>
        <v>67</v>
      </c>
      <c r="U4" s="171">
        <f t="shared" ref="U4:U29" si="7">IF(O4&gt;0,(+T4/O4),0)</f>
        <v>3.5170603674540682E-2</v>
      </c>
      <c r="V4" s="160">
        <f>'Detailed Data'!CK18</f>
        <v>128</v>
      </c>
      <c r="W4" s="171">
        <f t="shared" ref="W4:W29" si="8">IF(O4&gt;0,(+V4/O4),0)</f>
        <v>6.7191601049868765E-2</v>
      </c>
      <c r="X4" s="160">
        <f t="shared" si="1"/>
        <v>2100</v>
      </c>
      <c r="Y4" s="171">
        <f t="shared" ref="Y4:Y29" si="9">IF(O4&gt;0,((X4-O4)/O4),0)</f>
        <v>0.10236220472440945</v>
      </c>
      <c r="Z4" s="160">
        <f>'Detailed Data'!K18</f>
        <v>2556</v>
      </c>
      <c r="AA4" s="160">
        <f>'Detailed Data'!L18</f>
        <v>2526</v>
      </c>
      <c r="AB4" s="160">
        <f t="shared" si="2"/>
        <v>2016</v>
      </c>
      <c r="AC4" s="172">
        <f t="shared" ref="AC4:AC29" si="10">IF(O4&gt;0,((AB4-O4)/O4),0)</f>
        <v>5.826771653543307E-2</v>
      </c>
      <c r="AD4" s="173">
        <f>'Detailed Data'!M18</f>
        <v>0.8571428571428571</v>
      </c>
    </row>
    <row r="5" spans="1:31" s="30" customFormat="1" ht="31.5" customHeight="1" thickTop="1" thickBot="1">
      <c r="A5" s="240"/>
      <c r="B5" s="162" t="s">
        <v>124</v>
      </c>
      <c r="C5" s="163">
        <f t="shared" ref="C5:H5" si="11">SUM(C3,C4,)</f>
        <v>54316990</v>
      </c>
      <c r="D5" s="163">
        <f t="shared" si="11"/>
        <v>53691061</v>
      </c>
      <c r="E5" s="163">
        <f t="shared" si="11"/>
        <v>55394371</v>
      </c>
      <c r="F5" s="163">
        <f t="shared" si="11"/>
        <v>53775614</v>
      </c>
      <c r="G5" s="163">
        <f t="shared" si="11"/>
        <v>0</v>
      </c>
      <c r="H5" s="163">
        <f t="shared" si="11"/>
        <v>53883800</v>
      </c>
      <c r="I5" s="149">
        <f t="shared" si="3"/>
        <v>3.5897781941764944E-3</v>
      </c>
      <c r="J5" s="166">
        <f>'Detailed Data'!AD19</f>
        <v>1</v>
      </c>
      <c r="K5" s="163">
        <f>SUM(K3,K4,)</f>
        <v>1150605</v>
      </c>
      <c r="L5" s="168">
        <f t="shared" si="4"/>
        <v>2.1430103607004525E-2</v>
      </c>
      <c r="M5" s="163">
        <f>SUM(M3,M4,)</f>
        <v>1077381</v>
      </c>
      <c r="N5" s="167">
        <f t="shared" si="5"/>
        <v>1.9835064498235265E-2</v>
      </c>
      <c r="O5" s="161">
        <f>SUM(O3,O4,)</f>
        <v>3009</v>
      </c>
      <c r="P5" s="161">
        <f>SUM(P3,P4,)</f>
        <v>770</v>
      </c>
      <c r="Q5" s="169">
        <f t="shared" si="6"/>
        <v>0.25589896975739446</v>
      </c>
      <c r="R5" s="161">
        <f>SUM(R3,R4,)</f>
        <v>297</v>
      </c>
      <c r="S5" s="169">
        <f t="shared" si="0"/>
        <v>9.8703888334995021E-2</v>
      </c>
      <c r="T5" s="161">
        <f>SUM(T3,T4,)</f>
        <v>67</v>
      </c>
      <c r="U5" s="169">
        <f t="shared" si="7"/>
        <v>2.2266533732136922E-2</v>
      </c>
      <c r="V5" s="161">
        <f>SUM(V3,V4,)</f>
        <v>312</v>
      </c>
      <c r="W5" s="169">
        <f t="shared" si="8"/>
        <v>0.10368893320039881</v>
      </c>
      <c r="X5" s="161">
        <f t="shared" si="1"/>
        <v>3388</v>
      </c>
      <c r="Y5" s="169">
        <f t="shared" si="9"/>
        <v>0.12595546693253573</v>
      </c>
      <c r="Z5" s="161">
        <f>SUM(Z3,Z4,)</f>
        <v>4379</v>
      </c>
      <c r="AA5" s="161">
        <f>SUM(AA3,AA4,)</f>
        <v>4331</v>
      </c>
      <c r="AB5" s="161">
        <f t="shared" si="2"/>
        <v>3264</v>
      </c>
      <c r="AC5" s="170">
        <f t="shared" si="10"/>
        <v>8.4745762711864403E-2</v>
      </c>
      <c r="AD5" s="166">
        <f>'Detailed Data'!M19</f>
        <v>0.83333333333333337</v>
      </c>
      <c r="AE5" s="36"/>
    </row>
    <row r="6" spans="1:31" s="30" customFormat="1" ht="31.5" customHeight="1" thickTop="1" thickBot="1">
      <c r="A6" s="238">
        <v>2</v>
      </c>
      <c r="B6" s="174" t="s">
        <v>122</v>
      </c>
      <c r="C6" s="165">
        <f>'Detailed Data'!T41</f>
        <v>110523269</v>
      </c>
      <c r="D6" s="165">
        <f>'Detailed Data'!V41</f>
        <v>109099685</v>
      </c>
      <c r="E6" s="165">
        <f>'Detailed Data'!W41</f>
        <v>111318374</v>
      </c>
      <c r="F6" s="165">
        <f>'Detailed Data'!X41</f>
        <v>112890041</v>
      </c>
      <c r="G6" s="165">
        <f>'Detailed Data'!Z41</f>
        <v>0</v>
      </c>
      <c r="H6" s="165">
        <f>'Detailed Data'!AC41</f>
        <v>113366452</v>
      </c>
      <c r="I6" s="175">
        <f t="shared" si="3"/>
        <v>3.9108884686513988E-2</v>
      </c>
      <c r="J6" s="173">
        <f>'Detailed Data'!AD41</f>
        <v>1</v>
      </c>
      <c r="K6" s="165">
        <f>'Detailed Data'!CL41</f>
        <v>1279960</v>
      </c>
      <c r="L6" s="168">
        <f t="shared" si="4"/>
        <v>1.1732022874309857E-2</v>
      </c>
      <c r="M6" s="165">
        <f>'Detailed Data'!AG41</f>
        <v>795106</v>
      </c>
      <c r="N6" s="168">
        <f t="shared" si="5"/>
        <v>7.1940145020502428E-3</v>
      </c>
      <c r="O6" s="160">
        <f>'Detailed Data'!J41</f>
        <v>4206</v>
      </c>
      <c r="P6" s="160">
        <f>'Detailed Data'!AH41</f>
        <v>1740</v>
      </c>
      <c r="Q6" s="171">
        <f t="shared" si="6"/>
        <v>0.4136947218259629</v>
      </c>
      <c r="R6" s="160">
        <f>'Detailed Data'!AI41</f>
        <v>798</v>
      </c>
      <c r="S6" s="171">
        <f t="shared" si="0"/>
        <v>0.18972895863052783</v>
      </c>
      <c r="T6" s="160">
        <f>'Detailed Data'!CJ41</f>
        <v>544</v>
      </c>
      <c r="U6" s="171">
        <f t="shared" si="7"/>
        <v>0.12933903946742747</v>
      </c>
      <c r="V6" s="160">
        <f>'Detailed Data'!CK41</f>
        <v>1109</v>
      </c>
      <c r="W6" s="171">
        <f t="shared" si="8"/>
        <v>0.2636709462672373</v>
      </c>
      <c r="X6" s="160">
        <f t="shared" si="1"/>
        <v>5859</v>
      </c>
      <c r="Y6" s="171">
        <f t="shared" si="9"/>
        <v>0.39300998573466478</v>
      </c>
      <c r="Z6" s="160">
        <f>'Detailed Data'!K41</f>
        <v>7397</v>
      </c>
      <c r="AA6" s="160">
        <f>'Detailed Data'!L41</f>
        <v>7309</v>
      </c>
      <c r="AB6" s="160">
        <f t="shared" si="2"/>
        <v>4771</v>
      </c>
      <c r="AC6" s="172">
        <f t="shared" si="10"/>
        <v>0.1343319067998098</v>
      </c>
      <c r="AD6" s="173">
        <f>'Detailed Data'!M41</f>
        <v>0.75</v>
      </c>
      <c r="AE6" s="36"/>
    </row>
    <row r="7" spans="1:31" s="30" customFormat="1" ht="31.5" customHeight="1" thickTop="1" thickBot="1">
      <c r="A7" s="239"/>
      <c r="B7" s="164" t="s">
        <v>123</v>
      </c>
      <c r="C7" s="165">
        <f>'Detailed Data'!T46</f>
        <v>32345205</v>
      </c>
      <c r="D7" s="165">
        <f>'Detailed Data'!V46</f>
        <v>32040913</v>
      </c>
      <c r="E7" s="165">
        <f>'Detailed Data'!W46</f>
        <v>38790677</v>
      </c>
      <c r="F7" s="165">
        <f>'Detailed Data'!X46</f>
        <v>39686706</v>
      </c>
      <c r="G7" s="165">
        <f>'Detailed Data'!Z46</f>
        <v>0</v>
      </c>
      <c r="H7" s="165">
        <f>'Detailed Data'!AC46</f>
        <v>39722319</v>
      </c>
      <c r="I7" s="175">
        <f t="shared" si="3"/>
        <v>0.23973742570943593</v>
      </c>
      <c r="J7" s="173">
        <f>'Detailed Data'!AD46</f>
        <v>0.33333333333333331</v>
      </c>
      <c r="K7" s="165">
        <f>'Detailed Data'!CL46</f>
        <v>6592276</v>
      </c>
      <c r="L7" s="168">
        <f t="shared" si="4"/>
        <v>0.20574557285555503</v>
      </c>
      <c r="M7" s="165">
        <f>'Detailed Data'!AG46</f>
        <v>6445472</v>
      </c>
      <c r="N7" s="168">
        <f t="shared" si="5"/>
        <v>0.19927132939797412</v>
      </c>
      <c r="O7" s="160">
        <f>'Detailed Data'!J46</f>
        <v>1210</v>
      </c>
      <c r="P7" s="160">
        <f>'Detailed Data'!AH46</f>
        <v>304</v>
      </c>
      <c r="Q7" s="171">
        <f t="shared" si="6"/>
        <v>0.25123966942148762</v>
      </c>
      <c r="R7" s="160">
        <f>'Detailed Data'!AI46</f>
        <v>214</v>
      </c>
      <c r="S7" s="171">
        <f t="shared" si="0"/>
        <v>0.17685950413223139</v>
      </c>
      <c r="T7" s="160">
        <f>'Detailed Data'!CJ46</f>
        <v>22</v>
      </c>
      <c r="U7" s="171">
        <f t="shared" si="7"/>
        <v>1.8181818181818181E-2</v>
      </c>
      <c r="V7" s="160">
        <f>'Detailed Data'!CK46</f>
        <v>513</v>
      </c>
      <c r="W7" s="171">
        <f t="shared" si="8"/>
        <v>0.42396694214876035</v>
      </c>
      <c r="X7" s="160">
        <f t="shared" si="1"/>
        <v>1745</v>
      </c>
      <c r="Y7" s="171">
        <f t="shared" si="9"/>
        <v>0.44214876033057854</v>
      </c>
      <c r="Z7" s="160">
        <f>'Detailed Data'!K46</f>
        <v>2257</v>
      </c>
      <c r="AA7" s="160">
        <f>'Detailed Data'!L46</f>
        <v>2233</v>
      </c>
      <c r="AB7" s="160">
        <f t="shared" si="2"/>
        <v>1715</v>
      </c>
      <c r="AC7" s="172">
        <f t="shared" si="10"/>
        <v>0.41735537190082644</v>
      </c>
      <c r="AD7" s="173">
        <f>'Detailed Data'!M46</f>
        <v>0</v>
      </c>
      <c r="AE7" s="36"/>
    </row>
    <row r="8" spans="1:31" s="30" customFormat="1" ht="31.5" customHeight="1" thickTop="1" thickBot="1">
      <c r="A8" s="240"/>
      <c r="B8" s="164" t="s">
        <v>124</v>
      </c>
      <c r="C8" s="165">
        <f t="shared" ref="C8:H8" si="12">SUM(C6,C7,)</f>
        <v>142868474</v>
      </c>
      <c r="D8" s="165">
        <f t="shared" si="12"/>
        <v>141140598</v>
      </c>
      <c r="E8" s="165">
        <f t="shared" si="12"/>
        <v>150109051</v>
      </c>
      <c r="F8" s="165">
        <f t="shared" si="12"/>
        <v>152576747</v>
      </c>
      <c r="G8" s="165">
        <f t="shared" si="12"/>
        <v>0</v>
      </c>
      <c r="H8" s="165">
        <f t="shared" si="12"/>
        <v>153088771</v>
      </c>
      <c r="I8" s="175">
        <f t="shared" si="3"/>
        <v>8.4654402555386657E-2</v>
      </c>
      <c r="J8" s="173">
        <f>'Detailed Data'!AD47</f>
        <v>0.91304347826086951</v>
      </c>
      <c r="K8" s="165">
        <f>SUM(K6,K7,)</f>
        <v>7872236</v>
      </c>
      <c r="L8" s="168">
        <f t="shared" si="4"/>
        <v>5.5775844169230461E-2</v>
      </c>
      <c r="M8" s="165">
        <f>SUM(M6,M7,)</f>
        <v>7240578</v>
      </c>
      <c r="N8" s="168">
        <f t="shared" si="5"/>
        <v>5.0680026161684905E-2</v>
      </c>
      <c r="O8" s="160">
        <f>SUM(O6,O7,)</f>
        <v>5416</v>
      </c>
      <c r="P8" s="160">
        <f>SUM(P6,P7,)</f>
        <v>2044</v>
      </c>
      <c r="Q8" s="171">
        <f t="shared" si="6"/>
        <v>0.37740029542097486</v>
      </c>
      <c r="R8" s="160">
        <f>SUM(R6,R7,)</f>
        <v>1012</v>
      </c>
      <c r="S8" s="171">
        <f t="shared" si="0"/>
        <v>0.18685376661742983</v>
      </c>
      <c r="T8" s="160">
        <f>SUM(T6,T7,)</f>
        <v>566</v>
      </c>
      <c r="U8" s="171">
        <f t="shared" si="7"/>
        <v>0.10450516986706056</v>
      </c>
      <c r="V8" s="160">
        <f>SUM(V6,V7,)</f>
        <v>1622</v>
      </c>
      <c r="W8" s="171">
        <f t="shared" si="8"/>
        <v>0.29948301329394389</v>
      </c>
      <c r="X8" s="160">
        <f t="shared" si="1"/>
        <v>7604</v>
      </c>
      <c r="Y8" s="171">
        <f t="shared" si="9"/>
        <v>0.40398818316100443</v>
      </c>
      <c r="Z8" s="160">
        <f>SUM(Z6,Z7,)</f>
        <v>9654</v>
      </c>
      <c r="AA8" s="160">
        <f>SUM(AA6,AA7,)</f>
        <v>9542</v>
      </c>
      <c r="AB8" s="160">
        <f t="shared" si="2"/>
        <v>6486</v>
      </c>
      <c r="AC8" s="172">
        <f t="shared" si="10"/>
        <v>0.19756277695716395</v>
      </c>
      <c r="AD8" s="173">
        <f>'Detailed Data'!M47</f>
        <v>0.65217391304347827</v>
      </c>
      <c r="AE8" s="36"/>
    </row>
    <row r="9" spans="1:31" s="30" customFormat="1" ht="31.5" customHeight="1" thickTop="1" thickBot="1">
      <c r="A9" s="238">
        <v>3</v>
      </c>
      <c r="B9" s="174" t="s">
        <v>122</v>
      </c>
      <c r="C9" s="165">
        <f>'Detailed Data'!T73</f>
        <v>124592655</v>
      </c>
      <c r="D9" s="165">
        <f>'Detailed Data'!V73</f>
        <v>123236185</v>
      </c>
      <c r="E9" s="165">
        <f>'Detailed Data'!W73</f>
        <v>125222405</v>
      </c>
      <c r="F9" s="165">
        <f>'Detailed Data'!X73</f>
        <v>130620455</v>
      </c>
      <c r="G9" s="165">
        <f>'Detailed Data'!Z73</f>
        <v>0</v>
      </c>
      <c r="H9" s="165">
        <f>'Detailed Data'!AC73</f>
        <v>130482632</v>
      </c>
      <c r="I9" s="175">
        <f t="shared" si="3"/>
        <v>5.8801292818339027E-2</v>
      </c>
      <c r="J9" s="173">
        <f>'Detailed Data'!AD73</f>
        <v>0.91666666666666663</v>
      </c>
      <c r="K9" s="165">
        <f>'Detailed Data'!CL73</f>
        <v>866751</v>
      </c>
      <c r="L9" s="168">
        <f t="shared" si="4"/>
        <v>7.0332508264516628E-3</v>
      </c>
      <c r="M9" s="165">
        <f>'Detailed Data'!AG73</f>
        <v>629749</v>
      </c>
      <c r="N9" s="168">
        <f t="shared" si="5"/>
        <v>5.0544632827673507E-3</v>
      </c>
      <c r="O9" s="160">
        <f>'Detailed Data'!J73</f>
        <v>4937</v>
      </c>
      <c r="P9" s="160">
        <f>'Detailed Data'!AH73</f>
        <v>2866</v>
      </c>
      <c r="Q9" s="171">
        <f t="shared" si="6"/>
        <v>0.58051448247923843</v>
      </c>
      <c r="R9" s="160">
        <f>'Detailed Data'!AI73</f>
        <v>993</v>
      </c>
      <c r="S9" s="171">
        <f t="shared" si="0"/>
        <v>0.20113429208021066</v>
      </c>
      <c r="T9" s="160">
        <f>'Detailed Data'!CJ73</f>
        <v>1483</v>
      </c>
      <c r="U9" s="171">
        <f t="shared" si="7"/>
        <v>0.30038484909864288</v>
      </c>
      <c r="V9" s="160">
        <f>'Detailed Data'!CK73</f>
        <v>154</v>
      </c>
      <c r="W9" s="171">
        <f t="shared" si="8"/>
        <v>3.1193032205792993E-2</v>
      </c>
      <c r="X9" s="160">
        <f t="shared" si="1"/>
        <v>6574</v>
      </c>
      <c r="Y9" s="171">
        <f t="shared" si="9"/>
        <v>0.33157788130443588</v>
      </c>
      <c r="Z9" s="160">
        <f>'Detailed Data'!K73</f>
        <v>9568</v>
      </c>
      <c r="AA9" s="160">
        <f>'Detailed Data'!L73</f>
        <v>9527</v>
      </c>
      <c r="AB9" s="160">
        <f t="shared" si="2"/>
        <v>5668</v>
      </c>
      <c r="AC9" s="172">
        <f t="shared" si="10"/>
        <v>0.14806562689892647</v>
      </c>
      <c r="AD9" s="173">
        <f>'Detailed Data'!M73</f>
        <v>0.79166666666666663</v>
      </c>
      <c r="AE9" s="36"/>
    </row>
    <row r="10" spans="1:31" s="30" customFormat="1" ht="31.5" customHeight="1" thickTop="1" thickBot="1">
      <c r="A10" s="239"/>
      <c r="B10" s="164" t="s">
        <v>123</v>
      </c>
      <c r="C10" s="165">
        <f>'Detailed Data'!T81</f>
        <v>48388906</v>
      </c>
      <c r="D10" s="165">
        <f>'Detailed Data'!V81</f>
        <v>47988906</v>
      </c>
      <c r="E10" s="165">
        <f>'Detailed Data'!W81</f>
        <v>49219843</v>
      </c>
      <c r="F10" s="165">
        <f>'Detailed Data'!X81</f>
        <v>49749026</v>
      </c>
      <c r="G10" s="165">
        <f>'Detailed Data'!Z81</f>
        <v>800</v>
      </c>
      <c r="H10" s="165">
        <f>'Detailed Data'!AC81</f>
        <v>49965192</v>
      </c>
      <c r="I10" s="175">
        <f t="shared" si="3"/>
        <v>4.118214322285238E-2</v>
      </c>
      <c r="J10" s="173">
        <f>'Detailed Data'!AD81</f>
        <v>1</v>
      </c>
      <c r="K10" s="165">
        <f>'Detailed Data'!CL81</f>
        <v>894811</v>
      </c>
      <c r="L10" s="168">
        <f t="shared" si="4"/>
        <v>1.8646205437565091E-2</v>
      </c>
      <c r="M10" s="165">
        <f>'Detailed Data'!AG81</f>
        <v>830937</v>
      </c>
      <c r="N10" s="168">
        <f t="shared" si="5"/>
        <v>1.7172055925380913E-2</v>
      </c>
      <c r="O10" s="160">
        <f>'Detailed Data'!J81</f>
        <v>2002</v>
      </c>
      <c r="P10" s="160">
        <f>'Detailed Data'!AH81</f>
        <v>596</v>
      </c>
      <c r="Q10" s="171">
        <f t="shared" si="6"/>
        <v>0.29770229770229772</v>
      </c>
      <c r="R10" s="160">
        <f>'Detailed Data'!AI81</f>
        <v>267</v>
      </c>
      <c r="S10" s="171">
        <f t="shared" ref="S10:S29" si="13">IF(O10&gt;0,(+R10/O10),0)</f>
        <v>0.13336663336663337</v>
      </c>
      <c r="T10" s="160">
        <f>'Detailed Data'!CJ81</f>
        <v>238</v>
      </c>
      <c r="U10" s="171">
        <f t="shared" si="7"/>
        <v>0.11888111888111888</v>
      </c>
      <c r="V10" s="160">
        <f>'Detailed Data'!CK81</f>
        <v>21</v>
      </c>
      <c r="W10" s="171">
        <f t="shared" si="8"/>
        <v>1.048951048951049E-2</v>
      </c>
      <c r="X10" s="160">
        <f t="shared" si="1"/>
        <v>2261</v>
      </c>
      <c r="Y10" s="171">
        <f t="shared" si="9"/>
        <v>0.12937062937062938</v>
      </c>
      <c r="Z10" s="160">
        <f>'Detailed Data'!K81</f>
        <v>3140</v>
      </c>
      <c r="AA10" s="160">
        <f>'Detailed Data'!L81</f>
        <v>3120</v>
      </c>
      <c r="AB10" s="160">
        <f t="shared" si="2"/>
        <v>2257</v>
      </c>
      <c r="AC10" s="172">
        <f t="shared" si="10"/>
        <v>0.12737262737262736</v>
      </c>
      <c r="AD10" s="173">
        <f>'Detailed Data'!M81</f>
        <v>1</v>
      </c>
      <c r="AE10" s="36"/>
    </row>
    <row r="11" spans="1:31" s="30" customFormat="1" ht="31.5" customHeight="1" thickTop="1" thickBot="1">
      <c r="A11" s="240"/>
      <c r="B11" s="164" t="s">
        <v>124</v>
      </c>
      <c r="C11" s="165">
        <f t="shared" ref="C11:H11" si="14">SUM(C9,C10,)</f>
        <v>172981561</v>
      </c>
      <c r="D11" s="165">
        <f t="shared" si="14"/>
        <v>171225091</v>
      </c>
      <c r="E11" s="165">
        <f t="shared" si="14"/>
        <v>174442248</v>
      </c>
      <c r="F11" s="165">
        <f t="shared" si="14"/>
        <v>180369481</v>
      </c>
      <c r="G11" s="165">
        <f t="shared" si="14"/>
        <v>800</v>
      </c>
      <c r="H11" s="165">
        <f t="shared" si="14"/>
        <v>180447824</v>
      </c>
      <c r="I11" s="175">
        <f t="shared" si="3"/>
        <v>5.3863209802586701E-2</v>
      </c>
      <c r="J11" s="173">
        <f>'Detailed Data'!AD82</f>
        <v>0.93333333333333335</v>
      </c>
      <c r="K11" s="165">
        <f>SUM(K9,K10,)</f>
        <v>1761562</v>
      </c>
      <c r="L11" s="168">
        <f t="shared" si="4"/>
        <v>1.0287989860084232E-2</v>
      </c>
      <c r="M11" s="165">
        <f>SUM(M9,M10,)</f>
        <v>1460686</v>
      </c>
      <c r="N11" s="168">
        <f t="shared" si="5"/>
        <v>8.4441716883338798E-3</v>
      </c>
      <c r="O11" s="160">
        <f>SUM(O9,O10,)</f>
        <v>6939</v>
      </c>
      <c r="P11" s="160">
        <f>SUM(P9,P10,)</f>
        <v>3462</v>
      </c>
      <c r="Q11" s="171">
        <f t="shared" si="6"/>
        <v>0.49891915261565067</v>
      </c>
      <c r="R11" s="160">
        <f>SUM(R9,R10,)</f>
        <v>1260</v>
      </c>
      <c r="S11" s="171">
        <f t="shared" si="13"/>
        <v>0.18158236057068741</v>
      </c>
      <c r="T11" s="160">
        <f>SUM(T9,T10,)</f>
        <v>1721</v>
      </c>
      <c r="U11" s="171">
        <f t="shared" si="7"/>
        <v>0.24801844646202623</v>
      </c>
      <c r="V11" s="160">
        <f>SUM(V9,V10,)</f>
        <v>175</v>
      </c>
      <c r="W11" s="171">
        <f t="shared" si="8"/>
        <v>2.5219772301484363E-2</v>
      </c>
      <c r="X11" s="160">
        <f t="shared" si="1"/>
        <v>8835</v>
      </c>
      <c r="Y11" s="171">
        <f t="shared" si="9"/>
        <v>0.27323821876351057</v>
      </c>
      <c r="Z11" s="160">
        <f>SUM(Z9,Z10,)</f>
        <v>12708</v>
      </c>
      <c r="AA11" s="160">
        <f>SUM(AA9,AA10,)</f>
        <v>12647</v>
      </c>
      <c r="AB11" s="160">
        <f t="shared" si="2"/>
        <v>7925</v>
      </c>
      <c r="AC11" s="172">
        <f t="shared" si="10"/>
        <v>0.14209540279579191</v>
      </c>
      <c r="AD11" s="173">
        <f>'Detailed Data'!M82</f>
        <v>0.83333333333333337</v>
      </c>
      <c r="AE11" s="36"/>
    </row>
    <row r="12" spans="1:31" s="30" customFormat="1" ht="31.5" customHeight="1" thickTop="1" thickBot="1">
      <c r="A12" s="238">
        <v>4</v>
      </c>
      <c r="B12" s="174" t="s">
        <v>122</v>
      </c>
      <c r="C12" s="165">
        <f>'Detailed Data'!T98</f>
        <v>136231474</v>
      </c>
      <c r="D12" s="165">
        <f>'Detailed Data'!V98</f>
        <v>135186142</v>
      </c>
      <c r="E12" s="165">
        <f>'Detailed Data'!W98</f>
        <v>139286391</v>
      </c>
      <c r="F12" s="165">
        <f>'Detailed Data'!X98</f>
        <v>137227612</v>
      </c>
      <c r="G12" s="165">
        <f>'Detailed Data'!Z98</f>
        <v>-75000</v>
      </c>
      <c r="H12" s="165">
        <f>'Detailed Data'!AC98</f>
        <v>138030387</v>
      </c>
      <c r="I12" s="175">
        <f t="shared" si="3"/>
        <v>2.1039471634599943E-2</v>
      </c>
      <c r="J12" s="173">
        <f>'Detailed Data'!AD98</f>
        <v>1</v>
      </c>
      <c r="K12" s="165">
        <f>'Detailed Data'!CL98</f>
        <v>3171550</v>
      </c>
      <c r="L12" s="168">
        <f t="shared" si="4"/>
        <v>2.3460614772185747E-2</v>
      </c>
      <c r="M12" s="165">
        <f>'Detailed Data'!AG98</f>
        <v>3270366</v>
      </c>
      <c r="N12" s="168">
        <f t="shared" si="5"/>
        <v>2.4005950343016915E-2</v>
      </c>
      <c r="O12" s="160">
        <f>'Detailed Data'!J98</f>
        <v>5847</v>
      </c>
      <c r="P12" s="160">
        <f>'Detailed Data'!AH98</f>
        <v>1527</v>
      </c>
      <c r="Q12" s="171">
        <f t="shared" si="6"/>
        <v>0.26115956900974857</v>
      </c>
      <c r="R12" s="160">
        <f>'Detailed Data'!AI98</f>
        <v>514</v>
      </c>
      <c r="S12" s="171">
        <f t="shared" si="13"/>
        <v>8.7908329057636389E-2</v>
      </c>
      <c r="T12" s="160">
        <f>'Detailed Data'!CJ98</f>
        <v>231</v>
      </c>
      <c r="U12" s="171">
        <f t="shared" si="7"/>
        <v>3.9507439712673169E-2</v>
      </c>
      <c r="V12" s="160">
        <f>'Detailed Data'!CK98</f>
        <v>244</v>
      </c>
      <c r="W12" s="171">
        <f t="shared" si="8"/>
        <v>4.1730802120745682E-2</v>
      </c>
      <c r="X12" s="160">
        <f t="shared" si="1"/>
        <v>6322</v>
      </c>
      <c r="Y12" s="171">
        <f t="shared" si="9"/>
        <v>8.1238241833418851E-2</v>
      </c>
      <c r="Z12" s="160">
        <f>'Detailed Data'!K98</f>
        <v>8247</v>
      </c>
      <c r="AA12" s="160">
        <f>'Detailed Data'!L98</f>
        <v>8223</v>
      </c>
      <c r="AB12" s="160">
        <f t="shared" si="2"/>
        <v>6182</v>
      </c>
      <c r="AC12" s="172">
        <f t="shared" si="10"/>
        <v>5.7294338977253292E-2</v>
      </c>
      <c r="AD12" s="173">
        <f>'Detailed Data'!M98</f>
        <v>1</v>
      </c>
      <c r="AE12" s="36"/>
    </row>
    <row r="13" spans="1:31" s="30" customFormat="1" ht="31.5" customHeight="1" thickTop="1" thickBot="1">
      <c r="A13" s="239"/>
      <c r="B13" s="164" t="s">
        <v>123</v>
      </c>
      <c r="C13" s="165">
        <f>'Detailed Data'!T108</f>
        <v>170952172</v>
      </c>
      <c r="D13" s="165">
        <f>'Detailed Data'!V108</f>
        <v>170398939</v>
      </c>
      <c r="E13" s="165">
        <f>'Detailed Data'!W108</f>
        <v>174775003</v>
      </c>
      <c r="F13" s="165">
        <f>'Detailed Data'!X108</f>
        <v>174748202</v>
      </c>
      <c r="G13" s="165">
        <f>'Detailed Data'!Z108</f>
        <v>1375000</v>
      </c>
      <c r="H13" s="165">
        <f>'Detailed Data'!AC108</f>
        <v>175595715</v>
      </c>
      <c r="I13" s="175">
        <f t="shared" si="3"/>
        <v>3.0497701631815911E-2</v>
      </c>
      <c r="J13" s="173">
        <f>'Detailed Data'!AD108</f>
        <v>1</v>
      </c>
      <c r="K13" s="165">
        <f>'Detailed Data'!CL108</f>
        <v>3894783</v>
      </c>
      <c r="L13" s="168">
        <f t="shared" si="4"/>
        <v>2.2856850065246005E-2</v>
      </c>
      <c r="M13" s="165">
        <f>'Detailed Data'!AG108</f>
        <v>3864582</v>
      </c>
      <c r="N13" s="168">
        <f t="shared" si="5"/>
        <v>2.2606217603365696E-2</v>
      </c>
      <c r="O13" s="160">
        <f>'Detailed Data'!J108</f>
        <v>3334</v>
      </c>
      <c r="P13" s="160">
        <f>'Detailed Data'!AH108</f>
        <v>470</v>
      </c>
      <c r="Q13" s="171">
        <f t="shared" si="6"/>
        <v>0.14097180563887224</v>
      </c>
      <c r="R13" s="160">
        <f>'Detailed Data'!AI108</f>
        <v>249</v>
      </c>
      <c r="S13" s="171">
        <f t="shared" si="13"/>
        <v>7.4685062987402517E-2</v>
      </c>
      <c r="T13" s="160">
        <f>'Detailed Data'!CJ108</f>
        <v>247</v>
      </c>
      <c r="U13" s="171">
        <f t="shared" si="7"/>
        <v>7.4085182963407312E-2</v>
      </c>
      <c r="V13" s="160">
        <f>'Detailed Data'!CK108</f>
        <v>0</v>
      </c>
      <c r="W13" s="171">
        <f t="shared" si="8"/>
        <v>0</v>
      </c>
      <c r="X13" s="160">
        <f t="shared" si="1"/>
        <v>3581</v>
      </c>
      <c r="Y13" s="171">
        <f t="shared" si="9"/>
        <v>7.4085182963407312E-2</v>
      </c>
      <c r="Z13" s="160">
        <f>'Detailed Data'!K108</f>
        <v>4162</v>
      </c>
      <c r="AA13" s="160">
        <f>'Detailed Data'!L108</f>
        <v>3878</v>
      </c>
      <c r="AB13" s="160">
        <f t="shared" si="2"/>
        <v>3159</v>
      </c>
      <c r="AC13" s="172">
        <f t="shared" si="10"/>
        <v>-5.2489502099580081E-2</v>
      </c>
      <c r="AD13" s="173">
        <f>'Detailed Data'!M108</f>
        <v>1</v>
      </c>
      <c r="AE13" s="36"/>
    </row>
    <row r="14" spans="1:31" s="30" customFormat="1" ht="31.5" customHeight="1" thickTop="1" thickBot="1">
      <c r="A14" s="240"/>
      <c r="B14" s="164" t="s">
        <v>124</v>
      </c>
      <c r="C14" s="165">
        <f t="shared" ref="C14:H14" si="15">SUM(C12,C13,)</f>
        <v>307183646</v>
      </c>
      <c r="D14" s="165">
        <f t="shared" si="15"/>
        <v>305585081</v>
      </c>
      <c r="E14" s="165">
        <f t="shared" si="15"/>
        <v>314061394</v>
      </c>
      <c r="F14" s="165">
        <f t="shared" si="15"/>
        <v>311975814</v>
      </c>
      <c r="G14" s="165">
        <f t="shared" si="15"/>
        <v>1300000</v>
      </c>
      <c r="H14" s="165">
        <f t="shared" si="15"/>
        <v>313626102</v>
      </c>
      <c r="I14" s="175">
        <f t="shared" si="3"/>
        <v>2.6313526084737103E-2</v>
      </c>
      <c r="J14" s="173">
        <f>'Detailed Data'!AD109</f>
        <v>1</v>
      </c>
      <c r="K14" s="165">
        <f>SUM(K12,K13,)</f>
        <v>7066333</v>
      </c>
      <c r="L14" s="168">
        <f t="shared" si="4"/>
        <v>2.3123946289773222E-2</v>
      </c>
      <c r="M14" s="165">
        <f>SUM(M12,M13,)</f>
        <v>7134948</v>
      </c>
      <c r="N14" s="168">
        <f t="shared" si="5"/>
        <v>2.322697869143724E-2</v>
      </c>
      <c r="O14" s="160">
        <f>SUM(O12,O13,)</f>
        <v>9181</v>
      </c>
      <c r="P14" s="160">
        <f>SUM(P12,P13,)</f>
        <v>1997</v>
      </c>
      <c r="Q14" s="171">
        <f t="shared" si="6"/>
        <v>0.21751443197908724</v>
      </c>
      <c r="R14" s="160">
        <f>SUM(R12,R13,)</f>
        <v>763</v>
      </c>
      <c r="S14" s="171">
        <f t="shared" si="13"/>
        <v>8.3106415423156513E-2</v>
      </c>
      <c r="T14" s="160">
        <f>SUM(T12,T13,)</f>
        <v>478</v>
      </c>
      <c r="U14" s="171">
        <f t="shared" si="7"/>
        <v>5.2064045310968303E-2</v>
      </c>
      <c r="V14" s="160">
        <f>SUM(V12,V13,)</f>
        <v>244</v>
      </c>
      <c r="W14" s="171">
        <f t="shared" si="8"/>
        <v>2.6576625639908508E-2</v>
      </c>
      <c r="X14" s="160">
        <f t="shared" si="1"/>
        <v>9903</v>
      </c>
      <c r="Y14" s="171">
        <f t="shared" si="9"/>
        <v>7.8640670950876818E-2</v>
      </c>
      <c r="Z14" s="160">
        <f>SUM(Z12,Z13,)</f>
        <v>12409</v>
      </c>
      <c r="AA14" s="160">
        <f>SUM(AA12,AA13,)</f>
        <v>12101</v>
      </c>
      <c r="AB14" s="160">
        <f t="shared" si="2"/>
        <v>9341</v>
      </c>
      <c r="AC14" s="172">
        <f t="shared" si="10"/>
        <v>1.742729550157935E-2</v>
      </c>
      <c r="AD14" s="173">
        <f>'Detailed Data'!M109</f>
        <v>1</v>
      </c>
      <c r="AE14" s="36"/>
    </row>
    <row r="15" spans="1:31" s="30" customFormat="1" ht="31.5" customHeight="1" thickTop="1" thickBot="1">
      <c r="A15" s="238">
        <v>5</v>
      </c>
      <c r="B15" s="174" t="s">
        <v>122</v>
      </c>
      <c r="C15" s="165">
        <f>'Detailed Data'!T126</f>
        <v>82882748</v>
      </c>
      <c r="D15" s="165">
        <f>'Detailed Data'!V126</f>
        <v>81934998</v>
      </c>
      <c r="E15" s="165">
        <f>'Detailed Data'!W126</f>
        <v>85206192</v>
      </c>
      <c r="F15" s="165">
        <f>'Detailed Data'!X126</f>
        <v>88779387</v>
      </c>
      <c r="G15" s="165">
        <f>'Detailed Data'!Z126</f>
        <v>-11806</v>
      </c>
      <c r="H15" s="165">
        <f>'Detailed Data'!AC126</f>
        <v>90361953</v>
      </c>
      <c r="I15" s="175">
        <f t="shared" si="3"/>
        <v>0.10284927327391892</v>
      </c>
      <c r="J15" s="173">
        <f>'Detailed Data'!AD126</f>
        <v>0.8</v>
      </c>
      <c r="K15" s="165">
        <f>'Detailed Data'!CL126</f>
        <v>2354887</v>
      </c>
      <c r="L15" s="168">
        <f t="shared" si="4"/>
        <v>2.8740917281770119E-2</v>
      </c>
      <c r="M15" s="165">
        <f>'Detailed Data'!AG126</f>
        <v>2323443</v>
      </c>
      <c r="N15" s="168">
        <f t="shared" si="5"/>
        <v>2.8032890511786604E-2</v>
      </c>
      <c r="O15" s="160">
        <f>'Detailed Data'!J126</f>
        <v>3820</v>
      </c>
      <c r="P15" s="160">
        <f>'Detailed Data'!AH126</f>
        <v>967</v>
      </c>
      <c r="Q15" s="171">
        <f t="shared" si="6"/>
        <v>0.25314136125654452</v>
      </c>
      <c r="R15" s="160">
        <f>'Detailed Data'!AI126</f>
        <v>639</v>
      </c>
      <c r="S15" s="171">
        <f t="shared" si="13"/>
        <v>0.16727748691099475</v>
      </c>
      <c r="T15" s="160">
        <f>'Detailed Data'!CJ126</f>
        <v>52</v>
      </c>
      <c r="U15" s="171">
        <f t="shared" si="7"/>
        <v>1.3612565445026177E-2</v>
      </c>
      <c r="V15" s="160">
        <f>'Detailed Data'!CK126</f>
        <v>230</v>
      </c>
      <c r="W15" s="171">
        <f t="shared" si="8"/>
        <v>6.0209424083769635E-2</v>
      </c>
      <c r="X15" s="160">
        <f t="shared" si="1"/>
        <v>4102</v>
      </c>
      <c r="Y15" s="171">
        <f t="shared" si="9"/>
        <v>7.3821989528795817E-2</v>
      </c>
      <c r="Z15" s="160">
        <f>'Detailed Data'!K126</f>
        <v>5747</v>
      </c>
      <c r="AA15" s="160">
        <f>'Detailed Data'!L126</f>
        <v>5635</v>
      </c>
      <c r="AB15" s="160">
        <f t="shared" si="2"/>
        <v>4029</v>
      </c>
      <c r="AC15" s="172">
        <f t="shared" si="10"/>
        <v>5.4712041884816751E-2</v>
      </c>
      <c r="AD15" s="173">
        <f>'Detailed Data'!M126</f>
        <v>0.8666666666666667</v>
      </c>
      <c r="AE15" s="36"/>
    </row>
    <row r="16" spans="1:31" s="30" customFormat="1" ht="31.5" customHeight="1" thickTop="1" thickBot="1">
      <c r="A16" s="239"/>
      <c r="B16" s="164" t="s">
        <v>123</v>
      </c>
      <c r="C16" s="165">
        <f>'Detailed Data'!T133</f>
        <v>15439496</v>
      </c>
      <c r="D16" s="165">
        <f>'Detailed Data'!V133</f>
        <v>15163335</v>
      </c>
      <c r="E16" s="165">
        <f>'Detailed Data'!W133</f>
        <v>15493054</v>
      </c>
      <c r="F16" s="165">
        <f>'Detailed Data'!X133</f>
        <v>15574165</v>
      </c>
      <c r="G16" s="165">
        <f>'Detailed Data'!Z133</f>
        <v>0</v>
      </c>
      <c r="H16" s="165">
        <f>'Detailed Data'!AC133</f>
        <v>15595703</v>
      </c>
      <c r="I16" s="175">
        <f t="shared" si="3"/>
        <v>2.8514043909205988E-2</v>
      </c>
      <c r="J16" s="173">
        <f>'Detailed Data'!AD133</f>
        <v>1</v>
      </c>
      <c r="K16" s="165">
        <f>'Detailed Data'!CL133</f>
        <v>18928</v>
      </c>
      <c r="L16" s="168">
        <f t="shared" si="4"/>
        <v>1.2482742088069675E-3</v>
      </c>
      <c r="M16" s="165">
        <f>'Detailed Data'!AG133</f>
        <v>53559</v>
      </c>
      <c r="N16" s="168">
        <f t="shared" si="5"/>
        <v>3.4689603857535247E-3</v>
      </c>
      <c r="O16" s="160">
        <f>'Detailed Data'!J133</f>
        <v>1105</v>
      </c>
      <c r="P16" s="160">
        <f>'Detailed Data'!AH133</f>
        <v>179</v>
      </c>
      <c r="Q16" s="171">
        <f t="shared" si="6"/>
        <v>0.16199095022624435</v>
      </c>
      <c r="R16" s="160">
        <f>'Detailed Data'!AI133</f>
        <v>158</v>
      </c>
      <c r="S16" s="171">
        <f t="shared" si="13"/>
        <v>0.14298642533936651</v>
      </c>
      <c r="T16" s="160">
        <f>'Detailed Data'!CJ133</f>
        <v>0</v>
      </c>
      <c r="U16" s="171">
        <f t="shared" si="7"/>
        <v>0</v>
      </c>
      <c r="V16" s="160">
        <f>'Detailed Data'!CK133</f>
        <v>2</v>
      </c>
      <c r="W16" s="171">
        <f t="shared" si="8"/>
        <v>1.8099547511312218E-3</v>
      </c>
      <c r="X16" s="160">
        <f t="shared" si="1"/>
        <v>1107</v>
      </c>
      <c r="Y16" s="171">
        <f t="shared" si="9"/>
        <v>1.8099547511312218E-3</v>
      </c>
      <c r="Z16" s="160">
        <f>'Detailed Data'!K133</f>
        <v>1444</v>
      </c>
      <c r="AA16" s="160">
        <f>'Detailed Data'!L133</f>
        <v>1374</v>
      </c>
      <c r="AB16" s="160">
        <f t="shared" si="2"/>
        <v>1037</v>
      </c>
      <c r="AC16" s="172">
        <f t="shared" si="10"/>
        <v>-6.1538461538461542E-2</v>
      </c>
      <c r="AD16" s="173">
        <f>'Detailed Data'!M133</f>
        <v>1</v>
      </c>
      <c r="AE16" s="36"/>
    </row>
    <row r="17" spans="1:31" s="30" customFormat="1" ht="31.5" customHeight="1" thickTop="1" thickBot="1">
      <c r="A17" s="240"/>
      <c r="B17" s="164" t="s">
        <v>124</v>
      </c>
      <c r="C17" s="165">
        <f t="shared" ref="C17:H17" si="16">SUM(C15,C16,)</f>
        <v>98322244</v>
      </c>
      <c r="D17" s="165">
        <f t="shared" si="16"/>
        <v>97098333</v>
      </c>
      <c r="E17" s="165">
        <f t="shared" si="16"/>
        <v>100699246</v>
      </c>
      <c r="F17" s="165">
        <f t="shared" si="16"/>
        <v>104353552</v>
      </c>
      <c r="G17" s="165">
        <f t="shared" si="16"/>
        <v>-11806</v>
      </c>
      <c r="H17" s="165">
        <f t="shared" si="16"/>
        <v>105957656</v>
      </c>
      <c r="I17" s="175">
        <f t="shared" si="3"/>
        <v>9.1240732217307996E-2</v>
      </c>
      <c r="J17" s="173">
        <f>'Detailed Data'!AD134</f>
        <v>0.85</v>
      </c>
      <c r="K17" s="165">
        <f>SUM(K15,K16,)</f>
        <v>2373815</v>
      </c>
      <c r="L17" s="168">
        <f t="shared" si="4"/>
        <v>2.4447536086948062E-2</v>
      </c>
      <c r="M17" s="165">
        <f>SUM(M15,M16,)</f>
        <v>2377002</v>
      </c>
      <c r="N17" s="168">
        <f t="shared" si="5"/>
        <v>2.417562805014906E-2</v>
      </c>
      <c r="O17" s="160">
        <f>SUM(O15,O16,)</f>
        <v>4925</v>
      </c>
      <c r="P17" s="160">
        <f>SUM(P15,P16,)</f>
        <v>1146</v>
      </c>
      <c r="Q17" s="171">
        <f t="shared" si="6"/>
        <v>0.23269035532994925</v>
      </c>
      <c r="R17" s="160">
        <f>SUM(R15,R16,)</f>
        <v>797</v>
      </c>
      <c r="S17" s="171">
        <f t="shared" si="13"/>
        <v>0.1618274111675127</v>
      </c>
      <c r="T17" s="160">
        <f>SUM(T15,T16,)</f>
        <v>52</v>
      </c>
      <c r="U17" s="171">
        <f t="shared" si="7"/>
        <v>1.0558375634517767E-2</v>
      </c>
      <c r="V17" s="160">
        <f>SUM(V15,V16,)</f>
        <v>232</v>
      </c>
      <c r="W17" s="171">
        <f t="shared" si="8"/>
        <v>4.7106598984771576E-2</v>
      </c>
      <c r="X17" s="160">
        <f t="shared" si="1"/>
        <v>5209</v>
      </c>
      <c r="Y17" s="171">
        <f t="shared" si="9"/>
        <v>5.7664974619289343E-2</v>
      </c>
      <c r="Z17" s="160">
        <f>SUM(Z15,Z16,)</f>
        <v>7191</v>
      </c>
      <c r="AA17" s="160">
        <f>SUM(AA15,AA16,)</f>
        <v>7009</v>
      </c>
      <c r="AB17" s="160">
        <f t="shared" si="2"/>
        <v>5066</v>
      </c>
      <c r="AC17" s="172">
        <f t="shared" si="10"/>
        <v>2.8629441624365481E-2</v>
      </c>
      <c r="AD17" s="173">
        <f>'Detailed Data'!M134</f>
        <v>0.9</v>
      </c>
      <c r="AE17" s="36"/>
    </row>
    <row r="18" spans="1:31" s="30" customFormat="1" ht="31.5" customHeight="1" thickTop="1" thickBot="1">
      <c r="A18" s="238">
        <v>6</v>
      </c>
      <c r="B18" s="174" t="s">
        <v>122</v>
      </c>
      <c r="C18" s="165">
        <f>'Detailed Data'!T145</f>
        <v>61485961</v>
      </c>
      <c r="D18" s="165">
        <f>'Detailed Data'!V145</f>
        <v>60833781</v>
      </c>
      <c r="E18" s="165">
        <f>'Detailed Data'!W145</f>
        <v>62276150</v>
      </c>
      <c r="F18" s="165">
        <f>'Detailed Data'!X145</f>
        <v>61285135</v>
      </c>
      <c r="G18" s="165">
        <f>'Detailed Data'!Z145</f>
        <v>1220000</v>
      </c>
      <c r="H18" s="165">
        <f>'Detailed Data'!AC145</f>
        <v>61641849</v>
      </c>
      <c r="I18" s="175">
        <f t="shared" si="3"/>
        <v>1.3283211839158903E-2</v>
      </c>
      <c r="J18" s="173">
        <f>'Detailed Data'!AD145</f>
        <v>1</v>
      </c>
      <c r="K18" s="165">
        <f>'Detailed Data'!CL145</f>
        <v>1084069</v>
      </c>
      <c r="L18" s="168">
        <f t="shared" si="4"/>
        <v>1.7820181191762516E-2</v>
      </c>
      <c r="M18" s="165">
        <f>'Detailed Data'!AG145</f>
        <v>790189</v>
      </c>
      <c r="N18" s="168">
        <f t="shared" si="5"/>
        <v>1.2851535328528084E-2</v>
      </c>
      <c r="O18" s="160">
        <f>'Detailed Data'!J145</f>
        <v>3400</v>
      </c>
      <c r="P18" s="160">
        <f>'Detailed Data'!AH145</f>
        <v>417</v>
      </c>
      <c r="Q18" s="171">
        <f t="shared" si="6"/>
        <v>0.12264705882352941</v>
      </c>
      <c r="R18" s="160">
        <f>'Detailed Data'!AI145</f>
        <v>242</v>
      </c>
      <c r="S18" s="171">
        <f t="shared" si="13"/>
        <v>7.1176470588235299E-2</v>
      </c>
      <c r="T18" s="160">
        <f>'Detailed Data'!CJ145</f>
        <v>32</v>
      </c>
      <c r="U18" s="171">
        <f t="shared" si="7"/>
        <v>9.4117647058823521E-3</v>
      </c>
      <c r="V18" s="160">
        <f>'Detailed Data'!CK145</f>
        <v>95</v>
      </c>
      <c r="W18" s="171">
        <f t="shared" si="8"/>
        <v>2.7941176470588237E-2</v>
      </c>
      <c r="X18" s="160">
        <f t="shared" si="1"/>
        <v>3527</v>
      </c>
      <c r="Y18" s="171">
        <f t="shared" si="9"/>
        <v>3.7352941176470589E-2</v>
      </c>
      <c r="Z18" s="160">
        <f>'Detailed Data'!K145</f>
        <v>4186</v>
      </c>
      <c r="AA18" s="160">
        <f>'Detailed Data'!L145</f>
        <v>3828</v>
      </c>
      <c r="AB18" s="160">
        <f t="shared" si="2"/>
        <v>3169</v>
      </c>
      <c r="AC18" s="172">
        <f t="shared" si="10"/>
        <v>-6.7941176470588241E-2</v>
      </c>
      <c r="AD18" s="173">
        <f>'Detailed Data'!M145</f>
        <v>1</v>
      </c>
      <c r="AE18" s="36"/>
    </row>
    <row r="19" spans="1:31" s="30" customFormat="1" ht="31.5" customHeight="1" thickTop="1" thickBot="1">
      <c r="A19" s="239"/>
      <c r="B19" s="164" t="s">
        <v>123</v>
      </c>
      <c r="C19" s="165">
        <f>'Detailed Data'!T152</f>
        <v>17568829</v>
      </c>
      <c r="D19" s="165">
        <f>'Detailed Data'!V152</f>
        <v>17334434</v>
      </c>
      <c r="E19" s="165">
        <f>'Detailed Data'!W152</f>
        <v>18059296</v>
      </c>
      <c r="F19" s="165">
        <f>'Detailed Data'!X152</f>
        <v>17794829</v>
      </c>
      <c r="G19" s="165">
        <f>'Detailed Data'!Z152</f>
        <v>0</v>
      </c>
      <c r="H19" s="165">
        <f>'Detailed Data'!AC152</f>
        <v>8864946</v>
      </c>
      <c r="I19" s="175">
        <f t="shared" si="3"/>
        <v>-0.48859328201889951</v>
      </c>
      <c r="J19" s="173">
        <f>'Detailed Data'!AD152</f>
        <v>1</v>
      </c>
      <c r="K19" s="165">
        <f>'Detailed Data'!CL152</f>
        <v>542214</v>
      </c>
      <c r="L19" s="168">
        <f t="shared" si="4"/>
        <v>3.1279590669069435E-2</v>
      </c>
      <c r="M19" s="165">
        <f>'Detailed Data'!AG152</f>
        <v>490467</v>
      </c>
      <c r="N19" s="168">
        <f t="shared" si="5"/>
        <v>2.7916886207953871E-2</v>
      </c>
      <c r="O19" s="160">
        <f>'Detailed Data'!J152</f>
        <v>2390</v>
      </c>
      <c r="P19" s="160">
        <f>'Detailed Data'!AH152</f>
        <v>419</v>
      </c>
      <c r="Q19" s="171">
        <f t="shared" si="6"/>
        <v>0.17531380753138076</v>
      </c>
      <c r="R19" s="160">
        <f>'Detailed Data'!AI152</f>
        <v>295</v>
      </c>
      <c r="S19" s="171">
        <f t="shared" si="13"/>
        <v>0.12343096234309624</v>
      </c>
      <c r="T19" s="160">
        <f>'Detailed Data'!CJ152</f>
        <v>314</v>
      </c>
      <c r="U19" s="171">
        <f t="shared" si="7"/>
        <v>0.13138075313807532</v>
      </c>
      <c r="V19" s="160">
        <f>'Detailed Data'!CK152</f>
        <v>0</v>
      </c>
      <c r="W19" s="171">
        <f t="shared" si="8"/>
        <v>0</v>
      </c>
      <c r="X19" s="160">
        <f t="shared" si="1"/>
        <v>2704</v>
      </c>
      <c r="Y19" s="171">
        <f t="shared" si="9"/>
        <v>0.13138075313807532</v>
      </c>
      <c r="Z19" s="160">
        <f>'Detailed Data'!K152</f>
        <v>3418</v>
      </c>
      <c r="AA19" s="160">
        <f>'Detailed Data'!L152</f>
        <v>3386</v>
      </c>
      <c r="AB19" s="160">
        <f t="shared" si="2"/>
        <v>2672</v>
      </c>
      <c r="AC19" s="172">
        <f t="shared" si="10"/>
        <v>0.11799163179916318</v>
      </c>
      <c r="AD19" s="173">
        <f>'Detailed Data'!M152</f>
        <v>0.8</v>
      </c>
      <c r="AE19" s="36"/>
    </row>
    <row r="20" spans="1:31" s="30" customFormat="1" ht="31.5" customHeight="1" thickTop="1" thickBot="1">
      <c r="A20" s="240"/>
      <c r="B20" s="164" t="s">
        <v>124</v>
      </c>
      <c r="C20" s="165">
        <f t="shared" ref="C20:H20" si="17">SUM(C18,C19,)</f>
        <v>79054790</v>
      </c>
      <c r="D20" s="165">
        <f t="shared" si="17"/>
        <v>78168215</v>
      </c>
      <c r="E20" s="165">
        <f t="shared" si="17"/>
        <v>80335446</v>
      </c>
      <c r="F20" s="165">
        <f t="shared" si="17"/>
        <v>79079964</v>
      </c>
      <c r="G20" s="165">
        <f t="shared" si="17"/>
        <v>1220000</v>
      </c>
      <c r="H20" s="165">
        <f t="shared" si="17"/>
        <v>70506795</v>
      </c>
      <c r="I20" s="175">
        <f t="shared" si="3"/>
        <v>-9.8011960488032124E-2</v>
      </c>
      <c r="J20" s="173">
        <f>'Detailed Data'!AD153</f>
        <v>1</v>
      </c>
      <c r="K20" s="165">
        <f>SUM(K18,K19,)</f>
        <v>1626283</v>
      </c>
      <c r="L20" s="168">
        <f t="shared" si="4"/>
        <v>2.0804914120144614E-2</v>
      </c>
      <c r="M20" s="165">
        <f>SUM(M18,M19,)</f>
        <v>1280656</v>
      </c>
      <c r="N20" s="168">
        <f t="shared" si="5"/>
        <v>1.6199600302524365E-2</v>
      </c>
      <c r="O20" s="160">
        <f>SUM(O18,O19,)</f>
        <v>5790</v>
      </c>
      <c r="P20" s="160">
        <f>SUM(P18,P19,)</f>
        <v>836</v>
      </c>
      <c r="Q20" s="171">
        <f t="shared" si="6"/>
        <v>0.14438687392055269</v>
      </c>
      <c r="R20" s="160">
        <f>SUM(R18,R19,)</f>
        <v>537</v>
      </c>
      <c r="S20" s="171">
        <f t="shared" si="13"/>
        <v>9.2746113989637308E-2</v>
      </c>
      <c r="T20" s="160">
        <f>SUM(T18,T19,)</f>
        <v>346</v>
      </c>
      <c r="U20" s="171">
        <f t="shared" si="7"/>
        <v>5.9758203799654575E-2</v>
      </c>
      <c r="V20" s="160">
        <f>SUM(V18,V19,)</f>
        <v>95</v>
      </c>
      <c r="W20" s="171">
        <f t="shared" si="8"/>
        <v>1.6407599309153715E-2</v>
      </c>
      <c r="X20" s="160">
        <f t="shared" si="1"/>
        <v>6231</v>
      </c>
      <c r="Y20" s="171">
        <f t="shared" si="9"/>
        <v>7.6165803108808286E-2</v>
      </c>
      <c r="Z20" s="160">
        <f>SUM(Z18,Z19,)</f>
        <v>7604</v>
      </c>
      <c r="AA20" s="160">
        <f>SUM(AA18,AA19,)</f>
        <v>7214</v>
      </c>
      <c r="AB20" s="160">
        <f t="shared" si="2"/>
        <v>5841</v>
      </c>
      <c r="AC20" s="172">
        <f t="shared" si="10"/>
        <v>8.8082901554404139E-3</v>
      </c>
      <c r="AD20" s="173">
        <f>'Detailed Data'!M153</f>
        <v>0.9285714285714286</v>
      </c>
      <c r="AE20" s="36"/>
    </row>
    <row r="21" spans="1:31" s="30" customFormat="1" ht="31.5" customHeight="1" thickTop="1" thickBot="1">
      <c r="A21" s="238">
        <v>7</v>
      </c>
      <c r="B21" s="174" t="s">
        <v>122</v>
      </c>
      <c r="C21" s="165">
        <f>'Detailed Data'!T161</f>
        <v>35317362</v>
      </c>
      <c r="D21" s="165">
        <f>'Detailed Data'!V161</f>
        <v>34825499</v>
      </c>
      <c r="E21" s="165">
        <f>'Detailed Data'!W161</f>
        <v>36828666</v>
      </c>
      <c r="F21" s="165">
        <f>'Detailed Data'!X161</f>
        <v>36662951</v>
      </c>
      <c r="G21" s="165">
        <f>'Detailed Data'!Z161</f>
        <v>0</v>
      </c>
      <c r="H21" s="165">
        <f>'Detailed Data'!AC161</f>
        <v>37686825</v>
      </c>
      <c r="I21" s="175">
        <f t="shared" si="3"/>
        <v>8.2161809081328599E-2</v>
      </c>
      <c r="J21" s="173">
        <f>'Detailed Data'!AD161</f>
        <v>0.83333333333333337</v>
      </c>
      <c r="K21" s="165">
        <f>'Detailed Data'!CL161</f>
        <v>1630221</v>
      </c>
      <c r="L21" s="168">
        <f t="shared" si="4"/>
        <v>4.6811131119757966E-2</v>
      </c>
      <c r="M21" s="165">
        <f>'Detailed Data'!AG161</f>
        <v>1511305</v>
      </c>
      <c r="N21" s="168">
        <f t="shared" si="5"/>
        <v>4.2792125867158484E-2</v>
      </c>
      <c r="O21" s="160">
        <f>'Detailed Data'!J161</f>
        <v>1985</v>
      </c>
      <c r="P21" s="160">
        <f>'Detailed Data'!AH161</f>
        <v>333</v>
      </c>
      <c r="Q21" s="171">
        <f t="shared" si="6"/>
        <v>0.1677581863979849</v>
      </c>
      <c r="R21" s="160">
        <f>'Detailed Data'!AI161</f>
        <v>168</v>
      </c>
      <c r="S21" s="171">
        <f t="shared" si="13"/>
        <v>8.4634760705289677E-2</v>
      </c>
      <c r="T21" s="160">
        <f>'Detailed Data'!CJ161</f>
        <v>0</v>
      </c>
      <c r="U21" s="171">
        <f t="shared" si="7"/>
        <v>0</v>
      </c>
      <c r="V21" s="160">
        <f>'Detailed Data'!CK161</f>
        <v>50</v>
      </c>
      <c r="W21" s="171">
        <f t="shared" si="8"/>
        <v>2.5188916876574308E-2</v>
      </c>
      <c r="X21" s="160">
        <f t="shared" si="1"/>
        <v>2035</v>
      </c>
      <c r="Y21" s="171">
        <f t="shared" si="9"/>
        <v>2.5188916876574308E-2</v>
      </c>
      <c r="Z21" s="160">
        <f>'Detailed Data'!K161</f>
        <v>2529</v>
      </c>
      <c r="AA21" s="160">
        <f>'Detailed Data'!L161</f>
        <v>2505</v>
      </c>
      <c r="AB21" s="160">
        <f t="shared" si="2"/>
        <v>2004</v>
      </c>
      <c r="AC21" s="172">
        <f t="shared" si="10"/>
        <v>9.5717884130982374E-3</v>
      </c>
      <c r="AD21" s="173">
        <f>'Detailed Data'!M161</f>
        <v>1</v>
      </c>
    </row>
    <row r="22" spans="1:31" s="30" customFormat="1" ht="31.5" customHeight="1" thickTop="1" thickBot="1">
      <c r="A22" s="239"/>
      <c r="B22" s="164" t="s">
        <v>123</v>
      </c>
      <c r="C22" s="165">
        <f>'Detailed Data'!T172</f>
        <v>90403008</v>
      </c>
      <c r="D22" s="165">
        <f>'Detailed Data'!V172</f>
        <v>89816008</v>
      </c>
      <c r="E22" s="165">
        <f>'Detailed Data'!W172</f>
        <v>94646285</v>
      </c>
      <c r="F22" s="165">
        <f>'Detailed Data'!X172</f>
        <v>94750116</v>
      </c>
      <c r="G22" s="165">
        <f>'Detailed Data'!Z172</f>
        <v>0</v>
      </c>
      <c r="H22" s="165">
        <f>'Detailed Data'!AC172</f>
        <v>93271097</v>
      </c>
      <c r="I22" s="175">
        <f t="shared" si="3"/>
        <v>3.8468521112628384E-2</v>
      </c>
      <c r="J22" s="173">
        <f>'Detailed Data'!AD172</f>
        <v>1</v>
      </c>
      <c r="K22" s="165">
        <f>'Detailed Data'!CL172</f>
        <v>4254579</v>
      </c>
      <c r="L22" s="168">
        <f t="shared" si="4"/>
        <v>4.7369941002053891E-2</v>
      </c>
      <c r="M22" s="165">
        <f>'Detailed Data'!AG172</f>
        <v>4243278</v>
      </c>
      <c r="N22" s="168">
        <f t="shared" si="5"/>
        <v>4.6937354119898314E-2</v>
      </c>
      <c r="O22" s="160">
        <f>'Detailed Data'!J172</f>
        <v>2555</v>
      </c>
      <c r="P22" s="160">
        <f>'Detailed Data'!AH172</f>
        <v>926</v>
      </c>
      <c r="Q22" s="171">
        <f t="shared" si="6"/>
        <v>0.362426614481409</v>
      </c>
      <c r="R22" s="160">
        <f>'Detailed Data'!AI172</f>
        <v>276</v>
      </c>
      <c r="S22" s="171">
        <f t="shared" si="13"/>
        <v>0.10802348336594912</v>
      </c>
      <c r="T22" s="160">
        <f>'Detailed Data'!CJ172</f>
        <v>418</v>
      </c>
      <c r="U22" s="171">
        <f t="shared" si="7"/>
        <v>0.16360078277886497</v>
      </c>
      <c r="V22" s="160">
        <f>'Detailed Data'!CK172</f>
        <v>112</v>
      </c>
      <c r="W22" s="171">
        <f t="shared" si="8"/>
        <v>4.3835616438356165E-2</v>
      </c>
      <c r="X22" s="160">
        <f t="shared" si="1"/>
        <v>3085</v>
      </c>
      <c r="Y22" s="171">
        <f t="shared" si="9"/>
        <v>0.20743639921722112</v>
      </c>
      <c r="Z22" s="160">
        <f>'Detailed Data'!K172</f>
        <v>4337</v>
      </c>
      <c r="AA22" s="160">
        <f>'Detailed Data'!L172</f>
        <v>4445</v>
      </c>
      <c r="AB22" s="160">
        <f t="shared" si="2"/>
        <v>3243</v>
      </c>
      <c r="AC22" s="172">
        <f t="shared" si="10"/>
        <v>0.26927592954990215</v>
      </c>
      <c r="AD22" s="173">
        <f>'Detailed Data'!M172</f>
        <v>0.88888888888888884</v>
      </c>
    </row>
    <row r="23" spans="1:31" s="30" customFormat="1" ht="31.5" customHeight="1" thickTop="1" thickBot="1">
      <c r="A23" s="240"/>
      <c r="B23" s="164" t="s">
        <v>124</v>
      </c>
      <c r="C23" s="165">
        <f t="shared" ref="C23:H23" si="18">SUM(C21,C22,)</f>
        <v>125720370</v>
      </c>
      <c r="D23" s="165">
        <f t="shared" si="18"/>
        <v>124641507</v>
      </c>
      <c r="E23" s="165">
        <f t="shared" si="18"/>
        <v>131474951</v>
      </c>
      <c r="F23" s="165">
        <f t="shared" si="18"/>
        <v>131413067</v>
      </c>
      <c r="G23" s="165">
        <f t="shared" si="18"/>
        <v>0</v>
      </c>
      <c r="H23" s="165">
        <f t="shared" si="18"/>
        <v>130957922</v>
      </c>
      <c r="I23" s="175">
        <f t="shared" si="3"/>
        <v>5.0676657816725534E-2</v>
      </c>
      <c r="J23" s="173">
        <f>'Detailed Data'!AD173</f>
        <v>0.93333333333333335</v>
      </c>
      <c r="K23" s="165">
        <f>SUM(K21,K22,)</f>
        <v>5884800</v>
      </c>
      <c r="L23" s="168">
        <f t="shared" si="4"/>
        <v>4.7213806553221473E-2</v>
      </c>
      <c r="M23" s="165">
        <f>SUM(M21,M22,)</f>
        <v>5754583</v>
      </c>
      <c r="N23" s="168">
        <f t="shared" si="5"/>
        <v>4.5772876742249488E-2</v>
      </c>
      <c r="O23" s="160">
        <f>SUM(O21,O22,)</f>
        <v>4540</v>
      </c>
      <c r="P23" s="160">
        <f>SUM(P21,P22,)</f>
        <v>1259</v>
      </c>
      <c r="Q23" s="171">
        <f t="shared" si="6"/>
        <v>0.2773127753303965</v>
      </c>
      <c r="R23" s="160">
        <f>SUM(R21,R22,)</f>
        <v>444</v>
      </c>
      <c r="S23" s="171">
        <f t="shared" si="13"/>
        <v>9.7797356828193835E-2</v>
      </c>
      <c r="T23" s="160">
        <f>SUM(T21,T22,)</f>
        <v>418</v>
      </c>
      <c r="U23" s="171">
        <f t="shared" si="7"/>
        <v>9.2070484581497802E-2</v>
      </c>
      <c r="V23" s="160">
        <f>SUM(V21,V22,)</f>
        <v>162</v>
      </c>
      <c r="W23" s="171">
        <f t="shared" si="8"/>
        <v>3.5682819383259914E-2</v>
      </c>
      <c r="X23" s="160">
        <f t="shared" si="1"/>
        <v>5120</v>
      </c>
      <c r="Y23" s="171">
        <f t="shared" si="9"/>
        <v>0.1277533039647577</v>
      </c>
      <c r="Z23" s="160">
        <f>SUM(Z21,Z22,)</f>
        <v>6866</v>
      </c>
      <c r="AA23" s="160">
        <f>SUM(AA21,AA22,)</f>
        <v>6950</v>
      </c>
      <c r="AB23" s="160">
        <f t="shared" si="2"/>
        <v>5247</v>
      </c>
      <c r="AC23" s="172">
        <f t="shared" si="10"/>
        <v>0.15572687224669604</v>
      </c>
      <c r="AD23" s="173">
        <f>'Detailed Data'!M173</f>
        <v>0.93333333333333335</v>
      </c>
    </row>
    <row r="24" spans="1:31" s="30" customFormat="1" ht="31.5" customHeight="1" thickTop="1" thickBot="1">
      <c r="A24" s="238">
        <v>8</v>
      </c>
      <c r="B24" s="174" t="s">
        <v>122</v>
      </c>
      <c r="C24" s="165">
        <f>'Detailed Data'!T175</f>
        <v>0</v>
      </c>
      <c r="D24" s="165">
        <f>'Detailed Data'!V175</f>
        <v>0</v>
      </c>
      <c r="E24" s="165">
        <f>'Detailed Data'!W175</f>
        <v>0</v>
      </c>
      <c r="F24" s="165">
        <f>'Detailed Data'!X175</f>
        <v>0</v>
      </c>
      <c r="G24" s="165">
        <f>'Detailed Data'!Z175</f>
        <v>0</v>
      </c>
      <c r="H24" s="165">
        <f>'Detailed Data'!AC175</f>
        <v>0</v>
      </c>
      <c r="I24" s="175">
        <f t="shared" si="3"/>
        <v>0</v>
      </c>
      <c r="J24" s="173">
        <f>'Detailed Data'!AD175</f>
        <v>0</v>
      </c>
      <c r="K24" s="165">
        <f>'Detailed Data'!CL175</f>
        <v>0</v>
      </c>
      <c r="L24" s="168">
        <f t="shared" si="4"/>
        <v>0</v>
      </c>
      <c r="M24" s="165">
        <f>'Detailed Data'!AG175</f>
        <v>0</v>
      </c>
      <c r="N24" s="168">
        <f t="shared" si="5"/>
        <v>0</v>
      </c>
      <c r="O24" s="160">
        <f>'Detailed Data'!J175</f>
        <v>0</v>
      </c>
      <c r="P24" s="160">
        <f>'Detailed Data'!AH175</f>
        <v>0</v>
      </c>
      <c r="Q24" s="171">
        <f t="shared" si="6"/>
        <v>0</v>
      </c>
      <c r="R24" s="160">
        <f>'Detailed Data'!AI175</f>
        <v>0</v>
      </c>
      <c r="S24" s="171">
        <f t="shared" si="13"/>
        <v>0</v>
      </c>
      <c r="T24" s="160">
        <f>'Detailed Data'!CJ175</f>
        <v>0</v>
      </c>
      <c r="U24" s="171">
        <f t="shared" si="7"/>
        <v>0</v>
      </c>
      <c r="V24" s="160">
        <f>'Detailed Data'!CK175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Data'!K175</f>
        <v>0</v>
      </c>
      <c r="AA24" s="160">
        <f>'Detailed Data'!L175</f>
        <v>0</v>
      </c>
      <c r="AB24" s="160">
        <f t="shared" si="2"/>
        <v>0</v>
      </c>
      <c r="AC24" s="172">
        <f t="shared" si="10"/>
        <v>0</v>
      </c>
      <c r="AD24" s="173">
        <f>'Detailed Data'!M175</f>
        <v>0</v>
      </c>
    </row>
    <row r="25" spans="1:31" s="30" customFormat="1" ht="31.5" customHeight="1" thickTop="1" thickBot="1">
      <c r="A25" s="239"/>
      <c r="B25" s="164" t="s">
        <v>123</v>
      </c>
      <c r="C25" s="165">
        <f>'Detailed Data'!T185</f>
        <v>313145042</v>
      </c>
      <c r="D25" s="165">
        <f>'Detailed Data'!V185</f>
        <v>312366725</v>
      </c>
      <c r="E25" s="165">
        <f>'Detailed Data'!W185</f>
        <v>321612649</v>
      </c>
      <c r="F25" s="165">
        <f>'Detailed Data'!X185</f>
        <v>325743385</v>
      </c>
      <c r="G25" s="165">
        <f>'Detailed Data'!Z185</f>
        <v>4375439</v>
      </c>
      <c r="H25" s="165">
        <f>'Detailed Data'!AC185</f>
        <v>329149165</v>
      </c>
      <c r="I25" s="175">
        <f t="shared" si="3"/>
        <v>5.372672137213079E-2</v>
      </c>
      <c r="J25" s="173">
        <f>'Detailed Data'!AD185</f>
        <v>0.875</v>
      </c>
      <c r="K25" s="165">
        <f>'Detailed Data'!CL185</f>
        <v>8692039</v>
      </c>
      <c r="L25" s="168">
        <f t="shared" si="4"/>
        <v>2.7826392199745347E-2</v>
      </c>
      <c r="M25" s="165">
        <f>'Detailed Data'!AG185</f>
        <v>8467609</v>
      </c>
      <c r="N25" s="168">
        <f t="shared" si="5"/>
        <v>2.7040533504598806E-2</v>
      </c>
      <c r="O25" s="160">
        <f>'Detailed Data'!J185</f>
        <v>4703</v>
      </c>
      <c r="P25" s="160">
        <f>'Detailed Data'!AH185</f>
        <v>746</v>
      </c>
      <c r="Q25" s="171">
        <f t="shared" si="6"/>
        <v>0.15862215607059324</v>
      </c>
      <c r="R25" s="160">
        <f>'Detailed Data'!AI185</f>
        <v>457</v>
      </c>
      <c r="S25" s="171">
        <f t="shared" si="13"/>
        <v>9.7172017860939819E-2</v>
      </c>
      <c r="T25" s="160">
        <f>'Detailed Data'!CJ185</f>
        <v>279</v>
      </c>
      <c r="U25" s="171">
        <f t="shared" si="7"/>
        <v>5.9323835849457794E-2</v>
      </c>
      <c r="V25" s="160">
        <f>'Detailed Data'!CK185</f>
        <v>-80</v>
      </c>
      <c r="W25" s="171">
        <f t="shared" si="8"/>
        <v>-1.7010418881564959E-2</v>
      </c>
      <c r="X25" s="160">
        <f t="shared" si="1"/>
        <v>4902</v>
      </c>
      <c r="Y25" s="171">
        <f t="shared" si="9"/>
        <v>4.2313416967892835E-2</v>
      </c>
      <c r="Z25" s="160">
        <f>'Detailed Data'!K185</f>
        <v>5960</v>
      </c>
      <c r="AA25" s="160">
        <f>'Detailed Data'!L185</f>
        <v>5238</v>
      </c>
      <c r="AB25" s="160">
        <f t="shared" si="2"/>
        <v>4035</v>
      </c>
      <c r="AC25" s="172">
        <f t="shared" si="10"/>
        <v>-0.14203699766106739</v>
      </c>
      <c r="AD25" s="173">
        <f>'Detailed Data'!M185</f>
        <v>0</v>
      </c>
    </row>
    <row r="26" spans="1:31" s="30" customFormat="1" ht="31.5" customHeight="1" thickTop="1" thickBot="1">
      <c r="A26" s="240"/>
      <c r="B26" s="164" t="s">
        <v>124</v>
      </c>
      <c r="C26" s="165">
        <f t="shared" ref="C26:H26" si="19">SUM(C24,C25,)</f>
        <v>313145042</v>
      </c>
      <c r="D26" s="165">
        <f t="shared" si="19"/>
        <v>312366725</v>
      </c>
      <c r="E26" s="165">
        <f t="shared" si="19"/>
        <v>321612649</v>
      </c>
      <c r="F26" s="165">
        <f t="shared" si="19"/>
        <v>325743385</v>
      </c>
      <c r="G26" s="165">
        <f t="shared" si="19"/>
        <v>4375439</v>
      </c>
      <c r="H26" s="165">
        <f t="shared" si="19"/>
        <v>329149165</v>
      </c>
      <c r="I26" s="175">
        <f t="shared" si="3"/>
        <v>5.372672137213079E-2</v>
      </c>
      <c r="J26" s="173">
        <f>'Detailed Data'!AD186</f>
        <v>0.875</v>
      </c>
      <c r="K26" s="165">
        <f>SUM(K24,K25,)</f>
        <v>8692039</v>
      </c>
      <c r="L26" s="168">
        <f t="shared" si="4"/>
        <v>2.7826392199745347E-2</v>
      </c>
      <c r="M26" s="165">
        <f>SUM(M24,M25,)</f>
        <v>8467609</v>
      </c>
      <c r="N26" s="168">
        <f t="shared" si="5"/>
        <v>2.7040533504598806E-2</v>
      </c>
      <c r="O26" s="160">
        <f>SUM(O24,O25,)</f>
        <v>4703</v>
      </c>
      <c r="P26" s="160">
        <f>SUM(P24,P25,)</f>
        <v>746</v>
      </c>
      <c r="Q26" s="171">
        <f t="shared" si="6"/>
        <v>0.15862215607059324</v>
      </c>
      <c r="R26" s="160">
        <f>SUM(R24,R25,)</f>
        <v>457</v>
      </c>
      <c r="S26" s="171">
        <f t="shared" si="13"/>
        <v>9.7172017860939819E-2</v>
      </c>
      <c r="T26" s="160">
        <f>SUM(T24,T25,)</f>
        <v>279</v>
      </c>
      <c r="U26" s="171">
        <f t="shared" si="7"/>
        <v>5.9323835849457794E-2</v>
      </c>
      <c r="V26" s="160">
        <f>SUM(V24,V25,)</f>
        <v>-80</v>
      </c>
      <c r="W26" s="171">
        <f t="shared" si="8"/>
        <v>-1.7010418881564959E-2</v>
      </c>
      <c r="X26" s="160">
        <f t="shared" si="1"/>
        <v>4902</v>
      </c>
      <c r="Y26" s="171">
        <f t="shared" si="9"/>
        <v>4.2313416967892835E-2</v>
      </c>
      <c r="Z26" s="160">
        <f>SUM(Z24,Z25,)</f>
        <v>5960</v>
      </c>
      <c r="AA26" s="160">
        <f>SUM(AA24,AA25,)</f>
        <v>5238</v>
      </c>
      <c r="AB26" s="160">
        <f t="shared" si="2"/>
        <v>4035</v>
      </c>
      <c r="AC26" s="172">
        <f t="shared" si="10"/>
        <v>-0.14203699766106739</v>
      </c>
      <c r="AD26" s="173">
        <f>'Detailed Data'!M186</f>
        <v>1</v>
      </c>
    </row>
    <row r="27" spans="1:31" s="30" customFormat="1" ht="31.5" customHeight="1" thickTop="1" thickBot="1">
      <c r="A27" s="234" t="s">
        <v>125</v>
      </c>
      <c r="B27" s="33" t="s">
        <v>122</v>
      </c>
      <c r="C27" s="40">
        <f t="shared" ref="C27:H27" si="20">SUM(C3,C6,C9,C12,C15,C18,C21,C24)</f>
        <v>571974753</v>
      </c>
      <c r="D27" s="40">
        <f t="shared" si="20"/>
        <v>565829742</v>
      </c>
      <c r="E27" s="40">
        <f t="shared" si="20"/>
        <v>581978774</v>
      </c>
      <c r="F27" s="40">
        <f t="shared" si="20"/>
        <v>588606001</v>
      </c>
      <c r="G27" s="40">
        <f t="shared" si="20"/>
        <v>1133194</v>
      </c>
      <c r="H27" s="40">
        <f t="shared" si="20"/>
        <v>592743727</v>
      </c>
      <c r="I27" s="150">
        <f t="shared" si="3"/>
        <v>4.7565518392279918E-2</v>
      </c>
      <c r="J27" s="44">
        <f>'Detailed Data'!AD188</f>
        <v>0.93548387096774188</v>
      </c>
      <c r="K27" s="40">
        <f>SUM(K3,K6,K9,K12,K15,K18,K21,K24)</f>
        <v>11285695</v>
      </c>
      <c r="L27" s="41">
        <f t="shared" si="4"/>
        <v>1.9945390215984793E-2</v>
      </c>
      <c r="M27" s="40">
        <f>SUM(M3,M6,M9,M12,M15,M18,M21,M24)</f>
        <v>10219470</v>
      </c>
      <c r="N27" s="41">
        <f t="shared" si="5"/>
        <v>1.7866994909126698E-2</v>
      </c>
      <c r="O27" s="42">
        <f>SUM(O3,O6,O9,O12,O15,O18,O21,O24)</f>
        <v>25299</v>
      </c>
      <c r="P27" s="42">
        <f>SUM(P3,P6,P9,P12,P15,P18,P21,P24)</f>
        <v>8276</v>
      </c>
      <c r="Q27" s="43">
        <f t="shared" si="6"/>
        <v>0.32712755444879243</v>
      </c>
      <c r="R27" s="42">
        <f>SUM(R3,R6,R9,R12,R15,R18,R21,R24)</f>
        <v>3485</v>
      </c>
      <c r="S27" s="43">
        <f t="shared" si="13"/>
        <v>0.13775248033519111</v>
      </c>
      <c r="T27" s="42">
        <f>SUM(T3,T6,T9,T12,T15,T18,T21,T24)</f>
        <v>2342</v>
      </c>
      <c r="U27" s="43">
        <f t="shared" si="7"/>
        <v>9.2572828965571757E-2</v>
      </c>
      <c r="V27" s="42">
        <f>SUM(V3,V6,V9,V12,V15,V18,V21,V24)</f>
        <v>2066</v>
      </c>
      <c r="W27" s="43">
        <f t="shared" si="8"/>
        <v>8.1663306850073128E-2</v>
      </c>
      <c r="X27" s="42">
        <f t="shared" si="1"/>
        <v>29707</v>
      </c>
      <c r="Y27" s="43">
        <f t="shared" si="9"/>
        <v>0.1742361358156449</v>
      </c>
      <c r="Z27" s="42">
        <f>SUM(Z3,Z6,Z9,Z12,Z15,Z18,Z21,Z24)</f>
        <v>39497</v>
      </c>
      <c r="AA27" s="42">
        <f>SUM(AA3,AA6,AA9,AA12,AA15,AA18,AA21,AA24)</f>
        <v>38832</v>
      </c>
      <c r="AB27" s="160">
        <f t="shared" si="2"/>
        <v>27071</v>
      </c>
      <c r="AC27" s="153">
        <f t="shared" si="10"/>
        <v>7.0042294161824573E-2</v>
      </c>
      <c r="AD27" s="44">
        <f>'Detailed Data'!M188</f>
        <v>0.86021505376344087</v>
      </c>
    </row>
    <row r="28" spans="1:31" s="30" customFormat="1" ht="31.5" customHeight="1" thickTop="1" thickBot="1">
      <c r="A28" s="234"/>
      <c r="B28" s="45" t="s">
        <v>123</v>
      </c>
      <c r="C28" s="46">
        <f t="shared" ref="C28:H29" si="21">SUM(C25,C22,C19,C16,C13,C10,C7,C4)</f>
        <v>721618364</v>
      </c>
      <c r="D28" s="46">
        <f t="shared" si="21"/>
        <v>718086869</v>
      </c>
      <c r="E28" s="46">
        <f t="shared" si="21"/>
        <v>746150582</v>
      </c>
      <c r="F28" s="46">
        <f t="shared" si="21"/>
        <v>750681623</v>
      </c>
      <c r="G28" s="46">
        <f t="shared" si="21"/>
        <v>5751239</v>
      </c>
      <c r="H28" s="46">
        <f t="shared" si="21"/>
        <v>744874308</v>
      </c>
      <c r="I28" s="149">
        <f t="shared" si="3"/>
        <v>3.7303897559502648E-2</v>
      </c>
      <c r="J28" s="50">
        <f>'Detailed Data'!AD190</f>
        <v>0.94117647058823528</v>
      </c>
      <c r="K28" s="46">
        <f>SUM(K25,K22,K19,K16,K13,K10,K7,K4)</f>
        <v>25141978</v>
      </c>
      <c r="L28" s="47">
        <f t="shared" si="4"/>
        <v>3.5012446384115679E-2</v>
      </c>
      <c r="M28" s="46">
        <f>SUM(M25,M22,M19,M16,M13,M10,M7,M4)</f>
        <v>24573973</v>
      </c>
      <c r="N28" s="47">
        <f t="shared" si="5"/>
        <v>3.4053973992269407E-2</v>
      </c>
      <c r="O28" s="48">
        <f>SUM(O25,O22,O19,O16,O13,O10,O7,O4)</f>
        <v>19204</v>
      </c>
      <c r="P28" s="48">
        <f>SUM(P25,P22,P19,P16,P13,P10,P7,P4)</f>
        <v>3984</v>
      </c>
      <c r="Q28" s="49">
        <f t="shared" si="6"/>
        <v>0.20745677983753386</v>
      </c>
      <c r="R28" s="48">
        <f>SUM(R25,R22,R19,R16,R13,R10,R7,R4)</f>
        <v>2082</v>
      </c>
      <c r="S28" s="49">
        <f t="shared" si="13"/>
        <v>0.10841491355967507</v>
      </c>
      <c r="T28" s="48">
        <f>SUM(T25,T22,T19,T16,T13,T10,T7,T4)</f>
        <v>1585</v>
      </c>
      <c r="U28" s="49">
        <f t="shared" si="7"/>
        <v>8.2534888564882322E-2</v>
      </c>
      <c r="V28" s="48">
        <f>SUM(V25,V22,V19,V16,V13,V10,V7,V4)</f>
        <v>696</v>
      </c>
      <c r="W28" s="49">
        <f t="shared" si="8"/>
        <v>3.6242449489689646E-2</v>
      </c>
      <c r="X28" s="48">
        <f t="shared" si="1"/>
        <v>21485</v>
      </c>
      <c r="Y28" s="49">
        <f t="shared" si="9"/>
        <v>0.11877733805457197</v>
      </c>
      <c r="Z28" s="48">
        <f>SUM(Z25,Z22,Z19,Z16,Z13,Z10,Z7,Z4)</f>
        <v>27274</v>
      </c>
      <c r="AA28" s="48">
        <f>SUM(AA25,AA22,AA19,AA16,AA13,AA10,AA7,AA4)</f>
        <v>26200</v>
      </c>
      <c r="AB28" s="160">
        <f t="shared" si="2"/>
        <v>20134</v>
      </c>
      <c r="AC28" s="154">
        <f t="shared" si="10"/>
        <v>4.8427410956050826E-2</v>
      </c>
      <c r="AD28" s="50">
        <f>'Detailed Data'!M190</f>
        <v>0.88235294117647056</v>
      </c>
    </row>
    <row r="29" spans="1:31" s="30" customFormat="1" ht="31.5" customHeight="1" thickTop="1" thickBot="1">
      <c r="A29" s="235"/>
      <c r="B29" s="45" t="s">
        <v>124</v>
      </c>
      <c r="C29" s="46">
        <f t="shared" si="21"/>
        <v>1293593117</v>
      </c>
      <c r="D29" s="46">
        <f t="shared" si="21"/>
        <v>1283916611</v>
      </c>
      <c r="E29" s="46">
        <f t="shared" si="21"/>
        <v>1328129356</v>
      </c>
      <c r="F29" s="46">
        <f t="shared" si="21"/>
        <v>1339287624</v>
      </c>
      <c r="G29" s="46">
        <f t="shared" si="21"/>
        <v>6884433</v>
      </c>
      <c r="H29" s="46">
        <f t="shared" si="21"/>
        <v>1337618035</v>
      </c>
      <c r="I29" s="149">
        <f t="shared" si="3"/>
        <v>4.1826255334584186E-2</v>
      </c>
      <c r="J29" s="50">
        <f>'Detailed Data'!AD192</f>
        <v>0.9375</v>
      </c>
      <c r="K29" s="46">
        <f>SUM(K26,K23,K20,K17,K14,K11,K8,K5)</f>
        <v>36427673</v>
      </c>
      <c r="L29" s="47">
        <f t="shared" si="4"/>
        <v>2.8372304468923176E-2</v>
      </c>
      <c r="M29" s="46">
        <f>SUM(M26,M23,M20,M17,M14,M11,M8,M5)</f>
        <v>34793443</v>
      </c>
      <c r="N29" s="47">
        <f t="shared" si="5"/>
        <v>2.6896744071033891E-2</v>
      </c>
      <c r="O29" s="48">
        <f>SUM(O26,O23,O20,O17,O14,O11,O8,O5)</f>
        <v>44503</v>
      </c>
      <c r="P29" s="48">
        <f>SUM(P26,P23,P20,P17,P14,P11,P8,P5)</f>
        <v>12260</v>
      </c>
      <c r="Q29" s="49">
        <f t="shared" si="6"/>
        <v>0.2754870458171359</v>
      </c>
      <c r="R29" s="48">
        <f>SUM(R26,R23,R20,R17,R14,R11,R8,R5)</f>
        <v>5567</v>
      </c>
      <c r="S29" s="49">
        <f t="shared" si="13"/>
        <v>0.12509269038042378</v>
      </c>
      <c r="T29" s="48">
        <f>SUM(T26,T23,T20,T17,T14,T11,T8,T5)</f>
        <v>3927</v>
      </c>
      <c r="U29" s="49">
        <f t="shared" si="7"/>
        <v>8.8241242163449654E-2</v>
      </c>
      <c r="V29" s="48">
        <f>SUM(V26,V23,V20,V17,V14,V11,V8,V5)</f>
        <v>2762</v>
      </c>
      <c r="W29" s="49">
        <f t="shared" si="8"/>
        <v>6.2063231692245466E-2</v>
      </c>
      <c r="X29" s="48">
        <f t="shared" si="1"/>
        <v>51192</v>
      </c>
      <c r="Y29" s="49">
        <f t="shared" si="9"/>
        <v>0.15030447385569512</v>
      </c>
      <c r="Z29" s="48">
        <f>SUM(Z26,Z23,Z20,Z17,Z14,Z11,Z8,Z5)</f>
        <v>66771</v>
      </c>
      <c r="AA29" s="48">
        <f>SUM(AA26,AA23,AA20,AA17,AA14,AA11,AA8,AA5)</f>
        <v>65032</v>
      </c>
      <c r="AB29" s="161">
        <f t="shared" si="2"/>
        <v>47205</v>
      </c>
      <c r="AC29" s="154">
        <f t="shared" si="10"/>
        <v>6.0715007976990316E-2</v>
      </c>
      <c r="AD29" s="50">
        <f>'Detailed Data'!M192</f>
        <v>0.86805555555555558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1.25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45" t="s">
        <v>126</v>
      </c>
      <c r="B32" s="45" t="s">
        <v>122</v>
      </c>
      <c r="C32" s="40">
        <v>366812141</v>
      </c>
      <c r="D32" s="40">
        <v>363322200</v>
      </c>
      <c r="E32" s="40">
        <v>391791558</v>
      </c>
      <c r="F32" s="40">
        <v>394582000</v>
      </c>
      <c r="G32" s="40">
        <v>6114800</v>
      </c>
      <c r="H32" s="40">
        <v>397147320</v>
      </c>
      <c r="I32" s="150">
        <v>9.309951332453674E-2</v>
      </c>
      <c r="J32" s="44">
        <v>0.83333333333333337</v>
      </c>
      <c r="K32" s="40">
        <v>25965031</v>
      </c>
      <c r="L32" s="41">
        <v>7.1465577936057859E-2</v>
      </c>
      <c r="M32" s="40">
        <v>24967334</v>
      </c>
      <c r="N32" s="41">
        <v>6.8065724138612962E-2</v>
      </c>
      <c r="O32" s="42">
        <v>13122</v>
      </c>
      <c r="P32" s="42">
        <v>1150</v>
      </c>
      <c r="Q32" s="43">
        <v>8.7639079408626738E-2</v>
      </c>
      <c r="R32" s="42">
        <v>464</v>
      </c>
      <c r="S32" s="43">
        <v>3.5360463344002439E-2</v>
      </c>
      <c r="T32" s="42">
        <v>163</v>
      </c>
      <c r="U32" s="43">
        <v>1.2421886907483616E-2</v>
      </c>
      <c r="V32" s="42">
        <v>1629</v>
      </c>
      <c r="W32" s="43">
        <v>0.12414266117969822</v>
      </c>
      <c r="X32" s="42">
        <v>14914</v>
      </c>
      <c r="Y32" s="43">
        <v>0.13656454808718183</v>
      </c>
      <c r="Z32" s="42">
        <v>16867</v>
      </c>
      <c r="AA32" s="42">
        <v>16130</v>
      </c>
      <c r="AB32" s="42">
        <v>14516</v>
      </c>
      <c r="AC32" s="153">
        <v>0.10623380582228319</v>
      </c>
      <c r="AD32" s="44">
        <v>0.85416666666666663</v>
      </c>
    </row>
    <row r="33" spans="1:30" s="30" customFormat="1" ht="31.5" customHeight="1" thickTop="1" thickBot="1">
      <c r="A33" s="234"/>
      <c r="B33" s="45" t="s">
        <v>123</v>
      </c>
      <c r="C33" s="46">
        <v>166347760</v>
      </c>
      <c r="D33" s="46">
        <v>164757121</v>
      </c>
      <c r="E33" s="46">
        <v>170581461</v>
      </c>
      <c r="F33" s="46">
        <v>170154877</v>
      </c>
      <c r="G33" s="46">
        <v>887500</v>
      </c>
      <c r="H33" s="46">
        <v>171426463</v>
      </c>
      <c r="I33" s="149">
        <v>4.0479840625522949E-2</v>
      </c>
      <c r="J33" s="50">
        <v>0.88235294117647056</v>
      </c>
      <c r="K33" s="46">
        <v>4844362</v>
      </c>
      <c r="L33" s="47">
        <v>2.9403050809561064E-2</v>
      </c>
      <c r="M33" s="46">
        <v>4233700</v>
      </c>
      <c r="N33" s="47">
        <v>2.545089876773814E-2</v>
      </c>
      <c r="O33" s="48">
        <v>7595</v>
      </c>
      <c r="P33" s="48">
        <v>643</v>
      </c>
      <c r="Q33" s="49">
        <v>8.4660961158657011E-2</v>
      </c>
      <c r="R33" s="48">
        <v>228</v>
      </c>
      <c r="S33" s="49">
        <v>3.0019749835418039E-2</v>
      </c>
      <c r="T33" s="48">
        <v>165</v>
      </c>
      <c r="U33" s="49">
        <v>2.1724818959842001E-2</v>
      </c>
      <c r="V33" s="48">
        <v>392</v>
      </c>
      <c r="W33" s="49">
        <v>5.1612903225806452E-2</v>
      </c>
      <c r="X33" s="48">
        <v>8152</v>
      </c>
      <c r="Y33" s="49">
        <v>7.3337722185648449E-2</v>
      </c>
      <c r="Z33" s="48">
        <v>9033</v>
      </c>
      <c r="AA33" s="48">
        <v>9067</v>
      </c>
      <c r="AB33" s="48">
        <v>8196</v>
      </c>
      <c r="AC33" s="154">
        <v>7.9131007241606321E-2</v>
      </c>
      <c r="AD33" s="50">
        <v>0.8529411764705882</v>
      </c>
    </row>
    <row r="34" spans="1:30" s="30" customFormat="1" ht="31.5" customHeight="1" thickTop="1" thickBot="1">
      <c r="A34" s="235"/>
      <c r="B34" s="45" t="s">
        <v>124</v>
      </c>
      <c r="C34" s="46">
        <v>533159901</v>
      </c>
      <c r="D34" s="46">
        <v>528079321</v>
      </c>
      <c r="E34" s="46">
        <v>562373019</v>
      </c>
      <c r="F34" s="46">
        <v>564736877</v>
      </c>
      <c r="G34" s="46">
        <v>7002300</v>
      </c>
      <c r="H34" s="46">
        <v>568573783</v>
      </c>
      <c r="I34" s="149">
        <v>7.6682536864570772E-2</v>
      </c>
      <c r="J34" s="50">
        <v>0.85365853658536583</v>
      </c>
      <c r="K34" s="46">
        <v>30809393</v>
      </c>
      <c r="L34" s="47">
        <v>5.8342358382179486E-2</v>
      </c>
      <c r="M34" s="46">
        <v>29201034</v>
      </c>
      <c r="N34" s="47">
        <v>5.4769749085087326E-2</v>
      </c>
      <c r="O34" s="48">
        <v>20717</v>
      </c>
      <c r="P34" s="48">
        <v>1793</v>
      </c>
      <c r="Q34" s="49">
        <v>8.6547280011584696E-2</v>
      </c>
      <c r="R34" s="48">
        <v>692</v>
      </c>
      <c r="S34" s="49">
        <v>3.3402519669836366E-2</v>
      </c>
      <c r="T34" s="48">
        <v>328</v>
      </c>
      <c r="U34" s="49">
        <v>1.5832408167205676E-2</v>
      </c>
      <c r="V34" s="48">
        <v>2021</v>
      </c>
      <c r="W34" s="49">
        <v>9.7552734469276439E-2</v>
      </c>
      <c r="X34" s="48">
        <v>23066</v>
      </c>
      <c r="Y34" s="49">
        <v>0.11338514263648211</v>
      </c>
      <c r="Z34" s="48">
        <v>25900</v>
      </c>
      <c r="AA34" s="48">
        <v>25197</v>
      </c>
      <c r="AB34" s="48">
        <v>22712</v>
      </c>
      <c r="AC34" s="154">
        <v>9.6297726504802825E-2</v>
      </c>
      <c r="AD34" s="50">
        <v>0.85365853658536583</v>
      </c>
    </row>
    <row r="35" spans="1:30" ht="12.75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33" t="s">
        <v>654</v>
      </c>
      <c r="B36" s="45" t="s">
        <v>122</v>
      </c>
      <c r="C36" s="40">
        <v>1137964577</v>
      </c>
      <c r="D36" s="40">
        <v>1126871462</v>
      </c>
      <c r="E36" s="40">
        <v>1186608484</v>
      </c>
      <c r="F36" s="40">
        <v>1192777850</v>
      </c>
      <c r="G36" s="40">
        <v>6046318</v>
      </c>
      <c r="H36" s="40">
        <v>1204341087</v>
      </c>
      <c r="I36" s="150">
        <v>6.8747525882415145E-2</v>
      </c>
      <c r="J36" s="44">
        <v>0.87096774193548387</v>
      </c>
      <c r="K36" s="40">
        <v>49832653</v>
      </c>
      <c r="L36" s="41">
        <v>4.4222127084091511E-2</v>
      </c>
      <c r="M36" s="40">
        <v>48342251</v>
      </c>
      <c r="N36" s="41">
        <v>4.2481332000196347E-2</v>
      </c>
      <c r="O36" s="42">
        <v>50443</v>
      </c>
      <c r="P36" s="42">
        <v>15125</v>
      </c>
      <c r="Q36" s="43">
        <v>0.29984338758598816</v>
      </c>
      <c r="R36" s="42">
        <v>6090</v>
      </c>
      <c r="S36" s="43">
        <v>0.12073032928255654</v>
      </c>
      <c r="T36" s="42">
        <v>5317</v>
      </c>
      <c r="U36" s="43">
        <v>0.10540610193683961</v>
      </c>
      <c r="V36" s="42">
        <v>5633</v>
      </c>
      <c r="W36" s="43">
        <v>0.1116705984973138</v>
      </c>
      <c r="X36" s="42">
        <v>61393</v>
      </c>
      <c r="Y36" s="43">
        <v>0.21707670043415339</v>
      </c>
      <c r="Z36" s="42">
        <v>79184</v>
      </c>
      <c r="AA36" s="42">
        <v>80497</v>
      </c>
      <c r="AB36" s="42">
        <v>59282</v>
      </c>
      <c r="AC36" s="153">
        <v>0.17522748448744127</v>
      </c>
      <c r="AD36" s="44">
        <v>0.74731182795698925</v>
      </c>
    </row>
    <row r="37" spans="1:30" s="30" customFormat="1" ht="31.5" customHeight="1" thickTop="1" thickBot="1">
      <c r="A37" s="234"/>
      <c r="B37" s="45" t="s">
        <v>123</v>
      </c>
      <c r="C37" s="46">
        <v>970354308</v>
      </c>
      <c r="D37" s="46">
        <v>963168906</v>
      </c>
      <c r="E37" s="46">
        <v>1003105589</v>
      </c>
      <c r="F37" s="46">
        <v>993021809</v>
      </c>
      <c r="G37" s="46">
        <v>11856323</v>
      </c>
      <c r="H37" s="46">
        <v>992287650</v>
      </c>
      <c r="I37" s="149">
        <v>3.0232230108973222E-2</v>
      </c>
      <c r="J37" s="50">
        <v>0.91056910569105687</v>
      </c>
      <c r="K37" s="46">
        <v>35080258</v>
      </c>
      <c r="L37" s="47">
        <v>3.6421709402649674E-2</v>
      </c>
      <c r="M37" s="46">
        <v>32751273</v>
      </c>
      <c r="N37" s="47">
        <v>3.3751870559016468E-2</v>
      </c>
      <c r="O37" s="48">
        <v>33080</v>
      </c>
      <c r="P37" s="48">
        <v>6744</v>
      </c>
      <c r="Q37" s="49">
        <v>0.20386940749697702</v>
      </c>
      <c r="R37" s="48">
        <v>4161</v>
      </c>
      <c r="S37" s="49">
        <v>0.12578597339782346</v>
      </c>
      <c r="T37" s="48">
        <v>1348</v>
      </c>
      <c r="U37" s="49">
        <v>4.0749697702539299E-2</v>
      </c>
      <c r="V37" s="48">
        <v>2277</v>
      </c>
      <c r="W37" s="49">
        <v>6.8833131801692871E-2</v>
      </c>
      <c r="X37" s="48">
        <v>36705</v>
      </c>
      <c r="Y37" s="49">
        <v>0.10958282950423216</v>
      </c>
      <c r="Z37" s="48">
        <v>46400</v>
      </c>
      <c r="AA37" s="48">
        <v>44681</v>
      </c>
      <c r="AB37" s="48">
        <v>33776</v>
      </c>
      <c r="AC37" s="154">
        <v>2.1039903264812577E-2</v>
      </c>
      <c r="AD37" s="50">
        <v>0.93495934959349591</v>
      </c>
    </row>
    <row r="38" spans="1:30" s="30" customFormat="1" ht="31.5" customHeight="1" thickTop="1" thickBot="1">
      <c r="A38" s="235"/>
      <c r="B38" s="45" t="s">
        <v>124</v>
      </c>
      <c r="C38" s="46">
        <v>2108318885</v>
      </c>
      <c r="D38" s="46">
        <v>2090040368</v>
      </c>
      <c r="E38" s="46">
        <v>2189714073</v>
      </c>
      <c r="F38" s="46">
        <v>2185799659</v>
      </c>
      <c r="G38" s="46">
        <v>17902641</v>
      </c>
      <c r="H38" s="46">
        <v>2196628737</v>
      </c>
      <c r="I38" s="149">
        <v>5.0998234594864057E-2</v>
      </c>
      <c r="J38" s="50">
        <v>0.88673139158576053</v>
      </c>
      <c r="K38" s="46">
        <v>84912911</v>
      </c>
      <c r="L38" s="47">
        <v>4.0627402369866568E-2</v>
      </c>
      <c r="M38" s="46">
        <v>81093524</v>
      </c>
      <c r="N38" s="47">
        <v>3.8463595131151142E-2</v>
      </c>
      <c r="O38" s="48">
        <v>83523</v>
      </c>
      <c r="P38" s="48">
        <v>21869</v>
      </c>
      <c r="Q38" s="49">
        <v>0.26183207020820615</v>
      </c>
      <c r="R38" s="48">
        <v>10251</v>
      </c>
      <c r="S38" s="49">
        <v>0.12273266046478215</v>
      </c>
      <c r="T38" s="48">
        <v>6665</v>
      </c>
      <c r="U38" s="49">
        <v>7.9798378889647165E-2</v>
      </c>
      <c r="V38" s="48">
        <v>7910</v>
      </c>
      <c r="W38" s="49">
        <v>9.4704452665732797E-2</v>
      </c>
      <c r="X38" s="48">
        <v>98098</v>
      </c>
      <c r="Y38" s="49">
        <v>0.17450283155537996</v>
      </c>
      <c r="Z38" s="48">
        <v>125584</v>
      </c>
      <c r="AA38" s="48">
        <v>125178</v>
      </c>
      <c r="AB38" s="48">
        <v>93058</v>
      </c>
      <c r="AC38" s="154">
        <v>0.1141601714497803</v>
      </c>
      <c r="AD38" s="50">
        <v>0.82200647249190939</v>
      </c>
    </row>
    <row r="39" spans="1:30" ht="12.75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01/21/2025&amp;CConstruction Cost and Time
Summary Sheet
For Contracts Completed Second Quarter Fiscal Year 2024/2025&amp;RPage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204"/>
  <sheetViews>
    <sheetView topLeftCell="B1" zoomScaleNormal="100" zoomScaleSheetLayoutView="100" workbookViewId="0">
      <pane xSplit="2" ySplit="2" topLeftCell="D153" activePane="bottomRight" state="frozen"/>
      <selection activeCell="B1" sqref="B1"/>
      <selection pane="topRight" activeCell="D1" sqref="D1"/>
      <selection pane="bottomLeft" activeCell="B3" sqref="B3"/>
      <selection pane="bottomRight" activeCell="M185" sqref="M185"/>
    </sheetView>
  </sheetViews>
  <sheetFormatPr defaultColWidth="9.140625" defaultRowHeight="12"/>
  <cols>
    <col min="1" max="1" width="8.28515625" style="215" hidden="1" customWidth="1"/>
    <col min="2" max="2" width="10" style="222" customWidth="1"/>
    <col min="3" max="3" width="36.7109375" style="222" customWidth="1"/>
    <col min="4" max="4" width="12.7109375" style="222" customWidth="1"/>
    <col min="5" max="5" width="10.140625" style="223" bestFit="1" customWidth="1"/>
    <col min="6" max="6" width="10" style="224" customWidth="1"/>
    <col min="7" max="7" width="9" style="224" customWidth="1"/>
    <col min="8" max="8" width="8.85546875" style="215" customWidth="1"/>
    <col min="9" max="9" width="8.7109375" style="215" customWidth="1"/>
    <col min="10" max="12" width="9.28515625" style="215" bestFit="1" customWidth="1"/>
    <col min="13" max="14" width="9.28515625" style="215" customWidth="1"/>
    <col min="15" max="15" width="9.140625" style="215"/>
    <col min="16" max="16" width="10.85546875" style="28" customWidth="1"/>
    <col min="17" max="17" width="10.5703125" style="28" customWidth="1"/>
    <col min="18" max="18" width="11" style="215" customWidth="1"/>
    <col min="19" max="19" width="9.28515625" style="215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15" customWidth="1"/>
    <col min="31" max="31" width="9.28515625" style="225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26" customWidth="1"/>
    <col min="37" max="37" width="11.140625" style="226" customWidth="1"/>
    <col min="38" max="38" width="15.28515625" style="29" customWidth="1"/>
    <col min="39" max="39" width="14" style="29" customWidth="1"/>
    <col min="40" max="40" width="10.140625" style="226" customWidth="1"/>
    <col min="41" max="41" width="11.140625" style="226" customWidth="1"/>
    <col min="42" max="42" width="15.28515625" style="29" customWidth="1"/>
    <col min="43" max="43" width="14" style="29" customWidth="1"/>
    <col min="44" max="44" width="10.140625" style="226" customWidth="1"/>
    <col min="45" max="45" width="11.140625" style="226" customWidth="1"/>
    <col min="46" max="46" width="15.28515625" style="29" customWidth="1"/>
    <col min="47" max="47" width="14" style="29" customWidth="1"/>
    <col min="48" max="48" width="10.140625" style="226" customWidth="1"/>
    <col min="49" max="49" width="11.140625" style="226" customWidth="1"/>
    <col min="50" max="50" width="15.28515625" style="29" customWidth="1"/>
    <col min="51" max="51" width="14" style="29" customWidth="1"/>
    <col min="52" max="52" width="10.140625" style="226" customWidth="1"/>
    <col min="53" max="53" width="11.140625" style="226" customWidth="1"/>
    <col min="54" max="54" width="15.28515625" style="29" customWidth="1"/>
    <col min="55" max="55" width="14" style="29" customWidth="1"/>
    <col min="56" max="56" width="10.140625" style="226" customWidth="1"/>
    <col min="57" max="57" width="11.140625" style="226" customWidth="1"/>
    <col min="58" max="58" width="15.28515625" style="29" customWidth="1"/>
    <col min="59" max="59" width="14" style="29" customWidth="1"/>
    <col min="60" max="60" width="10.140625" style="226" customWidth="1"/>
    <col min="61" max="61" width="11.140625" style="226" customWidth="1"/>
    <col min="62" max="62" width="15.28515625" style="29" customWidth="1"/>
    <col min="63" max="63" width="14" style="29" customWidth="1"/>
    <col min="64" max="64" width="10.140625" style="226" customWidth="1"/>
    <col min="65" max="65" width="11.140625" style="226" customWidth="1"/>
    <col min="66" max="66" width="15.28515625" style="29" customWidth="1"/>
    <col min="67" max="67" width="14" style="29" customWidth="1"/>
    <col min="68" max="68" width="10.140625" style="226" customWidth="1"/>
    <col min="69" max="69" width="11.140625" style="226" customWidth="1"/>
    <col min="70" max="70" width="15.28515625" style="29" customWidth="1"/>
    <col min="71" max="71" width="14" style="29" customWidth="1"/>
    <col min="72" max="72" width="10.140625" style="226" customWidth="1"/>
    <col min="73" max="73" width="11.140625" style="226" customWidth="1"/>
    <col min="74" max="74" width="15.28515625" style="29" customWidth="1"/>
    <col min="75" max="75" width="14" style="29" customWidth="1"/>
    <col min="76" max="76" width="10.140625" style="226" customWidth="1"/>
    <col min="77" max="77" width="11.140625" style="226" customWidth="1"/>
    <col min="78" max="78" width="15.28515625" style="29" customWidth="1"/>
    <col min="79" max="79" width="14" style="29" customWidth="1"/>
    <col min="80" max="80" width="10.140625" style="226" customWidth="1"/>
    <col min="81" max="81" width="11.140625" style="226" customWidth="1"/>
    <col min="82" max="82" width="15.28515625" style="29" customWidth="1"/>
    <col min="83" max="83" width="14" style="29" customWidth="1"/>
    <col min="84" max="84" width="10.140625" style="226" customWidth="1"/>
    <col min="85" max="85" width="11.140625" style="226" customWidth="1"/>
    <col min="86" max="86" width="15.28515625" style="29" customWidth="1"/>
    <col min="87" max="87" width="14" style="29" customWidth="1"/>
    <col min="88" max="88" width="10.140625" style="226" customWidth="1"/>
    <col min="89" max="89" width="11.140625" style="226" customWidth="1"/>
    <col min="90" max="90" width="15.28515625" style="29" customWidth="1"/>
    <col min="91" max="91" width="14" style="29" customWidth="1"/>
    <col min="92" max="92" width="15.140625" style="215" bestFit="1" customWidth="1"/>
    <col min="93" max="93" width="34.85546875" style="215" bestFit="1" customWidth="1"/>
    <col min="94" max="94" width="15.140625" style="215" bestFit="1" customWidth="1"/>
    <col min="95" max="95" width="43" style="215" bestFit="1" customWidth="1"/>
    <col min="96" max="96" width="15.140625" style="215" bestFit="1" customWidth="1"/>
    <col min="97" max="97" width="43" style="215" bestFit="1" customWidth="1"/>
    <col min="98" max="98" width="10.140625" style="215" bestFit="1" customWidth="1"/>
    <col min="99" max="100" width="10.140625" style="224" customWidth="1"/>
    <col min="101" max="101" width="11.7109375" style="215" customWidth="1"/>
    <col min="102" max="102" width="10.85546875" style="215" customWidth="1"/>
    <col min="103" max="104" width="10.140625" style="224" customWidth="1"/>
    <col min="105" max="105" width="9.140625" style="222"/>
    <col min="106" max="106" width="14.5703125" style="29" bestFit="1" customWidth="1"/>
    <col min="107" max="107" width="9.140625" style="215"/>
    <col min="108" max="108" width="26.7109375" style="215" customWidth="1"/>
    <col min="109" max="16384" width="9.140625" style="215"/>
  </cols>
  <sheetData>
    <row r="1" spans="1:1477" s="2" customFormat="1" ht="27" customHeight="1">
      <c r="A1" s="246" t="s">
        <v>43</v>
      </c>
      <c r="B1" s="246" t="s">
        <v>44</v>
      </c>
      <c r="C1" s="250" t="s">
        <v>45</v>
      </c>
      <c r="D1" s="250" t="s">
        <v>46</v>
      </c>
      <c r="E1" s="248" t="s">
        <v>47</v>
      </c>
      <c r="F1" s="249" t="s">
        <v>48</v>
      </c>
      <c r="G1" s="249" t="s">
        <v>136</v>
      </c>
      <c r="H1" s="250" t="s">
        <v>49</v>
      </c>
      <c r="I1" s="255" t="s">
        <v>50</v>
      </c>
      <c r="J1" s="252" t="s">
        <v>51</v>
      </c>
      <c r="K1" s="252" t="s">
        <v>52</v>
      </c>
      <c r="L1" s="252" t="s">
        <v>53</v>
      </c>
      <c r="M1" s="246" t="s">
        <v>137</v>
      </c>
      <c r="N1" s="246" t="s">
        <v>138</v>
      </c>
      <c r="O1" s="252" t="s">
        <v>54</v>
      </c>
      <c r="P1" s="252" t="s">
        <v>55</v>
      </c>
      <c r="Q1" s="252" t="s">
        <v>56</v>
      </c>
      <c r="R1" s="252" t="s">
        <v>57</v>
      </c>
      <c r="S1" s="252" t="s">
        <v>58</v>
      </c>
      <c r="T1" s="254" t="s">
        <v>59</v>
      </c>
      <c r="U1" s="254" t="s">
        <v>60</v>
      </c>
      <c r="V1" s="254" t="s">
        <v>61</v>
      </c>
      <c r="W1" s="254" t="s">
        <v>62</v>
      </c>
      <c r="X1" s="254" t="s">
        <v>63</v>
      </c>
      <c r="Y1" s="254" t="s">
        <v>64</v>
      </c>
      <c r="Z1" s="254" t="s">
        <v>65</v>
      </c>
      <c r="AA1" s="254" t="s">
        <v>66</v>
      </c>
      <c r="AB1" s="254" t="s">
        <v>67</v>
      </c>
      <c r="AC1" s="254" t="s">
        <v>1</v>
      </c>
      <c r="AD1" s="246" t="s">
        <v>139</v>
      </c>
      <c r="AE1" s="246" t="s">
        <v>140</v>
      </c>
      <c r="AF1" s="254" t="s">
        <v>69</v>
      </c>
      <c r="AG1" s="254" t="s">
        <v>70</v>
      </c>
      <c r="AH1" s="252" t="s">
        <v>71</v>
      </c>
      <c r="AI1" s="252" t="s">
        <v>144</v>
      </c>
      <c r="AJ1" s="256" t="s">
        <v>72</v>
      </c>
      <c r="AK1" s="256"/>
      <c r="AL1" s="256"/>
      <c r="AM1" s="256"/>
      <c r="AN1" s="256" t="s">
        <v>73</v>
      </c>
      <c r="AO1" s="256"/>
      <c r="AP1" s="256"/>
      <c r="AQ1" s="256"/>
      <c r="AR1" s="256" t="s">
        <v>74</v>
      </c>
      <c r="AS1" s="256"/>
      <c r="AT1" s="256"/>
      <c r="AU1" s="256"/>
      <c r="AV1" s="256" t="s">
        <v>75</v>
      </c>
      <c r="AW1" s="256"/>
      <c r="AX1" s="256"/>
      <c r="AY1" s="256"/>
      <c r="AZ1" s="256" t="s">
        <v>76</v>
      </c>
      <c r="BA1" s="256"/>
      <c r="BB1" s="256"/>
      <c r="BC1" s="256"/>
      <c r="BD1" s="256" t="s">
        <v>77</v>
      </c>
      <c r="BE1" s="256"/>
      <c r="BF1" s="256"/>
      <c r="BG1" s="256"/>
      <c r="BH1" s="256" t="s">
        <v>78</v>
      </c>
      <c r="BI1" s="256"/>
      <c r="BJ1" s="256"/>
      <c r="BK1" s="256"/>
      <c r="BL1" s="256" t="s">
        <v>79</v>
      </c>
      <c r="BM1" s="256"/>
      <c r="BN1" s="256"/>
      <c r="BO1" s="256"/>
      <c r="BP1" s="256" t="s">
        <v>80</v>
      </c>
      <c r="BQ1" s="256"/>
      <c r="BR1" s="256"/>
      <c r="BS1" s="256"/>
      <c r="BT1" s="256" t="s">
        <v>81</v>
      </c>
      <c r="BU1" s="256"/>
      <c r="BV1" s="256"/>
      <c r="BW1" s="256"/>
      <c r="BX1" s="256" t="s">
        <v>82</v>
      </c>
      <c r="BY1" s="256"/>
      <c r="BZ1" s="256"/>
      <c r="CA1" s="256"/>
      <c r="CB1" s="256" t="s">
        <v>143</v>
      </c>
      <c r="CC1" s="256"/>
      <c r="CD1" s="256"/>
      <c r="CE1" s="256"/>
      <c r="CF1" s="256" t="s">
        <v>165</v>
      </c>
      <c r="CG1" s="256"/>
      <c r="CH1" s="256"/>
      <c r="CI1" s="256"/>
      <c r="CJ1" s="256" t="s">
        <v>83</v>
      </c>
      <c r="CK1" s="256"/>
      <c r="CL1" s="256"/>
      <c r="CM1" s="256"/>
      <c r="CN1" s="250" t="s">
        <v>84</v>
      </c>
      <c r="CO1" s="250" t="s">
        <v>85</v>
      </c>
      <c r="CP1" s="250" t="s">
        <v>86</v>
      </c>
      <c r="CQ1" s="250" t="s">
        <v>87</v>
      </c>
      <c r="CR1" s="250" t="s">
        <v>88</v>
      </c>
      <c r="CS1" s="250" t="s">
        <v>89</v>
      </c>
      <c r="CT1" s="248" t="s">
        <v>90</v>
      </c>
      <c r="CU1" s="249" t="s">
        <v>91</v>
      </c>
      <c r="CV1" s="249" t="s">
        <v>92</v>
      </c>
      <c r="CW1" s="248" t="s">
        <v>93</v>
      </c>
      <c r="CX1" s="248" t="s">
        <v>94</v>
      </c>
      <c r="CY1" s="249" t="s">
        <v>95</v>
      </c>
      <c r="CZ1" s="249" t="s">
        <v>96</v>
      </c>
      <c r="DA1" s="250" t="s">
        <v>97</v>
      </c>
      <c r="DB1" s="254" t="s">
        <v>98</v>
      </c>
      <c r="DC1" s="257" t="s">
        <v>99</v>
      </c>
      <c r="DD1" s="257"/>
    </row>
    <row r="2" spans="1:1477" s="2" customFormat="1" ht="37.5" customHeight="1">
      <c r="A2" s="247"/>
      <c r="B2" s="247"/>
      <c r="C2" s="250"/>
      <c r="D2" s="250"/>
      <c r="E2" s="248"/>
      <c r="F2" s="249"/>
      <c r="G2" s="249"/>
      <c r="H2" s="251"/>
      <c r="I2" s="255"/>
      <c r="J2" s="250"/>
      <c r="K2" s="250"/>
      <c r="L2" s="250"/>
      <c r="M2" s="247"/>
      <c r="N2" s="247"/>
      <c r="O2" s="250"/>
      <c r="P2" s="253"/>
      <c r="Q2" s="253"/>
      <c r="R2" s="250"/>
      <c r="S2" s="250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47"/>
      <c r="AE2" s="247"/>
      <c r="AF2" s="254"/>
      <c r="AG2" s="254"/>
      <c r="AH2" s="253"/>
      <c r="AI2" s="253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50"/>
      <c r="CO2" s="250"/>
      <c r="CP2" s="250"/>
      <c r="CQ2" s="250"/>
      <c r="CR2" s="250"/>
      <c r="CS2" s="250"/>
      <c r="CT2" s="248"/>
      <c r="CU2" s="249"/>
      <c r="CV2" s="249"/>
      <c r="CW2" s="248"/>
      <c r="CX2" s="248"/>
      <c r="CY2" s="249"/>
      <c r="CZ2" s="249"/>
      <c r="DA2" s="250"/>
      <c r="DB2" s="254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176</v>
      </c>
      <c r="D3" s="69" t="s">
        <v>177</v>
      </c>
      <c r="E3" s="68">
        <v>44433</v>
      </c>
      <c r="F3" s="69" t="s">
        <v>576</v>
      </c>
      <c r="G3" s="69" t="s">
        <v>577</v>
      </c>
      <c r="H3" s="69">
        <v>1</v>
      </c>
      <c r="I3" s="69">
        <v>11</v>
      </c>
      <c r="J3" s="69">
        <v>350</v>
      </c>
      <c r="K3" s="69">
        <v>671</v>
      </c>
      <c r="L3" s="69">
        <v>668</v>
      </c>
      <c r="M3" s="186">
        <f>IF(J3 = 0,0,(L3-AH3-AI3)/J3)</f>
        <v>1.4257142857142857</v>
      </c>
      <c r="N3" s="69">
        <f>IF(G3&lt;&gt;"",IF(M3&lt;=1.2,1,0),0)</f>
        <v>0</v>
      </c>
      <c r="O3" s="69">
        <v>3</v>
      </c>
      <c r="P3" s="69">
        <v>0</v>
      </c>
      <c r="Q3" s="69">
        <v>0</v>
      </c>
      <c r="R3" s="69">
        <v>147</v>
      </c>
      <c r="S3" s="69">
        <v>174</v>
      </c>
      <c r="T3" s="190">
        <v>8278071</v>
      </c>
      <c r="U3" s="190">
        <v>77832</v>
      </c>
      <c r="V3" s="190">
        <v>8200239</v>
      </c>
      <c r="W3" s="190">
        <v>8939807</v>
      </c>
      <c r="X3" s="190">
        <v>8867401</v>
      </c>
      <c r="Y3" s="190">
        <v>0</v>
      </c>
      <c r="Z3" s="190">
        <v>0</v>
      </c>
      <c r="AA3" s="190">
        <v>0</v>
      </c>
      <c r="AB3" s="190">
        <v>8867401</v>
      </c>
      <c r="AC3" s="190">
        <v>8929131</v>
      </c>
      <c r="AD3" s="186">
        <f>IF(V3=0,0,AC3/V3)</f>
        <v>1.0888866775712269</v>
      </c>
      <c r="AE3" s="69">
        <f>IF(AD3 &lt;=1.1,1,0)</f>
        <v>1</v>
      </c>
      <c r="AF3" s="190">
        <v>86356</v>
      </c>
      <c r="AG3" s="190">
        <v>661736</v>
      </c>
      <c r="AH3" s="69">
        <v>124</v>
      </c>
      <c r="AI3" s="69">
        <v>45</v>
      </c>
      <c r="AJ3" s="69">
        <v>0</v>
      </c>
      <c r="AK3" s="69">
        <v>30</v>
      </c>
      <c r="AL3" s="80">
        <v>233423</v>
      </c>
      <c r="AM3" s="80">
        <v>0</v>
      </c>
      <c r="AN3" s="69">
        <v>0</v>
      </c>
      <c r="AO3" s="69">
        <v>62</v>
      </c>
      <c r="AP3" s="80">
        <v>279341</v>
      </c>
      <c r="AQ3" s="80">
        <v>35169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0</v>
      </c>
      <c r="BE3" s="69">
        <v>0</v>
      </c>
      <c r="BF3" s="80">
        <v>0</v>
      </c>
      <c r="BG3" s="80">
        <v>0</v>
      </c>
      <c r="BH3" s="69">
        <v>0</v>
      </c>
      <c r="BI3" s="69">
        <v>0</v>
      </c>
      <c r="BJ3" s="80">
        <v>0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0</v>
      </c>
      <c r="BQ3" s="69">
        <v>22</v>
      </c>
      <c r="BR3" s="80">
        <v>24626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60</v>
      </c>
      <c r="BZ3" s="80">
        <v>136058</v>
      </c>
      <c r="CA3" s="80">
        <v>363218</v>
      </c>
      <c r="CB3" s="69">
        <v>0</v>
      </c>
      <c r="CC3" s="69">
        <v>0</v>
      </c>
      <c r="CD3" s="80">
        <v>0</v>
      </c>
      <c r="CE3" s="80">
        <v>0</v>
      </c>
      <c r="CF3" s="69">
        <v>0</v>
      </c>
      <c r="CG3" s="69">
        <v>0</v>
      </c>
      <c r="CH3" s="80">
        <v>0</v>
      </c>
      <c r="CI3" s="80">
        <v>0</v>
      </c>
      <c r="CJ3" s="69">
        <v>0</v>
      </c>
      <c r="CK3" s="69">
        <v>174</v>
      </c>
      <c r="CL3" s="80">
        <v>673447</v>
      </c>
      <c r="CM3" s="80">
        <v>398388</v>
      </c>
      <c r="CN3" s="69" t="s">
        <v>416</v>
      </c>
      <c r="CO3" s="69" t="s">
        <v>417</v>
      </c>
      <c r="CP3" s="69" t="s">
        <v>415</v>
      </c>
      <c r="CQ3" s="69" t="s">
        <v>415</v>
      </c>
      <c r="CR3" s="69" t="s">
        <v>415</v>
      </c>
      <c r="CS3" s="69" t="s">
        <v>415</v>
      </c>
      <c r="CT3" s="68">
        <v>45615</v>
      </c>
      <c r="CU3" s="69" t="s">
        <v>578</v>
      </c>
      <c r="CV3" s="69" t="s">
        <v>579</v>
      </c>
      <c r="CW3" s="68" t="s">
        <v>168</v>
      </c>
      <c r="CX3" s="68">
        <v>45441</v>
      </c>
      <c r="CY3" s="69" t="s">
        <v>580</v>
      </c>
      <c r="CZ3" s="69" t="s">
        <v>581</v>
      </c>
      <c r="DA3" s="69" t="s">
        <v>202</v>
      </c>
      <c r="DB3" s="69">
        <v>7852554.7000000002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428</v>
      </c>
      <c r="D4" s="69" t="s">
        <v>582</v>
      </c>
      <c r="E4" s="68">
        <v>44951</v>
      </c>
      <c r="F4" s="69" t="s">
        <v>583</v>
      </c>
      <c r="G4" s="69" t="s">
        <v>584</v>
      </c>
      <c r="H4" s="69">
        <v>1</v>
      </c>
      <c r="I4" s="69">
        <v>0</v>
      </c>
      <c r="J4" s="69">
        <v>200</v>
      </c>
      <c r="K4" s="69">
        <v>308</v>
      </c>
      <c r="L4" s="69">
        <v>297</v>
      </c>
      <c r="M4" s="186">
        <f t="shared" ref="M4:M7" si="0">IF(J4 = 0,0,(L4-AH4-AI4)/J4)</f>
        <v>0.94499999999999995</v>
      </c>
      <c r="N4" s="69">
        <f t="shared" ref="N4:N7" si="1">IF(G4&lt;&gt;"",IF(M4&lt;=1.2,1,0),0)</f>
        <v>1</v>
      </c>
      <c r="O4" s="69">
        <v>11</v>
      </c>
      <c r="P4" s="69">
        <v>0</v>
      </c>
      <c r="Q4" s="69">
        <v>0</v>
      </c>
      <c r="R4" s="69">
        <v>108</v>
      </c>
      <c r="S4" s="69">
        <v>0</v>
      </c>
      <c r="T4" s="190">
        <v>3477042</v>
      </c>
      <c r="U4" s="190">
        <v>50000</v>
      </c>
      <c r="V4" s="190">
        <v>3427042</v>
      </c>
      <c r="W4" s="190">
        <v>3477042</v>
      </c>
      <c r="X4" s="190">
        <v>3332356</v>
      </c>
      <c r="Y4" s="190">
        <v>0</v>
      </c>
      <c r="Z4" s="190">
        <v>0</v>
      </c>
      <c r="AA4" s="190">
        <v>0</v>
      </c>
      <c r="AB4" s="190">
        <v>3332356</v>
      </c>
      <c r="AC4" s="190">
        <v>3320317</v>
      </c>
      <c r="AD4" s="186">
        <f t="shared" ref="AD4:AD7" si="2">IF(V4=0,0,AC4/V4)</f>
        <v>0.96885798306527904</v>
      </c>
      <c r="AE4" s="69">
        <f t="shared" ref="AE4:AE7" si="3">IF(AD4 &lt;=1.1,1,0)</f>
        <v>1</v>
      </c>
      <c r="AF4" s="190">
        <v>-12039</v>
      </c>
      <c r="AG4" s="190">
        <v>0</v>
      </c>
      <c r="AH4" s="69">
        <v>86</v>
      </c>
      <c r="AI4" s="69">
        <v>22</v>
      </c>
      <c r="AJ4" s="69">
        <v>0</v>
      </c>
      <c r="AK4" s="69">
        <v>0</v>
      </c>
      <c r="AL4" s="80">
        <v>0</v>
      </c>
      <c r="AM4" s="80">
        <v>0</v>
      </c>
      <c r="AN4" s="69">
        <v>0</v>
      </c>
      <c r="AO4" s="69">
        <v>0</v>
      </c>
      <c r="AP4" s="80">
        <v>0</v>
      </c>
      <c r="AQ4" s="80">
        <v>0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0</v>
      </c>
      <c r="BC4" s="80">
        <v>0</v>
      </c>
      <c r="BD4" s="69">
        <v>0</v>
      </c>
      <c r="BE4" s="69">
        <v>0</v>
      </c>
      <c r="BF4" s="80">
        <v>0</v>
      </c>
      <c r="BG4" s="80">
        <v>0</v>
      </c>
      <c r="BH4" s="69">
        <v>0</v>
      </c>
      <c r="BI4" s="69">
        <v>0</v>
      </c>
      <c r="BJ4" s="80">
        <v>0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0</v>
      </c>
      <c r="BR4" s="80">
        <v>0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0</v>
      </c>
      <c r="BZ4" s="80">
        <v>0</v>
      </c>
      <c r="CA4" s="80">
        <v>0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0</v>
      </c>
      <c r="CI4" s="80">
        <v>0</v>
      </c>
      <c r="CJ4" s="69">
        <v>0</v>
      </c>
      <c r="CK4" s="69">
        <v>0</v>
      </c>
      <c r="CL4" s="80">
        <v>0</v>
      </c>
      <c r="CM4" s="80">
        <v>0</v>
      </c>
      <c r="CN4" s="69" t="s">
        <v>416</v>
      </c>
      <c r="CO4" s="69" t="s">
        <v>417</v>
      </c>
      <c r="CP4" s="69" t="s">
        <v>415</v>
      </c>
      <c r="CQ4" s="69" t="s">
        <v>415</v>
      </c>
      <c r="CR4" s="69" t="s">
        <v>415</v>
      </c>
      <c r="CS4" s="69" t="s">
        <v>415</v>
      </c>
      <c r="CT4" s="68">
        <v>45474</v>
      </c>
      <c r="CU4" s="69" t="s">
        <v>576</v>
      </c>
      <c r="CV4" s="69" t="s">
        <v>579</v>
      </c>
      <c r="CW4" s="68" t="s">
        <v>168</v>
      </c>
      <c r="CX4" s="68">
        <v>45421</v>
      </c>
      <c r="CY4" s="69" t="s">
        <v>580</v>
      </c>
      <c r="CZ4" s="69" t="s">
        <v>581</v>
      </c>
      <c r="DA4" s="69" t="s">
        <v>205</v>
      </c>
      <c r="DB4" s="69">
        <v>3367085.92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9" customFormat="1">
      <c r="B5" s="69" t="s">
        <v>129</v>
      </c>
      <c r="C5" s="69" t="s">
        <v>180</v>
      </c>
      <c r="D5" s="69" t="s">
        <v>181</v>
      </c>
      <c r="E5" s="68">
        <v>44860</v>
      </c>
      <c r="F5" s="69" t="s">
        <v>578</v>
      </c>
      <c r="G5" s="69" t="s">
        <v>584</v>
      </c>
      <c r="H5" s="69">
        <v>1</v>
      </c>
      <c r="I5" s="69">
        <v>6</v>
      </c>
      <c r="J5" s="69">
        <v>130</v>
      </c>
      <c r="K5" s="69">
        <v>247</v>
      </c>
      <c r="L5" s="69">
        <v>247</v>
      </c>
      <c r="M5" s="186">
        <f t="shared" si="0"/>
        <v>1.0769230769230769</v>
      </c>
      <c r="N5" s="69">
        <f t="shared" si="1"/>
        <v>1</v>
      </c>
      <c r="O5" s="69">
        <v>0</v>
      </c>
      <c r="P5" s="69">
        <v>0</v>
      </c>
      <c r="Q5" s="69">
        <v>0</v>
      </c>
      <c r="R5" s="69">
        <v>107</v>
      </c>
      <c r="S5" s="69">
        <v>10</v>
      </c>
      <c r="T5" s="190">
        <v>1159034</v>
      </c>
      <c r="U5" s="190">
        <v>0</v>
      </c>
      <c r="V5" s="190">
        <v>1159034</v>
      </c>
      <c r="W5" s="190">
        <v>1218049</v>
      </c>
      <c r="X5" s="190">
        <v>1206007</v>
      </c>
      <c r="Y5" s="190">
        <v>0</v>
      </c>
      <c r="Z5" s="190">
        <v>0</v>
      </c>
      <c r="AA5" s="190">
        <v>0</v>
      </c>
      <c r="AB5" s="190">
        <v>1206007</v>
      </c>
      <c r="AC5" s="190">
        <v>1205156</v>
      </c>
      <c r="AD5" s="186">
        <f t="shared" si="2"/>
        <v>1.0397934831937632</v>
      </c>
      <c r="AE5" s="69">
        <f t="shared" si="3"/>
        <v>1</v>
      </c>
      <c r="AF5" s="190">
        <v>-851</v>
      </c>
      <c r="AG5" s="190">
        <v>59015</v>
      </c>
      <c r="AH5" s="69">
        <v>83</v>
      </c>
      <c r="AI5" s="69">
        <v>24</v>
      </c>
      <c r="AJ5" s="69">
        <v>0</v>
      </c>
      <c r="AK5" s="69">
        <v>0</v>
      </c>
      <c r="AL5" s="80">
        <v>0</v>
      </c>
      <c r="AM5" s="80">
        <v>0</v>
      </c>
      <c r="AN5" s="69">
        <v>0</v>
      </c>
      <c r="AO5" s="69">
        <v>12</v>
      </c>
      <c r="AP5" s="80">
        <v>59015</v>
      </c>
      <c r="AQ5" s="80">
        <v>0</v>
      </c>
      <c r="AR5" s="69">
        <v>0</v>
      </c>
      <c r="AS5" s="69">
        <v>0</v>
      </c>
      <c r="AT5" s="80">
        <v>0</v>
      </c>
      <c r="AU5" s="80">
        <v>0</v>
      </c>
      <c r="AV5" s="69">
        <v>0</v>
      </c>
      <c r="AW5" s="69">
        <v>0</v>
      </c>
      <c r="AX5" s="80">
        <v>0</v>
      </c>
      <c r="AY5" s="80">
        <v>0</v>
      </c>
      <c r="AZ5" s="69">
        <v>0</v>
      </c>
      <c r="BA5" s="69">
        <v>0</v>
      </c>
      <c r="BB5" s="80">
        <v>0</v>
      </c>
      <c r="BC5" s="80">
        <v>0</v>
      </c>
      <c r="BD5" s="69">
        <v>0</v>
      </c>
      <c r="BE5" s="69">
        <v>-2</v>
      </c>
      <c r="BF5" s="80">
        <v>0</v>
      </c>
      <c r="BG5" s="80">
        <v>0</v>
      </c>
      <c r="BH5" s="69">
        <v>0</v>
      </c>
      <c r="BI5" s="69">
        <v>0</v>
      </c>
      <c r="BJ5" s="80">
        <v>0</v>
      </c>
      <c r="BK5" s="80">
        <v>0</v>
      </c>
      <c r="BL5" s="69">
        <v>0</v>
      </c>
      <c r="BM5" s="69">
        <v>0</v>
      </c>
      <c r="BN5" s="80">
        <v>0</v>
      </c>
      <c r="BO5" s="80">
        <v>0</v>
      </c>
      <c r="BP5" s="69">
        <v>0</v>
      </c>
      <c r="BQ5" s="69">
        <v>0</v>
      </c>
      <c r="BR5" s="80">
        <v>0</v>
      </c>
      <c r="BS5" s="80">
        <v>0</v>
      </c>
      <c r="BT5" s="69">
        <v>0</v>
      </c>
      <c r="BU5" s="69">
        <v>0</v>
      </c>
      <c r="BV5" s="80">
        <v>0</v>
      </c>
      <c r="BW5" s="80">
        <v>0</v>
      </c>
      <c r="BX5" s="69">
        <v>0</v>
      </c>
      <c r="BY5" s="213">
        <v>0</v>
      </c>
      <c r="BZ5" s="80">
        <v>0</v>
      </c>
      <c r="CA5" s="80">
        <v>0</v>
      </c>
      <c r="CB5" s="69">
        <v>0</v>
      </c>
      <c r="CC5" s="69">
        <v>0</v>
      </c>
      <c r="CD5" s="80">
        <v>0</v>
      </c>
      <c r="CE5" s="80">
        <v>0</v>
      </c>
      <c r="CF5" s="69">
        <v>0</v>
      </c>
      <c r="CG5" s="69">
        <v>0</v>
      </c>
      <c r="CH5" s="80">
        <v>0</v>
      </c>
      <c r="CI5" s="80">
        <v>0</v>
      </c>
      <c r="CJ5" s="69">
        <v>0</v>
      </c>
      <c r="CK5" s="69">
        <v>10</v>
      </c>
      <c r="CL5" s="80">
        <v>59015</v>
      </c>
      <c r="CM5" s="80">
        <v>0</v>
      </c>
      <c r="CN5" s="69" t="s">
        <v>429</v>
      </c>
      <c r="CO5" s="69" t="s">
        <v>430</v>
      </c>
      <c r="CP5" s="69" t="s">
        <v>415</v>
      </c>
      <c r="CQ5" s="69" t="s">
        <v>415</v>
      </c>
      <c r="CR5" s="69" t="s">
        <v>415</v>
      </c>
      <c r="CS5" s="69" t="s">
        <v>415</v>
      </c>
      <c r="CT5" s="68">
        <v>45484</v>
      </c>
      <c r="CU5" s="69" t="s">
        <v>576</v>
      </c>
      <c r="CV5" s="69" t="s">
        <v>579</v>
      </c>
      <c r="CW5" s="68" t="s">
        <v>168</v>
      </c>
      <c r="CX5" s="68">
        <v>45331</v>
      </c>
      <c r="CY5" s="69" t="s">
        <v>583</v>
      </c>
      <c r="CZ5" s="69" t="s">
        <v>581</v>
      </c>
      <c r="DA5" s="69" t="s">
        <v>202</v>
      </c>
      <c r="DB5" s="69">
        <v>1023962.4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9" customFormat="1">
      <c r="B6" s="69" t="s">
        <v>129</v>
      </c>
      <c r="C6" s="69" t="s">
        <v>182</v>
      </c>
      <c r="D6" s="69" t="s">
        <v>183</v>
      </c>
      <c r="E6" s="68">
        <v>44902</v>
      </c>
      <c r="F6" s="69" t="s">
        <v>578</v>
      </c>
      <c r="G6" s="69" t="s">
        <v>584</v>
      </c>
      <c r="H6" s="69">
        <v>2</v>
      </c>
      <c r="I6" s="69">
        <v>9</v>
      </c>
      <c r="J6" s="69">
        <v>250</v>
      </c>
      <c r="K6" s="69">
        <v>401</v>
      </c>
      <c r="L6" s="69">
        <v>398</v>
      </c>
      <c r="M6" s="186">
        <f t="shared" si="0"/>
        <v>0.98799999999999999</v>
      </c>
      <c r="N6" s="69">
        <f t="shared" si="1"/>
        <v>1</v>
      </c>
      <c r="O6" s="69">
        <v>3</v>
      </c>
      <c r="P6" s="69">
        <v>0</v>
      </c>
      <c r="Q6" s="69">
        <v>0</v>
      </c>
      <c r="R6" s="69">
        <v>151</v>
      </c>
      <c r="S6" s="69">
        <v>0</v>
      </c>
      <c r="T6" s="190">
        <v>4325722</v>
      </c>
      <c r="U6" s="190">
        <v>50000</v>
      </c>
      <c r="V6" s="190">
        <v>4275722</v>
      </c>
      <c r="W6" s="190">
        <v>4504283</v>
      </c>
      <c r="X6" s="190">
        <v>4508752</v>
      </c>
      <c r="Y6" s="190">
        <v>0</v>
      </c>
      <c r="Z6" s="190">
        <v>0</v>
      </c>
      <c r="AA6" s="190">
        <v>0</v>
      </c>
      <c r="AB6" s="190">
        <v>4508752</v>
      </c>
      <c r="AC6" s="190">
        <v>4493121</v>
      </c>
      <c r="AD6" s="186">
        <f t="shared" si="2"/>
        <v>1.0508449800992674</v>
      </c>
      <c r="AE6" s="69">
        <f t="shared" si="3"/>
        <v>1</v>
      </c>
      <c r="AF6" s="190">
        <v>-11661</v>
      </c>
      <c r="AG6" s="190">
        <v>178561</v>
      </c>
      <c r="AH6" s="69">
        <v>124</v>
      </c>
      <c r="AI6" s="69">
        <v>27</v>
      </c>
      <c r="AJ6" s="69">
        <v>0</v>
      </c>
      <c r="AK6" s="69">
        <v>0</v>
      </c>
      <c r="AL6" s="80">
        <v>28409</v>
      </c>
      <c r="AM6" s="80">
        <v>0</v>
      </c>
      <c r="AN6" s="69">
        <v>0</v>
      </c>
      <c r="AO6" s="69">
        <v>0</v>
      </c>
      <c r="AP6" s="80">
        <v>105237</v>
      </c>
      <c r="AQ6" s="80">
        <v>0</v>
      </c>
      <c r="AR6" s="69">
        <v>0</v>
      </c>
      <c r="AS6" s="69">
        <v>0</v>
      </c>
      <c r="AT6" s="80">
        <v>0</v>
      </c>
      <c r="AU6" s="80">
        <v>0</v>
      </c>
      <c r="AV6" s="69">
        <v>0</v>
      </c>
      <c r="AW6" s="69">
        <v>0</v>
      </c>
      <c r="AX6" s="80">
        <v>0</v>
      </c>
      <c r="AY6" s="80">
        <v>0</v>
      </c>
      <c r="AZ6" s="69">
        <v>0</v>
      </c>
      <c r="BA6" s="69">
        <v>0</v>
      </c>
      <c r="BB6" s="80">
        <v>0</v>
      </c>
      <c r="BC6" s="80">
        <v>0</v>
      </c>
      <c r="BD6" s="69">
        <v>0</v>
      </c>
      <c r="BE6" s="69">
        <v>0</v>
      </c>
      <c r="BF6" s="80">
        <v>5020</v>
      </c>
      <c r="BG6" s="80">
        <v>5020</v>
      </c>
      <c r="BH6" s="69">
        <v>0</v>
      </c>
      <c r="BI6" s="69">
        <v>0</v>
      </c>
      <c r="BJ6" s="80">
        <v>23159</v>
      </c>
      <c r="BK6" s="80">
        <v>0</v>
      </c>
      <c r="BL6" s="69">
        <v>0</v>
      </c>
      <c r="BM6" s="69">
        <v>0</v>
      </c>
      <c r="BN6" s="80">
        <v>0</v>
      </c>
      <c r="BO6" s="80">
        <v>0</v>
      </c>
      <c r="BP6" s="69">
        <v>0</v>
      </c>
      <c r="BQ6" s="69">
        <v>0</v>
      </c>
      <c r="BR6" s="80">
        <v>3971</v>
      </c>
      <c r="BS6" s="80">
        <v>0</v>
      </c>
      <c r="BT6" s="69">
        <v>0</v>
      </c>
      <c r="BU6" s="69">
        <v>0</v>
      </c>
      <c r="BV6" s="80">
        <v>0</v>
      </c>
      <c r="BW6" s="80">
        <v>0</v>
      </c>
      <c r="BX6" s="69">
        <v>0</v>
      </c>
      <c r="BY6" s="213">
        <v>0</v>
      </c>
      <c r="BZ6" s="80">
        <v>0</v>
      </c>
      <c r="CA6" s="80">
        <v>0</v>
      </c>
      <c r="CB6" s="69">
        <v>0</v>
      </c>
      <c r="CC6" s="69">
        <v>0</v>
      </c>
      <c r="CD6" s="80">
        <v>0</v>
      </c>
      <c r="CE6" s="80">
        <v>0</v>
      </c>
      <c r="CF6" s="69">
        <v>0</v>
      </c>
      <c r="CG6" s="69">
        <v>0</v>
      </c>
      <c r="CH6" s="80">
        <v>0</v>
      </c>
      <c r="CI6" s="80">
        <v>0</v>
      </c>
      <c r="CJ6" s="69">
        <v>0</v>
      </c>
      <c r="CK6" s="69">
        <v>0</v>
      </c>
      <c r="CL6" s="80">
        <v>165795</v>
      </c>
      <c r="CM6" s="80">
        <v>5020</v>
      </c>
      <c r="CN6" s="69" t="s">
        <v>426</v>
      </c>
      <c r="CO6" s="69" t="s">
        <v>427</v>
      </c>
      <c r="CP6" s="69" t="s">
        <v>415</v>
      </c>
      <c r="CQ6" s="69" t="s">
        <v>415</v>
      </c>
      <c r="CR6" s="69" t="s">
        <v>415</v>
      </c>
      <c r="CS6" s="69" t="s">
        <v>415</v>
      </c>
      <c r="CT6" s="68">
        <v>45579</v>
      </c>
      <c r="CU6" s="69" t="s">
        <v>578</v>
      </c>
      <c r="CV6" s="69" t="s">
        <v>579</v>
      </c>
      <c r="CW6" s="68" t="s">
        <v>168</v>
      </c>
      <c r="CX6" s="68">
        <v>45434</v>
      </c>
      <c r="CY6" s="69" t="s">
        <v>580</v>
      </c>
      <c r="CZ6" s="69" t="s">
        <v>581</v>
      </c>
      <c r="DA6" s="69" t="s">
        <v>205</v>
      </c>
      <c r="DB6" s="69">
        <v>2709382.82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69" customFormat="1">
      <c r="B7" s="69" t="s">
        <v>129</v>
      </c>
      <c r="C7" s="69" t="s">
        <v>431</v>
      </c>
      <c r="D7" s="69" t="s">
        <v>585</v>
      </c>
      <c r="E7" s="68">
        <v>45196</v>
      </c>
      <c r="F7" s="69" t="s">
        <v>576</v>
      </c>
      <c r="G7" s="69" t="s">
        <v>581</v>
      </c>
      <c r="H7" s="69">
        <v>1</v>
      </c>
      <c r="I7" s="69">
        <v>0</v>
      </c>
      <c r="J7" s="69">
        <v>174</v>
      </c>
      <c r="K7" s="69">
        <v>196</v>
      </c>
      <c r="L7" s="69">
        <v>195</v>
      </c>
      <c r="M7" s="186">
        <f t="shared" si="0"/>
        <v>0.99425287356321834</v>
      </c>
      <c r="N7" s="69">
        <f t="shared" si="1"/>
        <v>1</v>
      </c>
      <c r="O7" s="69">
        <v>1</v>
      </c>
      <c r="P7" s="69">
        <v>0</v>
      </c>
      <c r="Q7" s="69">
        <v>0</v>
      </c>
      <c r="R7" s="69">
        <v>22</v>
      </c>
      <c r="S7" s="69">
        <v>0</v>
      </c>
      <c r="T7" s="190">
        <v>3701415</v>
      </c>
      <c r="U7" s="190">
        <v>50000</v>
      </c>
      <c r="V7" s="190">
        <v>3651415</v>
      </c>
      <c r="W7" s="190">
        <v>3701415</v>
      </c>
      <c r="X7" s="190">
        <v>3225904</v>
      </c>
      <c r="Y7" s="190">
        <v>0</v>
      </c>
      <c r="Z7" s="190">
        <v>0</v>
      </c>
      <c r="AA7" s="190">
        <v>0</v>
      </c>
      <c r="AB7" s="190">
        <v>3225904</v>
      </c>
      <c r="AC7" s="190">
        <v>3225904</v>
      </c>
      <c r="AD7" s="186">
        <f t="shared" si="2"/>
        <v>0.88346682039702418</v>
      </c>
      <c r="AE7" s="69">
        <f t="shared" si="3"/>
        <v>1</v>
      </c>
      <c r="AF7" s="190">
        <v>0</v>
      </c>
      <c r="AG7" s="190">
        <v>0</v>
      </c>
      <c r="AH7" s="69">
        <v>9</v>
      </c>
      <c r="AI7" s="69">
        <v>13</v>
      </c>
      <c r="AJ7" s="69">
        <v>0</v>
      </c>
      <c r="AK7" s="69">
        <v>0</v>
      </c>
      <c r="AL7" s="80">
        <v>0</v>
      </c>
      <c r="AM7" s="80">
        <v>0</v>
      </c>
      <c r="AN7" s="69">
        <v>0</v>
      </c>
      <c r="AO7" s="69">
        <v>0</v>
      </c>
      <c r="AP7" s="80">
        <v>0</v>
      </c>
      <c r="AQ7" s="80">
        <v>0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0</v>
      </c>
      <c r="BG7" s="80">
        <v>0</v>
      </c>
      <c r="BH7" s="69">
        <v>0</v>
      </c>
      <c r="BI7" s="69">
        <v>0</v>
      </c>
      <c r="BJ7" s="80">
        <v>0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0</v>
      </c>
      <c r="BQ7" s="69">
        <v>0</v>
      </c>
      <c r="BR7" s="80">
        <v>0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213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0</v>
      </c>
      <c r="CK7" s="69">
        <v>0</v>
      </c>
      <c r="CL7" s="80">
        <v>0</v>
      </c>
      <c r="CM7" s="80">
        <v>0</v>
      </c>
      <c r="CN7" s="69" t="s">
        <v>432</v>
      </c>
      <c r="CO7" s="69" t="s">
        <v>433</v>
      </c>
      <c r="CP7" s="69" t="s">
        <v>415</v>
      </c>
      <c r="CQ7" s="69" t="s">
        <v>415</v>
      </c>
      <c r="CR7" s="69" t="s">
        <v>415</v>
      </c>
      <c r="CS7" s="69" t="s">
        <v>415</v>
      </c>
      <c r="CT7" s="68">
        <v>45629</v>
      </c>
      <c r="CU7" s="69" t="s">
        <v>578</v>
      </c>
      <c r="CV7" s="69" t="s">
        <v>579</v>
      </c>
      <c r="CW7" s="68" t="s">
        <v>168</v>
      </c>
      <c r="CX7" s="68">
        <v>45459</v>
      </c>
      <c r="CY7" s="69" t="s">
        <v>580</v>
      </c>
      <c r="CZ7" s="69" t="s">
        <v>581</v>
      </c>
      <c r="DA7" s="69" t="s">
        <v>179</v>
      </c>
      <c r="DB7" s="69">
        <v>4091495.64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5" customFormat="1" ht="12" customHeight="1" thickBot="1">
      <c r="B8" s="75"/>
      <c r="C8" s="75"/>
      <c r="D8" s="75"/>
      <c r="E8" s="68"/>
      <c r="F8" s="75"/>
      <c r="G8" s="75"/>
      <c r="H8" s="69"/>
      <c r="I8" s="76"/>
      <c r="J8" s="76"/>
      <c r="K8" s="76"/>
      <c r="L8" s="76"/>
      <c r="M8" s="140"/>
      <c r="N8" s="69"/>
      <c r="O8" s="76"/>
      <c r="P8" s="76"/>
      <c r="Q8" s="76"/>
      <c r="R8" s="76"/>
      <c r="S8" s="76"/>
      <c r="T8" s="77"/>
      <c r="U8" s="77"/>
      <c r="V8" s="77"/>
      <c r="W8" s="77"/>
      <c r="X8" s="77"/>
      <c r="Y8" s="190"/>
      <c r="Z8" s="190"/>
      <c r="AA8" s="190"/>
      <c r="AB8" s="190"/>
      <c r="AC8" s="190"/>
      <c r="AD8" s="140"/>
      <c r="AE8" s="69"/>
      <c r="AF8" s="190"/>
      <c r="AG8" s="190"/>
      <c r="AH8" s="76"/>
      <c r="AI8" s="76"/>
      <c r="AJ8" s="78"/>
      <c r="AK8" s="78"/>
      <c r="AL8" s="80"/>
      <c r="AM8" s="80"/>
      <c r="AN8" s="78"/>
      <c r="AO8" s="78"/>
      <c r="AP8" s="80"/>
      <c r="AQ8" s="80"/>
      <c r="AR8" s="78"/>
      <c r="AS8" s="78"/>
      <c r="AT8" s="80"/>
      <c r="AU8" s="80"/>
      <c r="AV8" s="78"/>
      <c r="AW8" s="78"/>
      <c r="AX8" s="80"/>
      <c r="AY8" s="80"/>
      <c r="AZ8" s="78"/>
      <c r="BA8" s="78"/>
      <c r="BB8" s="80"/>
      <c r="BC8" s="80"/>
      <c r="BD8" s="78"/>
      <c r="BE8" s="78"/>
      <c r="BF8" s="80"/>
      <c r="BG8" s="80"/>
      <c r="BH8" s="78"/>
      <c r="BI8" s="78"/>
      <c r="BJ8" s="80"/>
      <c r="BK8" s="80"/>
      <c r="BL8" s="78"/>
      <c r="BM8" s="78"/>
      <c r="BN8" s="80"/>
      <c r="BO8" s="80"/>
      <c r="BP8" s="78"/>
      <c r="BQ8" s="78"/>
      <c r="BR8" s="80"/>
      <c r="BS8" s="80"/>
      <c r="BT8" s="78"/>
      <c r="BU8" s="78"/>
      <c r="BV8" s="80"/>
      <c r="BW8" s="80"/>
      <c r="BX8" s="78"/>
      <c r="BY8" s="214"/>
      <c r="BZ8" s="80"/>
      <c r="CA8" s="80"/>
      <c r="CB8" s="78"/>
      <c r="CC8" s="78"/>
      <c r="CD8" s="80"/>
      <c r="CE8" s="80"/>
      <c r="CF8" s="78"/>
      <c r="CG8" s="78"/>
      <c r="CH8" s="80"/>
      <c r="CI8" s="80"/>
      <c r="CJ8" s="78"/>
      <c r="CK8" s="78"/>
      <c r="CL8" s="80"/>
      <c r="CM8" s="80"/>
      <c r="CN8" s="79"/>
      <c r="CO8" s="79"/>
      <c r="CP8" s="79"/>
      <c r="CQ8" s="79"/>
      <c r="CR8" s="79"/>
      <c r="CS8" s="79"/>
      <c r="CT8" s="68"/>
      <c r="CU8" s="75"/>
      <c r="CV8" s="75"/>
      <c r="CW8" s="68"/>
      <c r="CX8" s="68"/>
      <c r="CY8" s="75"/>
      <c r="CZ8" s="75"/>
      <c r="DA8" s="75"/>
      <c r="DB8" s="77"/>
      <c r="DC8" s="76"/>
      <c r="DD8" s="211"/>
    </row>
    <row r="9" spans="1:1477" s="6" customFormat="1" ht="24" customHeight="1" thickTop="1" thickBot="1">
      <c r="B9" s="258" t="s">
        <v>636</v>
      </c>
      <c r="C9" s="259"/>
      <c r="D9" s="260"/>
      <c r="E9" s="110"/>
      <c r="F9" s="111"/>
      <c r="G9" s="141">
        <f>IF(B3="","",ROWS(B3:B8)-1)</f>
        <v>5</v>
      </c>
      <c r="H9" s="112">
        <f>SUM(H3:H8)</f>
        <v>6</v>
      </c>
      <c r="I9" s="112">
        <f>SUM(I3:I8)</f>
        <v>26</v>
      </c>
      <c r="J9" s="112">
        <f>SUM(J3:J8)</f>
        <v>1104</v>
      </c>
      <c r="K9" s="112">
        <f>SUM(K3:K8)</f>
        <v>1823</v>
      </c>
      <c r="L9" s="112">
        <f>SUM(L3:L8)</f>
        <v>1805</v>
      </c>
      <c r="M9" s="142">
        <f>IF(G9="",0,N9/G9)</f>
        <v>0.8</v>
      </c>
      <c r="N9" s="112">
        <f t="shared" ref="N9:AC9" si="4">SUM(N3:N8)</f>
        <v>4</v>
      </c>
      <c r="O9" s="112">
        <f t="shared" si="4"/>
        <v>18</v>
      </c>
      <c r="P9" s="113">
        <f t="shared" si="4"/>
        <v>0</v>
      </c>
      <c r="Q9" s="113">
        <f t="shared" si="4"/>
        <v>0</v>
      </c>
      <c r="R9" s="112">
        <f t="shared" si="4"/>
        <v>535</v>
      </c>
      <c r="S9" s="112">
        <f t="shared" si="4"/>
        <v>184</v>
      </c>
      <c r="T9" s="114">
        <f t="shared" si="4"/>
        <v>20941284</v>
      </c>
      <c r="U9" s="114">
        <f t="shared" si="4"/>
        <v>227832</v>
      </c>
      <c r="V9" s="114">
        <f t="shared" si="4"/>
        <v>20713452</v>
      </c>
      <c r="W9" s="114">
        <f t="shared" si="4"/>
        <v>21840596</v>
      </c>
      <c r="X9" s="114">
        <f t="shared" si="4"/>
        <v>21140420</v>
      </c>
      <c r="Y9" s="114">
        <f t="shared" si="4"/>
        <v>0</v>
      </c>
      <c r="Z9" s="114">
        <f t="shared" si="4"/>
        <v>0</v>
      </c>
      <c r="AA9" s="114">
        <f t="shared" si="4"/>
        <v>0</v>
      </c>
      <c r="AB9" s="114">
        <f t="shared" si="4"/>
        <v>21140420</v>
      </c>
      <c r="AC9" s="114">
        <f t="shared" si="4"/>
        <v>21173629</v>
      </c>
      <c r="AD9" s="142">
        <f>IF(G9="",0,AE9/G9)</f>
        <v>1</v>
      </c>
      <c r="AE9" s="144">
        <f t="shared" ref="AE9:CM9" si="5">SUM(AE3:AE8)</f>
        <v>5</v>
      </c>
      <c r="AF9" s="114">
        <f t="shared" si="5"/>
        <v>61805</v>
      </c>
      <c r="AG9" s="114">
        <f t="shared" si="5"/>
        <v>899312</v>
      </c>
      <c r="AH9" s="115">
        <f t="shared" si="5"/>
        <v>426</v>
      </c>
      <c r="AI9" s="115">
        <f t="shared" si="5"/>
        <v>131</v>
      </c>
      <c r="AJ9" s="115">
        <f t="shared" si="5"/>
        <v>0</v>
      </c>
      <c r="AK9" s="115">
        <f t="shared" si="5"/>
        <v>30</v>
      </c>
      <c r="AL9" s="114">
        <f t="shared" si="5"/>
        <v>261832</v>
      </c>
      <c r="AM9" s="114">
        <f t="shared" si="5"/>
        <v>0</v>
      </c>
      <c r="AN9" s="115">
        <f t="shared" si="5"/>
        <v>0</v>
      </c>
      <c r="AO9" s="115">
        <f t="shared" si="5"/>
        <v>74</v>
      </c>
      <c r="AP9" s="114">
        <f t="shared" si="5"/>
        <v>443593</v>
      </c>
      <c r="AQ9" s="114">
        <f t="shared" si="5"/>
        <v>35169</v>
      </c>
      <c r="AR9" s="115">
        <f t="shared" si="5"/>
        <v>0</v>
      </c>
      <c r="AS9" s="115">
        <f t="shared" si="5"/>
        <v>0</v>
      </c>
      <c r="AT9" s="114">
        <f t="shared" si="5"/>
        <v>0</v>
      </c>
      <c r="AU9" s="114">
        <f t="shared" si="5"/>
        <v>0</v>
      </c>
      <c r="AV9" s="115">
        <f t="shared" si="5"/>
        <v>0</v>
      </c>
      <c r="AW9" s="115">
        <f t="shared" si="5"/>
        <v>0</v>
      </c>
      <c r="AX9" s="114">
        <f t="shared" si="5"/>
        <v>0</v>
      </c>
      <c r="AY9" s="114">
        <f t="shared" si="5"/>
        <v>0</v>
      </c>
      <c r="AZ9" s="115">
        <f t="shared" si="5"/>
        <v>0</v>
      </c>
      <c r="BA9" s="115">
        <f t="shared" si="5"/>
        <v>0</v>
      </c>
      <c r="BB9" s="114">
        <f t="shared" si="5"/>
        <v>0</v>
      </c>
      <c r="BC9" s="114">
        <f t="shared" si="5"/>
        <v>0</v>
      </c>
      <c r="BD9" s="115">
        <f t="shared" si="5"/>
        <v>0</v>
      </c>
      <c r="BE9" s="115">
        <f t="shared" si="5"/>
        <v>-2</v>
      </c>
      <c r="BF9" s="114">
        <f t="shared" si="5"/>
        <v>5020</v>
      </c>
      <c r="BG9" s="114">
        <f t="shared" si="5"/>
        <v>5020</v>
      </c>
      <c r="BH9" s="115">
        <f t="shared" si="5"/>
        <v>0</v>
      </c>
      <c r="BI9" s="115">
        <f t="shared" si="5"/>
        <v>0</v>
      </c>
      <c r="BJ9" s="114">
        <f t="shared" si="5"/>
        <v>23159</v>
      </c>
      <c r="BK9" s="114">
        <f t="shared" si="5"/>
        <v>0</v>
      </c>
      <c r="BL9" s="115">
        <f t="shared" si="5"/>
        <v>0</v>
      </c>
      <c r="BM9" s="115">
        <f t="shared" si="5"/>
        <v>0</v>
      </c>
      <c r="BN9" s="114">
        <f t="shared" si="5"/>
        <v>0</v>
      </c>
      <c r="BO9" s="114">
        <f t="shared" si="5"/>
        <v>0</v>
      </c>
      <c r="BP9" s="115">
        <f t="shared" si="5"/>
        <v>0</v>
      </c>
      <c r="BQ9" s="115">
        <f t="shared" si="5"/>
        <v>22</v>
      </c>
      <c r="BR9" s="114">
        <f t="shared" si="5"/>
        <v>28597</v>
      </c>
      <c r="BS9" s="114">
        <f t="shared" si="5"/>
        <v>0</v>
      </c>
      <c r="BT9" s="115">
        <f t="shared" si="5"/>
        <v>0</v>
      </c>
      <c r="BU9" s="115">
        <f t="shared" si="5"/>
        <v>0</v>
      </c>
      <c r="BV9" s="114">
        <f t="shared" si="5"/>
        <v>0</v>
      </c>
      <c r="BW9" s="114">
        <f t="shared" si="5"/>
        <v>0</v>
      </c>
      <c r="BX9" s="115">
        <f t="shared" si="5"/>
        <v>0</v>
      </c>
      <c r="BY9" s="115">
        <f t="shared" si="5"/>
        <v>60</v>
      </c>
      <c r="BZ9" s="114">
        <f t="shared" si="5"/>
        <v>136058</v>
      </c>
      <c r="CA9" s="114">
        <f t="shared" si="5"/>
        <v>363218</v>
      </c>
      <c r="CB9" s="115">
        <f t="shared" si="5"/>
        <v>0</v>
      </c>
      <c r="CC9" s="115">
        <f t="shared" si="5"/>
        <v>0</v>
      </c>
      <c r="CD9" s="114">
        <f t="shared" si="5"/>
        <v>0</v>
      </c>
      <c r="CE9" s="114">
        <f t="shared" si="5"/>
        <v>0</v>
      </c>
      <c r="CF9" s="115">
        <f t="shared" si="5"/>
        <v>0</v>
      </c>
      <c r="CG9" s="115">
        <f t="shared" si="5"/>
        <v>0</v>
      </c>
      <c r="CH9" s="114">
        <f t="shared" si="5"/>
        <v>0</v>
      </c>
      <c r="CI9" s="114">
        <f t="shared" si="5"/>
        <v>0</v>
      </c>
      <c r="CJ9" s="115">
        <f t="shared" si="5"/>
        <v>0</v>
      </c>
      <c r="CK9" s="115">
        <f t="shared" si="5"/>
        <v>184</v>
      </c>
      <c r="CL9" s="114">
        <f t="shared" si="5"/>
        <v>898257</v>
      </c>
      <c r="CM9" s="114">
        <f t="shared" si="5"/>
        <v>403408</v>
      </c>
      <c r="CN9" s="116"/>
      <c r="CO9" s="116"/>
      <c r="CP9" s="116"/>
      <c r="CQ9" s="116"/>
      <c r="CR9" s="116"/>
      <c r="CS9" s="116"/>
      <c r="CT9" s="110"/>
      <c r="CU9" s="111"/>
      <c r="CV9" s="111"/>
      <c r="CW9" s="110"/>
      <c r="CX9" s="110"/>
      <c r="CY9" s="111"/>
      <c r="CZ9" s="111"/>
      <c r="DA9" s="111"/>
      <c r="DB9" s="114"/>
      <c r="DC9" s="116"/>
      <c r="DD9" s="210"/>
    </row>
    <row r="10" spans="1:1477" s="69" customFormat="1" ht="12.75" thickTop="1">
      <c r="B10" s="67" t="s">
        <v>129</v>
      </c>
      <c r="C10" s="67" t="s">
        <v>166</v>
      </c>
      <c r="D10" s="67" t="s">
        <v>167</v>
      </c>
      <c r="E10" s="68">
        <v>44574</v>
      </c>
      <c r="F10" s="67" t="s">
        <v>583</v>
      </c>
      <c r="G10" s="158" t="s">
        <v>577</v>
      </c>
      <c r="H10" s="187">
        <v>2</v>
      </c>
      <c r="I10" s="69">
        <v>2</v>
      </c>
      <c r="J10" s="69">
        <v>450</v>
      </c>
      <c r="K10" s="69">
        <v>635</v>
      </c>
      <c r="L10" s="69">
        <v>634</v>
      </c>
      <c r="M10" s="186">
        <f>IF(J10 = 0,0,(L10-AH10-AI10)/J10)</f>
        <v>0.99777777777777776</v>
      </c>
      <c r="N10" s="69">
        <f>IF(G10&lt;&gt;"",IF(M10&lt;=1.2,1,0),0)</f>
        <v>1</v>
      </c>
      <c r="O10" s="69">
        <v>1</v>
      </c>
      <c r="P10" s="69">
        <v>0</v>
      </c>
      <c r="Q10" s="69">
        <v>0</v>
      </c>
      <c r="R10" s="69">
        <v>185</v>
      </c>
      <c r="S10" s="69">
        <v>0</v>
      </c>
      <c r="T10" s="190">
        <v>9191000</v>
      </c>
      <c r="U10" s="190">
        <v>87099</v>
      </c>
      <c r="V10" s="190">
        <v>9103901</v>
      </c>
      <c r="W10" s="190">
        <v>9286906</v>
      </c>
      <c r="X10" s="190">
        <v>8593729</v>
      </c>
      <c r="Y10" s="190">
        <v>0</v>
      </c>
      <c r="Z10" s="190">
        <v>0</v>
      </c>
      <c r="AA10" s="190">
        <v>0</v>
      </c>
      <c r="AB10" s="190">
        <v>8593729</v>
      </c>
      <c r="AC10" s="190">
        <v>8770370</v>
      </c>
      <c r="AD10" s="186">
        <f>IF(V10=0,0,AC10/V10)</f>
        <v>0.96336394694977456</v>
      </c>
      <c r="AE10" s="69">
        <f>IF(AD10 &lt;=1.1,1,0)</f>
        <v>1</v>
      </c>
      <c r="AF10" s="190">
        <v>272547</v>
      </c>
      <c r="AG10" s="190">
        <v>95906</v>
      </c>
      <c r="AH10" s="69">
        <v>140</v>
      </c>
      <c r="AI10" s="69">
        <v>45</v>
      </c>
      <c r="AJ10" s="69">
        <v>0</v>
      </c>
      <c r="AK10" s="69">
        <v>0</v>
      </c>
      <c r="AL10" s="80">
        <v>0</v>
      </c>
      <c r="AM10" s="80">
        <v>0</v>
      </c>
      <c r="AN10" s="69">
        <v>0</v>
      </c>
      <c r="AO10" s="69">
        <v>0</v>
      </c>
      <c r="AP10" s="80">
        <v>5747</v>
      </c>
      <c r="AQ10" s="80">
        <v>0</v>
      </c>
      <c r="AR10" s="69">
        <v>0</v>
      </c>
      <c r="AS10" s="69">
        <v>0</v>
      </c>
      <c r="AT10" s="80">
        <v>0</v>
      </c>
      <c r="AU10" s="80">
        <v>0</v>
      </c>
      <c r="AV10" s="69">
        <v>0</v>
      </c>
      <c r="AW10" s="69">
        <v>0</v>
      </c>
      <c r="AX10" s="80">
        <v>0</v>
      </c>
      <c r="AY10" s="80">
        <v>0</v>
      </c>
      <c r="AZ10" s="69">
        <v>0</v>
      </c>
      <c r="BA10" s="69">
        <v>0</v>
      </c>
      <c r="BB10" s="80">
        <v>0</v>
      </c>
      <c r="BC10" s="80">
        <v>0</v>
      </c>
      <c r="BD10" s="69">
        <v>0</v>
      </c>
      <c r="BE10" s="69">
        <v>0</v>
      </c>
      <c r="BF10" s="80">
        <v>0</v>
      </c>
      <c r="BG10" s="80">
        <v>0</v>
      </c>
      <c r="BH10" s="69">
        <v>0</v>
      </c>
      <c r="BI10" s="69">
        <v>0</v>
      </c>
      <c r="BJ10" s="80">
        <v>0</v>
      </c>
      <c r="BK10" s="80">
        <v>0</v>
      </c>
      <c r="BL10" s="69">
        <v>0</v>
      </c>
      <c r="BM10" s="69">
        <v>0</v>
      </c>
      <c r="BN10" s="80">
        <v>0</v>
      </c>
      <c r="BO10" s="80">
        <v>0</v>
      </c>
      <c r="BP10" s="69">
        <v>0</v>
      </c>
      <c r="BQ10" s="69">
        <v>0</v>
      </c>
      <c r="BR10" s="80">
        <v>95906</v>
      </c>
      <c r="BS10" s="80">
        <v>0</v>
      </c>
      <c r="BT10" s="69">
        <v>0</v>
      </c>
      <c r="BU10" s="69">
        <v>0</v>
      </c>
      <c r="BV10" s="80">
        <v>0</v>
      </c>
      <c r="BW10" s="80">
        <v>0</v>
      </c>
      <c r="BX10" s="69">
        <v>0</v>
      </c>
      <c r="BY10" s="69">
        <v>0</v>
      </c>
      <c r="BZ10" s="80">
        <v>0</v>
      </c>
      <c r="CA10" s="80">
        <v>0</v>
      </c>
      <c r="CB10" s="69">
        <v>0</v>
      </c>
      <c r="CC10" s="69">
        <v>0</v>
      </c>
      <c r="CD10" s="80">
        <v>0</v>
      </c>
      <c r="CE10" s="80">
        <v>0</v>
      </c>
      <c r="CF10" s="69">
        <v>0</v>
      </c>
      <c r="CG10" s="69">
        <v>0</v>
      </c>
      <c r="CH10" s="80">
        <v>0</v>
      </c>
      <c r="CI10" s="80">
        <v>0</v>
      </c>
      <c r="CJ10" s="69">
        <v>0</v>
      </c>
      <c r="CK10" s="69">
        <v>0</v>
      </c>
      <c r="CL10" s="80">
        <v>101654</v>
      </c>
      <c r="CM10" s="80">
        <v>0</v>
      </c>
      <c r="CN10" s="67" t="s">
        <v>413</v>
      </c>
      <c r="CO10" s="67" t="s">
        <v>414</v>
      </c>
      <c r="CP10" s="67" t="s">
        <v>415</v>
      </c>
      <c r="CQ10" s="67" t="s">
        <v>415</v>
      </c>
      <c r="CR10" s="67" t="s">
        <v>415</v>
      </c>
      <c r="CS10" s="67" t="s">
        <v>415</v>
      </c>
      <c r="CT10" s="68">
        <v>45546</v>
      </c>
      <c r="CU10" s="67" t="s">
        <v>576</v>
      </c>
      <c r="CV10" s="67" t="s">
        <v>579</v>
      </c>
      <c r="CW10" s="68" t="s">
        <v>168</v>
      </c>
      <c r="CX10" s="68">
        <v>45407</v>
      </c>
      <c r="CY10" s="67" t="s">
        <v>580</v>
      </c>
      <c r="CZ10" s="67" t="s">
        <v>581</v>
      </c>
      <c r="DA10" s="67" t="s">
        <v>205</v>
      </c>
      <c r="DB10" s="81">
        <v>9151070.0999999996</v>
      </c>
      <c r="DC10" s="67"/>
      <c r="DD10" s="67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</row>
    <row r="11" spans="1:1477" s="69" customFormat="1">
      <c r="B11" s="69" t="s">
        <v>129</v>
      </c>
      <c r="C11" s="69" t="s">
        <v>169</v>
      </c>
      <c r="D11" s="69" t="s">
        <v>170</v>
      </c>
      <c r="E11" s="68">
        <v>44706</v>
      </c>
      <c r="F11" s="69" t="s">
        <v>580</v>
      </c>
      <c r="G11" s="69" t="s">
        <v>577</v>
      </c>
      <c r="H11" s="69">
        <v>1</v>
      </c>
      <c r="I11" s="69">
        <v>2</v>
      </c>
      <c r="J11" s="69">
        <v>525</v>
      </c>
      <c r="K11" s="69">
        <v>663</v>
      </c>
      <c r="L11" s="69">
        <v>663</v>
      </c>
      <c r="M11" s="186">
        <f t="shared" ref="M11:M16" si="6">IF(J11 = 0,0,(L11-AH11-AI11)/J11)</f>
        <v>1.1276190476190475</v>
      </c>
      <c r="N11" s="69">
        <f t="shared" ref="N11:N16" si="7">IF(G11&lt;&gt;"",IF(M11&lt;=1.2,1,0),0)</f>
        <v>1</v>
      </c>
      <c r="O11" s="69">
        <v>0</v>
      </c>
      <c r="P11" s="69">
        <v>0</v>
      </c>
      <c r="Q11" s="69">
        <v>0</v>
      </c>
      <c r="R11" s="69">
        <v>138</v>
      </c>
      <c r="S11" s="69">
        <v>0</v>
      </c>
      <c r="T11" s="190">
        <v>3990000</v>
      </c>
      <c r="U11" s="190">
        <v>50000</v>
      </c>
      <c r="V11" s="190">
        <v>3940000</v>
      </c>
      <c r="W11" s="190">
        <v>4021977</v>
      </c>
      <c r="X11" s="190">
        <v>3979990</v>
      </c>
      <c r="Y11" s="190">
        <v>0</v>
      </c>
      <c r="Z11" s="190">
        <v>0</v>
      </c>
      <c r="AA11" s="190">
        <v>0</v>
      </c>
      <c r="AB11" s="190">
        <v>3979990</v>
      </c>
      <c r="AC11" s="190">
        <v>3978102</v>
      </c>
      <c r="AD11" s="186">
        <f t="shared" ref="AD11:AD16" si="8">IF(V11=0,0,AC11/V11)</f>
        <v>1.0096705583756345</v>
      </c>
      <c r="AE11" s="69">
        <f t="shared" ref="AE11:AE16" si="9">IF(AD11 &lt;=1.1,1,0)</f>
        <v>1</v>
      </c>
      <c r="AF11" s="190">
        <v>-1888</v>
      </c>
      <c r="AG11" s="190">
        <v>31977</v>
      </c>
      <c r="AH11" s="69">
        <v>22</v>
      </c>
      <c r="AI11" s="69">
        <v>49</v>
      </c>
      <c r="AJ11" s="69">
        <v>0</v>
      </c>
      <c r="AK11" s="69">
        <v>0</v>
      </c>
      <c r="AL11" s="80">
        <v>39990</v>
      </c>
      <c r="AM11" s="80">
        <v>0</v>
      </c>
      <c r="AN11" s="69">
        <v>0</v>
      </c>
      <c r="AO11" s="69">
        <v>0</v>
      </c>
      <c r="AP11" s="80">
        <v>0</v>
      </c>
      <c r="AQ11" s="80">
        <v>0</v>
      </c>
      <c r="AR11" s="69">
        <v>0</v>
      </c>
      <c r="AS11" s="69">
        <v>0</v>
      </c>
      <c r="AT11" s="80">
        <v>0</v>
      </c>
      <c r="AU11" s="80">
        <v>0</v>
      </c>
      <c r="AV11" s="69">
        <v>0</v>
      </c>
      <c r="AW11" s="69">
        <v>0</v>
      </c>
      <c r="AX11" s="80">
        <v>0</v>
      </c>
      <c r="AY11" s="80">
        <v>0</v>
      </c>
      <c r="AZ11" s="69">
        <v>0</v>
      </c>
      <c r="BA11" s="69">
        <v>0</v>
      </c>
      <c r="BB11" s="80">
        <v>0</v>
      </c>
      <c r="BC11" s="80">
        <v>0</v>
      </c>
      <c r="BD11" s="69">
        <v>0</v>
      </c>
      <c r="BE11" s="69">
        <v>0</v>
      </c>
      <c r="BF11" s="80">
        <v>0</v>
      </c>
      <c r="BG11" s="80">
        <v>0</v>
      </c>
      <c r="BH11" s="69">
        <v>0</v>
      </c>
      <c r="BI11" s="69">
        <v>0</v>
      </c>
      <c r="BJ11" s="80">
        <v>0</v>
      </c>
      <c r="BK11" s="80">
        <v>0</v>
      </c>
      <c r="BL11" s="69">
        <v>0</v>
      </c>
      <c r="BM11" s="69">
        <v>0</v>
      </c>
      <c r="BN11" s="80">
        <v>0</v>
      </c>
      <c r="BO11" s="80">
        <v>0</v>
      </c>
      <c r="BP11" s="69">
        <v>0</v>
      </c>
      <c r="BQ11" s="69">
        <v>0</v>
      </c>
      <c r="BR11" s="80">
        <v>0</v>
      </c>
      <c r="BS11" s="80">
        <v>0</v>
      </c>
      <c r="BT11" s="69">
        <v>0</v>
      </c>
      <c r="BU11" s="69">
        <v>0</v>
      </c>
      <c r="BV11" s="80">
        <v>0</v>
      </c>
      <c r="BW11" s="80">
        <v>0</v>
      </c>
      <c r="BX11" s="69">
        <v>67</v>
      </c>
      <c r="BY11" s="213">
        <v>0</v>
      </c>
      <c r="BZ11" s="80">
        <v>0</v>
      </c>
      <c r="CA11" s="80">
        <v>0</v>
      </c>
      <c r="CB11" s="69">
        <v>0</v>
      </c>
      <c r="CC11" s="69">
        <v>0</v>
      </c>
      <c r="CD11" s="80">
        <v>0</v>
      </c>
      <c r="CE11" s="80">
        <v>0</v>
      </c>
      <c r="CF11" s="69">
        <v>0</v>
      </c>
      <c r="CG11" s="69">
        <v>0</v>
      </c>
      <c r="CH11" s="80">
        <v>0</v>
      </c>
      <c r="CI11" s="80">
        <v>0</v>
      </c>
      <c r="CJ11" s="69">
        <v>67</v>
      </c>
      <c r="CK11" s="69">
        <v>0</v>
      </c>
      <c r="CL11" s="80">
        <v>39990</v>
      </c>
      <c r="CM11" s="80">
        <v>0</v>
      </c>
      <c r="CN11" s="69" t="s">
        <v>416</v>
      </c>
      <c r="CO11" s="69" t="s">
        <v>417</v>
      </c>
      <c r="CP11" s="69" t="s">
        <v>415</v>
      </c>
      <c r="CQ11" s="69" t="s">
        <v>415</v>
      </c>
      <c r="CR11" s="69" t="s">
        <v>415</v>
      </c>
      <c r="CS11" s="69" t="s">
        <v>415</v>
      </c>
      <c r="CT11" s="68">
        <v>45497</v>
      </c>
      <c r="CU11" s="69" t="s">
        <v>576</v>
      </c>
      <c r="CV11" s="69" t="s">
        <v>579</v>
      </c>
      <c r="CW11" s="68" t="s">
        <v>168</v>
      </c>
      <c r="CX11" s="68">
        <v>45445</v>
      </c>
      <c r="CY11" s="69" t="s">
        <v>580</v>
      </c>
      <c r="CZ11" s="69" t="s">
        <v>581</v>
      </c>
      <c r="DA11" s="69" t="s">
        <v>178</v>
      </c>
      <c r="DB11" s="69">
        <v>1965526.04</v>
      </c>
      <c r="DC11" s="69" t="s">
        <v>418</v>
      </c>
      <c r="DD11" s="69" t="s">
        <v>419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</row>
    <row r="12" spans="1:1477" s="69" customFormat="1">
      <c r="B12" s="69" t="s">
        <v>129</v>
      </c>
      <c r="C12" s="69" t="s">
        <v>340</v>
      </c>
      <c r="D12" s="69" t="s">
        <v>341</v>
      </c>
      <c r="E12" s="68">
        <v>44945</v>
      </c>
      <c r="F12" s="69" t="s">
        <v>583</v>
      </c>
      <c r="G12" s="69" t="s">
        <v>584</v>
      </c>
      <c r="H12" s="69">
        <v>2</v>
      </c>
      <c r="I12" s="69">
        <v>0</v>
      </c>
      <c r="J12" s="69">
        <v>225</v>
      </c>
      <c r="K12" s="69">
        <v>427</v>
      </c>
      <c r="L12" s="69">
        <v>410</v>
      </c>
      <c r="M12" s="186">
        <f t="shared" si="6"/>
        <v>1.2533333333333334</v>
      </c>
      <c r="N12" s="69">
        <f t="shared" si="7"/>
        <v>0</v>
      </c>
      <c r="O12" s="69">
        <v>17</v>
      </c>
      <c r="P12" s="69">
        <v>0</v>
      </c>
      <c r="Q12" s="69">
        <v>0</v>
      </c>
      <c r="R12" s="69">
        <v>74</v>
      </c>
      <c r="S12" s="69">
        <v>128</v>
      </c>
      <c r="T12" s="190">
        <v>7937275</v>
      </c>
      <c r="U12" s="190">
        <v>81977</v>
      </c>
      <c r="V12" s="190">
        <v>7855298</v>
      </c>
      <c r="W12" s="190">
        <v>7937275</v>
      </c>
      <c r="X12" s="190">
        <v>7998691</v>
      </c>
      <c r="Y12" s="190">
        <v>0</v>
      </c>
      <c r="Z12" s="190">
        <v>0</v>
      </c>
      <c r="AA12" s="190">
        <v>0</v>
      </c>
      <c r="AB12" s="190">
        <v>7998691</v>
      </c>
      <c r="AC12" s="190">
        <v>7941859</v>
      </c>
      <c r="AD12" s="186">
        <f t="shared" si="8"/>
        <v>1.011019441910415</v>
      </c>
      <c r="AE12" s="69">
        <f t="shared" si="9"/>
        <v>1</v>
      </c>
      <c r="AF12" s="190">
        <v>-56832</v>
      </c>
      <c r="AG12" s="190">
        <v>0</v>
      </c>
      <c r="AH12" s="69">
        <v>102</v>
      </c>
      <c r="AI12" s="69">
        <v>26</v>
      </c>
      <c r="AJ12" s="69">
        <v>0</v>
      </c>
      <c r="AK12" s="69">
        <v>5</v>
      </c>
      <c r="AL12" s="80">
        <v>23878</v>
      </c>
      <c r="AM12" s="80">
        <v>0</v>
      </c>
      <c r="AN12" s="69">
        <v>0</v>
      </c>
      <c r="AO12" s="69">
        <v>0</v>
      </c>
      <c r="AP12" s="80">
        <v>0</v>
      </c>
      <c r="AQ12" s="80">
        <v>0</v>
      </c>
      <c r="AR12" s="69">
        <v>0</v>
      </c>
      <c r="AS12" s="69">
        <v>0</v>
      </c>
      <c r="AT12" s="80">
        <v>0</v>
      </c>
      <c r="AU12" s="80">
        <v>0</v>
      </c>
      <c r="AV12" s="69">
        <v>0</v>
      </c>
      <c r="AW12" s="69">
        <v>0</v>
      </c>
      <c r="AX12" s="80">
        <v>0</v>
      </c>
      <c r="AY12" s="80">
        <v>0</v>
      </c>
      <c r="AZ12" s="69">
        <v>0</v>
      </c>
      <c r="BA12" s="69">
        <v>0</v>
      </c>
      <c r="BB12" s="80">
        <v>0</v>
      </c>
      <c r="BC12" s="80">
        <v>0</v>
      </c>
      <c r="BD12" s="69">
        <v>0</v>
      </c>
      <c r="BE12" s="69">
        <v>69</v>
      </c>
      <c r="BF12" s="80">
        <v>0</v>
      </c>
      <c r="BG12" s="80">
        <v>0</v>
      </c>
      <c r="BH12" s="69">
        <v>0</v>
      </c>
      <c r="BI12" s="69">
        <v>0</v>
      </c>
      <c r="BJ12" s="80">
        <v>4418</v>
      </c>
      <c r="BK12" s="80">
        <v>0</v>
      </c>
      <c r="BL12" s="69">
        <v>0</v>
      </c>
      <c r="BM12" s="69">
        <v>0</v>
      </c>
      <c r="BN12" s="80">
        <v>0</v>
      </c>
      <c r="BO12" s="80">
        <v>0</v>
      </c>
      <c r="BP12" s="69">
        <v>0</v>
      </c>
      <c r="BQ12" s="69">
        <v>54</v>
      </c>
      <c r="BR12" s="80">
        <v>0</v>
      </c>
      <c r="BS12" s="80">
        <v>0</v>
      </c>
      <c r="BT12" s="69">
        <v>0</v>
      </c>
      <c r="BU12" s="69">
        <v>0</v>
      </c>
      <c r="BV12" s="80">
        <v>0</v>
      </c>
      <c r="BW12" s="80">
        <v>0</v>
      </c>
      <c r="BX12" s="69">
        <v>0</v>
      </c>
      <c r="BY12" s="213">
        <v>0</v>
      </c>
      <c r="BZ12" s="80">
        <v>0</v>
      </c>
      <c r="CA12" s="80">
        <v>0</v>
      </c>
      <c r="CB12" s="69">
        <v>0</v>
      </c>
      <c r="CC12" s="69">
        <v>0</v>
      </c>
      <c r="CD12" s="80">
        <v>0</v>
      </c>
      <c r="CE12" s="80">
        <v>0</v>
      </c>
      <c r="CF12" s="69">
        <v>0</v>
      </c>
      <c r="CG12" s="69">
        <v>0</v>
      </c>
      <c r="CH12" s="80">
        <v>0</v>
      </c>
      <c r="CI12" s="80">
        <v>0</v>
      </c>
      <c r="CJ12" s="69">
        <v>0</v>
      </c>
      <c r="CK12" s="69">
        <v>128</v>
      </c>
      <c r="CL12" s="80">
        <v>28296</v>
      </c>
      <c r="CM12" s="80">
        <v>0</v>
      </c>
      <c r="CN12" s="69" t="s">
        <v>416</v>
      </c>
      <c r="CO12" s="69" t="s">
        <v>417</v>
      </c>
      <c r="CP12" s="69" t="s">
        <v>415</v>
      </c>
      <c r="CQ12" s="69" t="s">
        <v>415</v>
      </c>
      <c r="CR12" s="69" t="s">
        <v>415</v>
      </c>
      <c r="CS12" s="69" t="s">
        <v>415</v>
      </c>
      <c r="CT12" s="68">
        <v>45644</v>
      </c>
      <c r="CU12" s="69" t="s">
        <v>578</v>
      </c>
      <c r="CV12" s="69" t="s">
        <v>579</v>
      </c>
      <c r="CW12" s="68" t="s">
        <v>168</v>
      </c>
      <c r="CX12" s="68">
        <v>45505</v>
      </c>
      <c r="CY12" s="69" t="s">
        <v>576</v>
      </c>
      <c r="CZ12" s="69" t="s">
        <v>579</v>
      </c>
      <c r="DA12" s="69" t="s">
        <v>175</v>
      </c>
      <c r="DB12" s="69">
        <v>8527986.5600000005</v>
      </c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</row>
    <row r="13" spans="1:1477" s="69" customFormat="1">
      <c r="B13" s="69" t="s">
        <v>129</v>
      </c>
      <c r="C13" s="69" t="s">
        <v>171</v>
      </c>
      <c r="D13" s="69" t="s">
        <v>172</v>
      </c>
      <c r="E13" s="68">
        <v>45127</v>
      </c>
      <c r="F13" s="69" t="s">
        <v>576</v>
      </c>
      <c r="G13" s="69" t="s">
        <v>581</v>
      </c>
      <c r="H13" s="69">
        <v>1</v>
      </c>
      <c r="I13" s="69">
        <v>1</v>
      </c>
      <c r="J13" s="69">
        <v>200</v>
      </c>
      <c r="K13" s="69">
        <v>258</v>
      </c>
      <c r="L13" s="69">
        <v>255</v>
      </c>
      <c r="M13" s="186">
        <f t="shared" si="6"/>
        <v>0.98499999999999999</v>
      </c>
      <c r="N13" s="69">
        <f t="shared" si="7"/>
        <v>1</v>
      </c>
      <c r="O13" s="69">
        <v>3</v>
      </c>
      <c r="P13" s="69">
        <v>0</v>
      </c>
      <c r="Q13" s="69">
        <v>0</v>
      </c>
      <c r="R13" s="69">
        <v>58</v>
      </c>
      <c r="S13" s="69">
        <v>0</v>
      </c>
      <c r="T13" s="190">
        <v>5126611</v>
      </c>
      <c r="U13" s="190">
        <v>54498</v>
      </c>
      <c r="V13" s="190">
        <v>5072113</v>
      </c>
      <c r="W13" s="190">
        <v>5135303</v>
      </c>
      <c r="X13" s="190">
        <v>4999771</v>
      </c>
      <c r="Y13" s="190">
        <v>0</v>
      </c>
      <c r="Z13" s="190">
        <v>0</v>
      </c>
      <c r="AA13" s="190">
        <v>0</v>
      </c>
      <c r="AB13" s="190">
        <v>4999771</v>
      </c>
      <c r="AC13" s="190">
        <v>4990201</v>
      </c>
      <c r="AD13" s="186">
        <f t="shared" si="8"/>
        <v>0.98385051752593056</v>
      </c>
      <c r="AE13" s="69">
        <f t="shared" si="9"/>
        <v>1</v>
      </c>
      <c r="AF13" s="190">
        <v>-9570</v>
      </c>
      <c r="AG13" s="190">
        <v>8692</v>
      </c>
      <c r="AH13" s="69">
        <v>35</v>
      </c>
      <c r="AI13" s="69">
        <v>23</v>
      </c>
      <c r="AJ13" s="69">
        <v>0</v>
      </c>
      <c r="AK13" s="69">
        <v>0</v>
      </c>
      <c r="AL13" s="80">
        <v>0</v>
      </c>
      <c r="AM13" s="80">
        <v>0</v>
      </c>
      <c r="AN13" s="69">
        <v>0</v>
      </c>
      <c r="AO13" s="69">
        <v>0</v>
      </c>
      <c r="AP13" s="80">
        <v>9015</v>
      </c>
      <c r="AQ13" s="80">
        <v>0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0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0</v>
      </c>
      <c r="BG13" s="80">
        <v>0</v>
      </c>
      <c r="BH13" s="69">
        <v>0</v>
      </c>
      <c r="BI13" s="69">
        <v>0</v>
      </c>
      <c r="BJ13" s="80">
        <v>0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0</v>
      </c>
      <c r="BQ13" s="69">
        <v>0</v>
      </c>
      <c r="BR13" s="80">
        <v>0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213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0</v>
      </c>
      <c r="CK13" s="69">
        <v>0</v>
      </c>
      <c r="CL13" s="80">
        <v>9015</v>
      </c>
      <c r="CM13" s="80">
        <v>0</v>
      </c>
      <c r="CN13" s="69" t="s">
        <v>420</v>
      </c>
      <c r="CO13" s="69" t="s">
        <v>421</v>
      </c>
      <c r="CP13" s="69" t="s">
        <v>415</v>
      </c>
      <c r="CQ13" s="69" t="s">
        <v>415</v>
      </c>
      <c r="CR13" s="69" t="s">
        <v>415</v>
      </c>
      <c r="CS13" s="69" t="s">
        <v>415</v>
      </c>
      <c r="CT13" s="68">
        <v>45615</v>
      </c>
      <c r="CU13" s="69" t="s">
        <v>578</v>
      </c>
      <c r="CV13" s="69" t="s">
        <v>579</v>
      </c>
      <c r="CW13" s="68" t="s">
        <v>168</v>
      </c>
      <c r="CX13" s="68">
        <v>45485</v>
      </c>
      <c r="CY13" s="69" t="s">
        <v>576</v>
      </c>
      <c r="CZ13" s="69" t="s">
        <v>579</v>
      </c>
      <c r="DA13" s="69" t="s">
        <v>175</v>
      </c>
      <c r="DB13" s="69">
        <v>5933693.3399999999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9" customFormat="1">
      <c r="B14" s="69" t="s">
        <v>129</v>
      </c>
      <c r="C14" s="69" t="s">
        <v>173</v>
      </c>
      <c r="D14" s="69" t="s">
        <v>174</v>
      </c>
      <c r="E14" s="68">
        <v>45155</v>
      </c>
      <c r="F14" s="69" t="s">
        <v>576</v>
      </c>
      <c r="G14" s="69" t="s">
        <v>581</v>
      </c>
      <c r="H14" s="69">
        <v>1</v>
      </c>
      <c r="I14" s="69">
        <v>1</v>
      </c>
      <c r="J14" s="69">
        <v>180</v>
      </c>
      <c r="K14" s="69">
        <v>185</v>
      </c>
      <c r="L14" s="69">
        <v>181</v>
      </c>
      <c r="M14" s="186">
        <f t="shared" si="6"/>
        <v>0.97777777777777775</v>
      </c>
      <c r="N14" s="69">
        <f t="shared" si="7"/>
        <v>1</v>
      </c>
      <c r="O14" s="69">
        <v>4</v>
      </c>
      <c r="P14" s="69">
        <v>0</v>
      </c>
      <c r="Q14" s="69">
        <v>0</v>
      </c>
      <c r="R14" s="69">
        <v>5</v>
      </c>
      <c r="S14" s="69">
        <v>0</v>
      </c>
      <c r="T14" s="190">
        <v>572414</v>
      </c>
      <c r="U14" s="190">
        <v>24523</v>
      </c>
      <c r="V14" s="190">
        <v>547891</v>
      </c>
      <c r="W14" s="190">
        <v>613908</v>
      </c>
      <c r="X14" s="190">
        <v>573719</v>
      </c>
      <c r="Y14" s="190">
        <v>0</v>
      </c>
      <c r="Z14" s="190">
        <v>0</v>
      </c>
      <c r="AA14" s="190">
        <v>0</v>
      </c>
      <c r="AB14" s="190">
        <v>573719</v>
      </c>
      <c r="AC14" s="190">
        <v>573719</v>
      </c>
      <c r="AD14" s="186">
        <f t="shared" si="8"/>
        <v>1.0471407634000194</v>
      </c>
      <c r="AE14" s="69">
        <f t="shared" si="9"/>
        <v>1</v>
      </c>
      <c r="AF14" s="190">
        <v>0</v>
      </c>
      <c r="AG14" s="190">
        <v>41494</v>
      </c>
      <c r="AH14" s="69">
        <v>0</v>
      </c>
      <c r="AI14" s="69">
        <v>5</v>
      </c>
      <c r="AJ14" s="69">
        <v>0</v>
      </c>
      <c r="AK14" s="69">
        <v>0</v>
      </c>
      <c r="AL14" s="80">
        <v>3819</v>
      </c>
      <c r="AM14" s="80">
        <v>0</v>
      </c>
      <c r="AN14" s="69">
        <v>0</v>
      </c>
      <c r="AO14" s="69">
        <v>0</v>
      </c>
      <c r="AP14" s="80">
        <v>37675</v>
      </c>
      <c r="AQ14" s="80">
        <v>0</v>
      </c>
      <c r="AR14" s="69">
        <v>0</v>
      </c>
      <c r="AS14" s="69">
        <v>0</v>
      </c>
      <c r="AT14" s="80">
        <v>0</v>
      </c>
      <c r="AU14" s="80">
        <v>0</v>
      </c>
      <c r="AV14" s="69">
        <v>0</v>
      </c>
      <c r="AW14" s="69">
        <v>0</v>
      </c>
      <c r="AX14" s="80">
        <v>0</v>
      </c>
      <c r="AY14" s="80">
        <v>0</v>
      </c>
      <c r="AZ14" s="69">
        <v>0</v>
      </c>
      <c r="BA14" s="69">
        <v>0</v>
      </c>
      <c r="BB14" s="80">
        <v>0</v>
      </c>
      <c r="BC14" s="80">
        <v>0</v>
      </c>
      <c r="BD14" s="69">
        <v>0</v>
      </c>
      <c r="BE14" s="69">
        <v>0</v>
      </c>
      <c r="BF14" s="80">
        <v>0</v>
      </c>
      <c r="BG14" s="80">
        <v>0</v>
      </c>
      <c r="BH14" s="69">
        <v>0</v>
      </c>
      <c r="BI14" s="69">
        <v>0</v>
      </c>
      <c r="BJ14" s="80">
        <v>0</v>
      </c>
      <c r="BK14" s="80">
        <v>0</v>
      </c>
      <c r="BL14" s="69">
        <v>0</v>
      </c>
      <c r="BM14" s="69">
        <v>0</v>
      </c>
      <c r="BN14" s="80">
        <v>0</v>
      </c>
      <c r="BO14" s="80">
        <v>0</v>
      </c>
      <c r="BP14" s="69">
        <v>0</v>
      </c>
      <c r="BQ14" s="69">
        <v>0</v>
      </c>
      <c r="BR14" s="80">
        <v>0</v>
      </c>
      <c r="BS14" s="80">
        <v>0</v>
      </c>
      <c r="BT14" s="69">
        <v>0</v>
      </c>
      <c r="BU14" s="69">
        <v>0</v>
      </c>
      <c r="BV14" s="80">
        <v>0</v>
      </c>
      <c r="BW14" s="80">
        <v>0</v>
      </c>
      <c r="BX14" s="69">
        <v>0</v>
      </c>
      <c r="BY14" s="213">
        <v>0</v>
      </c>
      <c r="BZ14" s="80">
        <v>0</v>
      </c>
      <c r="CA14" s="80">
        <v>0</v>
      </c>
      <c r="CB14" s="69">
        <v>0</v>
      </c>
      <c r="CC14" s="69">
        <v>0</v>
      </c>
      <c r="CD14" s="80">
        <v>0</v>
      </c>
      <c r="CE14" s="80">
        <v>0</v>
      </c>
      <c r="CF14" s="69">
        <v>0</v>
      </c>
      <c r="CG14" s="69">
        <v>0</v>
      </c>
      <c r="CH14" s="80">
        <v>0</v>
      </c>
      <c r="CI14" s="80">
        <v>0</v>
      </c>
      <c r="CJ14" s="69">
        <v>0</v>
      </c>
      <c r="CK14" s="69">
        <v>0</v>
      </c>
      <c r="CL14" s="80">
        <v>41494</v>
      </c>
      <c r="CM14" s="80">
        <v>0</v>
      </c>
      <c r="CN14" s="69" t="s">
        <v>422</v>
      </c>
      <c r="CO14" s="69" t="s">
        <v>423</v>
      </c>
      <c r="CP14" s="69" t="s">
        <v>415</v>
      </c>
      <c r="CQ14" s="69" t="s">
        <v>415</v>
      </c>
      <c r="CR14" s="69" t="s">
        <v>415</v>
      </c>
      <c r="CS14" s="69" t="s">
        <v>415</v>
      </c>
      <c r="CT14" s="68">
        <v>45547</v>
      </c>
      <c r="CU14" s="69" t="s">
        <v>576</v>
      </c>
      <c r="CV14" s="69" t="s">
        <v>579</v>
      </c>
      <c r="CW14" s="68" t="s">
        <v>168</v>
      </c>
      <c r="CX14" s="68">
        <v>45510</v>
      </c>
      <c r="CY14" s="69" t="s">
        <v>576</v>
      </c>
      <c r="CZ14" s="69" t="s">
        <v>579</v>
      </c>
      <c r="DA14" s="69" t="s">
        <v>175</v>
      </c>
      <c r="DB14" s="69">
        <v>767485.45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</row>
    <row r="15" spans="1:1477" s="69" customFormat="1">
      <c r="B15" s="69" t="s">
        <v>129</v>
      </c>
      <c r="C15" s="69" t="s">
        <v>342</v>
      </c>
      <c r="D15" s="69" t="s">
        <v>343</v>
      </c>
      <c r="E15" s="68">
        <v>45218</v>
      </c>
      <c r="F15" s="69" t="s">
        <v>578</v>
      </c>
      <c r="G15" s="69" t="s">
        <v>581</v>
      </c>
      <c r="H15" s="69">
        <v>1</v>
      </c>
      <c r="I15" s="69">
        <v>0</v>
      </c>
      <c r="J15" s="69">
        <v>175</v>
      </c>
      <c r="K15" s="69">
        <v>202</v>
      </c>
      <c r="L15" s="69">
        <v>197</v>
      </c>
      <c r="M15" s="186">
        <f t="shared" si="6"/>
        <v>0.97142857142857142</v>
      </c>
      <c r="N15" s="69">
        <f t="shared" si="7"/>
        <v>1</v>
      </c>
      <c r="O15" s="69">
        <v>5</v>
      </c>
      <c r="P15" s="69">
        <v>0</v>
      </c>
      <c r="Q15" s="69">
        <v>0</v>
      </c>
      <c r="R15" s="69">
        <v>27</v>
      </c>
      <c r="S15" s="69">
        <v>0</v>
      </c>
      <c r="T15" s="190">
        <v>3927820</v>
      </c>
      <c r="U15" s="190">
        <v>50000</v>
      </c>
      <c r="V15" s="190">
        <v>3877820</v>
      </c>
      <c r="W15" s="190">
        <v>3927820</v>
      </c>
      <c r="X15" s="190">
        <v>3916235</v>
      </c>
      <c r="Y15" s="190">
        <v>0</v>
      </c>
      <c r="Z15" s="190">
        <v>0</v>
      </c>
      <c r="AA15" s="190">
        <v>0</v>
      </c>
      <c r="AB15" s="190">
        <v>3916235</v>
      </c>
      <c r="AC15" s="190">
        <v>3896792</v>
      </c>
      <c r="AD15" s="186">
        <f t="shared" si="8"/>
        <v>1.0048924395665606</v>
      </c>
      <c r="AE15" s="69">
        <f t="shared" si="9"/>
        <v>1</v>
      </c>
      <c r="AF15" s="190">
        <v>-19443</v>
      </c>
      <c r="AG15" s="190">
        <v>0</v>
      </c>
      <c r="AH15" s="69">
        <v>18</v>
      </c>
      <c r="AI15" s="69">
        <v>9</v>
      </c>
      <c r="AJ15" s="69">
        <v>0</v>
      </c>
      <c r="AK15" s="69">
        <v>0</v>
      </c>
      <c r="AL15" s="80">
        <v>5190</v>
      </c>
      <c r="AM15" s="80">
        <v>0</v>
      </c>
      <c r="AN15" s="69">
        <v>0</v>
      </c>
      <c r="AO15" s="69">
        <v>0</v>
      </c>
      <c r="AP15" s="80">
        <v>993</v>
      </c>
      <c r="AQ15" s="80">
        <v>0</v>
      </c>
      <c r="AR15" s="69">
        <v>0</v>
      </c>
      <c r="AS15" s="69">
        <v>0</v>
      </c>
      <c r="AT15" s="80">
        <v>0</v>
      </c>
      <c r="AU15" s="80">
        <v>0</v>
      </c>
      <c r="AV15" s="69">
        <v>0</v>
      </c>
      <c r="AW15" s="69">
        <v>0</v>
      </c>
      <c r="AX15" s="80">
        <v>0</v>
      </c>
      <c r="AY15" s="80">
        <v>0</v>
      </c>
      <c r="AZ15" s="69">
        <v>0</v>
      </c>
      <c r="BA15" s="69">
        <v>0</v>
      </c>
      <c r="BB15" s="80">
        <v>0</v>
      </c>
      <c r="BC15" s="80">
        <v>0</v>
      </c>
      <c r="BD15" s="69">
        <v>0</v>
      </c>
      <c r="BE15" s="69">
        <v>0</v>
      </c>
      <c r="BF15" s="80">
        <v>5326</v>
      </c>
      <c r="BG15" s="80">
        <v>0</v>
      </c>
      <c r="BH15" s="69">
        <v>0</v>
      </c>
      <c r="BI15" s="69">
        <v>0</v>
      </c>
      <c r="BJ15" s="80">
        <v>0</v>
      </c>
      <c r="BK15" s="80">
        <v>0</v>
      </c>
      <c r="BL15" s="69">
        <v>0</v>
      </c>
      <c r="BM15" s="69">
        <v>0</v>
      </c>
      <c r="BN15" s="80">
        <v>0</v>
      </c>
      <c r="BO15" s="80">
        <v>0</v>
      </c>
      <c r="BP15" s="69">
        <v>0</v>
      </c>
      <c r="BQ15" s="69">
        <v>0</v>
      </c>
      <c r="BR15" s="80">
        <v>0</v>
      </c>
      <c r="BS15" s="80">
        <v>0</v>
      </c>
      <c r="BT15" s="69">
        <v>0</v>
      </c>
      <c r="BU15" s="69">
        <v>0</v>
      </c>
      <c r="BV15" s="80">
        <v>0</v>
      </c>
      <c r="BW15" s="80">
        <v>0</v>
      </c>
      <c r="BX15" s="69">
        <v>0</v>
      </c>
      <c r="BY15" s="213">
        <v>0</v>
      </c>
      <c r="BZ15" s="80">
        <v>0</v>
      </c>
      <c r="CA15" s="80">
        <v>0</v>
      </c>
      <c r="CB15" s="69">
        <v>0</v>
      </c>
      <c r="CC15" s="69">
        <v>0</v>
      </c>
      <c r="CD15" s="80">
        <v>0</v>
      </c>
      <c r="CE15" s="80">
        <v>0</v>
      </c>
      <c r="CF15" s="69">
        <v>0</v>
      </c>
      <c r="CG15" s="69">
        <v>0</v>
      </c>
      <c r="CH15" s="80">
        <v>0</v>
      </c>
      <c r="CI15" s="80">
        <v>0</v>
      </c>
      <c r="CJ15" s="69">
        <v>0</v>
      </c>
      <c r="CK15" s="69">
        <v>0</v>
      </c>
      <c r="CL15" s="80">
        <v>11509</v>
      </c>
      <c r="CM15" s="80">
        <v>0</v>
      </c>
      <c r="CN15" s="69" t="s">
        <v>424</v>
      </c>
      <c r="CO15" s="69" t="s">
        <v>425</v>
      </c>
      <c r="CP15" s="69" t="s">
        <v>415</v>
      </c>
      <c r="CQ15" s="69" t="s">
        <v>415</v>
      </c>
      <c r="CR15" s="69" t="s">
        <v>415</v>
      </c>
      <c r="CS15" s="69" t="s">
        <v>415</v>
      </c>
      <c r="CT15" s="68">
        <v>45638</v>
      </c>
      <c r="CU15" s="69" t="s">
        <v>578</v>
      </c>
      <c r="CV15" s="69" t="s">
        <v>579</v>
      </c>
      <c r="CW15" s="68" t="s">
        <v>168</v>
      </c>
      <c r="CX15" s="68">
        <v>45558</v>
      </c>
      <c r="CY15" s="69" t="s">
        <v>576</v>
      </c>
      <c r="CZ15" s="69" t="s">
        <v>579</v>
      </c>
      <c r="DA15" s="69" t="s">
        <v>175</v>
      </c>
      <c r="DB15" s="69">
        <v>3787595.4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69" customFormat="1">
      <c r="B16" s="69" t="s">
        <v>129</v>
      </c>
      <c r="C16" s="69" t="s">
        <v>344</v>
      </c>
      <c r="D16" s="69" t="s">
        <v>345</v>
      </c>
      <c r="E16" s="68">
        <v>45218</v>
      </c>
      <c r="F16" s="69" t="s">
        <v>578</v>
      </c>
      <c r="G16" s="69" t="s">
        <v>581</v>
      </c>
      <c r="H16" s="69">
        <v>1</v>
      </c>
      <c r="I16" s="69">
        <v>1</v>
      </c>
      <c r="J16" s="69">
        <v>150</v>
      </c>
      <c r="K16" s="69">
        <v>186</v>
      </c>
      <c r="L16" s="69">
        <v>186</v>
      </c>
      <c r="M16" s="186">
        <f t="shared" si="6"/>
        <v>1</v>
      </c>
      <c r="N16" s="69">
        <f t="shared" si="7"/>
        <v>1</v>
      </c>
      <c r="O16" s="69">
        <v>0</v>
      </c>
      <c r="P16" s="69">
        <v>0</v>
      </c>
      <c r="Q16" s="69">
        <v>0</v>
      </c>
      <c r="R16" s="69">
        <v>36</v>
      </c>
      <c r="S16" s="69">
        <v>0</v>
      </c>
      <c r="T16" s="190">
        <v>2630586</v>
      </c>
      <c r="U16" s="190">
        <v>50000</v>
      </c>
      <c r="V16" s="190">
        <v>2580586</v>
      </c>
      <c r="W16" s="190">
        <v>2630586</v>
      </c>
      <c r="X16" s="190">
        <v>2573059</v>
      </c>
      <c r="Y16" s="190">
        <v>0</v>
      </c>
      <c r="Z16" s="190">
        <v>0</v>
      </c>
      <c r="AA16" s="190">
        <v>0</v>
      </c>
      <c r="AB16" s="190">
        <v>2573059</v>
      </c>
      <c r="AC16" s="190">
        <v>2559128</v>
      </c>
      <c r="AD16" s="186">
        <f t="shared" si="8"/>
        <v>0.99168483437482802</v>
      </c>
      <c r="AE16" s="69">
        <f t="shared" si="9"/>
        <v>1</v>
      </c>
      <c r="AF16" s="190">
        <v>-13930</v>
      </c>
      <c r="AG16" s="190">
        <v>0</v>
      </c>
      <c r="AH16" s="69">
        <v>27</v>
      </c>
      <c r="AI16" s="69">
        <v>9</v>
      </c>
      <c r="AJ16" s="69">
        <v>0</v>
      </c>
      <c r="AK16" s="69">
        <v>0</v>
      </c>
      <c r="AL16" s="80">
        <v>0</v>
      </c>
      <c r="AM16" s="80">
        <v>0</v>
      </c>
      <c r="AN16" s="69">
        <v>0</v>
      </c>
      <c r="AO16" s="69">
        <v>0</v>
      </c>
      <c r="AP16" s="80">
        <v>4529</v>
      </c>
      <c r="AQ16" s="80">
        <v>0</v>
      </c>
      <c r="AR16" s="69">
        <v>0</v>
      </c>
      <c r="AS16" s="69">
        <v>0</v>
      </c>
      <c r="AT16" s="80">
        <v>0</v>
      </c>
      <c r="AU16" s="80">
        <v>0</v>
      </c>
      <c r="AV16" s="69">
        <v>0</v>
      </c>
      <c r="AW16" s="69">
        <v>0</v>
      </c>
      <c r="AX16" s="80">
        <v>0</v>
      </c>
      <c r="AY16" s="80">
        <v>0</v>
      </c>
      <c r="AZ16" s="69">
        <v>0</v>
      </c>
      <c r="BA16" s="69">
        <v>0</v>
      </c>
      <c r="BB16" s="80">
        <v>0</v>
      </c>
      <c r="BC16" s="80">
        <v>0</v>
      </c>
      <c r="BD16" s="69">
        <v>0</v>
      </c>
      <c r="BE16" s="69">
        <v>0</v>
      </c>
      <c r="BF16" s="80">
        <v>15861</v>
      </c>
      <c r="BG16" s="80">
        <v>0</v>
      </c>
      <c r="BH16" s="69">
        <v>0</v>
      </c>
      <c r="BI16" s="69">
        <v>0</v>
      </c>
      <c r="BJ16" s="80">
        <v>0</v>
      </c>
      <c r="BK16" s="80">
        <v>0</v>
      </c>
      <c r="BL16" s="69">
        <v>0</v>
      </c>
      <c r="BM16" s="69">
        <v>0</v>
      </c>
      <c r="BN16" s="80">
        <v>0</v>
      </c>
      <c r="BO16" s="80">
        <v>0</v>
      </c>
      <c r="BP16" s="69">
        <v>0</v>
      </c>
      <c r="BQ16" s="69">
        <v>0</v>
      </c>
      <c r="BR16" s="80">
        <v>0</v>
      </c>
      <c r="BS16" s="80">
        <v>0</v>
      </c>
      <c r="BT16" s="69">
        <v>0</v>
      </c>
      <c r="BU16" s="69">
        <v>0</v>
      </c>
      <c r="BV16" s="80">
        <v>0</v>
      </c>
      <c r="BW16" s="80">
        <v>0</v>
      </c>
      <c r="BX16" s="69">
        <v>0</v>
      </c>
      <c r="BY16" s="213">
        <v>0</v>
      </c>
      <c r="BZ16" s="80">
        <v>0</v>
      </c>
      <c r="CA16" s="80">
        <v>0</v>
      </c>
      <c r="CB16" s="69">
        <v>0</v>
      </c>
      <c r="CC16" s="69">
        <v>0</v>
      </c>
      <c r="CD16" s="80">
        <v>0</v>
      </c>
      <c r="CE16" s="80">
        <v>0</v>
      </c>
      <c r="CF16" s="69">
        <v>0</v>
      </c>
      <c r="CG16" s="69">
        <v>0</v>
      </c>
      <c r="CH16" s="80">
        <v>0</v>
      </c>
      <c r="CI16" s="80">
        <v>0</v>
      </c>
      <c r="CJ16" s="69">
        <v>0</v>
      </c>
      <c r="CK16" s="69">
        <v>0</v>
      </c>
      <c r="CL16" s="80">
        <v>20390</v>
      </c>
      <c r="CM16" s="80">
        <v>0</v>
      </c>
      <c r="CN16" s="69" t="s">
        <v>426</v>
      </c>
      <c r="CO16" s="69" t="s">
        <v>427</v>
      </c>
      <c r="CP16" s="69" t="s">
        <v>415</v>
      </c>
      <c r="CQ16" s="69" t="s">
        <v>415</v>
      </c>
      <c r="CR16" s="69" t="s">
        <v>415</v>
      </c>
      <c r="CS16" s="69" t="s">
        <v>415</v>
      </c>
      <c r="CT16" s="68">
        <v>45642</v>
      </c>
      <c r="CU16" s="69" t="s">
        <v>578</v>
      </c>
      <c r="CV16" s="69" t="s">
        <v>579</v>
      </c>
      <c r="CW16" s="68" t="s">
        <v>168</v>
      </c>
      <c r="CX16" s="68">
        <v>45547</v>
      </c>
      <c r="CY16" s="69" t="s">
        <v>576</v>
      </c>
      <c r="CZ16" s="69" t="s">
        <v>579</v>
      </c>
      <c r="DA16" s="69" t="s">
        <v>202</v>
      </c>
      <c r="DB16" s="69">
        <v>2937557.72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ht="12" customHeight="1" thickBot="1">
      <c r="B17" s="216"/>
      <c r="C17" s="216"/>
      <c r="D17" s="216"/>
      <c r="E17" s="68"/>
      <c r="F17" s="216"/>
      <c r="G17" s="216"/>
      <c r="H17" s="187"/>
      <c r="I17" s="217"/>
      <c r="J17" s="217"/>
      <c r="K17" s="217"/>
      <c r="L17" s="217"/>
      <c r="M17" s="140"/>
      <c r="N17" s="69"/>
      <c r="O17" s="217"/>
      <c r="P17" s="82"/>
      <c r="Q17" s="82"/>
      <c r="R17" s="217"/>
      <c r="S17" s="217"/>
      <c r="T17" s="218"/>
      <c r="U17" s="218"/>
      <c r="V17" s="218"/>
      <c r="W17" s="218"/>
      <c r="X17" s="218"/>
      <c r="Y17" s="190"/>
      <c r="Z17" s="190"/>
      <c r="AA17" s="190"/>
      <c r="AB17" s="190"/>
      <c r="AC17" s="190"/>
      <c r="AD17" s="140"/>
      <c r="AE17" s="69"/>
      <c r="AF17" s="190"/>
      <c r="AG17" s="190"/>
      <c r="AH17" s="82"/>
      <c r="AI17" s="82"/>
      <c r="AJ17" s="219"/>
      <c r="AK17" s="219"/>
      <c r="AL17" s="80"/>
      <c r="AM17" s="80"/>
      <c r="AN17" s="219"/>
      <c r="AO17" s="219"/>
      <c r="AP17" s="80"/>
      <c r="AQ17" s="80"/>
      <c r="AR17" s="219"/>
      <c r="AS17" s="219"/>
      <c r="AT17" s="80"/>
      <c r="AU17" s="80"/>
      <c r="AV17" s="219"/>
      <c r="AW17" s="219"/>
      <c r="AX17" s="80"/>
      <c r="AY17" s="80"/>
      <c r="AZ17" s="219"/>
      <c r="BA17" s="219"/>
      <c r="BB17" s="80"/>
      <c r="BC17" s="80"/>
      <c r="BD17" s="219"/>
      <c r="BE17" s="219"/>
      <c r="BF17" s="80"/>
      <c r="BG17" s="80"/>
      <c r="BH17" s="219"/>
      <c r="BI17" s="219"/>
      <c r="BJ17" s="80"/>
      <c r="BK17" s="80"/>
      <c r="BL17" s="219"/>
      <c r="BM17" s="219"/>
      <c r="BN17" s="80"/>
      <c r="BO17" s="80"/>
      <c r="BP17" s="219"/>
      <c r="BQ17" s="219"/>
      <c r="BR17" s="80"/>
      <c r="BS17" s="80"/>
      <c r="BT17" s="219"/>
      <c r="BU17" s="219"/>
      <c r="BV17" s="80"/>
      <c r="BW17" s="80"/>
      <c r="BX17" s="219"/>
      <c r="BY17" s="219"/>
      <c r="BZ17" s="80"/>
      <c r="CA17" s="80"/>
      <c r="CB17" s="219"/>
      <c r="CC17" s="219"/>
      <c r="CD17" s="80"/>
      <c r="CE17" s="80"/>
      <c r="CF17" s="219"/>
      <c r="CG17" s="219"/>
      <c r="CH17" s="80"/>
      <c r="CI17" s="80"/>
      <c r="CJ17" s="219"/>
      <c r="CK17" s="219"/>
      <c r="CL17" s="80"/>
      <c r="CM17" s="80"/>
      <c r="CN17" s="220"/>
      <c r="CO17" s="220"/>
      <c r="CP17" s="220"/>
      <c r="CQ17" s="220"/>
      <c r="CR17" s="220"/>
      <c r="CS17" s="220"/>
      <c r="CT17" s="68"/>
      <c r="CU17" s="216"/>
      <c r="CV17" s="216"/>
      <c r="CW17" s="68"/>
      <c r="CX17" s="68"/>
      <c r="CY17" s="216"/>
      <c r="CZ17" s="216"/>
      <c r="DA17" s="216"/>
      <c r="DB17" s="218"/>
      <c r="DC17" s="217"/>
      <c r="DD17" s="221"/>
    </row>
    <row r="18" spans="2:1477" s="6" customFormat="1" ht="24" customHeight="1" thickTop="1" thickBot="1">
      <c r="B18" s="261" t="s">
        <v>637</v>
      </c>
      <c r="C18" s="262"/>
      <c r="D18" s="263"/>
      <c r="E18" s="7"/>
      <c r="F18" s="8"/>
      <c r="G18" s="141">
        <f>IF(B10="","",ROWS(B10:B17)-1)</f>
        <v>7</v>
      </c>
      <c r="H18" s="9">
        <f>SUM(H10:H17)</f>
        <v>9</v>
      </c>
      <c r="I18" s="9">
        <f>SUM(I10:I17)</f>
        <v>7</v>
      </c>
      <c r="J18" s="9">
        <f>SUM(J10:J17)</f>
        <v>1905</v>
      </c>
      <c r="K18" s="9">
        <f>SUM(K10:K17)</f>
        <v>2556</v>
      </c>
      <c r="L18" s="9">
        <f>SUM(L10:L17)</f>
        <v>2526</v>
      </c>
      <c r="M18" s="142">
        <f>IF(G18="",0,N18/G18)</f>
        <v>0.8571428571428571</v>
      </c>
      <c r="N18" s="9">
        <f t="shared" ref="N18:AC18" si="10">SUM(N10:N17)</f>
        <v>6</v>
      </c>
      <c r="O18" s="9">
        <f t="shared" si="10"/>
        <v>30</v>
      </c>
      <c r="P18" s="9">
        <f t="shared" si="10"/>
        <v>0</v>
      </c>
      <c r="Q18" s="9">
        <f t="shared" si="10"/>
        <v>0</v>
      </c>
      <c r="R18" s="9">
        <f t="shared" si="10"/>
        <v>523</v>
      </c>
      <c r="S18" s="9">
        <f t="shared" si="10"/>
        <v>128</v>
      </c>
      <c r="T18" s="11">
        <f t="shared" si="10"/>
        <v>33375706</v>
      </c>
      <c r="U18" s="11">
        <f t="shared" si="10"/>
        <v>398097</v>
      </c>
      <c r="V18" s="11">
        <f t="shared" si="10"/>
        <v>32977609</v>
      </c>
      <c r="W18" s="11">
        <f t="shared" si="10"/>
        <v>33553775</v>
      </c>
      <c r="X18" s="11">
        <f t="shared" si="10"/>
        <v>32635194</v>
      </c>
      <c r="Y18" s="11">
        <f t="shared" si="10"/>
        <v>0</v>
      </c>
      <c r="Z18" s="11">
        <f t="shared" si="10"/>
        <v>0</v>
      </c>
      <c r="AA18" s="11">
        <f t="shared" si="10"/>
        <v>0</v>
      </c>
      <c r="AB18" s="11">
        <f t="shared" si="10"/>
        <v>32635194</v>
      </c>
      <c r="AC18" s="11">
        <f t="shared" si="10"/>
        <v>32710171</v>
      </c>
      <c r="AD18" s="142">
        <f>IF(G18="",0,AE18/G18)</f>
        <v>1</v>
      </c>
      <c r="AE18" s="145">
        <f t="shared" ref="AE18:CM18" si="11">SUM(AE10:AE17)</f>
        <v>7</v>
      </c>
      <c r="AF18" s="11">
        <f t="shared" si="11"/>
        <v>170884</v>
      </c>
      <c r="AG18" s="11">
        <f t="shared" si="11"/>
        <v>178069</v>
      </c>
      <c r="AH18" s="145">
        <f t="shared" si="11"/>
        <v>344</v>
      </c>
      <c r="AI18" s="145">
        <f t="shared" si="11"/>
        <v>166</v>
      </c>
      <c r="AJ18" s="145">
        <f t="shared" si="11"/>
        <v>0</v>
      </c>
      <c r="AK18" s="145">
        <f t="shared" si="11"/>
        <v>5</v>
      </c>
      <c r="AL18" s="11">
        <f t="shared" si="11"/>
        <v>72877</v>
      </c>
      <c r="AM18" s="11">
        <f t="shared" si="11"/>
        <v>0</v>
      </c>
      <c r="AN18" s="145">
        <f t="shared" si="11"/>
        <v>0</v>
      </c>
      <c r="AO18" s="145">
        <f t="shared" si="11"/>
        <v>0</v>
      </c>
      <c r="AP18" s="11">
        <f t="shared" si="11"/>
        <v>57959</v>
      </c>
      <c r="AQ18" s="11">
        <f t="shared" si="11"/>
        <v>0</v>
      </c>
      <c r="AR18" s="145">
        <f t="shared" si="11"/>
        <v>0</v>
      </c>
      <c r="AS18" s="145">
        <f t="shared" si="11"/>
        <v>0</v>
      </c>
      <c r="AT18" s="11">
        <f t="shared" si="11"/>
        <v>0</v>
      </c>
      <c r="AU18" s="11">
        <f t="shared" si="11"/>
        <v>0</v>
      </c>
      <c r="AV18" s="145">
        <f t="shared" si="11"/>
        <v>0</v>
      </c>
      <c r="AW18" s="145">
        <f t="shared" si="11"/>
        <v>0</v>
      </c>
      <c r="AX18" s="11">
        <f t="shared" si="11"/>
        <v>0</v>
      </c>
      <c r="AY18" s="11">
        <f t="shared" si="11"/>
        <v>0</v>
      </c>
      <c r="AZ18" s="145">
        <f t="shared" si="11"/>
        <v>0</v>
      </c>
      <c r="BA18" s="145">
        <f t="shared" si="11"/>
        <v>0</v>
      </c>
      <c r="BB18" s="11">
        <f t="shared" si="11"/>
        <v>0</v>
      </c>
      <c r="BC18" s="11">
        <f t="shared" si="11"/>
        <v>0</v>
      </c>
      <c r="BD18" s="145">
        <f t="shared" si="11"/>
        <v>0</v>
      </c>
      <c r="BE18" s="145">
        <f t="shared" si="11"/>
        <v>69</v>
      </c>
      <c r="BF18" s="11">
        <f t="shared" si="11"/>
        <v>21187</v>
      </c>
      <c r="BG18" s="11">
        <f t="shared" si="11"/>
        <v>0</v>
      </c>
      <c r="BH18" s="145">
        <f t="shared" si="11"/>
        <v>0</v>
      </c>
      <c r="BI18" s="145">
        <f t="shared" si="11"/>
        <v>0</v>
      </c>
      <c r="BJ18" s="11">
        <f t="shared" si="11"/>
        <v>4418</v>
      </c>
      <c r="BK18" s="11">
        <f t="shared" si="11"/>
        <v>0</v>
      </c>
      <c r="BL18" s="145">
        <f t="shared" si="11"/>
        <v>0</v>
      </c>
      <c r="BM18" s="145">
        <f t="shared" si="11"/>
        <v>0</v>
      </c>
      <c r="BN18" s="11">
        <f t="shared" si="11"/>
        <v>0</v>
      </c>
      <c r="BO18" s="11">
        <f t="shared" si="11"/>
        <v>0</v>
      </c>
      <c r="BP18" s="145">
        <f t="shared" si="11"/>
        <v>0</v>
      </c>
      <c r="BQ18" s="145">
        <f t="shared" si="11"/>
        <v>54</v>
      </c>
      <c r="BR18" s="11">
        <f t="shared" si="11"/>
        <v>95906</v>
      </c>
      <c r="BS18" s="11">
        <f t="shared" si="11"/>
        <v>0</v>
      </c>
      <c r="BT18" s="145">
        <f t="shared" si="11"/>
        <v>0</v>
      </c>
      <c r="BU18" s="145">
        <f t="shared" si="11"/>
        <v>0</v>
      </c>
      <c r="BV18" s="11">
        <f t="shared" si="11"/>
        <v>0</v>
      </c>
      <c r="BW18" s="11">
        <f t="shared" si="11"/>
        <v>0</v>
      </c>
      <c r="BX18" s="145">
        <f t="shared" si="11"/>
        <v>67</v>
      </c>
      <c r="BY18" s="145">
        <f t="shared" si="11"/>
        <v>0</v>
      </c>
      <c r="BZ18" s="11">
        <f t="shared" si="11"/>
        <v>0</v>
      </c>
      <c r="CA18" s="11">
        <f t="shared" si="11"/>
        <v>0</v>
      </c>
      <c r="CB18" s="145">
        <f t="shared" si="11"/>
        <v>0</v>
      </c>
      <c r="CC18" s="145">
        <f t="shared" si="11"/>
        <v>0</v>
      </c>
      <c r="CD18" s="11">
        <f t="shared" si="11"/>
        <v>0</v>
      </c>
      <c r="CE18" s="11">
        <f t="shared" si="11"/>
        <v>0</v>
      </c>
      <c r="CF18" s="145">
        <f t="shared" si="11"/>
        <v>0</v>
      </c>
      <c r="CG18" s="145">
        <f t="shared" si="11"/>
        <v>0</v>
      </c>
      <c r="CH18" s="11">
        <f t="shared" si="11"/>
        <v>0</v>
      </c>
      <c r="CI18" s="11">
        <f t="shared" si="11"/>
        <v>0</v>
      </c>
      <c r="CJ18" s="145">
        <f t="shared" si="11"/>
        <v>67</v>
      </c>
      <c r="CK18" s="145">
        <f t="shared" si="11"/>
        <v>128</v>
      </c>
      <c r="CL18" s="11">
        <f t="shared" si="11"/>
        <v>252348</v>
      </c>
      <c r="CM18" s="11">
        <f t="shared" si="11"/>
        <v>0</v>
      </c>
      <c r="CN18" s="13"/>
      <c r="CO18" s="13"/>
      <c r="CP18" s="13"/>
      <c r="CQ18" s="13"/>
      <c r="CR18" s="13"/>
      <c r="CS18" s="13"/>
      <c r="CT18" s="7"/>
      <c r="CU18" s="8"/>
      <c r="CV18" s="8"/>
      <c r="CW18" s="7"/>
      <c r="CX18" s="7"/>
      <c r="CY18" s="8"/>
      <c r="CZ18" s="8"/>
      <c r="DA18" s="8"/>
      <c r="DB18" s="11"/>
      <c r="DC18" s="13"/>
      <c r="DD18" s="15"/>
    </row>
    <row r="19" spans="2:1477" s="6" customFormat="1" ht="24" customHeight="1" thickTop="1">
      <c r="B19" s="258" t="s">
        <v>32</v>
      </c>
      <c r="C19" s="259"/>
      <c r="D19" s="260"/>
      <c r="E19" s="110"/>
      <c r="F19" s="111"/>
      <c r="G19" s="112">
        <f t="shared" ref="G19:L19" si="12">SUM(G18,G9)</f>
        <v>12</v>
      </c>
      <c r="H19" s="112">
        <f t="shared" si="12"/>
        <v>15</v>
      </c>
      <c r="I19" s="112">
        <f t="shared" si="12"/>
        <v>33</v>
      </c>
      <c r="J19" s="112">
        <f t="shared" si="12"/>
        <v>3009</v>
      </c>
      <c r="K19" s="112">
        <f t="shared" si="12"/>
        <v>4379</v>
      </c>
      <c r="L19" s="112">
        <f t="shared" si="12"/>
        <v>4331</v>
      </c>
      <c r="M19" s="142">
        <f>IF(G19=0,0,N19/G19)</f>
        <v>0.83333333333333337</v>
      </c>
      <c r="N19" s="112">
        <f t="shared" ref="N19:AC19" si="13">SUM(N18,N9)</f>
        <v>10</v>
      </c>
      <c r="O19" s="112">
        <f t="shared" si="13"/>
        <v>48</v>
      </c>
      <c r="P19" s="113">
        <f t="shared" si="13"/>
        <v>0</v>
      </c>
      <c r="Q19" s="113">
        <f t="shared" si="13"/>
        <v>0</v>
      </c>
      <c r="R19" s="112">
        <f t="shared" si="13"/>
        <v>1058</v>
      </c>
      <c r="S19" s="112">
        <f t="shared" si="13"/>
        <v>312</v>
      </c>
      <c r="T19" s="114">
        <f t="shared" si="13"/>
        <v>54316990</v>
      </c>
      <c r="U19" s="114">
        <f t="shared" si="13"/>
        <v>625929</v>
      </c>
      <c r="V19" s="114">
        <f t="shared" si="13"/>
        <v>53691061</v>
      </c>
      <c r="W19" s="114">
        <f t="shared" si="13"/>
        <v>55394371</v>
      </c>
      <c r="X19" s="114">
        <f t="shared" si="13"/>
        <v>53775614</v>
      </c>
      <c r="Y19" s="114">
        <f t="shared" si="13"/>
        <v>0</v>
      </c>
      <c r="Z19" s="114">
        <f t="shared" si="13"/>
        <v>0</v>
      </c>
      <c r="AA19" s="114">
        <f t="shared" si="13"/>
        <v>0</v>
      </c>
      <c r="AB19" s="114">
        <f t="shared" si="13"/>
        <v>53775614</v>
      </c>
      <c r="AC19" s="114">
        <f t="shared" si="13"/>
        <v>53883800</v>
      </c>
      <c r="AD19" s="142">
        <f>IF(G19=0,0,AE19/G19)</f>
        <v>1</v>
      </c>
      <c r="AE19" s="144">
        <f t="shared" ref="AE19:CM19" si="14">SUM(AE18,AE9)</f>
        <v>12</v>
      </c>
      <c r="AF19" s="114">
        <f t="shared" si="14"/>
        <v>232689</v>
      </c>
      <c r="AG19" s="114">
        <f t="shared" si="14"/>
        <v>1077381</v>
      </c>
      <c r="AH19" s="144">
        <f t="shared" si="14"/>
        <v>770</v>
      </c>
      <c r="AI19" s="144">
        <f t="shared" si="14"/>
        <v>297</v>
      </c>
      <c r="AJ19" s="144">
        <f t="shared" si="14"/>
        <v>0</v>
      </c>
      <c r="AK19" s="144">
        <f t="shared" si="14"/>
        <v>35</v>
      </c>
      <c r="AL19" s="114">
        <f t="shared" si="14"/>
        <v>334709</v>
      </c>
      <c r="AM19" s="114">
        <f t="shared" si="14"/>
        <v>0</v>
      </c>
      <c r="AN19" s="144">
        <f t="shared" si="14"/>
        <v>0</v>
      </c>
      <c r="AO19" s="144">
        <f t="shared" si="14"/>
        <v>74</v>
      </c>
      <c r="AP19" s="114">
        <f t="shared" si="14"/>
        <v>501552</v>
      </c>
      <c r="AQ19" s="114">
        <f t="shared" si="14"/>
        <v>35169</v>
      </c>
      <c r="AR19" s="144">
        <f t="shared" si="14"/>
        <v>0</v>
      </c>
      <c r="AS19" s="144">
        <f t="shared" si="14"/>
        <v>0</v>
      </c>
      <c r="AT19" s="114">
        <f t="shared" si="14"/>
        <v>0</v>
      </c>
      <c r="AU19" s="114">
        <f t="shared" si="14"/>
        <v>0</v>
      </c>
      <c r="AV19" s="144">
        <f t="shared" si="14"/>
        <v>0</v>
      </c>
      <c r="AW19" s="144">
        <f t="shared" si="14"/>
        <v>0</v>
      </c>
      <c r="AX19" s="114">
        <f t="shared" si="14"/>
        <v>0</v>
      </c>
      <c r="AY19" s="114">
        <f t="shared" si="14"/>
        <v>0</v>
      </c>
      <c r="AZ19" s="115">
        <f t="shared" si="14"/>
        <v>0</v>
      </c>
      <c r="BA19" s="115">
        <f t="shared" si="14"/>
        <v>0</v>
      </c>
      <c r="BB19" s="114">
        <f t="shared" si="14"/>
        <v>0</v>
      </c>
      <c r="BC19" s="114">
        <f t="shared" si="14"/>
        <v>0</v>
      </c>
      <c r="BD19" s="115">
        <f t="shared" si="14"/>
        <v>0</v>
      </c>
      <c r="BE19" s="115">
        <f t="shared" si="14"/>
        <v>67</v>
      </c>
      <c r="BF19" s="114">
        <f t="shared" si="14"/>
        <v>26207</v>
      </c>
      <c r="BG19" s="114">
        <f t="shared" si="14"/>
        <v>5020</v>
      </c>
      <c r="BH19" s="115">
        <f t="shared" si="14"/>
        <v>0</v>
      </c>
      <c r="BI19" s="115">
        <f t="shared" si="14"/>
        <v>0</v>
      </c>
      <c r="BJ19" s="114">
        <f t="shared" si="14"/>
        <v>27577</v>
      </c>
      <c r="BK19" s="114">
        <f t="shared" si="14"/>
        <v>0</v>
      </c>
      <c r="BL19" s="115">
        <f t="shared" si="14"/>
        <v>0</v>
      </c>
      <c r="BM19" s="115">
        <f t="shared" si="14"/>
        <v>0</v>
      </c>
      <c r="BN19" s="114">
        <f t="shared" si="14"/>
        <v>0</v>
      </c>
      <c r="BO19" s="114">
        <f t="shared" si="14"/>
        <v>0</v>
      </c>
      <c r="BP19" s="115">
        <f t="shared" si="14"/>
        <v>0</v>
      </c>
      <c r="BQ19" s="115">
        <f t="shared" si="14"/>
        <v>76</v>
      </c>
      <c r="BR19" s="114">
        <f t="shared" si="14"/>
        <v>124503</v>
      </c>
      <c r="BS19" s="114">
        <f t="shared" si="14"/>
        <v>0</v>
      </c>
      <c r="BT19" s="115">
        <f t="shared" si="14"/>
        <v>0</v>
      </c>
      <c r="BU19" s="115">
        <f t="shared" si="14"/>
        <v>0</v>
      </c>
      <c r="BV19" s="114">
        <f t="shared" si="14"/>
        <v>0</v>
      </c>
      <c r="BW19" s="114">
        <f t="shared" si="14"/>
        <v>0</v>
      </c>
      <c r="BX19" s="115">
        <f t="shared" si="14"/>
        <v>67</v>
      </c>
      <c r="BY19" s="115">
        <f t="shared" si="14"/>
        <v>60</v>
      </c>
      <c r="BZ19" s="114">
        <f t="shared" si="14"/>
        <v>136058</v>
      </c>
      <c r="CA19" s="114">
        <f t="shared" si="14"/>
        <v>363218</v>
      </c>
      <c r="CB19" s="115">
        <f t="shared" si="14"/>
        <v>0</v>
      </c>
      <c r="CC19" s="115">
        <f t="shared" si="14"/>
        <v>0</v>
      </c>
      <c r="CD19" s="114">
        <f t="shared" si="14"/>
        <v>0</v>
      </c>
      <c r="CE19" s="114">
        <f t="shared" si="14"/>
        <v>0</v>
      </c>
      <c r="CF19" s="115">
        <f t="shared" si="14"/>
        <v>0</v>
      </c>
      <c r="CG19" s="115">
        <f t="shared" si="14"/>
        <v>0</v>
      </c>
      <c r="CH19" s="114">
        <f t="shared" si="14"/>
        <v>0</v>
      </c>
      <c r="CI19" s="114">
        <f t="shared" si="14"/>
        <v>0</v>
      </c>
      <c r="CJ19" s="115">
        <f t="shared" si="14"/>
        <v>67</v>
      </c>
      <c r="CK19" s="115">
        <f t="shared" si="14"/>
        <v>312</v>
      </c>
      <c r="CL19" s="114">
        <f t="shared" si="14"/>
        <v>1150605</v>
      </c>
      <c r="CM19" s="114">
        <f t="shared" si="14"/>
        <v>403408</v>
      </c>
      <c r="CN19" s="116"/>
      <c r="CO19" s="116"/>
      <c r="CP19" s="116"/>
      <c r="CQ19" s="116"/>
      <c r="CR19" s="116"/>
      <c r="CS19" s="116"/>
      <c r="CT19" s="110"/>
      <c r="CU19" s="111"/>
      <c r="CV19" s="111"/>
      <c r="CW19" s="110"/>
      <c r="CX19" s="110"/>
      <c r="CY19" s="111"/>
      <c r="CZ19" s="111"/>
      <c r="DA19" s="111"/>
      <c r="DB19" s="114"/>
      <c r="DC19" s="116"/>
      <c r="DD19" s="116"/>
    </row>
    <row r="20" spans="2:1477" s="69" customFormat="1">
      <c r="B20" s="67" t="s">
        <v>0</v>
      </c>
      <c r="C20" s="67" t="s">
        <v>190</v>
      </c>
      <c r="D20" s="67" t="s">
        <v>191</v>
      </c>
      <c r="E20" s="68">
        <v>44286</v>
      </c>
      <c r="F20" s="67" t="s">
        <v>583</v>
      </c>
      <c r="G20" s="67" t="s">
        <v>586</v>
      </c>
      <c r="H20" s="187">
        <v>1</v>
      </c>
      <c r="I20" s="69">
        <v>2</v>
      </c>
      <c r="J20" s="69">
        <v>300</v>
      </c>
      <c r="K20" s="69">
        <v>903</v>
      </c>
      <c r="L20" s="69">
        <v>903</v>
      </c>
      <c r="M20" s="186">
        <f>IF(J20 = 0,0,(L20-AH20-AI20)/J20)</f>
        <v>1.5766666666666667</v>
      </c>
      <c r="N20" s="69">
        <f>IF(G20&lt;&gt;"",IF(M20&lt;=1.2,1,0),0)</f>
        <v>0</v>
      </c>
      <c r="O20" s="69">
        <v>0</v>
      </c>
      <c r="P20" s="69">
        <v>0</v>
      </c>
      <c r="Q20" s="69">
        <v>0</v>
      </c>
      <c r="R20" s="69">
        <v>179</v>
      </c>
      <c r="S20" s="69">
        <v>424</v>
      </c>
      <c r="T20" s="190">
        <v>7398298</v>
      </c>
      <c r="U20" s="190">
        <v>61648</v>
      </c>
      <c r="V20" s="190">
        <v>7336650</v>
      </c>
      <c r="W20" s="190">
        <v>7431649</v>
      </c>
      <c r="X20" s="190">
        <v>7733354</v>
      </c>
      <c r="Y20" s="190">
        <v>0</v>
      </c>
      <c r="Z20" s="190">
        <v>0</v>
      </c>
      <c r="AA20" s="190">
        <v>0</v>
      </c>
      <c r="AB20" s="190">
        <v>7733354</v>
      </c>
      <c r="AC20" s="190">
        <v>7955154</v>
      </c>
      <c r="AD20" s="186">
        <f>IF(V20=0,0,AC20/V20)</f>
        <v>1.0843033264500828</v>
      </c>
      <c r="AE20" s="69">
        <f>IF(AD20 &lt;=1.1,1,0)</f>
        <v>1</v>
      </c>
      <c r="AF20" s="190">
        <v>240397</v>
      </c>
      <c r="AG20" s="190">
        <v>33351</v>
      </c>
      <c r="AH20" s="69">
        <v>348</v>
      </c>
      <c r="AI20" s="69">
        <v>82</v>
      </c>
      <c r="AJ20" s="69">
        <v>0</v>
      </c>
      <c r="AK20" s="69">
        <v>0</v>
      </c>
      <c r="AL20" s="80">
        <v>35071</v>
      </c>
      <c r="AM20" s="80">
        <v>0</v>
      </c>
      <c r="AN20" s="69">
        <v>0</v>
      </c>
      <c r="AO20" s="69">
        <v>173</v>
      </c>
      <c r="AP20" s="80">
        <v>51032</v>
      </c>
      <c r="AQ20" s="80">
        <v>0</v>
      </c>
      <c r="AR20" s="69">
        <v>0</v>
      </c>
      <c r="AS20" s="69">
        <v>0</v>
      </c>
      <c r="AT20" s="80">
        <v>0</v>
      </c>
      <c r="AU20" s="80">
        <v>0</v>
      </c>
      <c r="AV20" s="69">
        <v>0</v>
      </c>
      <c r="AW20" s="69">
        <v>0</v>
      </c>
      <c r="AX20" s="80">
        <v>0</v>
      </c>
      <c r="AY20" s="80">
        <v>0</v>
      </c>
      <c r="AZ20" s="69">
        <v>0</v>
      </c>
      <c r="BA20" s="69">
        <v>0</v>
      </c>
      <c r="BB20" s="80">
        <v>0</v>
      </c>
      <c r="BC20" s="80">
        <v>0</v>
      </c>
      <c r="BD20" s="69">
        <v>0</v>
      </c>
      <c r="BE20" s="69">
        <v>0</v>
      </c>
      <c r="BF20" s="80">
        <v>0</v>
      </c>
      <c r="BG20" s="80">
        <v>0</v>
      </c>
      <c r="BH20" s="69">
        <v>0</v>
      </c>
      <c r="BI20" s="69">
        <v>0</v>
      </c>
      <c r="BJ20" s="80">
        <v>0</v>
      </c>
      <c r="BK20" s="80">
        <v>0</v>
      </c>
      <c r="BL20" s="69">
        <v>0</v>
      </c>
      <c r="BM20" s="69">
        <v>0</v>
      </c>
      <c r="BN20" s="80">
        <v>0</v>
      </c>
      <c r="BO20" s="80">
        <v>0</v>
      </c>
      <c r="BP20" s="69">
        <v>0</v>
      </c>
      <c r="BQ20" s="69">
        <v>251</v>
      </c>
      <c r="BR20" s="80">
        <v>3351</v>
      </c>
      <c r="BS20" s="80">
        <v>0</v>
      </c>
      <c r="BT20" s="69">
        <v>0</v>
      </c>
      <c r="BU20" s="69">
        <v>0</v>
      </c>
      <c r="BV20" s="80">
        <v>0</v>
      </c>
      <c r="BW20" s="80">
        <v>0</v>
      </c>
      <c r="BX20" s="69">
        <v>0</v>
      </c>
      <c r="BY20" s="69">
        <v>0</v>
      </c>
      <c r="BZ20" s="80">
        <v>0</v>
      </c>
      <c r="CA20" s="80">
        <v>0</v>
      </c>
      <c r="CB20" s="69">
        <v>0</v>
      </c>
      <c r="CC20" s="69">
        <v>0</v>
      </c>
      <c r="CD20" s="80">
        <v>0</v>
      </c>
      <c r="CE20" s="80">
        <v>0</v>
      </c>
      <c r="CF20" s="69">
        <v>0</v>
      </c>
      <c r="CG20" s="69">
        <v>0</v>
      </c>
      <c r="CH20" s="80">
        <v>0</v>
      </c>
      <c r="CI20" s="80">
        <v>0</v>
      </c>
      <c r="CJ20" s="69">
        <v>0</v>
      </c>
      <c r="CK20" s="69">
        <v>424</v>
      </c>
      <c r="CL20" s="80">
        <v>89454</v>
      </c>
      <c r="CM20" s="80">
        <v>0</v>
      </c>
      <c r="CN20" s="67" t="s">
        <v>440</v>
      </c>
      <c r="CO20" s="67" t="s">
        <v>441</v>
      </c>
      <c r="CP20" s="67" t="s">
        <v>415</v>
      </c>
      <c r="CQ20" s="67" t="s">
        <v>415</v>
      </c>
      <c r="CR20" s="67" t="s">
        <v>415</v>
      </c>
      <c r="CS20" s="67" t="s">
        <v>415</v>
      </c>
      <c r="CT20" s="68">
        <v>45587</v>
      </c>
      <c r="CU20" s="67" t="s">
        <v>578</v>
      </c>
      <c r="CV20" s="67" t="s">
        <v>579</v>
      </c>
      <c r="CW20" s="68" t="s">
        <v>168</v>
      </c>
      <c r="CX20" s="68">
        <v>45353</v>
      </c>
      <c r="CY20" s="67" t="s">
        <v>583</v>
      </c>
      <c r="CZ20" s="67" t="s">
        <v>581</v>
      </c>
      <c r="DA20" s="67" t="s">
        <v>346</v>
      </c>
      <c r="DB20" s="81">
        <v>6176554.21</v>
      </c>
      <c r="DC20" s="67"/>
      <c r="DD20" s="67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69" customFormat="1">
      <c r="B21" s="67" t="s">
        <v>0</v>
      </c>
      <c r="C21" s="67" t="s">
        <v>192</v>
      </c>
      <c r="D21" s="67" t="s">
        <v>193</v>
      </c>
      <c r="E21" s="68">
        <v>44468</v>
      </c>
      <c r="F21" s="67" t="s">
        <v>576</v>
      </c>
      <c r="G21" s="67" t="s">
        <v>577</v>
      </c>
      <c r="H21" s="187">
        <v>1</v>
      </c>
      <c r="I21" s="69">
        <v>1</v>
      </c>
      <c r="J21" s="69">
        <v>175</v>
      </c>
      <c r="K21" s="69">
        <v>202</v>
      </c>
      <c r="L21" s="69">
        <v>214</v>
      </c>
      <c r="M21" s="186">
        <f t="shared" ref="M21:M39" si="15">IF(J21 = 0,0,(L21-AH21-AI21)/J21)</f>
        <v>1.0685714285714285</v>
      </c>
      <c r="N21" s="69">
        <f t="shared" ref="N21:N39" si="16">IF(G21&lt;&gt;"",IF(M21&lt;=1.2,1,0),0)</f>
        <v>1</v>
      </c>
      <c r="O21" s="69">
        <v>-12</v>
      </c>
      <c r="P21" s="69">
        <v>12</v>
      </c>
      <c r="Q21" s="69">
        <v>0</v>
      </c>
      <c r="R21" s="69">
        <v>27</v>
      </c>
      <c r="S21" s="69">
        <v>0</v>
      </c>
      <c r="T21" s="190">
        <v>6513333</v>
      </c>
      <c r="U21" s="190">
        <v>72235</v>
      </c>
      <c r="V21" s="190">
        <v>6441098</v>
      </c>
      <c r="W21" s="190">
        <v>6536983</v>
      </c>
      <c r="X21" s="190">
        <v>6298184</v>
      </c>
      <c r="Y21" s="190">
        <v>-45432</v>
      </c>
      <c r="Z21" s="190">
        <v>0</v>
      </c>
      <c r="AA21" s="190">
        <v>-45432</v>
      </c>
      <c r="AB21" s="190">
        <v>6252752</v>
      </c>
      <c r="AC21" s="190">
        <v>6708811</v>
      </c>
      <c r="AD21" s="186">
        <f t="shared" ref="AD21:AD39" si="17">IF(V21=0,0,AC21/V21)</f>
        <v>1.0415632552089722</v>
      </c>
      <c r="AE21" s="69">
        <f t="shared" ref="AE21:AE39" si="18">IF(AD21 &lt;=1.1,1,0)</f>
        <v>1</v>
      </c>
      <c r="AF21" s="190">
        <v>456060</v>
      </c>
      <c r="AG21" s="190">
        <v>23650</v>
      </c>
      <c r="AH21" s="69">
        <v>21</v>
      </c>
      <c r="AI21" s="69">
        <v>6</v>
      </c>
      <c r="AJ21" s="69">
        <v>0</v>
      </c>
      <c r="AK21" s="69">
        <v>0</v>
      </c>
      <c r="AL21" s="80">
        <v>0</v>
      </c>
      <c r="AM21" s="80">
        <v>0</v>
      </c>
      <c r="AN21" s="69">
        <v>0</v>
      </c>
      <c r="AO21" s="69">
        <v>0</v>
      </c>
      <c r="AP21" s="80">
        <v>23650</v>
      </c>
      <c r="AQ21" s="80">
        <v>0</v>
      </c>
      <c r="AR21" s="69">
        <v>0</v>
      </c>
      <c r="AS21" s="69">
        <v>0</v>
      </c>
      <c r="AT21" s="80">
        <v>0</v>
      </c>
      <c r="AU21" s="80">
        <v>0</v>
      </c>
      <c r="AV21" s="69">
        <v>0</v>
      </c>
      <c r="AW21" s="69">
        <v>0</v>
      </c>
      <c r="AX21" s="80">
        <v>0</v>
      </c>
      <c r="AY21" s="80">
        <v>0</v>
      </c>
      <c r="AZ21" s="69">
        <v>0</v>
      </c>
      <c r="BA21" s="69">
        <v>0</v>
      </c>
      <c r="BB21" s="80">
        <v>0</v>
      </c>
      <c r="BC21" s="80">
        <v>0</v>
      </c>
      <c r="BD21" s="69">
        <v>0</v>
      </c>
      <c r="BE21" s="69">
        <v>0</v>
      </c>
      <c r="BF21" s="80">
        <v>0</v>
      </c>
      <c r="BG21" s="80">
        <v>0</v>
      </c>
      <c r="BH21" s="69">
        <v>0</v>
      </c>
      <c r="BI21" s="69">
        <v>0</v>
      </c>
      <c r="BJ21" s="80">
        <v>0</v>
      </c>
      <c r="BK21" s="80">
        <v>0</v>
      </c>
      <c r="BL21" s="69">
        <v>0</v>
      </c>
      <c r="BM21" s="69">
        <v>0</v>
      </c>
      <c r="BN21" s="80">
        <v>0</v>
      </c>
      <c r="BO21" s="80">
        <v>0</v>
      </c>
      <c r="BP21" s="69">
        <v>0</v>
      </c>
      <c r="BQ21" s="69">
        <v>0</v>
      </c>
      <c r="BR21" s="80">
        <v>0</v>
      </c>
      <c r="BS21" s="80">
        <v>0</v>
      </c>
      <c r="BT21" s="69">
        <v>0</v>
      </c>
      <c r="BU21" s="69">
        <v>0</v>
      </c>
      <c r="BV21" s="80">
        <v>0</v>
      </c>
      <c r="BW21" s="80">
        <v>0</v>
      </c>
      <c r="BX21" s="69">
        <v>0</v>
      </c>
      <c r="BY21" s="69">
        <v>0</v>
      </c>
      <c r="BZ21" s="80">
        <v>0</v>
      </c>
      <c r="CA21" s="80">
        <v>0</v>
      </c>
      <c r="CB21" s="69">
        <v>0</v>
      </c>
      <c r="CC21" s="69">
        <v>0</v>
      </c>
      <c r="CD21" s="80">
        <v>0</v>
      </c>
      <c r="CE21" s="80">
        <v>0</v>
      </c>
      <c r="CF21" s="69">
        <v>0</v>
      </c>
      <c r="CG21" s="69">
        <v>0</v>
      </c>
      <c r="CH21" s="80">
        <v>0</v>
      </c>
      <c r="CI21" s="80">
        <v>0</v>
      </c>
      <c r="CJ21" s="69">
        <v>0</v>
      </c>
      <c r="CK21" s="69">
        <v>0</v>
      </c>
      <c r="CL21" s="80">
        <v>23650</v>
      </c>
      <c r="CM21" s="80">
        <v>0</v>
      </c>
      <c r="CN21" s="67" t="s">
        <v>442</v>
      </c>
      <c r="CO21" s="67" t="s">
        <v>443</v>
      </c>
      <c r="CP21" s="67" t="s">
        <v>415</v>
      </c>
      <c r="CQ21" s="67" t="s">
        <v>415</v>
      </c>
      <c r="CR21" s="67" t="s">
        <v>415</v>
      </c>
      <c r="CS21" s="67" t="s">
        <v>415</v>
      </c>
      <c r="CT21" s="68">
        <v>45547</v>
      </c>
      <c r="CU21" s="67" t="s">
        <v>576</v>
      </c>
      <c r="CV21" s="67" t="s">
        <v>579</v>
      </c>
      <c r="CW21" s="68" t="s">
        <v>168</v>
      </c>
      <c r="CX21" s="68">
        <v>44778</v>
      </c>
      <c r="CY21" s="67" t="s">
        <v>576</v>
      </c>
      <c r="CZ21" s="67" t="s">
        <v>584</v>
      </c>
      <c r="DA21" s="67" t="s">
        <v>587</v>
      </c>
      <c r="DB21" s="81">
        <v>8131499.1299999999</v>
      </c>
      <c r="DC21" s="67"/>
      <c r="DD21" s="67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69" customFormat="1">
      <c r="B22" s="67" t="s">
        <v>0</v>
      </c>
      <c r="C22" s="67" t="s">
        <v>194</v>
      </c>
      <c r="D22" s="67" t="s">
        <v>195</v>
      </c>
      <c r="E22" s="68">
        <v>44538</v>
      </c>
      <c r="F22" s="67" t="s">
        <v>578</v>
      </c>
      <c r="G22" s="67" t="s">
        <v>577</v>
      </c>
      <c r="H22" s="187">
        <v>3</v>
      </c>
      <c r="I22" s="69">
        <v>6</v>
      </c>
      <c r="J22" s="69">
        <v>200</v>
      </c>
      <c r="K22" s="69">
        <v>680</v>
      </c>
      <c r="L22" s="69">
        <v>680</v>
      </c>
      <c r="M22" s="186">
        <f t="shared" si="15"/>
        <v>1.4350000000000001</v>
      </c>
      <c r="N22" s="69">
        <f t="shared" si="16"/>
        <v>0</v>
      </c>
      <c r="O22" s="69">
        <v>0</v>
      </c>
      <c r="P22" s="69">
        <v>0</v>
      </c>
      <c r="Q22" s="69">
        <v>0</v>
      </c>
      <c r="R22" s="69">
        <v>229</v>
      </c>
      <c r="S22" s="69">
        <v>251</v>
      </c>
      <c r="T22" s="190">
        <v>2858409</v>
      </c>
      <c r="U22" s="190">
        <v>52000</v>
      </c>
      <c r="V22" s="190">
        <v>2806409</v>
      </c>
      <c r="W22" s="190">
        <v>2966328</v>
      </c>
      <c r="X22" s="190">
        <v>3044806</v>
      </c>
      <c r="Y22" s="190">
        <v>0</v>
      </c>
      <c r="Z22" s="190">
        <v>0</v>
      </c>
      <c r="AA22" s="190">
        <v>0</v>
      </c>
      <c r="AB22" s="190">
        <v>3044806</v>
      </c>
      <c r="AC22" s="190">
        <v>3042275</v>
      </c>
      <c r="AD22" s="186">
        <f t="shared" si="17"/>
        <v>1.0840454830354378</v>
      </c>
      <c r="AE22" s="69">
        <f t="shared" si="18"/>
        <v>1</v>
      </c>
      <c r="AF22" s="190">
        <v>2144</v>
      </c>
      <c r="AG22" s="190">
        <v>107919</v>
      </c>
      <c r="AH22" s="69">
        <v>320</v>
      </c>
      <c r="AI22" s="69">
        <v>73</v>
      </c>
      <c r="AJ22" s="69">
        <v>0</v>
      </c>
      <c r="AK22" s="69">
        <v>0</v>
      </c>
      <c r="AL22" s="80">
        <v>42323</v>
      </c>
      <c r="AM22" s="80">
        <v>0</v>
      </c>
      <c r="AN22" s="69">
        <v>0</v>
      </c>
      <c r="AO22" s="69">
        <v>87</v>
      </c>
      <c r="AP22" s="80">
        <v>103244</v>
      </c>
      <c r="AQ22" s="80">
        <v>17949</v>
      </c>
      <c r="AR22" s="69">
        <v>0</v>
      </c>
      <c r="AS22" s="69">
        <v>0</v>
      </c>
      <c r="AT22" s="80">
        <v>0</v>
      </c>
      <c r="AU22" s="80">
        <v>0</v>
      </c>
      <c r="AV22" s="69">
        <v>0</v>
      </c>
      <c r="AW22" s="69">
        <v>0</v>
      </c>
      <c r="AX22" s="80">
        <v>0</v>
      </c>
      <c r="AY22" s="80">
        <v>0</v>
      </c>
      <c r="AZ22" s="69">
        <v>0</v>
      </c>
      <c r="BA22" s="69">
        <v>0</v>
      </c>
      <c r="BB22" s="80">
        <v>0</v>
      </c>
      <c r="BC22" s="80">
        <v>0</v>
      </c>
      <c r="BD22" s="69">
        <v>0</v>
      </c>
      <c r="BE22" s="69">
        <v>0</v>
      </c>
      <c r="BF22" s="80">
        <v>0</v>
      </c>
      <c r="BG22" s="80">
        <v>0</v>
      </c>
      <c r="BH22" s="69">
        <v>0</v>
      </c>
      <c r="BI22" s="69">
        <v>0</v>
      </c>
      <c r="BJ22" s="80">
        <v>0</v>
      </c>
      <c r="BK22" s="80">
        <v>0</v>
      </c>
      <c r="BL22" s="69">
        <v>0</v>
      </c>
      <c r="BM22" s="69">
        <v>0</v>
      </c>
      <c r="BN22" s="80">
        <v>0</v>
      </c>
      <c r="BO22" s="80">
        <v>0</v>
      </c>
      <c r="BP22" s="69">
        <v>135</v>
      </c>
      <c r="BQ22" s="69">
        <v>164</v>
      </c>
      <c r="BR22" s="80">
        <v>4676</v>
      </c>
      <c r="BS22" s="80">
        <v>0</v>
      </c>
      <c r="BT22" s="69">
        <v>0</v>
      </c>
      <c r="BU22" s="69">
        <v>0</v>
      </c>
      <c r="BV22" s="80">
        <v>0</v>
      </c>
      <c r="BW22" s="80">
        <v>0</v>
      </c>
      <c r="BX22" s="69">
        <v>0</v>
      </c>
      <c r="BY22" s="69">
        <v>0</v>
      </c>
      <c r="BZ22" s="80">
        <v>0</v>
      </c>
      <c r="CA22" s="80">
        <v>0</v>
      </c>
      <c r="CB22" s="69">
        <v>0</v>
      </c>
      <c r="CC22" s="69">
        <v>0</v>
      </c>
      <c r="CD22" s="80">
        <v>0</v>
      </c>
      <c r="CE22" s="80">
        <v>0</v>
      </c>
      <c r="CF22" s="69">
        <v>0</v>
      </c>
      <c r="CG22" s="69">
        <v>0</v>
      </c>
      <c r="CH22" s="80">
        <v>0</v>
      </c>
      <c r="CI22" s="80">
        <v>0</v>
      </c>
      <c r="CJ22" s="69">
        <v>135</v>
      </c>
      <c r="CK22" s="69">
        <v>251</v>
      </c>
      <c r="CL22" s="80">
        <v>150243</v>
      </c>
      <c r="CM22" s="80">
        <v>17949</v>
      </c>
      <c r="CN22" s="67" t="s">
        <v>444</v>
      </c>
      <c r="CO22" s="67" t="s">
        <v>445</v>
      </c>
      <c r="CP22" s="67" t="s">
        <v>415</v>
      </c>
      <c r="CQ22" s="67" t="s">
        <v>415</v>
      </c>
      <c r="CR22" s="67" t="s">
        <v>415</v>
      </c>
      <c r="CS22" s="67" t="s">
        <v>415</v>
      </c>
      <c r="CT22" s="68">
        <v>45622</v>
      </c>
      <c r="CU22" s="67" t="s">
        <v>578</v>
      </c>
      <c r="CV22" s="67" t="s">
        <v>579</v>
      </c>
      <c r="CW22" s="68" t="s">
        <v>168</v>
      </c>
      <c r="CX22" s="68">
        <v>45481</v>
      </c>
      <c r="CY22" s="67" t="s">
        <v>576</v>
      </c>
      <c r="CZ22" s="67" t="s">
        <v>579</v>
      </c>
      <c r="DA22" s="67" t="s">
        <v>346</v>
      </c>
      <c r="DB22" s="81">
        <v>3146528.67</v>
      </c>
      <c r="DC22" s="67"/>
      <c r="DD22" s="67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s="69" customFormat="1">
      <c r="B23" s="67" t="s">
        <v>0</v>
      </c>
      <c r="C23" s="67" t="s">
        <v>196</v>
      </c>
      <c r="D23" s="67" t="s">
        <v>197</v>
      </c>
      <c r="E23" s="68">
        <v>44587</v>
      </c>
      <c r="F23" s="67" t="s">
        <v>583</v>
      </c>
      <c r="G23" s="67" t="s">
        <v>577</v>
      </c>
      <c r="H23" s="187">
        <v>3</v>
      </c>
      <c r="I23" s="69">
        <v>4</v>
      </c>
      <c r="J23" s="69">
        <v>323</v>
      </c>
      <c r="K23" s="69">
        <v>588</v>
      </c>
      <c r="L23" s="69">
        <v>586</v>
      </c>
      <c r="M23" s="186">
        <f t="shared" si="15"/>
        <v>1.068111455108359</v>
      </c>
      <c r="N23" s="69">
        <f t="shared" si="16"/>
        <v>1</v>
      </c>
      <c r="O23" s="69">
        <v>2</v>
      </c>
      <c r="P23" s="69">
        <v>0</v>
      </c>
      <c r="Q23" s="69">
        <v>0</v>
      </c>
      <c r="R23" s="69">
        <v>241</v>
      </c>
      <c r="S23" s="69">
        <v>24</v>
      </c>
      <c r="T23" s="190">
        <v>9753946</v>
      </c>
      <c r="U23" s="190">
        <v>119957</v>
      </c>
      <c r="V23" s="190">
        <v>9633988</v>
      </c>
      <c r="W23" s="190">
        <v>9932433</v>
      </c>
      <c r="X23" s="190">
        <v>10044314</v>
      </c>
      <c r="Y23" s="190">
        <v>0</v>
      </c>
      <c r="Z23" s="190">
        <v>0</v>
      </c>
      <c r="AA23" s="190">
        <v>0</v>
      </c>
      <c r="AB23" s="190">
        <v>10044314</v>
      </c>
      <c r="AC23" s="190">
        <v>10183014</v>
      </c>
      <c r="AD23" s="186">
        <f t="shared" si="17"/>
        <v>1.0569884454911092</v>
      </c>
      <c r="AE23" s="69">
        <f t="shared" si="18"/>
        <v>1</v>
      </c>
      <c r="AF23" s="190">
        <v>140312</v>
      </c>
      <c r="AG23" s="190">
        <v>178487</v>
      </c>
      <c r="AH23" s="69">
        <v>171</v>
      </c>
      <c r="AI23" s="69">
        <v>70</v>
      </c>
      <c r="AJ23" s="69">
        <v>0</v>
      </c>
      <c r="AK23" s="69">
        <v>24</v>
      </c>
      <c r="AL23" s="80">
        <v>165501</v>
      </c>
      <c r="AM23" s="80">
        <v>9554</v>
      </c>
      <c r="AN23" s="69">
        <v>0</v>
      </c>
      <c r="AO23" s="69">
        <v>0</v>
      </c>
      <c r="AP23" s="80">
        <v>49043</v>
      </c>
      <c r="AQ23" s="80">
        <v>0</v>
      </c>
      <c r="AR23" s="69">
        <v>0</v>
      </c>
      <c r="AS23" s="69">
        <v>0</v>
      </c>
      <c r="AT23" s="80">
        <v>0</v>
      </c>
      <c r="AU23" s="80">
        <v>0</v>
      </c>
      <c r="AV23" s="69">
        <v>0</v>
      </c>
      <c r="AW23" s="69">
        <v>0</v>
      </c>
      <c r="AX23" s="80">
        <v>0</v>
      </c>
      <c r="AY23" s="80">
        <v>0</v>
      </c>
      <c r="AZ23" s="69">
        <v>0</v>
      </c>
      <c r="BA23" s="69">
        <v>0</v>
      </c>
      <c r="BB23" s="80">
        <v>0</v>
      </c>
      <c r="BC23" s="80">
        <v>0</v>
      </c>
      <c r="BD23" s="69">
        <v>0</v>
      </c>
      <c r="BE23" s="69">
        <v>0</v>
      </c>
      <c r="BF23" s="80">
        <v>8225</v>
      </c>
      <c r="BG23" s="80">
        <v>0</v>
      </c>
      <c r="BH23" s="69">
        <v>0</v>
      </c>
      <c r="BI23" s="69">
        <v>0</v>
      </c>
      <c r="BJ23" s="80">
        <v>0</v>
      </c>
      <c r="BK23" s="80">
        <v>0</v>
      </c>
      <c r="BL23" s="69">
        <v>0</v>
      </c>
      <c r="BM23" s="69">
        <v>0</v>
      </c>
      <c r="BN23" s="80">
        <v>0</v>
      </c>
      <c r="BO23" s="80">
        <v>0</v>
      </c>
      <c r="BP23" s="69">
        <v>0</v>
      </c>
      <c r="BQ23" s="69">
        <v>0</v>
      </c>
      <c r="BR23" s="80">
        <v>1612</v>
      </c>
      <c r="BS23" s="80">
        <v>0</v>
      </c>
      <c r="BT23" s="69">
        <v>0</v>
      </c>
      <c r="BU23" s="69">
        <v>0</v>
      </c>
      <c r="BV23" s="80">
        <v>0</v>
      </c>
      <c r="BW23" s="80">
        <v>0</v>
      </c>
      <c r="BX23" s="69">
        <v>0</v>
      </c>
      <c r="BY23" s="69">
        <v>0</v>
      </c>
      <c r="BZ23" s="80">
        <v>0</v>
      </c>
      <c r="CA23" s="80">
        <v>0</v>
      </c>
      <c r="CB23" s="69">
        <v>120</v>
      </c>
      <c r="CC23" s="69">
        <v>0</v>
      </c>
      <c r="CD23" s="80">
        <v>0</v>
      </c>
      <c r="CE23" s="80">
        <v>0</v>
      </c>
      <c r="CF23" s="69">
        <v>0</v>
      </c>
      <c r="CG23" s="69">
        <v>0</v>
      </c>
      <c r="CH23" s="80">
        <v>0</v>
      </c>
      <c r="CI23" s="80">
        <v>0</v>
      </c>
      <c r="CJ23" s="69">
        <v>120</v>
      </c>
      <c r="CK23" s="69">
        <v>24</v>
      </c>
      <c r="CL23" s="80">
        <v>224382</v>
      </c>
      <c r="CM23" s="80">
        <v>9554</v>
      </c>
      <c r="CN23" s="67" t="s">
        <v>446</v>
      </c>
      <c r="CO23" s="67" t="s">
        <v>447</v>
      </c>
      <c r="CP23" s="67" t="s">
        <v>415</v>
      </c>
      <c r="CQ23" s="67" t="s">
        <v>415</v>
      </c>
      <c r="CR23" s="67" t="s">
        <v>415</v>
      </c>
      <c r="CS23" s="67" t="s">
        <v>415</v>
      </c>
      <c r="CT23" s="68">
        <v>45516</v>
      </c>
      <c r="CU23" s="67" t="s">
        <v>576</v>
      </c>
      <c r="CV23" s="67" t="s">
        <v>579</v>
      </c>
      <c r="CW23" s="68" t="s">
        <v>168</v>
      </c>
      <c r="CX23" s="68">
        <v>45331</v>
      </c>
      <c r="CY23" s="67" t="s">
        <v>583</v>
      </c>
      <c r="CZ23" s="67" t="s">
        <v>581</v>
      </c>
      <c r="DA23" s="67" t="s">
        <v>346</v>
      </c>
      <c r="DB23" s="81">
        <v>11499594</v>
      </c>
      <c r="DC23" s="67"/>
      <c r="DD23" s="67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</row>
    <row r="24" spans="2:1477" s="69" customFormat="1">
      <c r="B24" s="67" t="s">
        <v>0</v>
      </c>
      <c r="C24" s="67" t="s">
        <v>198</v>
      </c>
      <c r="D24" s="67" t="s">
        <v>199</v>
      </c>
      <c r="E24" s="68">
        <v>44678</v>
      </c>
      <c r="F24" s="67" t="s">
        <v>580</v>
      </c>
      <c r="G24" s="67" t="s">
        <v>577</v>
      </c>
      <c r="H24" s="187">
        <v>2</v>
      </c>
      <c r="I24" s="69">
        <v>5</v>
      </c>
      <c r="J24" s="69">
        <v>300</v>
      </c>
      <c r="K24" s="69">
        <v>661</v>
      </c>
      <c r="L24" s="69">
        <v>661</v>
      </c>
      <c r="M24" s="186">
        <f t="shared" si="15"/>
        <v>1.46</v>
      </c>
      <c r="N24" s="69">
        <f t="shared" si="16"/>
        <v>0</v>
      </c>
      <c r="O24" s="69">
        <v>0</v>
      </c>
      <c r="P24" s="69">
        <v>0</v>
      </c>
      <c r="Q24" s="69">
        <v>0</v>
      </c>
      <c r="R24" s="69">
        <v>223</v>
      </c>
      <c r="S24" s="69">
        <v>138</v>
      </c>
      <c r="T24" s="190">
        <v>11945708</v>
      </c>
      <c r="U24" s="190">
        <v>100832</v>
      </c>
      <c r="V24" s="190">
        <v>11844876</v>
      </c>
      <c r="W24" s="190">
        <v>12005007</v>
      </c>
      <c r="X24" s="190">
        <v>12120635</v>
      </c>
      <c r="Y24" s="190">
        <v>0</v>
      </c>
      <c r="Z24" s="190">
        <v>0</v>
      </c>
      <c r="AA24" s="190">
        <v>0</v>
      </c>
      <c r="AB24" s="190">
        <v>12120635</v>
      </c>
      <c r="AC24" s="190">
        <v>12067135</v>
      </c>
      <c r="AD24" s="186">
        <f t="shared" si="17"/>
        <v>1.0187641474676477</v>
      </c>
      <c r="AE24" s="69">
        <f t="shared" si="18"/>
        <v>1</v>
      </c>
      <c r="AF24" s="190">
        <v>-46610</v>
      </c>
      <c r="AG24" s="190">
        <v>59300</v>
      </c>
      <c r="AH24" s="69">
        <v>126</v>
      </c>
      <c r="AI24" s="69">
        <v>97</v>
      </c>
      <c r="AJ24" s="69">
        <v>0</v>
      </c>
      <c r="AK24" s="69">
        <v>44</v>
      </c>
      <c r="AL24" s="80">
        <v>87730</v>
      </c>
      <c r="AM24" s="80">
        <v>0</v>
      </c>
      <c r="AN24" s="69">
        <v>0</v>
      </c>
      <c r="AO24" s="69">
        <v>91</v>
      </c>
      <c r="AP24" s="80">
        <v>40079</v>
      </c>
      <c r="AQ24" s="80">
        <v>0</v>
      </c>
      <c r="AR24" s="69">
        <v>0</v>
      </c>
      <c r="AS24" s="69">
        <v>0</v>
      </c>
      <c r="AT24" s="80">
        <v>0</v>
      </c>
      <c r="AU24" s="80">
        <v>0</v>
      </c>
      <c r="AV24" s="69">
        <v>0</v>
      </c>
      <c r="AW24" s="69">
        <v>0</v>
      </c>
      <c r="AX24" s="80">
        <v>0</v>
      </c>
      <c r="AY24" s="80">
        <v>0</v>
      </c>
      <c r="AZ24" s="69">
        <v>0</v>
      </c>
      <c r="BA24" s="69">
        <v>0</v>
      </c>
      <c r="BB24" s="80">
        <v>0</v>
      </c>
      <c r="BC24" s="80">
        <v>0</v>
      </c>
      <c r="BD24" s="69">
        <v>0</v>
      </c>
      <c r="BE24" s="69">
        <v>0</v>
      </c>
      <c r="BF24" s="80">
        <v>0</v>
      </c>
      <c r="BG24" s="80">
        <v>0</v>
      </c>
      <c r="BH24" s="69">
        <v>0</v>
      </c>
      <c r="BI24" s="69">
        <v>3</v>
      </c>
      <c r="BJ24" s="80">
        <v>0</v>
      </c>
      <c r="BK24" s="80">
        <v>0</v>
      </c>
      <c r="BL24" s="69">
        <v>0</v>
      </c>
      <c r="BM24" s="69">
        <v>0</v>
      </c>
      <c r="BN24" s="80">
        <v>0</v>
      </c>
      <c r="BO24" s="80">
        <v>0</v>
      </c>
      <c r="BP24" s="69">
        <v>0</v>
      </c>
      <c r="BQ24" s="69">
        <v>0</v>
      </c>
      <c r="BR24" s="80">
        <v>6890</v>
      </c>
      <c r="BS24" s="80">
        <v>0</v>
      </c>
      <c r="BT24" s="69">
        <v>0</v>
      </c>
      <c r="BU24" s="69">
        <v>0</v>
      </c>
      <c r="BV24" s="80">
        <v>0</v>
      </c>
      <c r="BW24" s="80">
        <v>0</v>
      </c>
      <c r="BX24" s="69">
        <v>0</v>
      </c>
      <c r="BY24" s="69">
        <v>0</v>
      </c>
      <c r="BZ24" s="80">
        <v>0</v>
      </c>
      <c r="CA24" s="80">
        <v>0</v>
      </c>
      <c r="CB24" s="69">
        <v>0</v>
      </c>
      <c r="CC24" s="69">
        <v>0</v>
      </c>
      <c r="CD24" s="80">
        <v>0</v>
      </c>
      <c r="CE24" s="80">
        <v>0</v>
      </c>
      <c r="CF24" s="69">
        <v>0</v>
      </c>
      <c r="CG24" s="69">
        <v>0</v>
      </c>
      <c r="CH24" s="80">
        <v>0</v>
      </c>
      <c r="CI24" s="80">
        <v>0</v>
      </c>
      <c r="CJ24" s="69">
        <v>0</v>
      </c>
      <c r="CK24" s="69">
        <v>138</v>
      </c>
      <c r="CL24" s="80">
        <v>134699</v>
      </c>
      <c r="CM24" s="80">
        <v>0</v>
      </c>
      <c r="CN24" s="67" t="s">
        <v>426</v>
      </c>
      <c r="CO24" s="67" t="s">
        <v>427</v>
      </c>
      <c r="CP24" s="67" t="s">
        <v>415</v>
      </c>
      <c r="CQ24" s="67" t="s">
        <v>415</v>
      </c>
      <c r="CR24" s="67" t="s">
        <v>415</v>
      </c>
      <c r="CS24" s="67" t="s">
        <v>415</v>
      </c>
      <c r="CT24" s="68">
        <v>45632</v>
      </c>
      <c r="CU24" s="67" t="s">
        <v>578</v>
      </c>
      <c r="CV24" s="67" t="s">
        <v>579</v>
      </c>
      <c r="CW24" s="68" t="s">
        <v>168</v>
      </c>
      <c r="CX24" s="68">
        <v>45490</v>
      </c>
      <c r="CY24" s="67" t="s">
        <v>576</v>
      </c>
      <c r="CZ24" s="67" t="s">
        <v>579</v>
      </c>
      <c r="DA24" s="67" t="s">
        <v>346</v>
      </c>
      <c r="DB24" s="81">
        <v>12401357.970000001</v>
      </c>
      <c r="DC24" s="67"/>
      <c r="DD24" s="67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</row>
    <row r="25" spans="2:1477" s="69" customFormat="1">
      <c r="B25" s="67" t="s">
        <v>0</v>
      </c>
      <c r="C25" s="67" t="s">
        <v>200</v>
      </c>
      <c r="D25" s="67" t="s">
        <v>201</v>
      </c>
      <c r="E25" s="68">
        <v>44720</v>
      </c>
      <c r="F25" s="67" t="s">
        <v>580</v>
      </c>
      <c r="G25" s="67" t="s">
        <v>577</v>
      </c>
      <c r="H25" s="187">
        <v>3</v>
      </c>
      <c r="I25" s="69">
        <v>4</v>
      </c>
      <c r="J25" s="69">
        <v>540</v>
      </c>
      <c r="K25" s="69">
        <v>680</v>
      </c>
      <c r="L25" s="69">
        <v>663</v>
      </c>
      <c r="M25" s="186">
        <f t="shared" si="15"/>
        <v>1.0055555555555555</v>
      </c>
      <c r="N25" s="69">
        <f t="shared" si="16"/>
        <v>1</v>
      </c>
      <c r="O25" s="69">
        <v>17</v>
      </c>
      <c r="P25" s="69">
        <v>0</v>
      </c>
      <c r="Q25" s="69">
        <v>0</v>
      </c>
      <c r="R25" s="69">
        <v>120</v>
      </c>
      <c r="S25" s="69">
        <v>20</v>
      </c>
      <c r="T25" s="190">
        <v>17135161</v>
      </c>
      <c r="U25" s="190">
        <v>200000</v>
      </c>
      <c r="V25" s="190">
        <v>16935161</v>
      </c>
      <c r="W25" s="190">
        <v>17359701</v>
      </c>
      <c r="X25" s="190">
        <v>17949301</v>
      </c>
      <c r="Y25" s="190">
        <v>0</v>
      </c>
      <c r="Z25" s="190">
        <v>0</v>
      </c>
      <c r="AA25" s="190">
        <v>0</v>
      </c>
      <c r="AB25" s="190">
        <v>17949301</v>
      </c>
      <c r="AC25" s="190">
        <v>17746566</v>
      </c>
      <c r="AD25" s="186">
        <f t="shared" si="17"/>
        <v>1.0479124467727234</v>
      </c>
      <c r="AE25" s="69">
        <f t="shared" si="18"/>
        <v>1</v>
      </c>
      <c r="AF25" s="190">
        <v>-196328</v>
      </c>
      <c r="AG25" s="190">
        <v>224540</v>
      </c>
      <c r="AH25" s="69">
        <v>72</v>
      </c>
      <c r="AI25" s="69">
        <v>48</v>
      </c>
      <c r="AJ25" s="69">
        <v>0</v>
      </c>
      <c r="AK25" s="69">
        <v>17</v>
      </c>
      <c r="AL25" s="80">
        <v>89971</v>
      </c>
      <c r="AM25" s="80">
        <v>0</v>
      </c>
      <c r="AN25" s="69">
        <v>0</v>
      </c>
      <c r="AO25" s="69">
        <v>27</v>
      </c>
      <c r="AP25" s="80">
        <v>312995</v>
      </c>
      <c r="AQ25" s="80">
        <v>9341</v>
      </c>
      <c r="AR25" s="69">
        <v>0</v>
      </c>
      <c r="AS25" s="69">
        <v>0</v>
      </c>
      <c r="AT25" s="80">
        <v>0</v>
      </c>
      <c r="AU25" s="80">
        <v>0</v>
      </c>
      <c r="AV25" s="69">
        <v>0</v>
      </c>
      <c r="AW25" s="69">
        <v>0</v>
      </c>
      <c r="AX25" s="80">
        <v>0</v>
      </c>
      <c r="AY25" s="80">
        <v>0</v>
      </c>
      <c r="AZ25" s="69">
        <v>0</v>
      </c>
      <c r="BA25" s="69">
        <v>0</v>
      </c>
      <c r="BB25" s="80">
        <v>0</v>
      </c>
      <c r="BC25" s="80">
        <v>0</v>
      </c>
      <c r="BD25" s="69">
        <v>0</v>
      </c>
      <c r="BE25" s="69">
        <v>0</v>
      </c>
      <c r="BF25" s="80">
        <v>0</v>
      </c>
      <c r="BG25" s="80">
        <v>0</v>
      </c>
      <c r="BH25" s="69">
        <v>0</v>
      </c>
      <c r="BI25" s="69">
        <v>1</v>
      </c>
      <c r="BJ25" s="80">
        <v>11829</v>
      </c>
      <c r="BK25" s="80">
        <v>11829</v>
      </c>
      <c r="BL25" s="69">
        <v>0</v>
      </c>
      <c r="BM25" s="69">
        <v>0</v>
      </c>
      <c r="BN25" s="80">
        <v>0</v>
      </c>
      <c r="BO25" s="80">
        <v>0</v>
      </c>
      <c r="BP25" s="69">
        <v>0</v>
      </c>
      <c r="BQ25" s="69">
        <v>0</v>
      </c>
      <c r="BR25" s="80">
        <v>6406</v>
      </c>
      <c r="BS25" s="80">
        <v>0</v>
      </c>
      <c r="BT25" s="69">
        <v>0</v>
      </c>
      <c r="BU25" s="69">
        <v>0</v>
      </c>
      <c r="BV25" s="80">
        <v>0</v>
      </c>
      <c r="BW25" s="80">
        <v>0</v>
      </c>
      <c r="BX25" s="69">
        <v>0</v>
      </c>
      <c r="BY25" s="69">
        <v>0</v>
      </c>
      <c r="BZ25" s="80">
        <v>0</v>
      </c>
      <c r="CA25" s="80">
        <v>0</v>
      </c>
      <c r="CB25" s="69">
        <v>0</v>
      </c>
      <c r="CC25" s="69">
        <v>0</v>
      </c>
      <c r="CD25" s="80">
        <v>0</v>
      </c>
      <c r="CE25" s="80">
        <v>0</v>
      </c>
      <c r="CF25" s="69">
        <v>0</v>
      </c>
      <c r="CG25" s="69">
        <v>-25</v>
      </c>
      <c r="CH25" s="80">
        <v>-83255</v>
      </c>
      <c r="CI25" s="80">
        <v>0</v>
      </c>
      <c r="CJ25" s="69">
        <v>0</v>
      </c>
      <c r="CK25" s="69">
        <v>20</v>
      </c>
      <c r="CL25" s="80">
        <v>337947</v>
      </c>
      <c r="CM25" s="80">
        <v>21170</v>
      </c>
      <c r="CN25" s="67" t="s">
        <v>438</v>
      </c>
      <c r="CO25" s="67" t="s">
        <v>439</v>
      </c>
      <c r="CP25" s="67" t="s">
        <v>415</v>
      </c>
      <c r="CQ25" s="67" t="s">
        <v>415</v>
      </c>
      <c r="CR25" s="67" t="s">
        <v>415</v>
      </c>
      <c r="CS25" s="67" t="s">
        <v>415</v>
      </c>
      <c r="CT25" s="68">
        <v>45642</v>
      </c>
      <c r="CU25" s="67" t="s">
        <v>578</v>
      </c>
      <c r="CV25" s="67" t="s">
        <v>579</v>
      </c>
      <c r="CW25" s="68" t="s">
        <v>168</v>
      </c>
      <c r="CX25" s="68">
        <v>45534</v>
      </c>
      <c r="CY25" s="67" t="s">
        <v>576</v>
      </c>
      <c r="CZ25" s="67" t="s">
        <v>579</v>
      </c>
      <c r="DA25" s="67" t="s">
        <v>346</v>
      </c>
      <c r="DB25" s="81">
        <v>22151002.609999999</v>
      </c>
      <c r="DC25" s="67"/>
      <c r="DD25" s="67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</row>
    <row r="26" spans="2:1477" s="69" customFormat="1">
      <c r="B26" s="67" t="s">
        <v>0</v>
      </c>
      <c r="C26" s="67" t="s">
        <v>203</v>
      </c>
      <c r="D26" s="67" t="s">
        <v>204</v>
      </c>
      <c r="E26" s="68">
        <v>44615</v>
      </c>
      <c r="F26" s="67" t="s">
        <v>583</v>
      </c>
      <c r="G26" s="67" t="s">
        <v>577</v>
      </c>
      <c r="H26" s="187">
        <v>1</v>
      </c>
      <c r="I26" s="69">
        <v>3</v>
      </c>
      <c r="J26" s="69">
        <v>140</v>
      </c>
      <c r="K26" s="69">
        <v>451</v>
      </c>
      <c r="L26" s="69">
        <v>451</v>
      </c>
      <c r="M26" s="186">
        <f t="shared" si="15"/>
        <v>2.0785714285714287</v>
      </c>
      <c r="N26" s="69">
        <f t="shared" si="16"/>
        <v>0</v>
      </c>
      <c r="O26" s="69">
        <v>0</v>
      </c>
      <c r="P26" s="69">
        <v>0</v>
      </c>
      <c r="Q26" s="69">
        <v>0</v>
      </c>
      <c r="R26" s="69">
        <v>160</v>
      </c>
      <c r="S26" s="69">
        <v>151</v>
      </c>
      <c r="T26" s="190">
        <v>2568964</v>
      </c>
      <c r="U26" s="190">
        <v>50000</v>
      </c>
      <c r="V26" s="190">
        <v>2518964</v>
      </c>
      <c r="W26" s="190">
        <v>2668964</v>
      </c>
      <c r="X26" s="190">
        <v>2632044</v>
      </c>
      <c r="Y26" s="190">
        <v>0</v>
      </c>
      <c r="Z26" s="190">
        <v>0</v>
      </c>
      <c r="AA26" s="190">
        <v>0</v>
      </c>
      <c r="AB26" s="190">
        <v>2632044</v>
      </c>
      <c r="AC26" s="190">
        <v>2632301</v>
      </c>
      <c r="AD26" s="186">
        <f t="shared" si="17"/>
        <v>1.0449934973266788</v>
      </c>
      <c r="AE26" s="69">
        <f t="shared" si="18"/>
        <v>1</v>
      </c>
      <c r="AF26" s="190">
        <v>257</v>
      </c>
      <c r="AG26" s="190">
        <v>100000</v>
      </c>
      <c r="AH26" s="69">
        <v>39</v>
      </c>
      <c r="AI26" s="69">
        <v>121</v>
      </c>
      <c r="AJ26" s="69">
        <v>0</v>
      </c>
      <c r="AK26" s="69">
        <v>7</v>
      </c>
      <c r="AL26" s="80">
        <v>97145</v>
      </c>
      <c r="AM26" s="80">
        <v>0</v>
      </c>
      <c r="AN26" s="69">
        <v>0</v>
      </c>
      <c r="AO26" s="69">
        <v>44</v>
      </c>
      <c r="AP26" s="80">
        <v>48577</v>
      </c>
      <c r="AQ26" s="80">
        <v>0</v>
      </c>
      <c r="AR26" s="69">
        <v>0</v>
      </c>
      <c r="AS26" s="69">
        <v>0</v>
      </c>
      <c r="AT26" s="80">
        <v>0</v>
      </c>
      <c r="AU26" s="80">
        <v>0</v>
      </c>
      <c r="AV26" s="69">
        <v>0</v>
      </c>
      <c r="AW26" s="69">
        <v>0</v>
      </c>
      <c r="AX26" s="80">
        <v>0</v>
      </c>
      <c r="AY26" s="80">
        <v>0</v>
      </c>
      <c r="AZ26" s="69">
        <v>0</v>
      </c>
      <c r="BA26" s="69">
        <v>0</v>
      </c>
      <c r="BB26" s="80">
        <v>0</v>
      </c>
      <c r="BC26" s="80">
        <v>0</v>
      </c>
      <c r="BD26" s="69">
        <v>0</v>
      </c>
      <c r="BE26" s="69">
        <v>0</v>
      </c>
      <c r="BF26" s="80">
        <v>0</v>
      </c>
      <c r="BG26" s="80">
        <v>0</v>
      </c>
      <c r="BH26" s="69">
        <v>0</v>
      </c>
      <c r="BI26" s="69">
        <v>0</v>
      </c>
      <c r="BJ26" s="80">
        <v>0</v>
      </c>
      <c r="BK26" s="80">
        <v>0</v>
      </c>
      <c r="BL26" s="69">
        <v>0</v>
      </c>
      <c r="BM26" s="69">
        <v>0</v>
      </c>
      <c r="BN26" s="80">
        <v>0</v>
      </c>
      <c r="BO26" s="80">
        <v>0</v>
      </c>
      <c r="BP26" s="69">
        <v>0</v>
      </c>
      <c r="BQ26" s="69">
        <v>100</v>
      </c>
      <c r="BR26" s="80">
        <v>0</v>
      </c>
      <c r="BS26" s="80">
        <v>0</v>
      </c>
      <c r="BT26" s="69">
        <v>0</v>
      </c>
      <c r="BU26" s="69">
        <v>0</v>
      </c>
      <c r="BV26" s="80">
        <v>0</v>
      </c>
      <c r="BW26" s="80">
        <v>0</v>
      </c>
      <c r="BX26" s="69">
        <v>0</v>
      </c>
      <c r="BY26" s="69">
        <v>0</v>
      </c>
      <c r="BZ26" s="80">
        <v>0</v>
      </c>
      <c r="CA26" s="80">
        <v>0</v>
      </c>
      <c r="CB26" s="69">
        <v>0</v>
      </c>
      <c r="CC26" s="69">
        <v>0</v>
      </c>
      <c r="CD26" s="80">
        <v>0</v>
      </c>
      <c r="CE26" s="80">
        <v>0</v>
      </c>
      <c r="CF26" s="69">
        <v>0</v>
      </c>
      <c r="CG26" s="69">
        <v>0</v>
      </c>
      <c r="CH26" s="80">
        <v>0</v>
      </c>
      <c r="CI26" s="80">
        <v>0</v>
      </c>
      <c r="CJ26" s="69">
        <v>0</v>
      </c>
      <c r="CK26" s="69">
        <v>151</v>
      </c>
      <c r="CL26" s="80">
        <v>145722</v>
      </c>
      <c r="CM26" s="80">
        <v>0</v>
      </c>
      <c r="CN26" s="67" t="s">
        <v>442</v>
      </c>
      <c r="CO26" s="67" t="s">
        <v>443</v>
      </c>
      <c r="CP26" s="67" t="s">
        <v>415</v>
      </c>
      <c r="CQ26" s="67" t="s">
        <v>415</v>
      </c>
      <c r="CR26" s="67" t="s">
        <v>415</v>
      </c>
      <c r="CS26" s="67" t="s">
        <v>415</v>
      </c>
      <c r="CT26" s="68">
        <v>45642</v>
      </c>
      <c r="CU26" s="67" t="s">
        <v>578</v>
      </c>
      <c r="CV26" s="67" t="s">
        <v>579</v>
      </c>
      <c r="CW26" s="68" t="s">
        <v>168</v>
      </c>
      <c r="CX26" s="68">
        <v>45526</v>
      </c>
      <c r="CY26" s="67" t="s">
        <v>576</v>
      </c>
      <c r="CZ26" s="67" t="s">
        <v>579</v>
      </c>
      <c r="DA26" s="67" t="s">
        <v>588</v>
      </c>
      <c r="DB26" s="81">
        <v>2408715.4700000002</v>
      </c>
      <c r="DC26" s="67"/>
      <c r="DD26" s="67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2:1477" s="69" customFormat="1">
      <c r="B27" s="67" t="s">
        <v>0</v>
      </c>
      <c r="C27" s="67" t="s">
        <v>448</v>
      </c>
      <c r="D27" s="67" t="s">
        <v>589</v>
      </c>
      <c r="E27" s="68">
        <v>44881</v>
      </c>
      <c r="F27" s="67" t="s">
        <v>578</v>
      </c>
      <c r="G27" s="67" t="s">
        <v>584</v>
      </c>
      <c r="H27" s="187">
        <v>1</v>
      </c>
      <c r="I27" s="69">
        <v>0</v>
      </c>
      <c r="J27" s="69">
        <v>300</v>
      </c>
      <c r="K27" s="69">
        <v>350</v>
      </c>
      <c r="L27" s="69">
        <v>348</v>
      </c>
      <c r="M27" s="186">
        <f t="shared" si="15"/>
        <v>0.99333333333333329</v>
      </c>
      <c r="N27" s="69">
        <f t="shared" si="16"/>
        <v>1</v>
      </c>
      <c r="O27" s="69">
        <v>2</v>
      </c>
      <c r="P27" s="69">
        <v>0</v>
      </c>
      <c r="Q27" s="69">
        <v>0</v>
      </c>
      <c r="R27" s="69">
        <v>50</v>
      </c>
      <c r="S27" s="69">
        <v>0</v>
      </c>
      <c r="T27" s="190">
        <v>3802716</v>
      </c>
      <c r="U27" s="190">
        <v>50000</v>
      </c>
      <c r="V27" s="190">
        <v>3752716</v>
      </c>
      <c r="W27" s="190">
        <v>3802716</v>
      </c>
      <c r="X27" s="190">
        <v>3666172</v>
      </c>
      <c r="Y27" s="190">
        <v>0</v>
      </c>
      <c r="Z27" s="190">
        <v>0</v>
      </c>
      <c r="AA27" s="190">
        <v>0</v>
      </c>
      <c r="AB27" s="190">
        <v>3666172</v>
      </c>
      <c r="AC27" s="190">
        <v>3666172</v>
      </c>
      <c r="AD27" s="186">
        <f t="shared" si="17"/>
        <v>0.97693830281854532</v>
      </c>
      <c r="AE27" s="69">
        <f t="shared" si="18"/>
        <v>1</v>
      </c>
      <c r="AF27" s="190">
        <v>0</v>
      </c>
      <c r="AG27" s="190">
        <v>0</v>
      </c>
      <c r="AH27" s="69">
        <v>15</v>
      </c>
      <c r="AI27" s="69">
        <v>35</v>
      </c>
      <c r="AJ27" s="69">
        <v>0</v>
      </c>
      <c r="AK27" s="69">
        <v>0</v>
      </c>
      <c r="AL27" s="80">
        <v>0</v>
      </c>
      <c r="AM27" s="80">
        <v>0</v>
      </c>
      <c r="AN27" s="69">
        <v>0</v>
      </c>
      <c r="AO27" s="69">
        <v>0</v>
      </c>
      <c r="AP27" s="80">
        <v>0</v>
      </c>
      <c r="AQ27" s="80">
        <v>0</v>
      </c>
      <c r="AR27" s="69">
        <v>0</v>
      </c>
      <c r="AS27" s="69">
        <v>0</v>
      </c>
      <c r="AT27" s="80">
        <v>0</v>
      </c>
      <c r="AU27" s="80">
        <v>0</v>
      </c>
      <c r="AV27" s="69">
        <v>0</v>
      </c>
      <c r="AW27" s="69">
        <v>0</v>
      </c>
      <c r="AX27" s="80">
        <v>0</v>
      </c>
      <c r="AY27" s="80">
        <v>0</v>
      </c>
      <c r="AZ27" s="69">
        <v>0</v>
      </c>
      <c r="BA27" s="69">
        <v>0</v>
      </c>
      <c r="BB27" s="80">
        <v>0</v>
      </c>
      <c r="BC27" s="80">
        <v>0</v>
      </c>
      <c r="BD27" s="69">
        <v>0</v>
      </c>
      <c r="BE27" s="69">
        <v>0</v>
      </c>
      <c r="BF27" s="80">
        <v>0</v>
      </c>
      <c r="BG27" s="80">
        <v>0</v>
      </c>
      <c r="BH27" s="69">
        <v>0</v>
      </c>
      <c r="BI27" s="69">
        <v>0</v>
      </c>
      <c r="BJ27" s="80">
        <v>0</v>
      </c>
      <c r="BK27" s="80">
        <v>0</v>
      </c>
      <c r="BL27" s="69">
        <v>0</v>
      </c>
      <c r="BM27" s="69">
        <v>0</v>
      </c>
      <c r="BN27" s="80">
        <v>0</v>
      </c>
      <c r="BO27" s="80">
        <v>0</v>
      </c>
      <c r="BP27" s="69">
        <v>0</v>
      </c>
      <c r="BQ27" s="69">
        <v>0</v>
      </c>
      <c r="BR27" s="80">
        <v>0</v>
      </c>
      <c r="BS27" s="80">
        <v>0</v>
      </c>
      <c r="BT27" s="69">
        <v>0</v>
      </c>
      <c r="BU27" s="69">
        <v>0</v>
      </c>
      <c r="BV27" s="80">
        <v>0</v>
      </c>
      <c r="BW27" s="80">
        <v>0</v>
      </c>
      <c r="BX27" s="69">
        <v>0</v>
      </c>
      <c r="BY27" s="69">
        <v>0</v>
      </c>
      <c r="BZ27" s="80">
        <v>0</v>
      </c>
      <c r="CA27" s="80">
        <v>0</v>
      </c>
      <c r="CB27" s="69">
        <v>0</v>
      </c>
      <c r="CC27" s="69">
        <v>0</v>
      </c>
      <c r="CD27" s="80">
        <v>0</v>
      </c>
      <c r="CE27" s="80">
        <v>0</v>
      </c>
      <c r="CF27" s="69">
        <v>0</v>
      </c>
      <c r="CG27" s="69">
        <v>0</v>
      </c>
      <c r="CH27" s="80">
        <v>0</v>
      </c>
      <c r="CI27" s="80">
        <v>0</v>
      </c>
      <c r="CJ27" s="69">
        <v>0</v>
      </c>
      <c r="CK27" s="69">
        <v>0</v>
      </c>
      <c r="CL27" s="80">
        <v>0</v>
      </c>
      <c r="CM27" s="80">
        <v>0</v>
      </c>
      <c r="CN27" s="67" t="s">
        <v>449</v>
      </c>
      <c r="CO27" s="67" t="s">
        <v>450</v>
      </c>
      <c r="CP27" s="67" t="s">
        <v>415</v>
      </c>
      <c r="CQ27" s="67" t="s">
        <v>415</v>
      </c>
      <c r="CR27" s="67" t="s">
        <v>415</v>
      </c>
      <c r="CS27" s="67" t="s">
        <v>415</v>
      </c>
      <c r="CT27" s="68">
        <v>45506</v>
      </c>
      <c r="CU27" s="67" t="s">
        <v>576</v>
      </c>
      <c r="CV27" s="67" t="s">
        <v>579</v>
      </c>
      <c r="CW27" s="68" t="s">
        <v>168</v>
      </c>
      <c r="CX27" s="68">
        <v>45413</v>
      </c>
      <c r="CY27" s="67" t="s">
        <v>580</v>
      </c>
      <c r="CZ27" s="67" t="s">
        <v>581</v>
      </c>
      <c r="DA27" s="67" t="s">
        <v>346</v>
      </c>
      <c r="DB27" s="81">
        <v>4117339.34</v>
      </c>
      <c r="DC27" s="67"/>
      <c r="DD27" s="6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69" customFormat="1">
      <c r="B28" s="67" t="s">
        <v>0</v>
      </c>
      <c r="C28" s="67" t="s">
        <v>347</v>
      </c>
      <c r="D28" s="67" t="s">
        <v>348</v>
      </c>
      <c r="E28" s="68">
        <v>44902</v>
      </c>
      <c r="F28" s="67" t="s">
        <v>578</v>
      </c>
      <c r="G28" s="67" t="s">
        <v>584</v>
      </c>
      <c r="H28" s="187">
        <v>2</v>
      </c>
      <c r="I28" s="69">
        <v>0</v>
      </c>
      <c r="J28" s="69">
        <v>250</v>
      </c>
      <c r="K28" s="69">
        <v>424</v>
      </c>
      <c r="L28" s="69">
        <v>424</v>
      </c>
      <c r="M28" s="186">
        <f t="shared" si="15"/>
        <v>1</v>
      </c>
      <c r="N28" s="69">
        <f t="shared" si="16"/>
        <v>1</v>
      </c>
      <c r="O28" s="69">
        <v>0</v>
      </c>
      <c r="P28" s="69">
        <v>0</v>
      </c>
      <c r="Q28" s="69">
        <v>0</v>
      </c>
      <c r="R28" s="69">
        <v>173</v>
      </c>
      <c r="S28" s="69">
        <v>1</v>
      </c>
      <c r="T28" s="190">
        <v>7947765</v>
      </c>
      <c r="U28" s="190">
        <v>109280</v>
      </c>
      <c r="V28" s="190">
        <v>7838486</v>
      </c>
      <c r="W28" s="190">
        <v>7947765</v>
      </c>
      <c r="X28" s="190">
        <v>8246084</v>
      </c>
      <c r="Y28" s="190">
        <v>0</v>
      </c>
      <c r="Z28" s="190">
        <v>0</v>
      </c>
      <c r="AA28" s="190">
        <v>0</v>
      </c>
      <c r="AB28" s="190">
        <v>8246084</v>
      </c>
      <c r="AC28" s="190">
        <v>8193910</v>
      </c>
      <c r="AD28" s="186">
        <f t="shared" si="17"/>
        <v>1.0453434502530208</v>
      </c>
      <c r="AE28" s="69">
        <f t="shared" si="18"/>
        <v>1</v>
      </c>
      <c r="AF28" s="190">
        <v>-52174</v>
      </c>
      <c r="AG28" s="190">
        <v>0</v>
      </c>
      <c r="AH28" s="69">
        <v>147</v>
      </c>
      <c r="AI28" s="69">
        <v>27</v>
      </c>
      <c r="AJ28" s="69">
        <v>0</v>
      </c>
      <c r="AK28" s="69">
        <v>0</v>
      </c>
      <c r="AL28" s="80">
        <v>0</v>
      </c>
      <c r="AM28" s="80">
        <v>0</v>
      </c>
      <c r="AN28" s="69">
        <v>0</v>
      </c>
      <c r="AO28" s="69">
        <v>0</v>
      </c>
      <c r="AP28" s="80">
        <v>2879</v>
      </c>
      <c r="AQ28" s="80">
        <v>0</v>
      </c>
      <c r="AR28" s="69">
        <v>0</v>
      </c>
      <c r="AS28" s="69">
        <v>0</v>
      </c>
      <c r="AT28" s="80">
        <v>0</v>
      </c>
      <c r="AU28" s="80">
        <v>0</v>
      </c>
      <c r="AV28" s="69">
        <v>0</v>
      </c>
      <c r="AW28" s="69">
        <v>0</v>
      </c>
      <c r="AX28" s="80">
        <v>0</v>
      </c>
      <c r="AY28" s="80">
        <v>0</v>
      </c>
      <c r="AZ28" s="69">
        <v>0</v>
      </c>
      <c r="BA28" s="69">
        <v>0</v>
      </c>
      <c r="BB28" s="80">
        <v>0</v>
      </c>
      <c r="BC28" s="80">
        <v>0</v>
      </c>
      <c r="BD28" s="69">
        <v>0</v>
      </c>
      <c r="BE28" s="69">
        <v>0</v>
      </c>
      <c r="BF28" s="80">
        <v>0</v>
      </c>
      <c r="BG28" s="80">
        <v>0</v>
      </c>
      <c r="BH28" s="69">
        <v>0</v>
      </c>
      <c r="BI28" s="69">
        <v>0</v>
      </c>
      <c r="BJ28" s="80">
        <v>0</v>
      </c>
      <c r="BK28" s="80">
        <v>0</v>
      </c>
      <c r="BL28" s="69">
        <v>0</v>
      </c>
      <c r="BM28" s="69">
        <v>0</v>
      </c>
      <c r="BN28" s="80">
        <v>0</v>
      </c>
      <c r="BO28" s="80">
        <v>0</v>
      </c>
      <c r="BP28" s="69">
        <v>66</v>
      </c>
      <c r="BQ28" s="69">
        <v>1</v>
      </c>
      <c r="BR28" s="80">
        <v>10431</v>
      </c>
      <c r="BS28" s="80">
        <v>0</v>
      </c>
      <c r="BT28" s="69">
        <v>0</v>
      </c>
      <c r="BU28" s="69">
        <v>0</v>
      </c>
      <c r="BV28" s="80">
        <v>0</v>
      </c>
      <c r="BW28" s="80">
        <v>0</v>
      </c>
      <c r="BX28" s="69">
        <v>0</v>
      </c>
      <c r="BY28" s="69">
        <v>0</v>
      </c>
      <c r="BZ28" s="80">
        <v>0</v>
      </c>
      <c r="CA28" s="80">
        <v>0</v>
      </c>
      <c r="CB28" s="69">
        <v>0</v>
      </c>
      <c r="CC28" s="69">
        <v>0</v>
      </c>
      <c r="CD28" s="80">
        <v>0</v>
      </c>
      <c r="CE28" s="80">
        <v>0</v>
      </c>
      <c r="CF28" s="69">
        <v>0</v>
      </c>
      <c r="CG28" s="69">
        <v>0</v>
      </c>
      <c r="CH28" s="80">
        <v>0</v>
      </c>
      <c r="CI28" s="80">
        <v>0</v>
      </c>
      <c r="CJ28" s="69">
        <v>66</v>
      </c>
      <c r="CK28" s="69">
        <v>1</v>
      </c>
      <c r="CL28" s="80">
        <v>13310</v>
      </c>
      <c r="CM28" s="80">
        <v>0</v>
      </c>
      <c r="CN28" s="67" t="s">
        <v>451</v>
      </c>
      <c r="CO28" s="67" t="s">
        <v>452</v>
      </c>
      <c r="CP28" s="67" t="s">
        <v>415</v>
      </c>
      <c r="CQ28" s="67" t="s">
        <v>415</v>
      </c>
      <c r="CR28" s="67" t="s">
        <v>415</v>
      </c>
      <c r="CS28" s="67" t="s">
        <v>415</v>
      </c>
      <c r="CT28" s="68">
        <v>45548</v>
      </c>
      <c r="CU28" s="67" t="s">
        <v>576</v>
      </c>
      <c r="CV28" s="67" t="s">
        <v>579</v>
      </c>
      <c r="CW28" s="68" t="s">
        <v>168</v>
      </c>
      <c r="CX28" s="68">
        <v>45434</v>
      </c>
      <c r="CY28" s="67" t="s">
        <v>580</v>
      </c>
      <c r="CZ28" s="67" t="s">
        <v>581</v>
      </c>
      <c r="DA28" s="67" t="s">
        <v>590</v>
      </c>
      <c r="DB28" s="81">
        <v>11037253</v>
      </c>
      <c r="DC28" s="67"/>
      <c r="DD28" s="67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69" customFormat="1">
      <c r="B29" s="67" t="s">
        <v>0</v>
      </c>
      <c r="C29" s="67" t="s">
        <v>349</v>
      </c>
      <c r="D29" s="67" t="s">
        <v>350</v>
      </c>
      <c r="E29" s="68">
        <v>44727</v>
      </c>
      <c r="F29" s="67" t="s">
        <v>580</v>
      </c>
      <c r="G29" s="67" t="s">
        <v>577</v>
      </c>
      <c r="H29" s="187">
        <v>1</v>
      </c>
      <c r="I29" s="69">
        <v>0</v>
      </c>
      <c r="J29" s="69">
        <v>100</v>
      </c>
      <c r="K29" s="69">
        <v>392</v>
      </c>
      <c r="L29" s="69">
        <v>371</v>
      </c>
      <c r="M29" s="186">
        <f t="shared" si="15"/>
        <v>1.39</v>
      </c>
      <c r="N29" s="69">
        <f t="shared" si="16"/>
        <v>0</v>
      </c>
      <c r="O29" s="69">
        <v>21</v>
      </c>
      <c r="P29" s="69">
        <v>0</v>
      </c>
      <c r="Q29" s="69">
        <v>0</v>
      </c>
      <c r="R29" s="69">
        <v>292</v>
      </c>
      <c r="S29" s="69">
        <v>0</v>
      </c>
      <c r="T29" s="190">
        <v>869247</v>
      </c>
      <c r="U29" s="190">
        <v>37251</v>
      </c>
      <c r="V29" s="190">
        <v>831996</v>
      </c>
      <c r="W29" s="190">
        <v>869247</v>
      </c>
      <c r="X29" s="190">
        <v>857258</v>
      </c>
      <c r="Y29" s="190">
        <v>0</v>
      </c>
      <c r="Z29" s="190">
        <v>0</v>
      </c>
      <c r="AA29" s="190">
        <v>0</v>
      </c>
      <c r="AB29" s="190">
        <v>857258</v>
      </c>
      <c r="AC29" s="190">
        <v>857258</v>
      </c>
      <c r="AD29" s="186">
        <f t="shared" si="17"/>
        <v>1.0303631267458018</v>
      </c>
      <c r="AE29" s="69">
        <f t="shared" si="18"/>
        <v>1</v>
      </c>
      <c r="AF29" s="190">
        <v>0</v>
      </c>
      <c r="AG29" s="190">
        <v>0</v>
      </c>
      <c r="AH29" s="69">
        <v>173</v>
      </c>
      <c r="AI29" s="69">
        <v>59</v>
      </c>
      <c r="AJ29" s="69">
        <v>0</v>
      </c>
      <c r="AK29" s="69">
        <v>0</v>
      </c>
      <c r="AL29" s="80">
        <v>2298</v>
      </c>
      <c r="AM29" s="80">
        <v>0</v>
      </c>
      <c r="AN29" s="69">
        <v>60</v>
      </c>
      <c r="AO29" s="69">
        <v>0</v>
      </c>
      <c r="AP29" s="80">
        <v>0</v>
      </c>
      <c r="AQ29" s="80">
        <v>0</v>
      </c>
      <c r="AR29" s="69">
        <v>0</v>
      </c>
      <c r="AS29" s="69">
        <v>0</v>
      </c>
      <c r="AT29" s="80">
        <v>0</v>
      </c>
      <c r="AU29" s="80">
        <v>0</v>
      </c>
      <c r="AV29" s="69">
        <v>0</v>
      </c>
      <c r="AW29" s="69">
        <v>0</v>
      </c>
      <c r="AX29" s="80">
        <v>0</v>
      </c>
      <c r="AY29" s="80">
        <v>0</v>
      </c>
      <c r="AZ29" s="69">
        <v>0</v>
      </c>
      <c r="BA29" s="69">
        <v>0</v>
      </c>
      <c r="BB29" s="80">
        <v>0</v>
      </c>
      <c r="BC29" s="80">
        <v>0</v>
      </c>
      <c r="BD29" s="69">
        <v>0</v>
      </c>
      <c r="BE29" s="69">
        <v>0</v>
      </c>
      <c r="BF29" s="80">
        <v>0</v>
      </c>
      <c r="BG29" s="80">
        <v>0</v>
      </c>
      <c r="BH29" s="69">
        <v>0</v>
      </c>
      <c r="BI29" s="69">
        <v>0</v>
      </c>
      <c r="BJ29" s="80">
        <v>0</v>
      </c>
      <c r="BK29" s="80">
        <v>0</v>
      </c>
      <c r="BL29" s="69">
        <v>0</v>
      </c>
      <c r="BM29" s="69">
        <v>0</v>
      </c>
      <c r="BN29" s="80">
        <v>0</v>
      </c>
      <c r="BO29" s="80">
        <v>0</v>
      </c>
      <c r="BP29" s="69">
        <v>163</v>
      </c>
      <c r="BQ29" s="69">
        <v>0</v>
      </c>
      <c r="BR29" s="80">
        <v>0</v>
      </c>
      <c r="BS29" s="80">
        <v>0</v>
      </c>
      <c r="BT29" s="69">
        <v>0</v>
      </c>
      <c r="BU29" s="69">
        <v>0</v>
      </c>
      <c r="BV29" s="80">
        <v>0</v>
      </c>
      <c r="BW29" s="80">
        <v>0</v>
      </c>
      <c r="BX29" s="69">
        <v>0</v>
      </c>
      <c r="BY29" s="69">
        <v>0</v>
      </c>
      <c r="BZ29" s="80">
        <v>0</v>
      </c>
      <c r="CA29" s="80">
        <v>0</v>
      </c>
      <c r="CB29" s="69">
        <v>0</v>
      </c>
      <c r="CC29" s="69">
        <v>0</v>
      </c>
      <c r="CD29" s="80">
        <v>0</v>
      </c>
      <c r="CE29" s="80">
        <v>0</v>
      </c>
      <c r="CF29" s="69">
        <v>0</v>
      </c>
      <c r="CG29" s="69">
        <v>0</v>
      </c>
      <c r="CH29" s="80">
        <v>0</v>
      </c>
      <c r="CI29" s="80">
        <v>0</v>
      </c>
      <c r="CJ29" s="69">
        <v>223</v>
      </c>
      <c r="CK29" s="69">
        <v>0</v>
      </c>
      <c r="CL29" s="80">
        <v>2298</v>
      </c>
      <c r="CM29" s="80">
        <v>0</v>
      </c>
      <c r="CN29" s="67" t="s">
        <v>434</v>
      </c>
      <c r="CO29" s="67" t="s">
        <v>435</v>
      </c>
      <c r="CP29" s="67" t="s">
        <v>415</v>
      </c>
      <c r="CQ29" s="67" t="s">
        <v>415</v>
      </c>
      <c r="CR29" s="67" t="s">
        <v>415</v>
      </c>
      <c r="CS29" s="67" t="s">
        <v>415</v>
      </c>
      <c r="CT29" s="68">
        <v>45574</v>
      </c>
      <c r="CU29" s="67" t="s">
        <v>578</v>
      </c>
      <c r="CV29" s="67" t="s">
        <v>579</v>
      </c>
      <c r="CW29" s="68" t="s">
        <v>168</v>
      </c>
      <c r="CX29" s="68">
        <v>45487</v>
      </c>
      <c r="CY29" s="67" t="s">
        <v>576</v>
      </c>
      <c r="CZ29" s="67" t="s">
        <v>579</v>
      </c>
      <c r="DA29" s="67" t="s">
        <v>590</v>
      </c>
      <c r="DB29" s="81">
        <v>1017097.24</v>
      </c>
      <c r="DC29" s="67"/>
      <c r="DD29" s="67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s="69" customFormat="1">
      <c r="B30" s="67" t="s">
        <v>0</v>
      </c>
      <c r="C30" s="67" t="s">
        <v>351</v>
      </c>
      <c r="D30" s="67" t="s">
        <v>352</v>
      </c>
      <c r="E30" s="68">
        <v>44979</v>
      </c>
      <c r="F30" s="67" t="s">
        <v>583</v>
      </c>
      <c r="G30" s="67" t="s">
        <v>584</v>
      </c>
      <c r="H30" s="187">
        <v>1</v>
      </c>
      <c r="I30" s="69">
        <v>0</v>
      </c>
      <c r="J30" s="69">
        <v>250</v>
      </c>
      <c r="K30" s="69">
        <v>447</v>
      </c>
      <c r="L30" s="69">
        <v>445</v>
      </c>
      <c r="M30" s="186">
        <f t="shared" si="15"/>
        <v>0.99199999999999999</v>
      </c>
      <c r="N30" s="69">
        <f t="shared" si="16"/>
        <v>1</v>
      </c>
      <c r="O30" s="69">
        <v>2</v>
      </c>
      <c r="P30" s="69">
        <v>0</v>
      </c>
      <c r="Q30" s="69">
        <v>0</v>
      </c>
      <c r="R30" s="69">
        <v>97</v>
      </c>
      <c r="S30" s="69">
        <v>100</v>
      </c>
      <c r="T30" s="190">
        <v>7130409</v>
      </c>
      <c r="U30" s="190">
        <v>68620</v>
      </c>
      <c r="V30" s="190">
        <v>7061789</v>
      </c>
      <c r="W30" s="190">
        <v>7130409</v>
      </c>
      <c r="X30" s="190">
        <v>7454415</v>
      </c>
      <c r="Y30" s="190">
        <v>0</v>
      </c>
      <c r="Z30" s="190">
        <v>0</v>
      </c>
      <c r="AA30" s="190">
        <v>0</v>
      </c>
      <c r="AB30" s="190">
        <v>7454415</v>
      </c>
      <c r="AC30" s="190">
        <v>7438691</v>
      </c>
      <c r="AD30" s="186">
        <f t="shared" si="17"/>
        <v>1.0533720279662844</v>
      </c>
      <c r="AE30" s="69">
        <f t="shared" si="18"/>
        <v>1</v>
      </c>
      <c r="AF30" s="190">
        <v>-15725</v>
      </c>
      <c r="AG30" s="190">
        <v>0</v>
      </c>
      <c r="AH30" s="69">
        <v>129</v>
      </c>
      <c r="AI30" s="69">
        <v>68</v>
      </c>
      <c r="AJ30" s="69">
        <v>0</v>
      </c>
      <c r="AK30" s="69">
        <v>0</v>
      </c>
      <c r="AL30" s="80">
        <v>1497</v>
      </c>
      <c r="AM30" s="80">
        <v>0</v>
      </c>
      <c r="AN30" s="69">
        <v>0</v>
      </c>
      <c r="AO30" s="69">
        <v>0</v>
      </c>
      <c r="AP30" s="80">
        <v>0</v>
      </c>
      <c r="AQ30" s="80">
        <v>0</v>
      </c>
      <c r="AR30" s="69">
        <v>0</v>
      </c>
      <c r="AS30" s="69">
        <v>0</v>
      </c>
      <c r="AT30" s="80">
        <v>0</v>
      </c>
      <c r="AU30" s="80">
        <v>0</v>
      </c>
      <c r="AV30" s="69">
        <v>0</v>
      </c>
      <c r="AW30" s="69">
        <v>0</v>
      </c>
      <c r="AX30" s="80">
        <v>0</v>
      </c>
      <c r="AY30" s="80">
        <v>0</v>
      </c>
      <c r="AZ30" s="69">
        <v>0</v>
      </c>
      <c r="BA30" s="69">
        <v>0</v>
      </c>
      <c r="BB30" s="80">
        <v>0</v>
      </c>
      <c r="BC30" s="80">
        <v>0</v>
      </c>
      <c r="BD30" s="69">
        <v>0</v>
      </c>
      <c r="BE30" s="69">
        <v>0</v>
      </c>
      <c r="BF30" s="80">
        <v>0</v>
      </c>
      <c r="BG30" s="80">
        <v>0</v>
      </c>
      <c r="BH30" s="69">
        <v>0</v>
      </c>
      <c r="BI30" s="69">
        <v>0</v>
      </c>
      <c r="BJ30" s="80">
        <v>0</v>
      </c>
      <c r="BK30" s="80">
        <v>0</v>
      </c>
      <c r="BL30" s="69">
        <v>0</v>
      </c>
      <c r="BM30" s="69">
        <v>0</v>
      </c>
      <c r="BN30" s="80">
        <v>0</v>
      </c>
      <c r="BO30" s="80">
        <v>0</v>
      </c>
      <c r="BP30" s="69">
        <v>0</v>
      </c>
      <c r="BQ30" s="69">
        <v>100</v>
      </c>
      <c r="BR30" s="80">
        <v>2089</v>
      </c>
      <c r="BS30" s="80">
        <v>0</v>
      </c>
      <c r="BT30" s="69">
        <v>0</v>
      </c>
      <c r="BU30" s="69">
        <v>0</v>
      </c>
      <c r="BV30" s="80">
        <v>0</v>
      </c>
      <c r="BW30" s="80">
        <v>0</v>
      </c>
      <c r="BX30" s="69">
        <v>0</v>
      </c>
      <c r="BY30" s="69">
        <v>0</v>
      </c>
      <c r="BZ30" s="80">
        <v>0</v>
      </c>
      <c r="CA30" s="80">
        <v>0</v>
      </c>
      <c r="CB30" s="69">
        <v>0</v>
      </c>
      <c r="CC30" s="69">
        <v>0</v>
      </c>
      <c r="CD30" s="80">
        <v>0</v>
      </c>
      <c r="CE30" s="80">
        <v>0</v>
      </c>
      <c r="CF30" s="69">
        <v>0</v>
      </c>
      <c r="CG30" s="69">
        <v>0</v>
      </c>
      <c r="CH30" s="80">
        <v>0</v>
      </c>
      <c r="CI30" s="80">
        <v>0</v>
      </c>
      <c r="CJ30" s="69">
        <v>0</v>
      </c>
      <c r="CK30" s="69">
        <v>100</v>
      </c>
      <c r="CL30" s="80">
        <v>3586</v>
      </c>
      <c r="CM30" s="80">
        <v>0</v>
      </c>
      <c r="CN30" s="67" t="s">
        <v>453</v>
      </c>
      <c r="CO30" s="67" t="s">
        <v>454</v>
      </c>
      <c r="CP30" s="67" t="s">
        <v>415</v>
      </c>
      <c r="CQ30" s="67" t="s">
        <v>415</v>
      </c>
      <c r="CR30" s="67" t="s">
        <v>415</v>
      </c>
      <c r="CS30" s="67" t="s">
        <v>415</v>
      </c>
      <c r="CT30" s="68">
        <v>45645</v>
      </c>
      <c r="CU30" s="67" t="s">
        <v>578</v>
      </c>
      <c r="CV30" s="67" t="s">
        <v>579</v>
      </c>
      <c r="CW30" s="68" t="s">
        <v>168</v>
      </c>
      <c r="CX30" s="68">
        <v>45541</v>
      </c>
      <c r="CY30" s="67" t="s">
        <v>576</v>
      </c>
      <c r="CZ30" s="67" t="s">
        <v>579</v>
      </c>
      <c r="DA30" s="67" t="s">
        <v>346</v>
      </c>
      <c r="DB30" s="81">
        <v>7319755.75</v>
      </c>
      <c r="DC30" s="67"/>
      <c r="DD30" s="67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</row>
    <row r="31" spans="2:1477" s="69" customFormat="1">
      <c r="B31" s="67" t="s">
        <v>0</v>
      </c>
      <c r="C31" s="67" t="s">
        <v>206</v>
      </c>
      <c r="D31" s="67" t="s">
        <v>207</v>
      </c>
      <c r="E31" s="68">
        <v>45063</v>
      </c>
      <c r="F31" s="67" t="s">
        <v>580</v>
      </c>
      <c r="G31" s="67" t="s">
        <v>584</v>
      </c>
      <c r="H31" s="187">
        <v>1</v>
      </c>
      <c r="I31" s="69">
        <v>1</v>
      </c>
      <c r="J31" s="69">
        <v>260</v>
      </c>
      <c r="K31" s="69">
        <v>312</v>
      </c>
      <c r="L31" s="69">
        <v>290</v>
      </c>
      <c r="M31" s="186">
        <f t="shared" si="15"/>
        <v>0.91538461538461535</v>
      </c>
      <c r="N31" s="69">
        <f t="shared" si="16"/>
        <v>1</v>
      </c>
      <c r="O31" s="69">
        <v>22</v>
      </c>
      <c r="P31" s="69">
        <v>0</v>
      </c>
      <c r="Q31" s="69">
        <v>0</v>
      </c>
      <c r="R31" s="69">
        <v>52</v>
      </c>
      <c r="S31" s="69">
        <v>0</v>
      </c>
      <c r="T31" s="190">
        <v>5899711</v>
      </c>
      <c r="U31" s="190">
        <v>60196</v>
      </c>
      <c r="V31" s="190">
        <v>5839515</v>
      </c>
      <c r="W31" s="190">
        <v>5916585</v>
      </c>
      <c r="X31" s="190">
        <v>5921537</v>
      </c>
      <c r="Y31" s="190">
        <v>0</v>
      </c>
      <c r="Z31" s="190">
        <v>0</v>
      </c>
      <c r="AA31" s="190">
        <v>0</v>
      </c>
      <c r="AB31" s="190">
        <v>5921537</v>
      </c>
      <c r="AC31" s="190">
        <v>5926778</v>
      </c>
      <c r="AD31" s="186">
        <f t="shared" si="17"/>
        <v>1.0149435355504695</v>
      </c>
      <c r="AE31" s="69">
        <f t="shared" si="18"/>
        <v>1</v>
      </c>
      <c r="AF31" s="190">
        <v>5241</v>
      </c>
      <c r="AG31" s="190">
        <v>16874</v>
      </c>
      <c r="AH31" s="69">
        <v>26</v>
      </c>
      <c r="AI31" s="69">
        <v>26</v>
      </c>
      <c r="AJ31" s="69">
        <v>0</v>
      </c>
      <c r="AK31" s="69">
        <v>0</v>
      </c>
      <c r="AL31" s="80">
        <v>9350</v>
      </c>
      <c r="AM31" s="80">
        <v>0</v>
      </c>
      <c r="AN31" s="69">
        <v>0</v>
      </c>
      <c r="AO31" s="69">
        <v>0</v>
      </c>
      <c r="AP31" s="80">
        <v>16874</v>
      </c>
      <c r="AQ31" s="80">
        <v>0</v>
      </c>
      <c r="AR31" s="69">
        <v>0</v>
      </c>
      <c r="AS31" s="69">
        <v>0</v>
      </c>
      <c r="AT31" s="80">
        <v>0</v>
      </c>
      <c r="AU31" s="80">
        <v>0</v>
      </c>
      <c r="AV31" s="69">
        <v>0</v>
      </c>
      <c r="AW31" s="69">
        <v>0</v>
      </c>
      <c r="AX31" s="80">
        <v>0</v>
      </c>
      <c r="AY31" s="80">
        <v>0</v>
      </c>
      <c r="AZ31" s="69">
        <v>0</v>
      </c>
      <c r="BA31" s="69">
        <v>0</v>
      </c>
      <c r="BB31" s="80">
        <v>0</v>
      </c>
      <c r="BC31" s="80">
        <v>0</v>
      </c>
      <c r="BD31" s="69">
        <v>0</v>
      </c>
      <c r="BE31" s="69">
        <v>0</v>
      </c>
      <c r="BF31" s="80">
        <v>0</v>
      </c>
      <c r="BG31" s="80">
        <v>0</v>
      </c>
      <c r="BH31" s="69">
        <v>0</v>
      </c>
      <c r="BI31" s="69">
        <v>0</v>
      </c>
      <c r="BJ31" s="80">
        <v>10091</v>
      </c>
      <c r="BK31" s="80">
        <v>0</v>
      </c>
      <c r="BL31" s="69">
        <v>0</v>
      </c>
      <c r="BM31" s="69">
        <v>0</v>
      </c>
      <c r="BN31" s="80">
        <v>0</v>
      </c>
      <c r="BO31" s="80">
        <v>0</v>
      </c>
      <c r="BP31" s="69">
        <v>0</v>
      </c>
      <c r="BQ31" s="69">
        <v>0</v>
      </c>
      <c r="BR31" s="80">
        <v>0</v>
      </c>
      <c r="BS31" s="80">
        <v>0</v>
      </c>
      <c r="BT31" s="69">
        <v>0</v>
      </c>
      <c r="BU31" s="69">
        <v>0</v>
      </c>
      <c r="BV31" s="80">
        <v>0</v>
      </c>
      <c r="BW31" s="80">
        <v>0</v>
      </c>
      <c r="BX31" s="69">
        <v>0</v>
      </c>
      <c r="BY31" s="69">
        <v>0</v>
      </c>
      <c r="BZ31" s="80">
        <v>0</v>
      </c>
      <c r="CA31" s="80">
        <v>0</v>
      </c>
      <c r="CB31" s="69">
        <v>0</v>
      </c>
      <c r="CC31" s="69">
        <v>0</v>
      </c>
      <c r="CD31" s="80">
        <v>0</v>
      </c>
      <c r="CE31" s="80">
        <v>0</v>
      </c>
      <c r="CF31" s="69">
        <v>0</v>
      </c>
      <c r="CG31" s="69">
        <v>0</v>
      </c>
      <c r="CH31" s="80">
        <v>0</v>
      </c>
      <c r="CI31" s="80">
        <v>0</v>
      </c>
      <c r="CJ31" s="69">
        <v>0</v>
      </c>
      <c r="CK31" s="69">
        <v>0</v>
      </c>
      <c r="CL31" s="80">
        <v>36315</v>
      </c>
      <c r="CM31" s="80">
        <v>0</v>
      </c>
      <c r="CN31" s="67" t="s">
        <v>442</v>
      </c>
      <c r="CO31" s="67" t="s">
        <v>443</v>
      </c>
      <c r="CP31" s="67" t="s">
        <v>415</v>
      </c>
      <c r="CQ31" s="67" t="s">
        <v>415</v>
      </c>
      <c r="CR31" s="67" t="s">
        <v>415</v>
      </c>
      <c r="CS31" s="67" t="s">
        <v>415</v>
      </c>
      <c r="CT31" s="68">
        <v>45639</v>
      </c>
      <c r="CU31" s="67" t="s">
        <v>578</v>
      </c>
      <c r="CV31" s="67" t="s">
        <v>579</v>
      </c>
      <c r="CW31" s="68" t="s">
        <v>168</v>
      </c>
      <c r="CX31" s="68">
        <v>45483</v>
      </c>
      <c r="CY31" s="67" t="s">
        <v>576</v>
      </c>
      <c r="CZ31" s="67" t="s">
        <v>579</v>
      </c>
      <c r="DA31" s="67" t="s">
        <v>588</v>
      </c>
      <c r="DB31" s="81">
        <v>6079797.8399999999</v>
      </c>
      <c r="DC31" s="67"/>
      <c r="DD31" s="67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2:1477" s="69" customFormat="1">
      <c r="B32" s="67" t="s">
        <v>0</v>
      </c>
      <c r="C32" s="67" t="s">
        <v>455</v>
      </c>
      <c r="D32" s="67" t="s">
        <v>591</v>
      </c>
      <c r="E32" s="68">
        <v>45063</v>
      </c>
      <c r="F32" s="67" t="s">
        <v>580</v>
      </c>
      <c r="G32" s="67" t="s">
        <v>584</v>
      </c>
      <c r="H32" s="187">
        <v>1</v>
      </c>
      <c r="I32" s="69">
        <v>0</v>
      </c>
      <c r="J32" s="69">
        <v>200</v>
      </c>
      <c r="K32" s="69">
        <v>261</v>
      </c>
      <c r="L32" s="69">
        <v>256</v>
      </c>
      <c r="M32" s="186">
        <f t="shared" si="15"/>
        <v>0.97499999999999998</v>
      </c>
      <c r="N32" s="69">
        <f t="shared" si="16"/>
        <v>1</v>
      </c>
      <c r="O32" s="69">
        <v>5</v>
      </c>
      <c r="P32" s="69">
        <v>0</v>
      </c>
      <c r="Q32" s="69">
        <v>0</v>
      </c>
      <c r="R32" s="69">
        <v>61</v>
      </c>
      <c r="S32" s="69">
        <v>0</v>
      </c>
      <c r="T32" s="190">
        <v>4768192</v>
      </c>
      <c r="U32" s="190">
        <v>52010</v>
      </c>
      <c r="V32" s="190">
        <v>4716182</v>
      </c>
      <c r="W32" s="190">
        <v>4768192</v>
      </c>
      <c r="X32" s="190">
        <v>4978398</v>
      </c>
      <c r="Y32" s="190">
        <v>0</v>
      </c>
      <c r="Z32" s="190">
        <v>0</v>
      </c>
      <c r="AA32" s="190">
        <v>0</v>
      </c>
      <c r="AB32" s="190">
        <v>4978398</v>
      </c>
      <c r="AC32" s="190">
        <v>4983434</v>
      </c>
      <c r="AD32" s="186">
        <f t="shared" si="17"/>
        <v>1.0566670243005889</v>
      </c>
      <c r="AE32" s="69">
        <f t="shared" si="18"/>
        <v>1</v>
      </c>
      <c r="AF32" s="190">
        <v>5036</v>
      </c>
      <c r="AG32" s="190">
        <v>0</v>
      </c>
      <c r="AH32" s="69">
        <v>41</v>
      </c>
      <c r="AI32" s="69">
        <v>20</v>
      </c>
      <c r="AJ32" s="69">
        <v>0</v>
      </c>
      <c r="AK32" s="69">
        <v>0</v>
      </c>
      <c r="AL32" s="80">
        <v>0</v>
      </c>
      <c r="AM32" s="80">
        <v>0</v>
      </c>
      <c r="AN32" s="69">
        <v>0</v>
      </c>
      <c r="AO32" s="69">
        <v>0</v>
      </c>
      <c r="AP32" s="80">
        <v>0</v>
      </c>
      <c r="AQ32" s="80">
        <v>0</v>
      </c>
      <c r="AR32" s="69">
        <v>0</v>
      </c>
      <c r="AS32" s="69">
        <v>0</v>
      </c>
      <c r="AT32" s="80">
        <v>0</v>
      </c>
      <c r="AU32" s="80">
        <v>0</v>
      </c>
      <c r="AV32" s="69">
        <v>0</v>
      </c>
      <c r="AW32" s="69">
        <v>0</v>
      </c>
      <c r="AX32" s="80">
        <v>0</v>
      </c>
      <c r="AY32" s="80">
        <v>0</v>
      </c>
      <c r="AZ32" s="69">
        <v>0</v>
      </c>
      <c r="BA32" s="69">
        <v>0</v>
      </c>
      <c r="BB32" s="80">
        <v>0</v>
      </c>
      <c r="BC32" s="80">
        <v>0</v>
      </c>
      <c r="BD32" s="69">
        <v>0</v>
      </c>
      <c r="BE32" s="69">
        <v>0</v>
      </c>
      <c r="BF32" s="80">
        <v>0</v>
      </c>
      <c r="BG32" s="80">
        <v>0</v>
      </c>
      <c r="BH32" s="69">
        <v>0</v>
      </c>
      <c r="BI32" s="69">
        <v>0</v>
      </c>
      <c r="BJ32" s="80">
        <v>0</v>
      </c>
      <c r="BK32" s="80">
        <v>0</v>
      </c>
      <c r="BL32" s="69">
        <v>0</v>
      </c>
      <c r="BM32" s="69">
        <v>0</v>
      </c>
      <c r="BN32" s="80">
        <v>0</v>
      </c>
      <c r="BO32" s="80">
        <v>0</v>
      </c>
      <c r="BP32" s="69">
        <v>0</v>
      </c>
      <c r="BQ32" s="69">
        <v>0</v>
      </c>
      <c r="BR32" s="80">
        <v>0</v>
      </c>
      <c r="BS32" s="80">
        <v>0</v>
      </c>
      <c r="BT32" s="69">
        <v>0</v>
      </c>
      <c r="BU32" s="69">
        <v>0</v>
      </c>
      <c r="BV32" s="80">
        <v>0</v>
      </c>
      <c r="BW32" s="80">
        <v>0</v>
      </c>
      <c r="BX32" s="69">
        <v>0</v>
      </c>
      <c r="BY32" s="69">
        <v>0</v>
      </c>
      <c r="BZ32" s="80">
        <v>0</v>
      </c>
      <c r="CA32" s="80">
        <v>0</v>
      </c>
      <c r="CB32" s="69">
        <v>0</v>
      </c>
      <c r="CC32" s="69">
        <v>0</v>
      </c>
      <c r="CD32" s="80">
        <v>0</v>
      </c>
      <c r="CE32" s="80">
        <v>0</v>
      </c>
      <c r="CF32" s="69">
        <v>0</v>
      </c>
      <c r="CG32" s="69">
        <v>0</v>
      </c>
      <c r="CH32" s="80">
        <v>0</v>
      </c>
      <c r="CI32" s="80">
        <v>0</v>
      </c>
      <c r="CJ32" s="69">
        <v>0</v>
      </c>
      <c r="CK32" s="69">
        <v>0</v>
      </c>
      <c r="CL32" s="80">
        <v>0</v>
      </c>
      <c r="CM32" s="80">
        <v>0</v>
      </c>
      <c r="CN32" s="67" t="s">
        <v>442</v>
      </c>
      <c r="CO32" s="67" t="s">
        <v>443</v>
      </c>
      <c r="CP32" s="67" t="s">
        <v>415</v>
      </c>
      <c r="CQ32" s="67" t="s">
        <v>415</v>
      </c>
      <c r="CR32" s="67" t="s">
        <v>415</v>
      </c>
      <c r="CS32" s="67" t="s">
        <v>415</v>
      </c>
      <c r="CT32" s="68">
        <v>45639</v>
      </c>
      <c r="CU32" s="67" t="s">
        <v>578</v>
      </c>
      <c r="CV32" s="67" t="s">
        <v>579</v>
      </c>
      <c r="CW32" s="68" t="s">
        <v>168</v>
      </c>
      <c r="CX32" s="68">
        <v>45495</v>
      </c>
      <c r="CY32" s="67" t="s">
        <v>576</v>
      </c>
      <c r="CZ32" s="67" t="s">
        <v>579</v>
      </c>
      <c r="DA32" s="67" t="s">
        <v>588</v>
      </c>
      <c r="DB32" s="81">
        <v>5253038.8600000003</v>
      </c>
      <c r="DC32" s="67"/>
      <c r="DD32" s="67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69" customFormat="1">
      <c r="B33" s="67" t="s">
        <v>0</v>
      </c>
      <c r="C33" s="67" t="s">
        <v>456</v>
      </c>
      <c r="D33" s="67" t="s">
        <v>592</v>
      </c>
      <c r="E33" s="68">
        <v>45042</v>
      </c>
      <c r="F33" s="67" t="s">
        <v>580</v>
      </c>
      <c r="G33" s="67" t="s">
        <v>584</v>
      </c>
      <c r="H33" s="187">
        <v>1</v>
      </c>
      <c r="I33" s="69">
        <v>0</v>
      </c>
      <c r="J33" s="69">
        <v>200</v>
      </c>
      <c r="K33" s="69">
        <v>260</v>
      </c>
      <c r="L33" s="69">
        <v>260</v>
      </c>
      <c r="M33" s="186">
        <f t="shared" si="15"/>
        <v>1</v>
      </c>
      <c r="N33" s="69">
        <f t="shared" si="16"/>
        <v>1</v>
      </c>
      <c r="O33" s="69">
        <v>0</v>
      </c>
      <c r="P33" s="69">
        <v>0</v>
      </c>
      <c r="Q33" s="69">
        <v>0</v>
      </c>
      <c r="R33" s="69">
        <v>60</v>
      </c>
      <c r="S33" s="69">
        <v>0</v>
      </c>
      <c r="T33" s="190">
        <v>12488206</v>
      </c>
      <c r="U33" s="190">
        <v>127946</v>
      </c>
      <c r="V33" s="190">
        <v>12360260</v>
      </c>
      <c r="W33" s="190">
        <v>12488206</v>
      </c>
      <c r="X33" s="190">
        <v>12735786</v>
      </c>
      <c r="Y33" s="190">
        <v>0</v>
      </c>
      <c r="Z33" s="190">
        <v>0</v>
      </c>
      <c r="AA33" s="190">
        <v>0</v>
      </c>
      <c r="AB33" s="190">
        <v>12735786</v>
      </c>
      <c r="AC33" s="190">
        <v>12755313</v>
      </c>
      <c r="AD33" s="186">
        <f t="shared" si="17"/>
        <v>1.0319615444982548</v>
      </c>
      <c r="AE33" s="69">
        <f t="shared" si="18"/>
        <v>1</v>
      </c>
      <c r="AF33" s="190">
        <v>19527</v>
      </c>
      <c r="AG33" s="190">
        <v>0</v>
      </c>
      <c r="AH33" s="69">
        <v>41</v>
      </c>
      <c r="AI33" s="69">
        <v>19</v>
      </c>
      <c r="AJ33" s="69">
        <v>0</v>
      </c>
      <c r="AK33" s="69">
        <v>0</v>
      </c>
      <c r="AL33" s="80">
        <v>0</v>
      </c>
      <c r="AM33" s="80">
        <v>0</v>
      </c>
      <c r="AN33" s="69">
        <v>0</v>
      </c>
      <c r="AO33" s="69">
        <v>0</v>
      </c>
      <c r="AP33" s="80">
        <v>0</v>
      </c>
      <c r="AQ33" s="80">
        <v>0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0</v>
      </c>
      <c r="BG33" s="80">
        <v>0</v>
      </c>
      <c r="BH33" s="69">
        <v>0</v>
      </c>
      <c r="BI33" s="69">
        <v>0</v>
      </c>
      <c r="BJ33" s="80">
        <v>0</v>
      </c>
      <c r="BK33" s="80">
        <v>0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0</v>
      </c>
      <c r="BS33" s="80">
        <v>0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69">
        <v>0</v>
      </c>
      <c r="BZ33" s="80">
        <v>0</v>
      </c>
      <c r="CA33" s="80">
        <v>0</v>
      </c>
      <c r="CB33" s="69">
        <v>0</v>
      </c>
      <c r="CC33" s="69">
        <v>0</v>
      </c>
      <c r="CD33" s="80">
        <v>0</v>
      </c>
      <c r="CE33" s="80">
        <v>0</v>
      </c>
      <c r="CF33" s="69">
        <v>0</v>
      </c>
      <c r="CG33" s="69">
        <v>0</v>
      </c>
      <c r="CH33" s="80">
        <v>0</v>
      </c>
      <c r="CI33" s="80">
        <v>0</v>
      </c>
      <c r="CJ33" s="69">
        <v>0</v>
      </c>
      <c r="CK33" s="69">
        <v>0</v>
      </c>
      <c r="CL33" s="80">
        <v>0</v>
      </c>
      <c r="CM33" s="80">
        <v>0</v>
      </c>
      <c r="CN33" s="67" t="s">
        <v>442</v>
      </c>
      <c r="CO33" s="67" t="s">
        <v>443</v>
      </c>
      <c r="CP33" s="67" t="s">
        <v>415</v>
      </c>
      <c r="CQ33" s="67" t="s">
        <v>415</v>
      </c>
      <c r="CR33" s="67" t="s">
        <v>415</v>
      </c>
      <c r="CS33" s="67" t="s">
        <v>415</v>
      </c>
      <c r="CT33" s="68">
        <v>45534</v>
      </c>
      <c r="CU33" s="67" t="s">
        <v>576</v>
      </c>
      <c r="CV33" s="67" t="s">
        <v>579</v>
      </c>
      <c r="CW33" s="68" t="s">
        <v>168</v>
      </c>
      <c r="CX33" s="68">
        <v>45440</v>
      </c>
      <c r="CY33" s="67" t="s">
        <v>580</v>
      </c>
      <c r="CZ33" s="67" t="s">
        <v>581</v>
      </c>
      <c r="DA33" s="67" t="s">
        <v>588</v>
      </c>
      <c r="DB33" s="81">
        <v>12922548</v>
      </c>
      <c r="DC33" s="67"/>
      <c r="DD33" s="67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7" t="s">
        <v>0</v>
      </c>
      <c r="C34" s="67" t="s">
        <v>353</v>
      </c>
      <c r="D34" s="67" t="s">
        <v>354</v>
      </c>
      <c r="E34" s="68">
        <v>45091</v>
      </c>
      <c r="F34" s="67" t="s">
        <v>580</v>
      </c>
      <c r="G34" s="67" t="s">
        <v>584</v>
      </c>
      <c r="H34" s="187">
        <v>1</v>
      </c>
      <c r="I34" s="69">
        <v>0</v>
      </c>
      <c r="J34" s="69">
        <v>90</v>
      </c>
      <c r="K34" s="69">
        <v>98</v>
      </c>
      <c r="L34" s="69">
        <v>93</v>
      </c>
      <c r="M34" s="186">
        <f t="shared" si="15"/>
        <v>0.94444444444444442</v>
      </c>
      <c r="N34" s="69">
        <f t="shared" si="16"/>
        <v>1</v>
      </c>
      <c r="O34" s="69">
        <v>5</v>
      </c>
      <c r="P34" s="69">
        <v>0</v>
      </c>
      <c r="Q34" s="69">
        <v>0</v>
      </c>
      <c r="R34" s="69">
        <v>8</v>
      </c>
      <c r="S34" s="69">
        <v>0</v>
      </c>
      <c r="T34" s="190">
        <v>737944</v>
      </c>
      <c r="U34" s="190">
        <v>35849</v>
      </c>
      <c r="V34" s="190">
        <v>702095</v>
      </c>
      <c r="W34" s="190">
        <v>737944</v>
      </c>
      <c r="X34" s="190">
        <v>698279</v>
      </c>
      <c r="Y34" s="190">
        <v>0</v>
      </c>
      <c r="Z34" s="190">
        <v>0</v>
      </c>
      <c r="AA34" s="190">
        <v>0</v>
      </c>
      <c r="AB34" s="190">
        <v>698279</v>
      </c>
      <c r="AC34" s="190">
        <v>698279</v>
      </c>
      <c r="AD34" s="186">
        <f t="shared" si="17"/>
        <v>0.99456483809171126</v>
      </c>
      <c r="AE34" s="69">
        <f t="shared" si="18"/>
        <v>1</v>
      </c>
      <c r="AF34" s="190">
        <v>0</v>
      </c>
      <c r="AG34" s="190">
        <v>0</v>
      </c>
      <c r="AH34" s="69">
        <v>8</v>
      </c>
      <c r="AI34" s="69">
        <v>0</v>
      </c>
      <c r="AJ34" s="69">
        <v>0</v>
      </c>
      <c r="AK34" s="69">
        <v>0</v>
      </c>
      <c r="AL34" s="80">
        <v>0</v>
      </c>
      <c r="AM34" s="80">
        <v>0</v>
      </c>
      <c r="AN34" s="69">
        <v>0</v>
      </c>
      <c r="AO34" s="69">
        <v>0</v>
      </c>
      <c r="AP34" s="80">
        <v>693</v>
      </c>
      <c r="AQ34" s="80">
        <v>0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0</v>
      </c>
      <c r="BG34" s="80">
        <v>0</v>
      </c>
      <c r="BH34" s="69">
        <v>0</v>
      </c>
      <c r="BI34" s="69">
        <v>0</v>
      </c>
      <c r="BJ34" s="80">
        <v>0</v>
      </c>
      <c r="BK34" s="80">
        <v>0</v>
      </c>
      <c r="BL34" s="69">
        <v>0</v>
      </c>
      <c r="BM34" s="69">
        <v>0</v>
      </c>
      <c r="BN34" s="80">
        <v>0</v>
      </c>
      <c r="BO34" s="80">
        <v>0</v>
      </c>
      <c r="BP34" s="69">
        <v>0</v>
      </c>
      <c r="BQ34" s="69">
        <v>0</v>
      </c>
      <c r="BR34" s="80">
        <v>0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69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0</v>
      </c>
      <c r="CH34" s="80">
        <v>0</v>
      </c>
      <c r="CI34" s="80">
        <v>0</v>
      </c>
      <c r="CJ34" s="69">
        <v>0</v>
      </c>
      <c r="CK34" s="69">
        <v>0</v>
      </c>
      <c r="CL34" s="80">
        <v>693</v>
      </c>
      <c r="CM34" s="80">
        <v>0</v>
      </c>
      <c r="CN34" s="67" t="s">
        <v>449</v>
      </c>
      <c r="CO34" s="67" t="s">
        <v>450</v>
      </c>
      <c r="CP34" s="67" t="s">
        <v>415</v>
      </c>
      <c r="CQ34" s="67" t="s">
        <v>415</v>
      </c>
      <c r="CR34" s="67" t="s">
        <v>415</v>
      </c>
      <c r="CS34" s="67" t="s">
        <v>415</v>
      </c>
      <c r="CT34" s="68">
        <v>45481</v>
      </c>
      <c r="CU34" s="67" t="s">
        <v>576</v>
      </c>
      <c r="CV34" s="67" t="s">
        <v>579</v>
      </c>
      <c r="CW34" s="68" t="s">
        <v>168</v>
      </c>
      <c r="CX34" s="68">
        <v>45391</v>
      </c>
      <c r="CY34" s="67" t="s">
        <v>580</v>
      </c>
      <c r="CZ34" s="67" t="s">
        <v>581</v>
      </c>
      <c r="DA34" s="67" t="s">
        <v>588</v>
      </c>
      <c r="DB34" s="81">
        <v>752836.87</v>
      </c>
      <c r="DC34" s="67"/>
      <c r="DD34" s="67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7" t="s">
        <v>0</v>
      </c>
      <c r="C35" s="67" t="s">
        <v>355</v>
      </c>
      <c r="D35" s="67" t="s">
        <v>356</v>
      </c>
      <c r="E35" s="68">
        <v>45091</v>
      </c>
      <c r="F35" s="67" t="s">
        <v>580</v>
      </c>
      <c r="G35" s="67" t="s">
        <v>584</v>
      </c>
      <c r="H35" s="187">
        <v>1</v>
      </c>
      <c r="I35" s="69">
        <v>0</v>
      </c>
      <c r="J35" s="69">
        <v>90</v>
      </c>
      <c r="K35" s="69">
        <v>90</v>
      </c>
      <c r="L35" s="69">
        <v>88</v>
      </c>
      <c r="M35" s="186">
        <f t="shared" si="15"/>
        <v>0.97777777777777775</v>
      </c>
      <c r="N35" s="69">
        <f t="shared" si="16"/>
        <v>1</v>
      </c>
      <c r="O35" s="69">
        <v>2</v>
      </c>
      <c r="P35" s="69">
        <v>0</v>
      </c>
      <c r="Q35" s="69">
        <v>0</v>
      </c>
      <c r="R35" s="69">
        <v>0</v>
      </c>
      <c r="S35" s="69">
        <v>0</v>
      </c>
      <c r="T35" s="190">
        <v>595321</v>
      </c>
      <c r="U35" s="190">
        <v>34535</v>
      </c>
      <c r="V35" s="190">
        <v>560785</v>
      </c>
      <c r="W35" s="190">
        <v>595321</v>
      </c>
      <c r="X35" s="190">
        <v>526968</v>
      </c>
      <c r="Y35" s="190">
        <v>0</v>
      </c>
      <c r="Z35" s="190">
        <v>0</v>
      </c>
      <c r="AA35" s="190">
        <v>0</v>
      </c>
      <c r="AB35" s="190">
        <v>526968</v>
      </c>
      <c r="AC35" s="190">
        <v>526968</v>
      </c>
      <c r="AD35" s="186">
        <f t="shared" si="17"/>
        <v>0.93969703183929665</v>
      </c>
      <c r="AE35" s="69">
        <f t="shared" si="18"/>
        <v>1</v>
      </c>
      <c r="AF35" s="190">
        <v>0</v>
      </c>
      <c r="AG35" s="190">
        <v>0</v>
      </c>
      <c r="AH35" s="69">
        <v>0</v>
      </c>
      <c r="AI35" s="69">
        <v>0</v>
      </c>
      <c r="AJ35" s="69">
        <v>0</v>
      </c>
      <c r="AK35" s="69">
        <v>0</v>
      </c>
      <c r="AL35" s="80">
        <v>7440</v>
      </c>
      <c r="AM35" s="80">
        <v>0</v>
      </c>
      <c r="AN35" s="69">
        <v>0</v>
      </c>
      <c r="AO35" s="69">
        <v>0</v>
      </c>
      <c r="AP35" s="80">
        <v>0</v>
      </c>
      <c r="AQ35" s="80">
        <v>0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0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0</v>
      </c>
      <c r="BQ35" s="69">
        <v>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69">
        <v>0</v>
      </c>
      <c r="BZ35" s="80">
        <v>0</v>
      </c>
      <c r="CA35" s="80">
        <v>0</v>
      </c>
      <c r="CB35" s="69">
        <v>0</v>
      </c>
      <c r="CC35" s="69">
        <v>0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0</v>
      </c>
      <c r="CK35" s="69">
        <v>0</v>
      </c>
      <c r="CL35" s="80">
        <v>7440</v>
      </c>
      <c r="CM35" s="80">
        <v>0</v>
      </c>
      <c r="CN35" s="67" t="s">
        <v>449</v>
      </c>
      <c r="CO35" s="67" t="s">
        <v>450</v>
      </c>
      <c r="CP35" s="67" t="s">
        <v>415</v>
      </c>
      <c r="CQ35" s="67" t="s">
        <v>415</v>
      </c>
      <c r="CR35" s="67" t="s">
        <v>415</v>
      </c>
      <c r="CS35" s="67" t="s">
        <v>415</v>
      </c>
      <c r="CT35" s="68">
        <v>45509</v>
      </c>
      <c r="CU35" s="67" t="s">
        <v>576</v>
      </c>
      <c r="CV35" s="67" t="s">
        <v>579</v>
      </c>
      <c r="CW35" s="68" t="s">
        <v>168</v>
      </c>
      <c r="CX35" s="68">
        <v>45394</v>
      </c>
      <c r="CY35" s="67" t="s">
        <v>580</v>
      </c>
      <c r="CZ35" s="67" t="s">
        <v>581</v>
      </c>
      <c r="DA35" s="67" t="s">
        <v>346</v>
      </c>
      <c r="DB35" s="81">
        <v>725236.05</v>
      </c>
      <c r="DC35" s="67"/>
      <c r="DD35" s="67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7" t="s">
        <v>0</v>
      </c>
      <c r="C36" s="67" t="s">
        <v>357</v>
      </c>
      <c r="D36" s="67" t="s">
        <v>358</v>
      </c>
      <c r="E36" s="68">
        <v>45133</v>
      </c>
      <c r="F36" s="67" t="s">
        <v>576</v>
      </c>
      <c r="G36" s="67" t="s">
        <v>581</v>
      </c>
      <c r="H36" s="187">
        <v>2</v>
      </c>
      <c r="I36" s="69">
        <v>0</v>
      </c>
      <c r="J36" s="69">
        <v>120</v>
      </c>
      <c r="K36" s="69">
        <v>145</v>
      </c>
      <c r="L36" s="69">
        <v>137</v>
      </c>
      <c r="M36" s="186">
        <f t="shared" si="15"/>
        <v>0.93333333333333335</v>
      </c>
      <c r="N36" s="69">
        <f t="shared" si="16"/>
        <v>1</v>
      </c>
      <c r="O36" s="69">
        <v>8</v>
      </c>
      <c r="P36" s="69">
        <v>0</v>
      </c>
      <c r="Q36" s="69">
        <v>0</v>
      </c>
      <c r="R36" s="69">
        <v>25</v>
      </c>
      <c r="S36" s="69">
        <v>0</v>
      </c>
      <c r="T36" s="190">
        <v>688840</v>
      </c>
      <c r="U36" s="190">
        <v>41224</v>
      </c>
      <c r="V36" s="190">
        <v>647616</v>
      </c>
      <c r="W36" s="190">
        <v>688840</v>
      </c>
      <c r="X36" s="190">
        <v>661650</v>
      </c>
      <c r="Y36" s="190">
        <v>0</v>
      </c>
      <c r="Z36" s="190">
        <v>0</v>
      </c>
      <c r="AA36" s="190">
        <v>0</v>
      </c>
      <c r="AB36" s="190">
        <v>661650</v>
      </c>
      <c r="AC36" s="190">
        <v>661650</v>
      </c>
      <c r="AD36" s="186">
        <f t="shared" si="17"/>
        <v>1.021670249036466</v>
      </c>
      <c r="AE36" s="69">
        <f t="shared" si="18"/>
        <v>1</v>
      </c>
      <c r="AF36" s="190">
        <v>0</v>
      </c>
      <c r="AG36" s="190">
        <v>0</v>
      </c>
      <c r="AH36" s="69">
        <v>6</v>
      </c>
      <c r="AI36" s="69">
        <v>19</v>
      </c>
      <c r="AJ36" s="69">
        <v>0</v>
      </c>
      <c r="AK36" s="69">
        <v>0</v>
      </c>
      <c r="AL36" s="80">
        <v>21865</v>
      </c>
      <c r="AM36" s="80">
        <v>0</v>
      </c>
      <c r="AN36" s="69">
        <v>0</v>
      </c>
      <c r="AO36" s="69">
        <v>0</v>
      </c>
      <c r="AP36" s="80">
        <v>1160</v>
      </c>
      <c r="AQ36" s="80">
        <v>0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0</v>
      </c>
      <c r="BG36" s="80">
        <v>0</v>
      </c>
      <c r="BH36" s="69">
        <v>0</v>
      </c>
      <c r="BI36" s="69">
        <v>0</v>
      </c>
      <c r="BJ36" s="80">
        <v>0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0</v>
      </c>
      <c r="BQ36" s="69">
        <v>0</v>
      </c>
      <c r="BR36" s="80">
        <v>0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69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0</v>
      </c>
      <c r="CK36" s="69">
        <v>0</v>
      </c>
      <c r="CL36" s="80">
        <v>23025</v>
      </c>
      <c r="CM36" s="80">
        <v>0</v>
      </c>
      <c r="CN36" s="67" t="s">
        <v>457</v>
      </c>
      <c r="CO36" s="67" t="s">
        <v>458</v>
      </c>
      <c r="CP36" s="67" t="s">
        <v>415</v>
      </c>
      <c r="CQ36" s="67" t="s">
        <v>415</v>
      </c>
      <c r="CR36" s="67" t="s">
        <v>415</v>
      </c>
      <c r="CS36" s="67" t="s">
        <v>415</v>
      </c>
      <c r="CT36" s="68">
        <v>45504</v>
      </c>
      <c r="CU36" s="67" t="s">
        <v>576</v>
      </c>
      <c r="CV36" s="67" t="s">
        <v>579</v>
      </c>
      <c r="CW36" s="68" t="s">
        <v>168</v>
      </c>
      <c r="CX36" s="68">
        <v>45364</v>
      </c>
      <c r="CY36" s="67" t="s">
        <v>583</v>
      </c>
      <c r="CZ36" s="67" t="s">
        <v>581</v>
      </c>
      <c r="DA36" s="67" t="s">
        <v>588</v>
      </c>
      <c r="DB36" s="81">
        <v>865700.85</v>
      </c>
      <c r="DC36" s="67"/>
      <c r="DD36" s="67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7" t="s">
        <v>0</v>
      </c>
      <c r="C37" s="67" t="s">
        <v>208</v>
      </c>
      <c r="D37" s="67" t="s">
        <v>209</v>
      </c>
      <c r="E37" s="68">
        <v>45091</v>
      </c>
      <c r="F37" s="67" t="s">
        <v>580</v>
      </c>
      <c r="G37" s="67" t="s">
        <v>584</v>
      </c>
      <c r="H37" s="187">
        <v>1</v>
      </c>
      <c r="I37" s="69">
        <v>1</v>
      </c>
      <c r="J37" s="69">
        <v>150</v>
      </c>
      <c r="K37" s="69">
        <v>164</v>
      </c>
      <c r="L37" s="69">
        <v>157</v>
      </c>
      <c r="M37" s="186">
        <f t="shared" si="15"/>
        <v>0.95333333333333337</v>
      </c>
      <c r="N37" s="69">
        <f t="shared" si="16"/>
        <v>1</v>
      </c>
      <c r="O37" s="69">
        <v>7</v>
      </c>
      <c r="P37" s="69">
        <v>0</v>
      </c>
      <c r="Q37" s="69">
        <v>0</v>
      </c>
      <c r="R37" s="69">
        <v>14</v>
      </c>
      <c r="S37" s="69">
        <v>0</v>
      </c>
      <c r="T37" s="190">
        <v>2432061</v>
      </c>
      <c r="U37" s="190">
        <v>50000</v>
      </c>
      <c r="V37" s="190">
        <v>2382061</v>
      </c>
      <c r="W37" s="190">
        <v>2483046</v>
      </c>
      <c r="X37" s="190">
        <v>2440068</v>
      </c>
      <c r="Y37" s="190">
        <v>0</v>
      </c>
      <c r="Z37" s="190">
        <v>0</v>
      </c>
      <c r="AA37" s="190">
        <v>0</v>
      </c>
      <c r="AB37" s="190">
        <v>2440068</v>
      </c>
      <c r="AC37" s="190">
        <v>2440833</v>
      </c>
      <c r="AD37" s="186">
        <f t="shared" si="17"/>
        <v>1.0246727518732728</v>
      </c>
      <c r="AE37" s="69">
        <f t="shared" si="18"/>
        <v>1</v>
      </c>
      <c r="AF37" s="190">
        <v>766</v>
      </c>
      <c r="AG37" s="190">
        <v>50985</v>
      </c>
      <c r="AH37" s="69">
        <v>10</v>
      </c>
      <c r="AI37" s="69">
        <v>4</v>
      </c>
      <c r="AJ37" s="69">
        <v>0</v>
      </c>
      <c r="AK37" s="69">
        <v>0</v>
      </c>
      <c r="AL37" s="80">
        <v>2944</v>
      </c>
      <c r="AM37" s="80">
        <v>0</v>
      </c>
      <c r="AN37" s="69">
        <v>0</v>
      </c>
      <c r="AO37" s="69">
        <v>0</v>
      </c>
      <c r="AP37" s="80">
        <v>63883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0</v>
      </c>
      <c r="BE37" s="69">
        <v>0</v>
      </c>
      <c r="BF37" s="80">
        <v>0</v>
      </c>
      <c r="BG37" s="80">
        <v>0</v>
      </c>
      <c r="BH37" s="69">
        <v>0</v>
      </c>
      <c r="BI37" s="69">
        <v>0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0</v>
      </c>
      <c r="BQ37" s="69">
        <v>0</v>
      </c>
      <c r="BR37" s="80">
        <v>0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69">
        <v>0</v>
      </c>
      <c r="BZ37" s="80">
        <v>0</v>
      </c>
      <c r="CA37" s="80">
        <v>0</v>
      </c>
      <c r="CB37" s="69">
        <v>0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0</v>
      </c>
      <c r="CI37" s="80">
        <v>0</v>
      </c>
      <c r="CJ37" s="69">
        <v>0</v>
      </c>
      <c r="CK37" s="69">
        <v>0</v>
      </c>
      <c r="CL37" s="80">
        <v>66827</v>
      </c>
      <c r="CM37" s="80">
        <v>0</v>
      </c>
      <c r="CN37" s="67" t="s">
        <v>446</v>
      </c>
      <c r="CO37" s="67" t="s">
        <v>447</v>
      </c>
      <c r="CP37" s="67" t="s">
        <v>415</v>
      </c>
      <c r="CQ37" s="67" t="s">
        <v>415</v>
      </c>
      <c r="CR37" s="67" t="s">
        <v>415</v>
      </c>
      <c r="CS37" s="67" t="s">
        <v>415</v>
      </c>
      <c r="CT37" s="68">
        <v>45587</v>
      </c>
      <c r="CU37" s="67" t="s">
        <v>578</v>
      </c>
      <c r="CV37" s="67" t="s">
        <v>579</v>
      </c>
      <c r="CW37" s="68" t="s">
        <v>168</v>
      </c>
      <c r="CX37" s="68">
        <v>45455</v>
      </c>
      <c r="CY37" s="67" t="s">
        <v>580</v>
      </c>
      <c r="CZ37" s="67" t="s">
        <v>581</v>
      </c>
      <c r="DA37" s="67" t="s">
        <v>346</v>
      </c>
      <c r="DB37" s="81">
        <v>2377451.33</v>
      </c>
      <c r="DC37" s="67"/>
      <c r="DD37" s="6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69" customFormat="1">
      <c r="B38" s="67" t="s">
        <v>0</v>
      </c>
      <c r="C38" s="67" t="s">
        <v>359</v>
      </c>
      <c r="D38" s="67" t="s">
        <v>360</v>
      </c>
      <c r="E38" s="68">
        <v>45091</v>
      </c>
      <c r="F38" s="67" t="s">
        <v>580</v>
      </c>
      <c r="G38" s="67" t="s">
        <v>584</v>
      </c>
      <c r="H38" s="187">
        <v>1</v>
      </c>
      <c r="I38" s="69">
        <v>0</v>
      </c>
      <c r="J38" s="69">
        <v>150</v>
      </c>
      <c r="K38" s="69">
        <v>214</v>
      </c>
      <c r="L38" s="69">
        <v>213</v>
      </c>
      <c r="M38" s="186">
        <f t="shared" si="15"/>
        <v>0.99333333333333329</v>
      </c>
      <c r="N38" s="69">
        <f t="shared" si="16"/>
        <v>1</v>
      </c>
      <c r="O38" s="69">
        <v>1</v>
      </c>
      <c r="P38" s="69">
        <v>0</v>
      </c>
      <c r="Q38" s="69">
        <v>0</v>
      </c>
      <c r="R38" s="69">
        <v>64</v>
      </c>
      <c r="S38" s="69">
        <v>0</v>
      </c>
      <c r="T38" s="190">
        <v>3795580</v>
      </c>
      <c r="U38" s="190">
        <v>50000</v>
      </c>
      <c r="V38" s="190">
        <v>3745580</v>
      </c>
      <c r="W38" s="190">
        <v>3795580</v>
      </c>
      <c r="X38" s="190">
        <v>3741800</v>
      </c>
      <c r="Y38" s="190">
        <v>0</v>
      </c>
      <c r="Z38" s="190">
        <v>0</v>
      </c>
      <c r="AA38" s="190">
        <v>0</v>
      </c>
      <c r="AB38" s="190">
        <v>3741800</v>
      </c>
      <c r="AC38" s="190">
        <v>3742922</v>
      </c>
      <c r="AD38" s="186">
        <f t="shared" si="17"/>
        <v>0.99929036357520062</v>
      </c>
      <c r="AE38" s="69">
        <f t="shared" si="18"/>
        <v>1</v>
      </c>
      <c r="AF38" s="190">
        <v>1123</v>
      </c>
      <c r="AG38" s="190">
        <v>0</v>
      </c>
      <c r="AH38" s="69">
        <v>40</v>
      </c>
      <c r="AI38" s="69">
        <v>24</v>
      </c>
      <c r="AJ38" s="69">
        <v>0</v>
      </c>
      <c r="AK38" s="69">
        <v>0</v>
      </c>
      <c r="AL38" s="80">
        <v>10773</v>
      </c>
      <c r="AM38" s="80">
        <v>0</v>
      </c>
      <c r="AN38" s="69">
        <v>0</v>
      </c>
      <c r="AO38" s="69">
        <v>0</v>
      </c>
      <c r="AP38" s="80">
        <v>9597</v>
      </c>
      <c r="AQ38" s="80">
        <v>0</v>
      </c>
      <c r="AR38" s="69">
        <v>0</v>
      </c>
      <c r="AS38" s="69">
        <v>0</v>
      </c>
      <c r="AT38" s="80">
        <v>0</v>
      </c>
      <c r="AU38" s="80">
        <v>0</v>
      </c>
      <c r="AV38" s="69">
        <v>0</v>
      </c>
      <c r="AW38" s="69">
        <v>0</v>
      </c>
      <c r="AX38" s="80">
        <v>0</v>
      </c>
      <c r="AY38" s="80">
        <v>0</v>
      </c>
      <c r="AZ38" s="69">
        <v>0</v>
      </c>
      <c r="BA38" s="69">
        <v>0</v>
      </c>
      <c r="BB38" s="80">
        <v>0</v>
      </c>
      <c r="BC38" s="80">
        <v>0</v>
      </c>
      <c r="BD38" s="69">
        <v>0</v>
      </c>
      <c r="BE38" s="69">
        <v>0</v>
      </c>
      <c r="BF38" s="80">
        <v>0</v>
      </c>
      <c r="BG38" s="80">
        <v>0</v>
      </c>
      <c r="BH38" s="69">
        <v>0</v>
      </c>
      <c r="BI38" s="69">
        <v>0</v>
      </c>
      <c r="BJ38" s="80">
        <v>0</v>
      </c>
      <c r="BK38" s="80">
        <v>0</v>
      </c>
      <c r="BL38" s="69">
        <v>0</v>
      </c>
      <c r="BM38" s="69">
        <v>0</v>
      </c>
      <c r="BN38" s="80">
        <v>0</v>
      </c>
      <c r="BO38" s="80">
        <v>0</v>
      </c>
      <c r="BP38" s="69">
        <v>0</v>
      </c>
      <c r="BQ38" s="69">
        <v>0</v>
      </c>
      <c r="BR38" s="80">
        <v>0</v>
      </c>
      <c r="BS38" s="80">
        <v>0</v>
      </c>
      <c r="BT38" s="69">
        <v>0</v>
      </c>
      <c r="BU38" s="69">
        <v>0</v>
      </c>
      <c r="BV38" s="80">
        <v>0</v>
      </c>
      <c r="BW38" s="80">
        <v>0</v>
      </c>
      <c r="BX38" s="69">
        <v>0</v>
      </c>
      <c r="BY38" s="69">
        <v>0</v>
      </c>
      <c r="BZ38" s="80">
        <v>0</v>
      </c>
      <c r="CA38" s="80">
        <v>0</v>
      </c>
      <c r="CB38" s="69">
        <v>0</v>
      </c>
      <c r="CC38" s="69">
        <v>0</v>
      </c>
      <c r="CD38" s="80">
        <v>0</v>
      </c>
      <c r="CE38" s="80">
        <v>0</v>
      </c>
      <c r="CF38" s="69">
        <v>0</v>
      </c>
      <c r="CG38" s="69">
        <v>0</v>
      </c>
      <c r="CH38" s="80">
        <v>0</v>
      </c>
      <c r="CI38" s="80">
        <v>0</v>
      </c>
      <c r="CJ38" s="69">
        <v>0</v>
      </c>
      <c r="CK38" s="69">
        <v>0</v>
      </c>
      <c r="CL38" s="80">
        <v>20369</v>
      </c>
      <c r="CM38" s="80">
        <v>0</v>
      </c>
      <c r="CN38" s="67" t="s">
        <v>459</v>
      </c>
      <c r="CO38" s="67" t="s">
        <v>460</v>
      </c>
      <c r="CP38" s="67" t="s">
        <v>415</v>
      </c>
      <c r="CQ38" s="67" t="s">
        <v>415</v>
      </c>
      <c r="CR38" s="67" t="s">
        <v>415</v>
      </c>
      <c r="CS38" s="67" t="s">
        <v>415</v>
      </c>
      <c r="CT38" s="68">
        <v>45499</v>
      </c>
      <c r="CU38" s="67" t="s">
        <v>576</v>
      </c>
      <c r="CV38" s="67" t="s">
        <v>579</v>
      </c>
      <c r="CW38" s="68" t="s">
        <v>168</v>
      </c>
      <c r="CX38" s="68">
        <v>45386</v>
      </c>
      <c r="CY38" s="67" t="s">
        <v>580</v>
      </c>
      <c r="CZ38" s="67" t="s">
        <v>581</v>
      </c>
      <c r="DA38" s="67" t="s">
        <v>346</v>
      </c>
      <c r="DB38" s="81">
        <v>3808947.4</v>
      </c>
      <c r="DC38" s="67"/>
      <c r="DD38" s="67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69" customFormat="1">
      <c r="B39" s="67" t="s">
        <v>0</v>
      </c>
      <c r="C39" s="67" t="s">
        <v>461</v>
      </c>
      <c r="D39" s="67" t="s">
        <v>593</v>
      </c>
      <c r="E39" s="68">
        <v>45224</v>
      </c>
      <c r="F39" s="67" t="s">
        <v>578</v>
      </c>
      <c r="G39" s="67" t="s">
        <v>581</v>
      </c>
      <c r="H39" s="187">
        <v>1</v>
      </c>
      <c r="I39" s="69">
        <v>0</v>
      </c>
      <c r="J39" s="69">
        <v>68</v>
      </c>
      <c r="K39" s="69">
        <v>75</v>
      </c>
      <c r="L39" s="69">
        <v>69</v>
      </c>
      <c r="M39" s="186">
        <f t="shared" si="15"/>
        <v>0.91176470588235292</v>
      </c>
      <c r="N39" s="69">
        <f t="shared" si="16"/>
        <v>1</v>
      </c>
      <c r="O39" s="69">
        <v>6</v>
      </c>
      <c r="P39" s="69">
        <v>0</v>
      </c>
      <c r="Q39" s="69">
        <v>0</v>
      </c>
      <c r="R39" s="69">
        <v>7</v>
      </c>
      <c r="S39" s="69">
        <v>0</v>
      </c>
      <c r="T39" s="190">
        <v>1193458</v>
      </c>
      <c r="U39" s="190">
        <v>50000</v>
      </c>
      <c r="V39" s="190">
        <v>1143458</v>
      </c>
      <c r="W39" s="190">
        <v>1193458</v>
      </c>
      <c r="X39" s="190">
        <v>1138988</v>
      </c>
      <c r="Y39" s="190">
        <v>0</v>
      </c>
      <c r="Z39" s="190">
        <v>0</v>
      </c>
      <c r="AA39" s="190">
        <v>0</v>
      </c>
      <c r="AB39" s="190">
        <v>1138988</v>
      </c>
      <c r="AC39" s="190">
        <v>1138988</v>
      </c>
      <c r="AD39" s="186">
        <f t="shared" si="17"/>
        <v>0.99609080525913496</v>
      </c>
      <c r="AE39" s="69">
        <f t="shared" si="18"/>
        <v>1</v>
      </c>
      <c r="AF39" s="190">
        <v>0</v>
      </c>
      <c r="AG39" s="190">
        <v>0</v>
      </c>
      <c r="AH39" s="69">
        <v>7</v>
      </c>
      <c r="AI39" s="69">
        <v>0</v>
      </c>
      <c r="AJ39" s="69">
        <v>0</v>
      </c>
      <c r="AK39" s="69">
        <v>0</v>
      </c>
      <c r="AL39" s="80">
        <v>0</v>
      </c>
      <c r="AM39" s="80">
        <v>0</v>
      </c>
      <c r="AN39" s="69">
        <v>0</v>
      </c>
      <c r="AO39" s="69">
        <v>0</v>
      </c>
      <c r="AP39" s="80">
        <v>0</v>
      </c>
      <c r="AQ39" s="80">
        <v>0</v>
      </c>
      <c r="AR39" s="69">
        <v>0</v>
      </c>
      <c r="AS39" s="69">
        <v>0</v>
      </c>
      <c r="AT39" s="80">
        <v>0</v>
      </c>
      <c r="AU39" s="80">
        <v>0</v>
      </c>
      <c r="AV39" s="69">
        <v>0</v>
      </c>
      <c r="AW39" s="69">
        <v>0</v>
      </c>
      <c r="AX39" s="80">
        <v>0</v>
      </c>
      <c r="AY39" s="80">
        <v>0</v>
      </c>
      <c r="AZ39" s="69">
        <v>0</v>
      </c>
      <c r="BA39" s="69">
        <v>0</v>
      </c>
      <c r="BB39" s="80">
        <v>0</v>
      </c>
      <c r="BC39" s="80">
        <v>0</v>
      </c>
      <c r="BD39" s="69">
        <v>0</v>
      </c>
      <c r="BE39" s="69">
        <v>0</v>
      </c>
      <c r="BF39" s="80">
        <v>0</v>
      </c>
      <c r="BG39" s="80">
        <v>0</v>
      </c>
      <c r="BH39" s="69">
        <v>0</v>
      </c>
      <c r="BI39" s="69">
        <v>0</v>
      </c>
      <c r="BJ39" s="80">
        <v>0</v>
      </c>
      <c r="BK39" s="80">
        <v>0</v>
      </c>
      <c r="BL39" s="69">
        <v>0</v>
      </c>
      <c r="BM39" s="69">
        <v>0</v>
      </c>
      <c r="BN39" s="80">
        <v>0</v>
      </c>
      <c r="BO39" s="80">
        <v>0</v>
      </c>
      <c r="BP39" s="69">
        <v>0</v>
      </c>
      <c r="BQ39" s="69">
        <v>0</v>
      </c>
      <c r="BR39" s="80">
        <v>0</v>
      </c>
      <c r="BS39" s="80">
        <v>0</v>
      </c>
      <c r="BT39" s="69">
        <v>0</v>
      </c>
      <c r="BU39" s="69">
        <v>0</v>
      </c>
      <c r="BV39" s="80">
        <v>0</v>
      </c>
      <c r="BW39" s="80">
        <v>0</v>
      </c>
      <c r="BX39" s="69">
        <v>0</v>
      </c>
      <c r="BY39" s="69">
        <v>0</v>
      </c>
      <c r="BZ39" s="80">
        <v>0</v>
      </c>
      <c r="CA39" s="80">
        <v>0</v>
      </c>
      <c r="CB39" s="69">
        <v>0</v>
      </c>
      <c r="CC39" s="69">
        <v>0</v>
      </c>
      <c r="CD39" s="80">
        <v>0</v>
      </c>
      <c r="CE39" s="80">
        <v>0</v>
      </c>
      <c r="CF39" s="69">
        <v>0</v>
      </c>
      <c r="CG39" s="69">
        <v>0</v>
      </c>
      <c r="CH39" s="80">
        <v>0</v>
      </c>
      <c r="CI39" s="80">
        <v>0</v>
      </c>
      <c r="CJ39" s="69">
        <v>0</v>
      </c>
      <c r="CK39" s="69">
        <v>0</v>
      </c>
      <c r="CL39" s="80">
        <v>0</v>
      </c>
      <c r="CM39" s="80">
        <v>0</v>
      </c>
      <c r="CN39" s="67" t="s">
        <v>462</v>
      </c>
      <c r="CO39" s="67" t="s">
        <v>463</v>
      </c>
      <c r="CP39" s="67" t="s">
        <v>415</v>
      </c>
      <c r="CQ39" s="67" t="s">
        <v>415</v>
      </c>
      <c r="CR39" s="67" t="s">
        <v>415</v>
      </c>
      <c r="CS39" s="67" t="s">
        <v>415</v>
      </c>
      <c r="CT39" s="68">
        <v>45548</v>
      </c>
      <c r="CU39" s="67" t="s">
        <v>576</v>
      </c>
      <c r="CV39" s="67" t="s">
        <v>579</v>
      </c>
      <c r="CW39" s="68" t="s">
        <v>168</v>
      </c>
      <c r="CX39" s="68">
        <v>45386</v>
      </c>
      <c r="CY39" s="67" t="s">
        <v>580</v>
      </c>
      <c r="CZ39" s="67" t="s">
        <v>581</v>
      </c>
      <c r="DA39" s="67" t="s">
        <v>346</v>
      </c>
      <c r="DB39" s="81">
        <v>2555282.25</v>
      </c>
      <c r="DC39" s="67"/>
      <c r="DD39" s="67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2:1477" s="5" customFormat="1" ht="12" customHeight="1" thickBot="1">
      <c r="B40" s="75"/>
      <c r="C40" s="75"/>
      <c r="D40" s="75"/>
      <c r="E40" s="68"/>
      <c r="F40" s="75"/>
      <c r="G40" s="75"/>
      <c r="H40" s="187"/>
      <c r="I40" s="76"/>
      <c r="J40" s="76"/>
      <c r="K40" s="76"/>
      <c r="L40" s="76"/>
      <c r="M40" s="140"/>
      <c r="N40" s="69"/>
      <c r="O40" s="76"/>
      <c r="P40" s="76"/>
      <c r="Q40" s="76"/>
      <c r="R40" s="76"/>
      <c r="S40" s="76"/>
      <c r="T40" s="77"/>
      <c r="U40" s="77"/>
      <c r="V40" s="77"/>
      <c r="W40" s="77"/>
      <c r="X40" s="77"/>
      <c r="Y40" s="190"/>
      <c r="Z40" s="190"/>
      <c r="AA40" s="190"/>
      <c r="AB40" s="190"/>
      <c r="AC40" s="190"/>
      <c r="AD40" s="140"/>
      <c r="AE40" s="69"/>
      <c r="AF40" s="190"/>
      <c r="AG40" s="190"/>
      <c r="AH40" s="76"/>
      <c r="AI40" s="76"/>
      <c r="AJ40" s="78"/>
      <c r="AK40" s="78"/>
      <c r="AL40" s="80"/>
      <c r="AM40" s="80"/>
      <c r="AN40" s="78"/>
      <c r="AO40" s="78"/>
      <c r="AP40" s="80"/>
      <c r="AQ40" s="80"/>
      <c r="AR40" s="78"/>
      <c r="AS40" s="78"/>
      <c r="AT40" s="80"/>
      <c r="AU40" s="80"/>
      <c r="AV40" s="78"/>
      <c r="AW40" s="78"/>
      <c r="AX40" s="80"/>
      <c r="AY40" s="80"/>
      <c r="AZ40" s="78"/>
      <c r="BA40" s="78"/>
      <c r="BB40" s="80"/>
      <c r="BC40" s="80"/>
      <c r="BD40" s="78"/>
      <c r="BE40" s="78"/>
      <c r="BF40" s="80"/>
      <c r="BG40" s="80"/>
      <c r="BH40" s="78"/>
      <c r="BI40" s="78"/>
      <c r="BJ40" s="80"/>
      <c r="BK40" s="80"/>
      <c r="BL40" s="78"/>
      <c r="BM40" s="78"/>
      <c r="BN40" s="80"/>
      <c r="BO40" s="80"/>
      <c r="BP40" s="78"/>
      <c r="BQ40" s="78"/>
      <c r="BR40" s="80"/>
      <c r="BS40" s="80"/>
      <c r="BT40" s="78"/>
      <c r="BU40" s="78"/>
      <c r="BV40" s="80"/>
      <c r="BW40" s="80"/>
      <c r="BX40" s="78"/>
      <c r="BY40" s="78"/>
      <c r="BZ40" s="80"/>
      <c r="CA40" s="80"/>
      <c r="CB40" s="78"/>
      <c r="CC40" s="78"/>
      <c r="CD40" s="80"/>
      <c r="CE40" s="80"/>
      <c r="CF40" s="78"/>
      <c r="CG40" s="78"/>
      <c r="CH40" s="80"/>
      <c r="CI40" s="80"/>
      <c r="CJ40" s="78"/>
      <c r="CK40" s="78"/>
      <c r="CL40" s="80"/>
      <c r="CM40" s="80"/>
      <c r="CN40" s="79"/>
      <c r="CO40" s="79"/>
      <c r="CP40" s="79"/>
      <c r="CQ40" s="79"/>
      <c r="CR40" s="79"/>
      <c r="CS40" s="79"/>
      <c r="CT40" s="68"/>
      <c r="CU40" s="75"/>
      <c r="CV40" s="75"/>
      <c r="CW40" s="68"/>
      <c r="CX40" s="68"/>
      <c r="CY40" s="75"/>
      <c r="CZ40" s="75"/>
      <c r="DA40" s="75"/>
      <c r="DB40" s="77"/>
      <c r="DC40" s="79"/>
      <c r="DD40" s="212"/>
    </row>
    <row r="41" spans="2:1477" s="6" customFormat="1" ht="24" customHeight="1" thickTop="1">
      <c r="B41" s="258" t="s">
        <v>638</v>
      </c>
      <c r="C41" s="259"/>
      <c r="D41" s="260"/>
      <c r="E41" s="110"/>
      <c r="F41" s="111"/>
      <c r="G41" s="159">
        <f>IF(B20="","",ROWS(B20:B40)-1)</f>
        <v>20</v>
      </c>
      <c r="H41" s="112">
        <f>SUM(H20:H40)</f>
        <v>29</v>
      </c>
      <c r="I41" s="112">
        <f>SUM(I20:I40)</f>
        <v>27</v>
      </c>
      <c r="J41" s="112">
        <f>SUM(J20:J40)</f>
        <v>4206</v>
      </c>
      <c r="K41" s="112">
        <f>SUM(K20:K40)</f>
        <v>7397</v>
      </c>
      <c r="L41" s="112">
        <f>SUM(L20:L40)</f>
        <v>7309</v>
      </c>
      <c r="M41" s="142">
        <f>IF(G41="",0,N41/G41)</f>
        <v>0.75</v>
      </c>
      <c r="N41" s="112">
        <f t="shared" ref="N41:AC41" si="19">SUM(N20:N40)</f>
        <v>15</v>
      </c>
      <c r="O41" s="112">
        <f t="shared" si="19"/>
        <v>88</v>
      </c>
      <c r="P41" s="113">
        <f t="shared" si="19"/>
        <v>12</v>
      </c>
      <c r="Q41" s="113">
        <f t="shared" si="19"/>
        <v>0</v>
      </c>
      <c r="R41" s="112">
        <f t="shared" si="19"/>
        <v>2082</v>
      </c>
      <c r="S41" s="112">
        <f t="shared" si="19"/>
        <v>1109</v>
      </c>
      <c r="T41" s="114">
        <f t="shared" si="19"/>
        <v>110523269</v>
      </c>
      <c r="U41" s="114">
        <f t="shared" si="19"/>
        <v>1423583</v>
      </c>
      <c r="V41" s="114">
        <f t="shared" si="19"/>
        <v>109099685</v>
      </c>
      <c r="W41" s="114">
        <f t="shared" si="19"/>
        <v>111318374</v>
      </c>
      <c r="X41" s="114">
        <f t="shared" si="19"/>
        <v>112890041</v>
      </c>
      <c r="Y41" s="114">
        <f t="shared" si="19"/>
        <v>-45432</v>
      </c>
      <c r="Z41" s="114">
        <f t="shared" si="19"/>
        <v>0</v>
      </c>
      <c r="AA41" s="114">
        <f t="shared" si="19"/>
        <v>-45432</v>
      </c>
      <c r="AB41" s="114">
        <f t="shared" si="19"/>
        <v>112844609</v>
      </c>
      <c r="AC41" s="114">
        <f t="shared" si="19"/>
        <v>113366452</v>
      </c>
      <c r="AD41" s="142">
        <f>IF(G41="",0,AE41/G41)</f>
        <v>1</v>
      </c>
      <c r="AE41" s="144">
        <f t="shared" ref="AE41:CM41" si="20">SUM(AE20:AE40)</f>
        <v>20</v>
      </c>
      <c r="AF41" s="114">
        <f t="shared" si="20"/>
        <v>560026</v>
      </c>
      <c r="AG41" s="114">
        <f t="shared" si="20"/>
        <v>795106</v>
      </c>
      <c r="AH41" s="115">
        <f t="shared" si="20"/>
        <v>1740</v>
      </c>
      <c r="AI41" s="115">
        <f t="shared" si="20"/>
        <v>798</v>
      </c>
      <c r="AJ41" s="115">
        <f t="shared" si="20"/>
        <v>0</v>
      </c>
      <c r="AK41" s="115">
        <f t="shared" si="20"/>
        <v>92</v>
      </c>
      <c r="AL41" s="114">
        <f t="shared" si="20"/>
        <v>573908</v>
      </c>
      <c r="AM41" s="114">
        <f t="shared" si="20"/>
        <v>9554</v>
      </c>
      <c r="AN41" s="115">
        <f t="shared" si="20"/>
        <v>60</v>
      </c>
      <c r="AO41" s="115">
        <f t="shared" si="20"/>
        <v>422</v>
      </c>
      <c r="AP41" s="114">
        <f t="shared" si="20"/>
        <v>723706</v>
      </c>
      <c r="AQ41" s="114">
        <f t="shared" si="20"/>
        <v>27290</v>
      </c>
      <c r="AR41" s="115">
        <f t="shared" si="20"/>
        <v>0</v>
      </c>
      <c r="AS41" s="115">
        <f t="shared" si="20"/>
        <v>0</v>
      </c>
      <c r="AT41" s="114">
        <f t="shared" si="20"/>
        <v>0</v>
      </c>
      <c r="AU41" s="114">
        <f t="shared" si="20"/>
        <v>0</v>
      </c>
      <c r="AV41" s="115">
        <f t="shared" si="20"/>
        <v>0</v>
      </c>
      <c r="AW41" s="115">
        <f t="shared" si="20"/>
        <v>0</v>
      </c>
      <c r="AX41" s="114">
        <f t="shared" si="20"/>
        <v>0</v>
      </c>
      <c r="AY41" s="114">
        <f t="shared" si="20"/>
        <v>0</v>
      </c>
      <c r="AZ41" s="115">
        <f t="shared" si="20"/>
        <v>0</v>
      </c>
      <c r="BA41" s="115">
        <f t="shared" si="20"/>
        <v>0</v>
      </c>
      <c r="BB41" s="114">
        <f t="shared" si="20"/>
        <v>0</v>
      </c>
      <c r="BC41" s="114">
        <f t="shared" si="20"/>
        <v>0</v>
      </c>
      <c r="BD41" s="115">
        <f t="shared" si="20"/>
        <v>0</v>
      </c>
      <c r="BE41" s="115">
        <f t="shared" si="20"/>
        <v>0</v>
      </c>
      <c r="BF41" s="114">
        <f t="shared" si="20"/>
        <v>8225</v>
      </c>
      <c r="BG41" s="114">
        <f t="shared" si="20"/>
        <v>0</v>
      </c>
      <c r="BH41" s="115">
        <f t="shared" si="20"/>
        <v>0</v>
      </c>
      <c r="BI41" s="115">
        <f t="shared" si="20"/>
        <v>4</v>
      </c>
      <c r="BJ41" s="114">
        <f t="shared" si="20"/>
        <v>21920</v>
      </c>
      <c r="BK41" s="114">
        <f t="shared" si="20"/>
        <v>11829</v>
      </c>
      <c r="BL41" s="115">
        <f t="shared" si="20"/>
        <v>0</v>
      </c>
      <c r="BM41" s="115">
        <f t="shared" si="20"/>
        <v>0</v>
      </c>
      <c r="BN41" s="114">
        <f t="shared" si="20"/>
        <v>0</v>
      </c>
      <c r="BO41" s="114">
        <f t="shared" si="20"/>
        <v>0</v>
      </c>
      <c r="BP41" s="115">
        <f t="shared" si="20"/>
        <v>364</v>
      </c>
      <c r="BQ41" s="115">
        <f t="shared" si="20"/>
        <v>616</v>
      </c>
      <c r="BR41" s="114">
        <f t="shared" si="20"/>
        <v>35455</v>
      </c>
      <c r="BS41" s="114">
        <f t="shared" si="20"/>
        <v>0</v>
      </c>
      <c r="BT41" s="115">
        <f t="shared" si="20"/>
        <v>0</v>
      </c>
      <c r="BU41" s="115">
        <f t="shared" si="20"/>
        <v>0</v>
      </c>
      <c r="BV41" s="114">
        <f t="shared" si="20"/>
        <v>0</v>
      </c>
      <c r="BW41" s="114">
        <f t="shared" si="20"/>
        <v>0</v>
      </c>
      <c r="BX41" s="115">
        <f t="shared" si="20"/>
        <v>0</v>
      </c>
      <c r="BY41" s="115">
        <f t="shared" si="20"/>
        <v>0</v>
      </c>
      <c r="BZ41" s="114">
        <f t="shared" si="20"/>
        <v>0</v>
      </c>
      <c r="CA41" s="114">
        <f t="shared" si="20"/>
        <v>0</v>
      </c>
      <c r="CB41" s="115">
        <f t="shared" si="20"/>
        <v>120</v>
      </c>
      <c r="CC41" s="115">
        <f t="shared" si="20"/>
        <v>0</v>
      </c>
      <c r="CD41" s="114">
        <f t="shared" si="20"/>
        <v>0</v>
      </c>
      <c r="CE41" s="114">
        <f t="shared" si="20"/>
        <v>0</v>
      </c>
      <c r="CF41" s="115">
        <f t="shared" si="20"/>
        <v>0</v>
      </c>
      <c r="CG41" s="115">
        <f t="shared" si="20"/>
        <v>-25</v>
      </c>
      <c r="CH41" s="114">
        <f t="shared" si="20"/>
        <v>-83255</v>
      </c>
      <c r="CI41" s="114">
        <f t="shared" si="20"/>
        <v>0</v>
      </c>
      <c r="CJ41" s="115">
        <f t="shared" si="20"/>
        <v>544</v>
      </c>
      <c r="CK41" s="115">
        <f t="shared" si="20"/>
        <v>1109</v>
      </c>
      <c r="CL41" s="114">
        <f t="shared" si="20"/>
        <v>1279960</v>
      </c>
      <c r="CM41" s="114">
        <f t="shared" si="20"/>
        <v>48673</v>
      </c>
      <c r="CN41" s="116"/>
      <c r="CO41" s="116"/>
      <c r="CP41" s="116"/>
      <c r="CQ41" s="116"/>
      <c r="CR41" s="116"/>
      <c r="CS41" s="116"/>
      <c r="CT41" s="110"/>
      <c r="CU41" s="111"/>
      <c r="CV41" s="111"/>
      <c r="CW41" s="110"/>
      <c r="CX41" s="110"/>
      <c r="CY41" s="111"/>
      <c r="CZ41" s="111"/>
      <c r="DA41" s="111"/>
      <c r="DB41" s="114"/>
      <c r="DC41" s="116"/>
      <c r="DD41" s="210"/>
    </row>
    <row r="42" spans="2:1477" s="69" customFormat="1">
      <c r="B42" s="67" t="s">
        <v>0</v>
      </c>
      <c r="C42" s="67" t="s">
        <v>184</v>
      </c>
      <c r="D42" s="67" t="s">
        <v>185</v>
      </c>
      <c r="E42" s="68">
        <v>45056</v>
      </c>
      <c r="F42" s="67" t="s">
        <v>580</v>
      </c>
      <c r="G42" s="158" t="s">
        <v>584</v>
      </c>
      <c r="H42" s="187">
        <v>1</v>
      </c>
      <c r="I42" s="69">
        <v>1</v>
      </c>
      <c r="J42" s="69">
        <v>90</v>
      </c>
      <c r="K42" s="69">
        <v>188</v>
      </c>
      <c r="L42" s="69">
        <v>178</v>
      </c>
      <c r="M42" s="186">
        <f>IF(J42 = 0,0,(L42-AH42-AI42)/J42)</f>
        <v>1.8555555555555556</v>
      </c>
      <c r="N42" s="69">
        <f>IF(G42&lt;&gt;"",IF(M42&lt;=1.2,1,0),0)</f>
        <v>0</v>
      </c>
      <c r="O42" s="69">
        <v>10</v>
      </c>
      <c r="P42" s="69">
        <v>0</v>
      </c>
      <c r="Q42" s="69">
        <v>0</v>
      </c>
      <c r="R42" s="69">
        <v>11</v>
      </c>
      <c r="S42" s="69">
        <v>87</v>
      </c>
      <c r="T42" s="190">
        <v>596179</v>
      </c>
      <c r="U42" s="190">
        <v>30616</v>
      </c>
      <c r="V42" s="190">
        <v>565564</v>
      </c>
      <c r="W42" s="190">
        <v>596809</v>
      </c>
      <c r="X42" s="190">
        <v>579939</v>
      </c>
      <c r="Y42" s="190">
        <v>0</v>
      </c>
      <c r="Z42" s="190">
        <v>0</v>
      </c>
      <c r="AA42" s="190">
        <v>0</v>
      </c>
      <c r="AB42" s="190">
        <v>579939</v>
      </c>
      <c r="AC42" s="190">
        <v>579939</v>
      </c>
      <c r="AD42" s="186">
        <f>IF(V42=0,0,AC42/V42)</f>
        <v>1.0254171057563777</v>
      </c>
      <c r="AE42" s="69">
        <f>IF(AD42 &lt;=1.1,1,0)</f>
        <v>1</v>
      </c>
      <c r="AF42" s="190">
        <v>0</v>
      </c>
      <c r="AG42" s="190">
        <v>630</v>
      </c>
      <c r="AH42" s="69">
        <v>1</v>
      </c>
      <c r="AI42" s="69">
        <v>10</v>
      </c>
      <c r="AJ42" s="69">
        <v>0</v>
      </c>
      <c r="AK42" s="69">
        <v>87</v>
      </c>
      <c r="AL42" s="80">
        <v>6930</v>
      </c>
      <c r="AM42" s="80">
        <v>0</v>
      </c>
      <c r="AN42" s="69">
        <v>0</v>
      </c>
      <c r="AO42" s="69">
        <v>0</v>
      </c>
      <c r="AP42" s="80">
        <v>630</v>
      </c>
      <c r="AQ42" s="80">
        <v>0</v>
      </c>
      <c r="AR42" s="69">
        <v>0</v>
      </c>
      <c r="AS42" s="69">
        <v>0</v>
      </c>
      <c r="AT42" s="80">
        <v>0</v>
      </c>
      <c r="AU42" s="80">
        <v>0</v>
      </c>
      <c r="AV42" s="69">
        <v>0</v>
      </c>
      <c r="AW42" s="69">
        <v>0</v>
      </c>
      <c r="AX42" s="80">
        <v>0</v>
      </c>
      <c r="AY42" s="80">
        <v>0</v>
      </c>
      <c r="AZ42" s="69">
        <v>0</v>
      </c>
      <c r="BA42" s="69">
        <v>0</v>
      </c>
      <c r="BB42" s="80">
        <v>0</v>
      </c>
      <c r="BC42" s="80">
        <v>0</v>
      </c>
      <c r="BD42" s="69">
        <v>0</v>
      </c>
      <c r="BE42" s="69">
        <v>0</v>
      </c>
      <c r="BF42" s="80">
        <v>0</v>
      </c>
      <c r="BG42" s="80">
        <v>0</v>
      </c>
      <c r="BH42" s="69">
        <v>0</v>
      </c>
      <c r="BI42" s="69">
        <v>0</v>
      </c>
      <c r="BJ42" s="80">
        <v>0</v>
      </c>
      <c r="BK42" s="80">
        <v>0</v>
      </c>
      <c r="BL42" s="69">
        <v>0</v>
      </c>
      <c r="BM42" s="69">
        <v>0</v>
      </c>
      <c r="BN42" s="80">
        <v>0</v>
      </c>
      <c r="BO42" s="80">
        <v>0</v>
      </c>
      <c r="BP42" s="69">
        <v>0</v>
      </c>
      <c r="BQ42" s="69">
        <v>0</v>
      </c>
      <c r="BR42" s="80">
        <v>0</v>
      </c>
      <c r="BS42" s="80">
        <v>0</v>
      </c>
      <c r="BT42" s="69">
        <v>0</v>
      </c>
      <c r="BU42" s="69">
        <v>0</v>
      </c>
      <c r="BV42" s="80">
        <v>0</v>
      </c>
      <c r="BW42" s="80">
        <v>0</v>
      </c>
      <c r="BX42" s="69">
        <v>0</v>
      </c>
      <c r="BY42" s="69">
        <v>0</v>
      </c>
      <c r="BZ42" s="80">
        <v>0</v>
      </c>
      <c r="CA42" s="80">
        <v>0</v>
      </c>
      <c r="CB42" s="69">
        <v>0</v>
      </c>
      <c r="CC42" s="69">
        <v>0</v>
      </c>
      <c r="CD42" s="80">
        <v>0</v>
      </c>
      <c r="CE42" s="80">
        <v>0</v>
      </c>
      <c r="CF42" s="69">
        <v>0</v>
      </c>
      <c r="CG42" s="69">
        <v>0</v>
      </c>
      <c r="CH42" s="80">
        <v>0</v>
      </c>
      <c r="CI42" s="80">
        <v>0</v>
      </c>
      <c r="CJ42" s="69">
        <v>0</v>
      </c>
      <c r="CK42" s="69">
        <v>87</v>
      </c>
      <c r="CL42" s="80">
        <v>7560</v>
      </c>
      <c r="CM42" s="80">
        <v>0</v>
      </c>
      <c r="CN42" s="67" t="s">
        <v>434</v>
      </c>
      <c r="CO42" s="67" t="s">
        <v>435</v>
      </c>
      <c r="CP42" s="67" t="s">
        <v>415</v>
      </c>
      <c r="CQ42" s="67" t="s">
        <v>415</v>
      </c>
      <c r="CR42" s="67" t="s">
        <v>415</v>
      </c>
      <c r="CS42" s="67" t="s">
        <v>415</v>
      </c>
      <c r="CT42" s="68">
        <v>45512</v>
      </c>
      <c r="CU42" s="67" t="s">
        <v>576</v>
      </c>
      <c r="CV42" s="67" t="s">
        <v>579</v>
      </c>
      <c r="CW42" s="68" t="s">
        <v>168</v>
      </c>
      <c r="CX42" s="68">
        <v>45448</v>
      </c>
      <c r="CY42" s="67" t="s">
        <v>580</v>
      </c>
      <c r="CZ42" s="67" t="s">
        <v>581</v>
      </c>
      <c r="DA42" s="67" t="s">
        <v>346</v>
      </c>
      <c r="DB42" s="81">
        <v>642935.05000000005</v>
      </c>
      <c r="DC42" s="67"/>
      <c r="DD42" s="67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</row>
    <row r="43" spans="2:1477" s="69" customFormat="1">
      <c r="B43" s="67" t="s">
        <v>0</v>
      </c>
      <c r="C43" s="67" t="s">
        <v>186</v>
      </c>
      <c r="D43" s="67" t="s">
        <v>187</v>
      </c>
      <c r="E43" s="68">
        <v>44517</v>
      </c>
      <c r="F43" s="67" t="s">
        <v>578</v>
      </c>
      <c r="G43" s="158" t="s">
        <v>577</v>
      </c>
      <c r="H43" s="187">
        <v>3</v>
      </c>
      <c r="I43" s="69">
        <v>5</v>
      </c>
      <c r="J43" s="69">
        <v>300</v>
      </c>
      <c r="K43" s="69">
        <v>716</v>
      </c>
      <c r="L43" s="69">
        <v>702</v>
      </c>
      <c r="M43" s="186">
        <f t="shared" ref="M43:M44" si="21">IF(J43 = 0,0,(L43-AH43-AI43)/J43)</f>
        <v>1.49</v>
      </c>
      <c r="N43" s="69">
        <f t="shared" ref="N43:N44" si="22">IF(G43&lt;&gt;"",IF(M43&lt;=1.2,1,0),0)</f>
        <v>0</v>
      </c>
      <c r="O43" s="69">
        <v>14</v>
      </c>
      <c r="P43" s="69">
        <v>0</v>
      </c>
      <c r="Q43" s="69">
        <v>0</v>
      </c>
      <c r="R43" s="69">
        <v>255</v>
      </c>
      <c r="S43" s="69">
        <v>161</v>
      </c>
      <c r="T43" s="190">
        <v>8137606</v>
      </c>
      <c r="U43" s="190">
        <v>73677</v>
      </c>
      <c r="V43" s="190">
        <v>8063929</v>
      </c>
      <c r="W43" s="190">
        <v>11055579</v>
      </c>
      <c r="X43" s="190">
        <v>11421194</v>
      </c>
      <c r="Y43" s="190">
        <v>0</v>
      </c>
      <c r="Z43" s="190">
        <v>0</v>
      </c>
      <c r="AA43" s="190">
        <v>0</v>
      </c>
      <c r="AB43" s="190">
        <v>11421194</v>
      </c>
      <c r="AC43" s="190">
        <v>11370860</v>
      </c>
      <c r="AD43" s="186">
        <f t="shared" ref="AD43:AD44" si="23">IF(V43=0,0,AC43/V43)</f>
        <v>1.4100893001414074</v>
      </c>
      <c r="AE43" s="69">
        <f t="shared" ref="AE43:AE44" si="24">IF(AD43 &lt;=1.1,1,0)</f>
        <v>0</v>
      </c>
      <c r="AF43" s="190">
        <v>0</v>
      </c>
      <c r="AG43" s="190">
        <v>2917973</v>
      </c>
      <c r="AH43" s="69">
        <v>194</v>
      </c>
      <c r="AI43" s="69">
        <v>61</v>
      </c>
      <c r="AJ43" s="69">
        <v>0</v>
      </c>
      <c r="AK43" s="69">
        <v>0</v>
      </c>
      <c r="AL43" s="80">
        <v>17743</v>
      </c>
      <c r="AM43" s="80">
        <v>0</v>
      </c>
      <c r="AN43" s="69">
        <v>0</v>
      </c>
      <c r="AO43" s="69">
        <v>161</v>
      </c>
      <c r="AP43" s="80">
        <v>2879911</v>
      </c>
      <c r="AQ43" s="80">
        <v>0</v>
      </c>
      <c r="AR43" s="69">
        <v>0</v>
      </c>
      <c r="AS43" s="69">
        <v>0</v>
      </c>
      <c r="AT43" s="80">
        <v>34372</v>
      </c>
      <c r="AU43" s="80">
        <v>0</v>
      </c>
      <c r="AV43" s="69">
        <v>0</v>
      </c>
      <c r="AW43" s="69">
        <v>0</v>
      </c>
      <c r="AX43" s="80">
        <v>0</v>
      </c>
      <c r="AY43" s="80">
        <v>0</v>
      </c>
      <c r="AZ43" s="69">
        <v>0</v>
      </c>
      <c r="BA43" s="69">
        <v>0</v>
      </c>
      <c r="BB43" s="80">
        <v>0</v>
      </c>
      <c r="BC43" s="80">
        <v>0</v>
      </c>
      <c r="BD43" s="69">
        <v>0</v>
      </c>
      <c r="BE43" s="69">
        <v>0</v>
      </c>
      <c r="BF43" s="80">
        <v>0</v>
      </c>
      <c r="BG43" s="80">
        <v>0</v>
      </c>
      <c r="BH43" s="69">
        <v>0</v>
      </c>
      <c r="BI43" s="69">
        <v>0</v>
      </c>
      <c r="BJ43" s="80">
        <v>0</v>
      </c>
      <c r="BK43" s="80">
        <v>0</v>
      </c>
      <c r="BL43" s="69">
        <v>0</v>
      </c>
      <c r="BM43" s="69">
        <v>0</v>
      </c>
      <c r="BN43" s="80">
        <v>0</v>
      </c>
      <c r="BO43" s="80">
        <v>0</v>
      </c>
      <c r="BP43" s="69">
        <v>0</v>
      </c>
      <c r="BQ43" s="69">
        <v>0</v>
      </c>
      <c r="BR43" s="80">
        <v>50335</v>
      </c>
      <c r="BS43" s="80">
        <v>0</v>
      </c>
      <c r="BT43" s="69">
        <v>0</v>
      </c>
      <c r="BU43" s="69">
        <v>0</v>
      </c>
      <c r="BV43" s="80">
        <v>0</v>
      </c>
      <c r="BW43" s="80">
        <v>0</v>
      </c>
      <c r="BX43" s="69">
        <v>0</v>
      </c>
      <c r="BY43" s="69">
        <v>0</v>
      </c>
      <c r="BZ43" s="80">
        <v>0</v>
      </c>
      <c r="CA43" s="80">
        <v>0</v>
      </c>
      <c r="CB43" s="69">
        <v>0</v>
      </c>
      <c r="CC43" s="69">
        <v>0</v>
      </c>
      <c r="CD43" s="80">
        <v>0</v>
      </c>
      <c r="CE43" s="80">
        <v>0</v>
      </c>
      <c r="CF43" s="69">
        <v>0</v>
      </c>
      <c r="CG43" s="69">
        <v>0</v>
      </c>
      <c r="CH43" s="80">
        <v>0</v>
      </c>
      <c r="CI43" s="80">
        <v>0</v>
      </c>
      <c r="CJ43" s="69">
        <v>0</v>
      </c>
      <c r="CK43" s="69">
        <v>161</v>
      </c>
      <c r="CL43" s="80">
        <v>2982361</v>
      </c>
      <c r="CM43" s="80">
        <v>0</v>
      </c>
      <c r="CN43" s="67" t="s">
        <v>436</v>
      </c>
      <c r="CO43" s="67" t="s">
        <v>437</v>
      </c>
      <c r="CP43" s="67" t="s">
        <v>415</v>
      </c>
      <c r="CQ43" s="67" t="s">
        <v>415</v>
      </c>
      <c r="CR43" s="67" t="s">
        <v>415</v>
      </c>
      <c r="CS43" s="67" t="s">
        <v>415</v>
      </c>
      <c r="CT43" s="68">
        <v>45505</v>
      </c>
      <c r="CU43" s="67" t="s">
        <v>576</v>
      </c>
      <c r="CV43" s="67" t="s">
        <v>579</v>
      </c>
      <c r="CW43" s="68" t="s">
        <v>168</v>
      </c>
      <c r="CX43" s="68">
        <v>45419</v>
      </c>
      <c r="CY43" s="67" t="s">
        <v>580</v>
      </c>
      <c r="CZ43" s="67" t="s">
        <v>581</v>
      </c>
      <c r="DA43" s="67" t="s">
        <v>346</v>
      </c>
      <c r="DB43" s="81">
        <v>9316376.8300000001</v>
      </c>
      <c r="DC43" s="67"/>
      <c r="DD43" s="67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</row>
    <row r="44" spans="2:1477" s="69" customFormat="1">
      <c r="B44" s="67" t="s">
        <v>0</v>
      </c>
      <c r="C44" s="67" t="s">
        <v>188</v>
      </c>
      <c r="D44" s="67" t="s">
        <v>189</v>
      </c>
      <c r="E44" s="68">
        <v>43936</v>
      </c>
      <c r="F44" s="67" t="s">
        <v>580</v>
      </c>
      <c r="G44" s="158" t="s">
        <v>594</v>
      </c>
      <c r="H44" s="187">
        <v>4</v>
      </c>
      <c r="I44" s="69">
        <v>24</v>
      </c>
      <c r="J44" s="69">
        <v>820</v>
      </c>
      <c r="K44" s="69">
        <v>1353</v>
      </c>
      <c r="L44" s="69">
        <v>1353</v>
      </c>
      <c r="M44" s="186">
        <f t="shared" si="21"/>
        <v>1.3426829268292684</v>
      </c>
      <c r="N44" s="69">
        <f t="shared" si="22"/>
        <v>0</v>
      </c>
      <c r="O44" s="69">
        <v>0</v>
      </c>
      <c r="P44" s="69">
        <v>0</v>
      </c>
      <c r="Q44" s="69">
        <v>0</v>
      </c>
      <c r="R44" s="69">
        <v>268</v>
      </c>
      <c r="S44" s="69">
        <v>265</v>
      </c>
      <c r="T44" s="190">
        <v>23611420</v>
      </c>
      <c r="U44" s="190">
        <v>200000</v>
      </c>
      <c r="V44" s="190">
        <v>23411420</v>
      </c>
      <c r="W44" s="190">
        <v>27138289</v>
      </c>
      <c r="X44" s="190">
        <v>27685573</v>
      </c>
      <c r="Y44" s="190">
        <v>0</v>
      </c>
      <c r="Z44" s="190">
        <v>0</v>
      </c>
      <c r="AA44" s="190">
        <v>0</v>
      </c>
      <c r="AB44" s="190">
        <v>27685573</v>
      </c>
      <c r="AC44" s="190">
        <v>27771520</v>
      </c>
      <c r="AD44" s="186">
        <f t="shared" si="23"/>
        <v>1.1862381692353561</v>
      </c>
      <c r="AE44" s="69">
        <f t="shared" si="24"/>
        <v>0</v>
      </c>
      <c r="AF44" s="190">
        <v>1123706</v>
      </c>
      <c r="AG44" s="190">
        <v>3526869</v>
      </c>
      <c r="AH44" s="69">
        <v>109</v>
      </c>
      <c r="AI44" s="69">
        <v>143</v>
      </c>
      <c r="AJ44" s="69">
        <v>0</v>
      </c>
      <c r="AK44" s="69">
        <v>190</v>
      </c>
      <c r="AL44" s="80">
        <v>2082836</v>
      </c>
      <c r="AM44" s="80">
        <v>1770145</v>
      </c>
      <c r="AN44" s="69">
        <v>0</v>
      </c>
      <c r="AO44" s="69">
        <v>62</v>
      </c>
      <c r="AP44" s="80">
        <v>1249941</v>
      </c>
      <c r="AQ44" s="80">
        <v>115377</v>
      </c>
      <c r="AR44" s="69">
        <v>0</v>
      </c>
      <c r="AS44" s="69">
        <v>0</v>
      </c>
      <c r="AT44" s="80">
        <v>0</v>
      </c>
      <c r="AU44" s="80">
        <v>0</v>
      </c>
      <c r="AV44" s="69">
        <v>0</v>
      </c>
      <c r="AW44" s="69">
        <v>0</v>
      </c>
      <c r="AX44" s="80">
        <v>0</v>
      </c>
      <c r="AY44" s="80">
        <v>0</v>
      </c>
      <c r="AZ44" s="69">
        <v>0</v>
      </c>
      <c r="BA44" s="69">
        <v>0</v>
      </c>
      <c r="BB44" s="80">
        <v>0</v>
      </c>
      <c r="BC44" s="80">
        <v>0</v>
      </c>
      <c r="BD44" s="69">
        <v>1</v>
      </c>
      <c r="BE44" s="69">
        <v>0</v>
      </c>
      <c r="BF44" s="80">
        <v>14584</v>
      </c>
      <c r="BG44" s="80">
        <v>0</v>
      </c>
      <c r="BH44" s="69">
        <v>15</v>
      </c>
      <c r="BI44" s="69">
        <v>0</v>
      </c>
      <c r="BJ44" s="80">
        <v>13820</v>
      </c>
      <c r="BK44" s="80">
        <v>1228</v>
      </c>
      <c r="BL44" s="69">
        <v>0</v>
      </c>
      <c r="BM44" s="69">
        <v>0</v>
      </c>
      <c r="BN44" s="80">
        <v>0</v>
      </c>
      <c r="BO44" s="80">
        <v>0</v>
      </c>
      <c r="BP44" s="69">
        <v>6</v>
      </c>
      <c r="BQ44" s="69">
        <v>0</v>
      </c>
      <c r="BR44" s="80">
        <v>23052</v>
      </c>
      <c r="BS44" s="80">
        <v>13403</v>
      </c>
      <c r="BT44" s="69">
        <v>0</v>
      </c>
      <c r="BU44" s="69">
        <v>0</v>
      </c>
      <c r="BV44" s="80">
        <v>0</v>
      </c>
      <c r="BW44" s="80">
        <v>0</v>
      </c>
      <c r="BX44" s="69">
        <v>0</v>
      </c>
      <c r="BY44" s="69">
        <v>13</v>
      </c>
      <c r="BZ44" s="80">
        <v>218121</v>
      </c>
      <c r="CA44" s="80">
        <v>218121</v>
      </c>
      <c r="CB44" s="69">
        <v>0</v>
      </c>
      <c r="CC44" s="69">
        <v>0</v>
      </c>
      <c r="CD44" s="80">
        <v>0</v>
      </c>
      <c r="CE44" s="80">
        <v>0</v>
      </c>
      <c r="CF44" s="69">
        <v>0</v>
      </c>
      <c r="CG44" s="69">
        <v>0</v>
      </c>
      <c r="CH44" s="80">
        <v>0</v>
      </c>
      <c r="CI44" s="80">
        <v>0</v>
      </c>
      <c r="CJ44" s="69">
        <v>22</v>
      </c>
      <c r="CK44" s="69">
        <v>265</v>
      </c>
      <c r="CL44" s="80">
        <v>3602355</v>
      </c>
      <c r="CM44" s="80">
        <v>2118274</v>
      </c>
      <c r="CN44" s="67" t="s">
        <v>438</v>
      </c>
      <c r="CO44" s="67" t="s">
        <v>439</v>
      </c>
      <c r="CP44" s="67" t="s">
        <v>415</v>
      </c>
      <c r="CQ44" s="67" t="s">
        <v>415</v>
      </c>
      <c r="CR44" s="67" t="s">
        <v>415</v>
      </c>
      <c r="CS44" s="67" t="s">
        <v>415</v>
      </c>
      <c r="CT44" s="68">
        <v>45525</v>
      </c>
      <c r="CU44" s="67" t="s">
        <v>576</v>
      </c>
      <c r="CV44" s="67" t="s">
        <v>579</v>
      </c>
      <c r="CW44" s="68" t="s">
        <v>168</v>
      </c>
      <c r="CX44" s="68">
        <v>45377</v>
      </c>
      <c r="CY44" s="67" t="s">
        <v>583</v>
      </c>
      <c r="CZ44" s="67" t="s">
        <v>581</v>
      </c>
      <c r="DA44" s="67" t="s">
        <v>588</v>
      </c>
      <c r="DB44" s="81">
        <v>23815761.260000002</v>
      </c>
      <c r="DC44" s="67"/>
      <c r="DD44" s="67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</row>
    <row r="45" spans="2:1477" s="5" customFormat="1" ht="12" customHeight="1" thickBot="1">
      <c r="B45" s="75"/>
      <c r="C45" s="75"/>
      <c r="D45" s="75"/>
      <c r="E45" s="68"/>
      <c r="F45" s="75"/>
      <c r="G45" s="75"/>
      <c r="H45" s="187"/>
      <c r="I45" s="76"/>
      <c r="J45" s="76"/>
      <c r="K45" s="76"/>
      <c r="L45" s="76"/>
      <c r="M45" s="140"/>
      <c r="N45" s="69"/>
      <c r="O45" s="76"/>
      <c r="P45" s="76"/>
      <c r="Q45" s="76"/>
      <c r="R45" s="76"/>
      <c r="S45" s="76"/>
      <c r="T45" s="77"/>
      <c r="U45" s="77"/>
      <c r="V45" s="77"/>
      <c r="W45" s="77"/>
      <c r="X45" s="77"/>
      <c r="Y45" s="190"/>
      <c r="Z45" s="190"/>
      <c r="AA45" s="190"/>
      <c r="AB45" s="190"/>
      <c r="AC45" s="190"/>
      <c r="AD45" s="140"/>
      <c r="AE45" s="69"/>
      <c r="AF45" s="190"/>
      <c r="AG45" s="190"/>
      <c r="AH45" s="76"/>
      <c r="AI45" s="76"/>
      <c r="AJ45" s="78"/>
      <c r="AK45" s="78"/>
      <c r="AL45" s="80"/>
      <c r="AM45" s="80"/>
      <c r="AN45" s="78"/>
      <c r="AO45" s="78"/>
      <c r="AP45" s="80"/>
      <c r="AQ45" s="80"/>
      <c r="AR45" s="78"/>
      <c r="AS45" s="78"/>
      <c r="AT45" s="80"/>
      <c r="AU45" s="80"/>
      <c r="AV45" s="78"/>
      <c r="AW45" s="78"/>
      <c r="AX45" s="80"/>
      <c r="AY45" s="80"/>
      <c r="AZ45" s="78"/>
      <c r="BA45" s="78"/>
      <c r="BB45" s="80"/>
      <c r="BC45" s="80"/>
      <c r="BD45" s="78"/>
      <c r="BE45" s="78"/>
      <c r="BF45" s="80"/>
      <c r="BG45" s="80"/>
      <c r="BH45" s="78"/>
      <c r="BI45" s="78"/>
      <c r="BJ45" s="80"/>
      <c r="BK45" s="80"/>
      <c r="BL45" s="78"/>
      <c r="BM45" s="78"/>
      <c r="BN45" s="80"/>
      <c r="BO45" s="80"/>
      <c r="BP45" s="78"/>
      <c r="BQ45" s="78"/>
      <c r="BR45" s="80"/>
      <c r="BS45" s="80"/>
      <c r="BT45" s="78"/>
      <c r="BU45" s="78"/>
      <c r="BV45" s="80"/>
      <c r="BW45" s="80"/>
      <c r="BX45" s="78"/>
      <c r="BY45" s="78"/>
      <c r="BZ45" s="80"/>
      <c r="CA45" s="80"/>
      <c r="CB45" s="78"/>
      <c r="CC45" s="78"/>
      <c r="CD45" s="80"/>
      <c r="CE45" s="80"/>
      <c r="CF45" s="78"/>
      <c r="CG45" s="78"/>
      <c r="CH45" s="80"/>
      <c r="CI45" s="80"/>
      <c r="CJ45" s="78"/>
      <c r="CK45" s="78"/>
      <c r="CL45" s="80"/>
      <c r="CM45" s="80"/>
      <c r="CN45" s="79"/>
      <c r="CO45" s="79"/>
      <c r="CP45" s="79"/>
      <c r="CQ45" s="79"/>
      <c r="CR45" s="79"/>
      <c r="CS45" s="79"/>
      <c r="CT45" s="68"/>
      <c r="CU45" s="75"/>
      <c r="CV45" s="75"/>
      <c r="CW45" s="68"/>
      <c r="CX45" s="68"/>
      <c r="CY45" s="75"/>
      <c r="CZ45" s="75"/>
      <c r="DA45" s="75"/>
      <c r="DB45" s="77"/>
      <c r="DC45" s="79"/>
      <c r="DD45" s="212"/>
    </row>
    <row r="46" spans="2:1477" s="6" customFormat="1" ht="24" customHeight="1" thickTop="1" thickBot="1">
      <c r="B46" s="261" t="s">
        <v>639</v>
      </c>
      <c r="C46" s="262"/>
      <c r="D46" s="263"/>
      <c r="E46" s="7"/>
      <c r="F46" s="8"/>
      <c r="G46" s="141">
        <f>IF(B42="","",ROWS(B42:B45)-1)</f>
        <v>3</v>
      </c>
      <c r="H46" s="9">
        <f>SUM(H42:H45)</f>
        <v>8</v>
      </c>
      <c r="I46" s="9">
        <f>SUM(I42:I45)</f>
        <v>30</v>
      </c>
      <c r="J46" s="9">
        <f>SUM(J42:J45)</f>
        <v>1210</v>
      </c>
      <c r="K46" s="9">
        <f>SUM(K42:K45)</f>
        <v>2257</v>
      </c>
      <c r="L46" s="9">
        <f>SUM(L42:L45)</f>
        <v>2233</v>
      </c>
      <c r="M46" s="142">
        <f>IF(G46="",0,N46/G46)</f>
        <v>0</v>
      </c>
      <c r="N46" s="9">
        <f t="shared" ref="N46:AC46" si="25">SUM(N42:N45)</f>
        <v>0</v>
      </c>
      <c r="O46" s="9">
        <f t="shared" si="25"/>
        <v>24</v>
      </c>
      <c r="P46" s="10">
        <f t="shared" si="25"/>
        <v>0</v>
      </c>
      <c r="Q46" s="10">
        <f t="shared" si="25"/>
        <v>0</v>
      </c>
      <c r="R46" s="9">
        <f t="shared" si="25"/>
        <v>534</v>
      </c>
      <c r="S46" s="9">
        <f t="shared" si="25"/>
        <v>513</v>
      </c>
      <c r="T46" s="11">
        <f t="shared" si="25"/>
        <v>32345205</v>
      </c>
      <c r="U46" s="11">
        <f t="shared" si="25"/>
        <v>304293</v>
      </c>
      <c r="V46" s="11">
        <f t="shared" si="25"/>
        <v>32040913</v>
      </c>
      <c r="W46" s="11">
        <f t="shared" si="25"/>
        <v>38790677</v>
      </c>
      <c r="X46" s="11">
        <f t="shared" si="25"/>
        <v>39686706</v>
      </c>
      <c r="Y46" s="11">
        <f t="shared" si="25"/>
        <v>0</v>
      </c>
      <c r="Z46" s="11">
        <f t="shared" si="25"/>
        <v>0</v>
      </c>
      <c r="AA46" s="11">
        <f t="shared" si="25"/>
        <v>0</v>
      </c>
      <c r="AB46" s="11">
        <f t="shared" si="25"/>
        <v>39686706</v>
      </c>
      <c r="AC46" s="11">
        <f t="shared" si="25"/>
        <v>39722319</v>
      </c>
      <c r="AD46" s="142">
        <f>IF(G46="",0,AE46/G46)</f>
        <v>0.33333333333333331</v>
      </c>
      <c r="AE46" s="145">
        <f t="shared" ref="AE46:CM46" si="26">SUM(AE42:AE45)</f>
        <v>1</v>
      </c>
      <c r="AF46" s="11">
        <f t="shared" si="26"/>
        <v>1123706</v>
      </c>
      <c r="AG46" s="11">
        <f t="shared" si="26"/>
        <v>6445472</v>
      </c>
      <c r="AH46" s="12">
        <f t="shared" si="26"/>
        <v>304</v>
      </c>
      <c r="AI46" s="12">
        <f t="shared" si="26"/>
        <v>214</v>
      </c>
      <c r="AJ46" s="12">
        <f t="shared" si="26"/>
        <v>0</v>
      </c>
      <c r="AK46" s="12">
        <f t="shared" si="26"/>
        <v>277</v>
      </c>
      <c r="AL46" s="11">
        <f t="shared" si="26"/>
        <v>2107509</v>
      </c>
      <c r="AM46" s="11">
        <f t="shared" si="26"/>
        <v>1770145</v>
      </c>
      <c r="AN46" s="12">
        <f t="shared" si="26"/>
        <v>0</v>
      </c>
      <c r="AO46" s="12">
        <f t="shared" si="26"/>
        <v>223</v>
      </c>
      <c r="AP46" s="11">
        <f t="shared" si="26"/>
        <v>4130482</v>
      </c>
      <c r="AQ46" s="11">
        <f t="shared" si="26"/>
        <v>115377</v>
      </c>
      <c r="AR46" s="12">
        <f t="shared" si="26"/>
        <v>0</v>
      </c>
      <c r="AS46" s="12">
        <f t="shared" si="26"/>
        <v>0</v>
      </c>
      <c r="AT46" s="11">
        <f t="shared" si="26"/>
        <v>34372</v>
      </c>
      <c r="AU46" s="11">
        <f t="shared" si="26"/>
        <v>0</v>
      </c>
      <c r="AV46" s="12">
        <f t="shared" si="26"/>
        <v>0</v>
      </c>
      <c r="AW46" s="12">
        <f t="shared" si="26"/>
        <v>0</v>
      </c>
      <c r="AX46" s="11">
        <f t="shared" si="26"/>
        <v>0</v>
      </c>
      <c r="AY46" s="11">
        <f t="shared" si="26"/>
        <v>0</v>
      </c>
      <c r="AZ46" s="12">
        <f t="shared" si="26"/>
        <v>0</v>
      </c>
      <c r="BA46" s="12">
        <f t="shared" si="26"/>
        <v>0</v>
      </c>
      <c r="BB46" s="11">
        <f t="shared" si="26"/>
        <v>0</v>
      </c>
      <c r="BC46" s="11">
        <f t="shared" si="26"/>
        <v>0</v>
      </c>
      <c r="BD46" s="12">
        <f t="shared" si="26"/>
        <v>1</v>
      </c>
      <c r="BE46" s="12">
        <f t="shared" si="26"/>
        <v>0</v>
      </c>
      <c r="BF46" s="11">
        <f t="shared" si="26"/>
        <v>14584</v>
      </c>
      <c r="BG46" s="11">
        <f t="shared" si="26"/>
        <v>0</v>
      </c>
      <c r="BH46" s="12">
        <f t="shared" si="26"/>
        <v>15</v>
      </c>
      <c r="BI46" s="12">
        <f t="shared" si="26"/>
        <v>0</v>
      </c>
      <c r="BJ46" s="11">
        <f t="shared" si="26"/>
        <v>13820</v>
      </c>
      <c r="BK46" s="11">
        <f t="shared" si="26"/>
        <v>1228</v>
      </c>
      <c r="BL46" s="12">
        <f t="shared" si="26"/>
        <v>0</v>
      </c>
      <c r="BM46" s="12">
        <f t="shared" si="26"/>
        <v>0</v>
      </c>
      <c r="BN46" s="11">
        <f t="shared" si="26"/>
        <v>0</v>
      </c>
      <c r="BO46" s="11">
        <f t="shared" si="26"/>
        <v>0</v>
      </c>
      <c r="BP46" s="12">
        <f t="shared" si="26"/>
        <v>6</v>
      </c>
      <c r="BQ46" s="12">
        <f t="shared" si="26"/>
        <v>0</v>
      </c>
      <c r="BR46" s="11">
        <f t="shared" si="26"/>
        <v>73387</v>
      </c>
      <c r="BS46" s="11">
        <f t="shared" si="26"/>
        <v>13403</v>
      </c>
      <c r="BT46" s="12">
        <f t="shared" si="26"/>
        <v>0</v>
      </c>
      <c r="BU46" s="12">
        <f t="shared" si="26"/>
        <v>0</v>
      </c>
      <c r="BV46" s="11">
        <f t="shared" si="26"/>
        <v>0</v>
      </c>
      <c r="BW46" s="11">
        <f t="shared" si="26"/>
        <v>0</v>
      </c>
      <c r="BX46" s="12">
        <f t="shared" si="26"/>
        <v>0</v>
      </c>
      <c r="BY46" s="12">
        <f t="shared" si="26"/>
        <v>13</v>
      </c>
      <c r="BZ46" s="11">
        <f t="shared" si="26"/>
        <v>218121</v>
      </c>
      <c r="CA46" s="11">
        <f t="shared" si="26"/>
        <v>218121</v>
      </c>
      <c r="CB46" s="12">
        <f t="shared" si="26"/>
        <v>0</v>
      </c>
      <c r="CC46" s="12">
        <f t="shared" si="26"/>
        <v>0</v>
      </c>
      <c r="CD46" s="11">
        <f t="shared" si="26"/>
        <v>0</v>
      </c>
      <c r="CE46" s="11">
        <f t="shared" si="26"/>
        <v>0</v>
      </c>
      <c r="CF46" s="12">
        <f t="shared" si="26"/>
        <v>0</v>
      </c>
      <c r="CG46" s="12">
        <f t="shared" si="26"/>
        <v>0</v>
      </c>
      <c r="CH46" s="11">
        <f t="shared" si="26"/>
        <v>0</v>
      </c>
      <c r="CI46" s="11">
        <f t="shared" si="26"/>
        <v>0</v>
      </c>
      <c r="CJ46" s="12">
        <f t="shared" si="26"/>
        <v>22</v>
      </c>
      <c r="CK46" s="12">
        <f t="shared" si="26"/>
        <v>513</v>
      </c>
      <c r="CL46" s="11">
        <f t="shared" si="26"/>
        <v>6592276</v>
      </c>
      <c r="CM46" s="11">
        <f t="shared" si="26"/>
        <v>2118274</v>
      </c>
      <c r="CN46" s="13"/>
      <c r="CO46" s="13"/>
      <c r="CP46" s="13"/>
      <c r="CQ46" s="13"/>
      <c r="CR46" s="13"/>
      <c r="CS46" s="13"/>
      <c r="CT46" s="7"/>
      <c r="CU46" s="8"/>
      <c r="CV46" s="8"/>
      <c r="CW46" s="7"/>
      <c r="CX46" s="7"/>
      <c r="CY46" s="8"/>
      <c r="CZ46" s="8"/>
      <c r="DA46" s="8"/>
      <c r="DB46" s="11"/>
      <c r="DC46" s="13"/>
      <c r="DD46" s="15"/>
    </row>
    <row r="47" spans="2:1477" s="6" customFormat="1" ht="24" customHeight="1" thickTop="1">
      <c r="B47" s="258" t="s">
        <v>33</v>
      </c>
      <c r="C47" s="259"/>
      <c r="D47" s="260"/>
      <c r="E47" s="110"/>
      <c r="F47" s="111"/>
      <c r="G47" s="112">
        <f t="shared" ref="G47:L47" si="27">SUM(G46,G41)</f>
        <v>23</v>
      </c>
      <c r="H47" s="112">
        <f t="shared" si="27"/>
        <v>37</v>
      </c>
      <c r="I47" s="112">
        <f t="shared" si="27"/>
        <v>57</v>
      </c>
      <c r="J47" s="112">
        <f t="shared" si="27"/>
        <v>5416</v>
      </c>
      <c r="K47" s="112">
        <f t="shared" si="27"/>
        <v>9654</v>
      </c>
      <c r="L47" s="112">
        <f t="shared" si="27"/>
        <v>9542</v>
      </c>
      <c r="M47" s="142">
        <f>IF(G47=0,0,N47/G47)</f>
        <v>0.65217391304347827</v>
      </c>
      <c r="N47" s="112">
        <f t="shared" ref="N47:AC47" si="28">SUM(N46,N41)</f>
        <v>15</v>
      </c>
      <c r="O47" s="112">
        <f t="shared" si="28"/>
        <v>112</v>
      </c>
      <c r="P47" s="113">
        <f t="shared" si="28"/>
        <v>12</v>
      </c>
      <c r="Q47" s="113">
        <f t="shared" si="28"/>
        <v>0</v>
      </c>
      <c r="R47" s="112">
        <f t="shared" si="28"/>
        <v>2616</v>
      </c>
      <c r="S47" s="112">
        <f t="shared" si="28"/>
        <v>1622</v>
      </c>
      <c r="T47" s="114">
        <f t="shared" si="28"/>
        <v>142868474</v>
      </c>
      <c r="U47" s="114">
        <f t="shared" si="28"/>
        <v>1727876</v>
      </c>
      <c r="V47" s="114">
        <f t="shared" si="28"/>
        <v>141140598</v>
      </c>
      <c r="W47" s="114">
        <f t="shared" si="28"/>
        <v>150109051</v>
      </c>
      <c r="X47" s="114">
        <f t="shared" si="28"/>
        <v>152576747</v>
      </c>
      <c r="Y47" s="114">
        <f t="shared" si="28"/>
        <v>-45432</v>
      </c>
      <c r="Z47" s="114">
        <f t="shared" si="28"/>
        <v>0</v>
      </c>
      <c r="AA47" s="114">
        <f t="shared" si="28"/>
        <v>-45432</v>
      </c>
      <c r="AB47" s="114">
        <f t="shared" si="28"/>
        <v>152531315</v>
      </c>
      <c r="AC47" s="114">
        <f t="shared" si="28"/>
        <v>153088771</v>
      </c>
      <c r="AD47" s="142">
        <f>IF(G47=0,0,AE47/G47)</f>
        <v>0.91304347826086951</v>
      </c>
      <c r="AE47" s="144">
        <f t="shared" ref="AE47:CM47" si="29">SUM(AE46,AE41)</f>
        <v>21</v>
      </c>
      <c r="AF47" s="114">
        <f t="shared" si="29"/>
        <v>1683732</v>
      </c>
      <c r="AG47" s="114">
        <f t="shared" si="29"/>
        <v>7240578</v>
      </c>
      <c r="AH47" s="115">
        <f t="shared" si="29"/>
        <v>2044</v>
      </c>
      <c r="AI47" s="115">
        <f t="shared" si="29"/>
        <v>1012</v>
      </c>
      <c r="AJ47" s="115">
        <f t="shared" si="29"/>
        <v>0</v>
      </c>
      <c r="AK47" s="115">
        <f t="shared" si="29"/>
        <v>369</v>
      </c>
      <c r="AL47" s="114">
        <f t="shared" si="29"/>
        <v>2681417</v>
      </c>
      <c r="AM47" s="114">
        <f t="shared" si="29"/>
        <v>1779699</v>
      </c>
      <c r="AN47" s="115">
        <f t="shared" si="29"/>
        <v>60</v>
      </c>
      <c r="AO47" s="115">
        <f t="shared" si="29"/>
        <v>645</v>
      </c>
      <c r="AP47" s="114">
        <f t="shared" si="29"/>
        <v>4854188</v>
      </c>
      <c r="AQ47" s="114">
        <f t="shared" si="29"/>
        <v>142667</v>
      </c>
      <c r="AR47" s="115">
        <f t="shared" si="29"/>
        <v>0</v>
      </c>
      <c r="AS47" s="115">
        <f t="shared" si="29"/>
        <v>0</v>
      </c>
      <c r="AT47" s="114">
        <f t="shared" si="29"/>
        <v>34372</v>
      </c>
      <c r="AU47" s="114">
        <f t="shared" si="29"/>
        <v>0</v>
      </c>
      <c r="AV47" s="115">
        <f t="shared" si="29"/>
        <v>0</v>
      </c>
      <c r="AW47" s="115">
        <f t="shared" si="29"/>
        <v>0</v>
      </c>
      <c r="AX47" s="114">
        <f t="shared" si="29"/>
        <v>0</v>
      </c>
      <c r="AY47" s="114">
        <f t="shared" si="29"/>
        <v>0</v>
      </c>
      <c r="AZ47" s="115">
        <f t="shared" si="29"/>
        <v>0</v>
      </c>
      <c r="BA47" s="115">
        <f t="shared" si="29"/>
        <v>0</v>
      </c>
      <c r="BB47" s="114">
        <f t="shared" si="29"/>
        <v>0</v>
      </c>
      <c r="BC47" s="114">
        <f t="shared" si="29"/>
        <v>0</v>
      </c>
      <c r="BD47" s="115">
        <f t="shared" si="29"/>
        <v>1</v>
      </c>
      <c r="BE47" s="115">
        <f t="shared" si="29"/>
        <v>0</v>
      </c>
      <c r="BF47" s="114">
        <f t="shared" si="29"/>
        <v>22809</v>
      </c>
      <c r="BG47" s="114">
        <f t="shared" si="29"/>
        <v>0</v>
      </c>
      <c r="BH47" s="115">
        <f t="shared" si="29"/>
        <v>15</v>
      </c>
      <c r="BI47" s="115">
        <f t="shared" si="29"/>
        <v>4</v>
      </c>
      <c r="BJ47" s="114">
        <f t="shared" si="29"/>
        <v>35740</v>
      </c>
      <c r="BK47" s="114">
        <f t="shared" si="29"/>
        <v>13057</v>
      </c>
      <c r="BL47" s="115">
        <f t="shared" si="29"/>
        <v>0</v>
      </c>
      <c r="BM47" s="115">
        <f t="shared" si="29"/>
        <v>0</v>
      </c>
      <c r="BN47" s="114">
        <f t="shared" si="29"/>
        <v>0</v>
      </c>
      <c r="BO47" s="114">
        <f t="shared" si="29"/>
        <v>0</v>
      </c>
      <c r="BP47" s="115">
        <f t="shared" si="29"/>
        <v>370</v>
      </c>
      <c r="BQ47" s="115">
        <f t="shared" si="29"/>
        <v>616</v>
      </c>
      <c r="BR47" s="114">
        <f t="shared" si="29"/>
        <v>108842</v>
      </c>
      <c r="BS47" s="114">
        <f t="shared" si="29"/>
        <v>13403</v>
      </c>
      <c r="BT47" s="115">
        <f t="shared" si="29"/>
        <v>0</v>
      </c>
      <c r="BU47" s="115">
        <f t="shared" si="29"/>
        <v>0</v>
      </c>
      <c r="BV47" s="114">
        <f t="shared" si="29"/>
        <v>0</v>
      </c>
      <c r="BW47" s="114">
        <f t="shared" si="29"/>
        <v>0</v>
      </c>
      <c r="BX47" s="115">
        <f t="shared" si="29"/>
        <v>0</v>
      </c>
      <c r="BY47" s="115">
        <f t="shared" si="29"/>
        <v>13</v>
      </c>
      <c r="BZ47" s="114">
        <f t="shared" si="29"/>
        <v>218121</v>
      </c>
      <c r="CA47" s="114">
        <f t="shared" si="29"/>
        <v>218121</v>
      </c>
      <c r="CB47" s="115">
        <f t="shared" si="29"/>
        <v>120</v>
      </c>
      <c r="CC47" s="115">
        <f t="shared" si="29"/>
        <v>0</v>
      </c>
      <c r="CD47" s="114">
        <f t="shared" si="29"/>
        <v>0</v>
      </c>
      <c r="CE47" s="114">
        <f t="shared" si="29"/>
        <v>0</v>
      </c>
      <c r="CF47" s="115">
        <f t="shared" si="29"/>
        <v>0</v>
      </c>
      <c r="CG47" s="115">
        <f t="shared" si="29"/>
        <v>-25</v>
      </c>
      <c r="CH47" s="114">
        <f t="shared" si="29"/>
        <v>-83255</v>
      </c>
      <c r="CI47" s="114">
        <f t="shared" si="29"/>
        <v>0</v>
      </c>
      <c r="CJ47" s="115">
        <f t="shared" si="29"/>
        <v>566</v>
      </c>
      <c r="CK47" s="115">
        <f t="shared" si="29"/>
        <v>1622</v>
      </c>
      <c r="CL47" s="114">
        <f t="shared" si="29"/>
        <v>7872236</v>
      </c>
      <c r="CM47" s="114">
        <f t="shared" si="29"/>
        <v>2166947</v>
      </c>
      <c r="CN47" s="116"/>
      <c r="CO47" s="116"/>
      <c r="CP47" s="116"/>
      <c r="CQ47" s="116"/>
      <c r="CR47" s="116"/>
      <c r="CS47" s="116"/>
      <c r="CT47" s="110"/>
      <c r="CU47" s="111"/>
      <c r="CV47" s="111"/>
      <c r="CW47" s="110"/>
      <c r="CX47" s="110"/>
      <c r="CY47" s="111"/>
      <c r="CZ47" s="111"/>
      <c r="DA47" s="111"/>
      <c r="DB47" s="114"/>
      <c r="DC47" s="116"/>
      <c r="DD47" s="116"/>
    </row>
    <row r="48" spans="2:1477" s="69" customFormat="1">
      <c r="B48" s="67" t="s">
        <v>2</v>
      </c>
      <c r="C48" s="67" t="s">
        <v>216</v>
      </c>
      <c r="D48" s="67" t="s">
        <v>217</v>
      </c>
      <c r="E48" s="68">
        <v>44706</v>
      </c>
      <c r="F48" s="67" t="s">
        <v>580</v>
      </c>
      <c r="G48" s="67" t="s">
        <v>577</v>
      </c>
      <c r="H48" s="187">
        <v>2</v>
      </c>
      <c r="I48" s="69">
        <v>2</v>
      </c>
      <c r="J48" s="69">
        <v>235</v>
      </c>
      <c r="K48" s="69">
        <v>553</v>
      </c>
      <c r="L48" s="69">
        <v>553</v>
      </c>
      <c r="M48" s="186">
        <f>IF(J48 = 0,0,(L48-AH48-AI48)/J48)</f>
        <v>1.548936170212766</v>
      </c>
      <c r="N48" s="69">
        <f>IF(G48&lt;&gt;"",IF(M48&lt;=1.2,1,0),0)</f>
        <v>0</v>
      </c>
      <c r="O48" s="69">
        <v>0</v>
      </c>
      <c r="P48" s="69">
        <v>0</v>
      </c>
      <c r="Q48" s="69">
        <v>0</v>
      </c>
      <c r="R48" s="69">
        <v>268</v>
      </c>
      <c r="S48" s="69">
        <v>50</v>
      </c>
      <c r="T48" s="190">
        <v>2161422</v>
      </c>
      <c r="U48" s="190">
        <v>0</v>
      </c>
      <c r="V48" s="190">
        <v>2161422</v>
      </c>
      <c r="W48" s="190">
        <v>2219469</v>
      </c>
      <c r="X48" s="190">
        <v>2278041</v>
      </c>
      <c r="Y48" s="190">
        <v>0</v>
      </c>
      <c r="Z48" s="190">
        <v>0</v>
      </c>
      <c r="AA48" s="190">
        <v>0</v>
      </c>
      <c r="AB48" s="190">
        <v>2278041</v>
      </c>
      <c r="AC48" s="190">
        <v>2271197</v>
      </c>
      <c r="AD48" s="186">
        <f>IF(V48=0,0,AC48/V48)</f>
        <v>1.0507883236128808</v>
      </c>
      <c r="AE48" s="69">
        <f>IF(AD48 &lt;=1.1,1,0)</f>
        <v>1</v>
      </c>
      <c r="AF48" s="190">
        <v>-6844</v>
      </c>
      <c r="AG48" s="190">
        <v>58046</v>
      </c>
      <c r="AH48" s="69">
        <v>137</v>
      </c>
      <c r="AI48" s="69">
        <v>52</v>
      </c>
      <c r="AJ48" s="69">
        <v>0</v>
      </c>
      <c r="AK48" s="69">
        <v>35</v>
      </c>
      <c r="AL48" s="80">
        <v>26771</v>
      </c>
      <c r="AM48" s="80">
        <v>0</v>
      </c>
      <c r="AN48" s="69">
        <v>79</v>
      </c>
      <c r="AO48" s="69">
        <v>15</v>
      </c>
      <c r="AP48" s="80">
        <v>31276</v>
      </c>
      <c r="AQ48" s="80">
        <v>0</v>
      </c>
      <c r="AR48" s="69">
        <v>0</v>
      </c>
      <c r="AS48" s="69">
        <v>0</v>
      </c>
      <c r="AT48" s="80">
        <v>0</v>
      </c>
      <c r="AU48" s="80">
        <v>0</v>
      </c>
      <c r="AV48" s="69">
        <v>0</v>
      </c>
      <c r="AW48" s="69">
        <v>0</v>
      </c>
      <c r="AX48" s="80">
        <v>0</v>
      </c>
      <c r="AY48" s="80">
        <v>0</v>
      </c>
      <c r="AZ48" s="69">
        <v>0</v>
      </c>
      <c r="BA48" s="69">
        <v>0</v>
      </c>
      <c r="BB48" s="80">
        <v>0</v>
      </c>
      <c r="BC48" s="80">
        <v>0</v>
      </c>
      <c r="BD48" s="69">
        <v>0</v>
      </c>
      <c r="BE48" s="69">
        <v>0</v>
      </c>
      <c r="BF48" s="80">
        <v>0</v>
      </c>
      <c r="BG48" s="80">
        <v>0</v>
      </c>
      <c r="BH48" s="69">
        <v>0</v>
      </c>
      <c r="BI48" s="69">
        <v>0</v>
      </c>
      <c r="BJ48" s="80">
        <v>0</v>
      </c>
      <c r="BK48" s="80">
        <v>0</v>
      </c>
      <c r="BL48" s="69">
        <v>0</v>
      </c>
      <c r="BM48" s="69">
        <v>0</v>
      </c>
      <c r="BN48" s="80">
        <v>0</v>
      </c>
      <c r="BO48" s="80">
        <v>0</v>
      </c>
      <c r="BP48" s="69">
        <v>0</v>
      </c>
      <c r="BQ48" s="69">
        <v>0</v>
      </c>
      <c r="BR48" s="80">
        <v>0</v>
      </c>
      <c r="BS48" s="80">
        <v>0</v>
      </c>
      <c r="BT48" s="69">
        <v>0</v>
      </c>
      <c r="BU48" s="69">
        <v>0</v>
      </c>
      <c r="BV48" s="80">
        <v>0</v>
      </c>
      <c r="BW48" s="80">
        <v>0</v>
      </c>
      <c r="BX48" s="69">
        <v>0</v>
      </c>
      <c r="BY48" s="69">
        <v>0</v>
      </c>
      <c r="BZ48" s="80">
        <v>0</v>
      </c>
      <c r="CA48" s="80">
        <v>0</v>
      </c>
      <c r="CB48" s="69">
        <v>0</v>
      </c>
      <c r="CC48" s="69">
        <v>0</v>
      </c>
      <c r="CD48" s="80">
        <v>0</v>
      </c>
      <c r="CE48" s="80">
        <v>0</v>
      </c>
      <c r="CF48" s="69">
        <v>0</v>
      </c>
      <c r="CG48" s="69">
        <v>0</v>
      </c>
      <c r="CH48" s="80">
        <v>0</v>
      </c>
      <c r="CI48" s="80">
        <v>0</v>
      </c>
      <c r="CJ48" s="69">
        <v>79</v>
      </c>
      <c r="CK48" s="69">
        <v>50</v>
      </c>
      <c r="CL48" s="80">
        <v>58046</v>
      </c>
      <c r="CM48" s="80">
        <v>0</v>
      </c>
      <c r="CN48" s="67" t="s">
        <v>470</v>
      </c>
      <c r="CO48" s="67" t="s">
        <v>471</v>
      </c>
      <c r="CP48" s="67" t="s">
        <v>415</v>
      </c>
      <c r="CQ48" s="67" t="s">
        <v>415</v>
      </c>
      <c r="CR48" s="67" t="s">
        <v>415</v>
      </c>
      <c r="CS48" s="67" t="s">
        <v>415</v>
      </c>
      <c r="CT48" s="68">
        <v>45497</v>
      </c>
      <c r="CU48" s="67" t="s">
        <v>576</v>
      </c>
      <c r="CV48" s="67" t="s">
        <v>579</v>
      </c>
      <c r="CW48" s="68" t="s">
        <v>168</v>
      </c>
      <c r="CX48" s="68">
        <v>45335</v>
      </c>
      <c r="CY48" s="67" t="s">
        <v>583</v>
      </c>
      <c r="CZ48" s="67" t="s">
        <v>581</v>
      </c>
      <c r="DA48" s="67" t="s">
        <v>595</v>
      </c>
      <c r="DB48" s="81">
        <v>3319648.9</v>
      </c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s="69" customFormat="1">
      <c r="B49" s="67" t="s">
        <v>2</v>
      </c>
      <c r="C49" s="67" t="s">
        <v>361</v>
      </c>
      <c r="D49" s="67" t="s">
        <v>362</v>
      </c>
      <c r="E49" s="68">
        <v>43733</v>
      </c>
      <c r="F49" s="67" t="s">
        <v>576</v>
      </c>
      <c r="G49" s="67" t="s">
        <v>594</v>
      </c>
      <c r="H49" s="187">
        <v>1</v>
      </c>
      <c r="I49" s="69">
        <v>0</v>
      </c>
      <c r="J49" s="69">
        <v>300</v>
      </c>
      <c r="K49" s="69">
        <v>695</v>
      </c>
      <c r="L49" s="69">
        <v>694</v>
      </c>
      <c r="M49" s="186">
        <f t="shared" ref="M49:M71" si="30">IF(J49 = 0,0,(L49-AH49-AI49)/J49)</f>
        <v>1.07</v>
      </c>
      <c r="N49" s="69">
        <f t="shared" ref="N49:N71" si="31">IF(G49&lt;&gt;"",IF(M49&lt;=1.2,1,0),0)</f>
        <v>1</v>
      </c>
      <c r="O49" s="69">
        <v>1</v>
      </c>
      <c r="P49" s="69">
        <v>0</v>
      </c>
      <c r="Q49" s="69">
        <v>0</v>
      </c>
      <c r="R49" s="69">
        <v>373</v>
      </c>
      <c r="S49" s="69">
        <v>22</v>
      </c>
      <c r="T49" s="190">
        <v>13201615</v>
      </c>
      <c r="U49" s="190">
        <v>150000</v>
      </c>
      <c r="V49" s="190">
        <v>13051615</v>
      </c>
      <c r="W49" s="190">
        <v>13201615</v>
      </c>
      <c r="X49" s="190">
        <v>14101673</v>
      </c>
      <c r="Y49" s="190">
        <v>0</v>
      </c>
      <c r="Z49" s="190">
        <v>0</v>
      </c>
      <c r="AA49" s="190">
        <v>0</v>
      </c>
      <c r="AB49" s="190">
        <v>14101673</v>
      </c>
      <c r="AC49" s="190">
        <v>14032884</v>
      </c>
      <c r="AD49" s="186">
        <f t="shared" ref="AD49:AD71" si="32">IF(V49=0,0,AC49/V49)</f>
        <v>1.0751837224741918</v>
      </c>
      <c r="AE49" s="69">
        <f t="shared" ref="AE49:AE71" si="33">IF(AD49 &lt;=1.1,1,0)</f>
        <v>1</v>
      </c>
      <c r="AF49" s="190">
        <v>-68789</v>
      </c>
      <c r="AG49" s="190">
        <v>0</v>
      </c>
      <c r="AH49" s="69">
        <v>292</v>
      </c>
      <c r="AI49" s="69">
        <v>81</v>
      </c>
      <c r="AJ49" s="69">
        <v>0</v>
      </c>
      <c r="AK49" s="69">
        <v>0</v>
      </c>
      <c r="AL49" s="80">
        <v>0</v>
      </c>
      <c r="AM49" s="80">
        <v>0</v>
      </c>
      <c r="AN49" s="69">
        <v>0</v>
      </c>
      <c r="AO49" s="69">
        <v>15</v>
      </c>
      <c r="AP49" s="80">
        <v>21415</v>
      </c>
      <c r="AQ49" s="80">
        <v>0</v>
      </c>
      <c r="AR49" s="69">
        <v>0</v>
      </c>
      <c r="AS49" s="69">
        <v>0</v>
      </c>
      <c r="AT49" s="80">
        <v>0</v>
      </c>
      <c r="AU49" s="80">
        <v>0</v>
      </c>
      <c r="AV49" s="69">
        <v>0</v>
      </c>
      <c r="AW49" s="69">
        <v>0</v>
      </c>
      <c r="AX49" s="80">
        <v>0</v>
      </c>
      <c r="AY49" s="80">
        <v>0</v>
      </c>
      <c r="AZ49" s="69">
        <v>0</v>
      </c>
      <c r="BA49" s="69">
        <v>0</v>
      </c>
      <c r="BB49" s="80">
        <v>0</v>
      </c>
      <c r="BC49" s="80">
        <v>0</v>
      </c>
      <c r="BD49" s="69">
        <v>0</v>
      </c>
      <c r="BE49" s="69">
        <v>7</v>
      </c>
      <c r="BF49" s="80">
        <v>24085</v>
      </c>
      <c r="BG49" s="80">
        <v>0</v>
      </c>
      <c r="BH49" s="69">
        <v>0</v>
      </c>
      <c r="BI49" s="69">
        <v>0</v>
      </c>
      <c r="BJ49" s="80">
        <v>0</v>
      </c>
      <c r="BK49" s="80">
        <v>0</v>
      </c>
      <c r="BL49" s="69">
        <v>0</v>
      </c>
      <c r="BM49" s="69">
        <v>0</v>
      </c>
      <c r="BN49" s="80">
        <v>0</v>
      </c>
      <c r="BO49" s="80">
        <v>0</v>
      </c>
      <c r="BP49" s="69">
        <v>92</v>
      </c>
      <c r="BQ49" s="69">
        <v>0</v>
      </c>
      <c r="BR49" s="80">
        <v>0</v>
      </c>
      <c r="BS49" s="80">
        <v>0</v>
      </c>
      <c r="BT49" s="69">
        <v>0</v>
      </c>
      <c r="BU49" s="69">
        <v>0</v>
      </c>
      <c r="BV49" s="80">
        <v>0</v>
      </c>
      <c r="BW49" s="80">
        <v>0</v>
      </c>
      <c r="BX49" s="69">
        <v>0</v>
      </c>
      <c r="BY49" s="69">
        <v>0</v>
      </c>
      <c r="BZ49" s="80">
        <v>0</v>
      </c>
      <c r="CA49" s="80">
        <v>0</v>
      </c>
      <c r="CB49" s="69">
        <v>0</v>
      </c>
      <c r="CC49" s="69">
        <v>0</v>
      </c>
      <c r="CD49" s="80">
        <v>0</v>
      </c>
      <c r="CE49" s="80">
        <v>0</v>
      </c>
      <c r="CF49" s="69">
        <v>0</v>
      </c>
      <c r="CG49" s="69">
        <v>0</v>
      </c>
      <c r="CH49" s="80">
        <v>0</v>
      </c>
      <c r="CI49" s="80">
        <v>0</v>
      </c>
      <c r="CJ49" s="69">
        <v>92</v>
      </c>
      <c r="CK49" s="69">
        <v>22</v>
      </c>
      <c r="CL49" s="80">
        <v>45500</v>
      </c>
      <c r="CM49" s="80">
        <v>0</v>
      </c>
      <c r="CN49" s="67" t="s">
        <v>442</v>
      </c>
      <c r="CO49" s="67" t="s">
        <v>443</v>
      </c>
      <c r="CP49" s="67" t="s">
        <v>415</v>
      </c>
      <c r="CQ49" s="67" t="s">
        <v>415</v>
      </c>
      <c r="CR49" s="67" t="s">
        <v>415</v>
      </c>
      <c r="CS49" s="67" t="s">
        <v>415</v>
      </c>
      <c r="CT49" s="68">
        <v>45628</v>
      </c>
      <c r="CU49" s="67" t="s">
        <v>578</v>
      </c>
      <c r="CV49" s="67" t="s">
        <v>579</v>
      </c>
      <c r="CW49" s="68" t="s">
        <v>168</v>
      </c>
      <c r="CX49" s="68">
        <v>44529</v>
      </c>
      <c r="CY49" s="67" t="s">
        <v>578</v>
      </c>
      <c r="CZ49" s="67" t="s">
        <v>577</v>
      </c>
      <c r="DA49" s="67" t="s">
        <v>596</v>
      </c>
      <c r="DB49" s="81">
        <v>14987297.939999999</v>
      </c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</row>
    <row r="50" spans="2:1477" s="69" customFormat="1">
      <c r="B50" s="67" t="s">
        <v>2</v>
      </c>
      <c r="C50" s="67" t="s">
        <v>218</v>
      </c>
      <c r="D50" s="67" t="s">
        <v>219</v>
      </c>
      <c r="E50" s="68">
        <v>44839</v>
      </c>
      <c r="F50" s="67" t="s">
        <v>578</v>
      </c>
      <c r="G50" s="67" t="s">
        <v>584</v>
      </c>
      <c r="H50" s="187">
        <v>1</v>
      </c>
      <c r="I50" s="69">
        <v>1</v>
      </c>
      <c r="J50" s="69">
        <v>150</v>
      </c>
      <c r="K50" s="69">
        <v>262</v>
      </c>
      <c r="L50" s="69">
        <v>261</v>
      </c>
      <c r="M50" s="186">
        <f t="shared" si="30"/>
        <v>1.1133333333333333</v>
      </c>
      <c r="N50" s="69">
        <f t="shared" si="31"/>
        <v>1</v>
      </c>
      <c r="O50" s="69">
        <v>1</v>
      </c>
      <c r="P50" s="69">
        <v>0</v>
      </c>
      <c r="Q50" s="69">
        <v>0</v>
      </c>
      <c r="R50" s="69">
        <v>112</v>
      </c>
      <c r="S50" s="69">
        <v>0</v>
      </c>
      <c r="T50" s="190">
        <v>1798857</v>
      </c>
      <c r="U50" s="190">
        <v>0</v>
      </c>
      <c r="V50" s="190">
        <v>1798857</v>
      </c>
      <c r="W50" s="190">
        <v>1800807</v>
      </c>
      <c r="X50" s="190">
        <v>1823631</v>
      </c>
      <c r="Y50" s="190">
        <v>0</v>
      </c>
      <c r="Z50" s="190">
        <v>0</v>
      </c>
      <c r="AA50" s="190">
        <v>0</v>
      </c>
      <c r="AB50" s="190">
        <v>1823631</v>
      </c>
      <c r="AC50" s="190">
        <v>1837783</v>
      </c>
      <c r="AD50" s="186">
        <f t="shared" si="32"/>
        <v>1.0216392965088388</v>
      </c>
      <c r="AE50" s="69">
        <f t="shared" si="33"/>
        <v>1</v>
      </c>
      <c r="AF50" s="190">
        <v>14152</v>
      </c>
      <c r="AG50" s="190">
        <v>1950</v>
      </c>
      <c r="AH50" s="69">
        <v>65</v>
      </c>
      <c r="AI50" s="69">
        <v>29</v>
      </c>
      <c r="AJ50" s="69">
        <v>18</v>
      </c>
      <c r="AK50" s="69">
        <v>0</v>
      </c>
      <c r="AL50" s="80">
        <v>1950</v>
      </c>
      <c r="AM50" s="80">
        <v>0</v>
      </c>
      <c r="AN50" s="69">
        <v>0</v>
      </c>
      <c r="AO50" s="69">
        <v>0</v>
      </c>
      <c r="AP50" s="80">
        <v>0</v>
      </c>
      <c r="AQ50" s="80">
        <v>0</v>
      </c>
      <c r="AR50" s="69">
        <v>0</v>
      </c>
      <c r="AS50" s="69">
        <v>0</v>
      </c>
      <c r="AT50" s="80">
        <v>0</v>
      </c>
      <c r="AU50" s="80">
        <v>0</v>
      </c>
      <c r="AV50" s="69">
        <v>0</v>
      </c>
      <c r="AW50" s="69">
        <v>0</v>
      </c>
      <c r="AX50" s="80">
        <v>0</v>
      </c>
      <c r="AY50" s="80">
        <v>0</v>
      </c>
      <c r="AZ50" s="69">
        <v>0</v>
      </c>
      <c r="BA50" s="69">
        <v>0</v>
      </c>
      <c r="BB50" s="80">
        <v>0</v>
      </c>
      <c r="BC50" s="80">
        <v>0</v>
      </c>
      <c r="BD50" s="69">
        <v>0</v>
      </c>
      <c r="BE50" s="69">
        <v>0</v>
      </c>
      <c r="BF50" s="80">
        <v>0</v>
      </c>
      <c r="BG50" s="80">
        <v>0</v>
      </c>
      <c r="BH50" s="69">
        <v>0</v>
      </c>
      <c r="BI50" s="69">
        <v>0</v>
      </c>
      <c r="BJ50" s="80">
        <v>0</v>
      </c>
      <c r="BK50" s="80">
        <v>0</v>
      </c>
      <c r="BL50" s="69">
        <v>0</v>
      </c>
      <c r="BM50" s="69">
        <v>0</v>
      </c>
      <c r="BN50" s="80">
        <v>0</v>
      </c>
      <c r="BO50" s="80">
        <v>0</v>
      </c>
      <c r="BP50" s="69">
        <v>30</v>
      </c>
      <c r="BQ50" s="69">
        <v>0</v>
      </c>
      <c r="BR50" s="80">
        <v>0</v>
      </c>
      <c r="BS50" s="80">
        <v>0</v>
      </c>
      <c r="BT50" s="69">
        <v>0</v>
      </c>
      <c r="BU50" s="69">
        <v>0</v>
      </c>
      <c r="BV50" s="80">
        <v>0</v>
      </c>
      <c r="BW50" s="80">
        <v>0</v>
      </c>
      <c r="BX50" s="69">
        <v>0</v>
      </c>
      <c r="BY50" s="69">
        <v>0</v>
      </c>
      <c r="BZ50" s="80">
        <v>0</v>
      </c>
      <c r="CA50" s="80">
        <v>0</v>
      </c>
      <c r="CB50" s="69">
        <v>0</v>
      </c>
      <c r="CC50" s="69">
        <v>0</v>
      </c>
      <c r="CD50" s="80">
        <v>0</v>
      </c>
      <c r="CE50" s="80">
        <v>0</v>
      </c>
      <c r="CF50" s="69">
        <v>0</v>
      </c>
      <c r="CG50" s="69">
        <v>0</v>
      </c>
      <c r="CH50" s="80">
        <v>0</v>
      </c>
      <c r="CI50" s="80">
        <v>0</v>
      </c>
      <c r="CJ50" s="69">
        <v>48</v>
      </c>
      <c r="CK50" s="69">
        <v>0</v>
      </c>
      <c r="CL50" s="80">
        <v>1950</v>
      </c>
      <c r="CM50" s="80">
        <v>0</v>
      </c>
      <c r="CN50" s="67" t="s">
        <v>420</v>
      </c>
      <c r="CO50" s="67" t="s">
        <v>421</v>
      </c>
      <c r="CP50" s="67" t="s">
        <v>415</v>
      </c>
      <c r="CQ50" s="67" t="s">
        <v>415</v>
      </c>
      <c r="CR50" s="67" t="s">
        <v>415</v>
      </c>
      <c r="CS50" s="67" t="s">
        <v>415</v>
      </c>
      <c r="CT50" s="68">
        <v>45490</v>
      </c>
      <c r="CU50" s="67" t="s">
        <v>576</v>
      </c>
      <c r="CV50" s="67" t="s">
        <v>579</v>
      </c>
      <c r="CW50" s="68" t="s">
        <v>168</v>
      </c>
      <c r="CX50" s="68">
        <v>45302</v>
      </c>
      <c r="CY50" s="67" t="s">
        <v>583</v>
      </c>
      <c r="CZ50" s="67" t="s">
        <v>581</v>
      </c>
      <c r="DA50" s="67" t="s">
        <v>596</v>
      </c>
      <c r="DB50" s="81">
        <v>1816518.22</v>
      </c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</row>
    <row r="51" spans="2:1477" s="69" customFormat="1">
      <c r="B51" s="67" t="s">
        <v>2</v>
      </c>
      <c r="C51" s="67" t="s">
        <v>403</v>
      </c>
      <c r="D51" s="67" t="s">
        <v>404</v>
      </c>
      <c r="E51" s="68">
        <v>44860</v>
      </c>
      <c r="F51" s="67" t="s">
        <v>578</v>
      </c>
      <c r="G51" s="67" t="s">
        <v>584</v>
      </c>
      <c r="H51" s="187">
        <v>2</v>
      </c>
      <c r="I51" s="69">
        <v>0</v>
      </c>
      <c r="J51" s="69">
        <v>240</v>
      </c>
      <c r="K51" s="69">
        <v>520</v>
      </c>
      <c r="L51" s="69">
        <v>519</v>
      </c>
      <c r="M51" s="186">
        <f t="shared" si="30"/>
        <v>1.1208333333333333</v>
      </c>
      <c r="N51" s="69">
        <f t="shared" si="31"/>
        <v>1</v>
      </c>
      <c r="O51" s="69">
        <v>1</v>
      </c>
      <c r="P51" s="69">
        <v>0</v>
      </c>
      <c r="Q51" s="69">
        <v>0</v>
      </c>
      <c r="R51" s="69">
        <v>280</v>
      </c>
      <c r="S51" s="69">
        <v>0</v>
      </c>
      <c r="T51" s="190">
        <v>2352518</v>
      </c>
      <c r="U51" s="190">
        <v>0</v>
      </c>
      <c r="V51" s="190">
        <v>2352518</v>
      </c>
      <c r="W51" s="190">
        <v>2352518</v>
      </c>
      <c r="X51" s="190">
        <v>2482697</v>
      </c>
      <c r="Y51" s="190">
        <v>0</v>
      </c>
      <c r="Z51" s="190">
        <v>0</v>
      </c>
      <c r="AA51" s="190">
        <v>0</v>
      </c>
      <c r="AB51" s="190">
        <v>2482697</v>
      </c>
      <c r="AC51" s="190">
        <v>2481516</v>
      </c>
      <c r="AD51" s="186">
        <f t="shared" si="32"/>
        <v>1.0548340118970396</v>
      </c>
      <c r="AE51" s="69">
        <f t="shared" si="33"/>
        <v>1</v>
      </c>
      <c r="AF51" s="190">
        <v>-1180</v>
      </c>
      <c r="AG51" s="190">
        <v>0</v>
      </c>
      <c r="AH51" s="69">
        <v>220</v>
      </c>
      <c r="AI51" s="69">
        <v>30</v>
      </c>
      <c r="AJ51" s="69">
        <v>30</v>
      </c>
      <c r="AK51" s="69">
        <v>0</v>
      </c>
      <c r="AL51" s="80">
        <v>0</v>
      </c>
      <c r="AM51" s="80">
        <v>0</v>
      </c>
      <c r="AN51" s="69">
        <v>0</v>
      </c>
      <c r="AO51" s="69">
        <v>0</v>
      </c>
      <c r="AP51" s="80">
        <v>0</v>
      </c>
      <c r="AQ51" s="80">
        <v>0</v>
      </c>
      <c r="AR51" s="69">
        <v>0</v>
      </c>
      <c r="AS51" s="69">
        <v>0</v>
      </c>
      <c r="AT51" s="80">
        <v>0</v>
      </c>
      <c r="AU51" s="80">
        <v>0</v>
      </c>
      <c r="AV51" s="69">
        <v>0</v>
      </c>
      <c r="AW51" s="69">
        <v>0</v>
      </c>
      <c r="AX51" s="80">
        <v>0</v>
      </c>
      <c r="AY51" s="80">
        <v>0</v>
      </c>
      <c r="AZ51" s="69">
        <v>0</v>
      </c>
      <c r="BA51" s="69">
        <v>0</v>
      </c>
      <c r="BB51" s="80">
        <v>0</v>
      </c>
      <c r="BC51" s="80">
        <v>0</v>
      </c>
      <c r="BD51" s="69">
        <v>0</v>
      </c>
      <c r="BE51" s="69">
        <v>0</v>
      </c>
      <c r="BF51" s="80">
        <v>0</v>
      </c>
      <c r="BG51" s="80">
        <v>0</v>
      </c>
      <c r="BH51" s="69">
        <v>0</v>
      </c>
      <c r="BI51" s="69">
        <v>0</v>
      </c>
      <c r="BJ51" s="80">
        <v>0</v>
      </c>
      <c r="BK51" s="80">
        <v>0</v>
      </c>
      <c r="BL51" s="69">
        <v>0</v>
      </c>
      <c r="BM51" s="69">
        <v>0</v>
      </c>
      <c r="BN51" s="80">
        <v>0</v>
      </c>
      <c r="BO51" s="80">
        <v>0</v>
      </c>
      <c r="BP51" s="69">
        <v>0</v>
      </c>
      <c r="BQ51" s="69">
        <v>0</v>
      </c>
      <c r="BR51" s="80">
        <v>0</v>
      </c>
      <c r="BS51" s="80">
        <v>0</v>
      </c>
      <c r="BT51" s="69">
        <v>0</v>
      </c>
      <c r="BU51" s="69">
        <v>0</v>
      </c>
      <c r="BV51" s="80">
        <v>0</v>
      </c>
      <c r="BW51" s="80">
        <v>0</v>
      </c>
      <c r="BX51" s="69">
        <v>0</v>
      </c>
      <c r="BY51" s="69">
        <v>0</v>
      </c>
      <c r="BZ51" s="80">
        <v>0</v>
      </c>
      <c r="CA51" s="80">
        <v>0</v>
      </c>
      <c r="CB51" s="69">
        <v>0</v>
      </c>
      <c r="CC51" s="69">
        <v>0</v>
      </c>
      <c r="CD51" s="80">
        <v>0</v>
      </c>
      <c r="CE51" s="80">
        <v>0</v>
      </c>
      <c r="CF51" s="69">
        <v>0</v>
      </c>
      <c r="CG51" s="69">
        <v>0</v>
      </c>
      <c r="CH51" s="80">
        <v>0</v>
      </c>
      <c r="CI51" s="80">
        <v>0</v>
      </c>
      <c r="CJ51" s="69">
        <v>30</v>
      </c>
      <c r="CK51" s="69">
        <v>0</v>
      </c>
      <c r="CL51" s="80">
        <v>0</v>
      </c>
      <c r="CM51" s="80">
        <v>0</v>
      </c>
      <c r="CN51" s="67" t="s">
        <v>470</v>
      </c>
      <c r="CO51" s="67" t="s">
        <v>471</v>
      </c>
      <c r="CP51" s="67" t="s">
        <v>415</v>
      </c>
      <c r="CQ51" s="67" t="s">
        <v>415</v>
      </c>
      <c r="CR51" s="67" t="s">
        <v>415</v>
      </c>
      <c r="CS51" s="67" t="s">
        <v>415</v>
      </c>
      <c r="CT51" s="68">
        <v>45540</v>
      </c>
      <c r="CU51" s="67" t="s">
        <v>576</v>
      </c>
      <c r="CV51" s="67" t="s">
        <v>579</v>
      </c>
      <c r="CW51" s="68" t="s">
        <v>168</v>
      </c>
      <c r="CX51" s="68">
        <v>45467</v>
      </c>
      <c r="CY51" s="67" t="s">
        <v>580</v>
      </c>
      <c r="CZ51" s="67" t="s">
        <v>581</v>
      </c>
      <c r="DA51" s="67" t="s">
        <v>595</v>
      </c>
      <c r="DB51" s="81">
        <v>2793292.28</v>
      </c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</row>
    <row r="52" spans="2:1477" s="69" customFormat="1">
      <c r="B52" s="67" t="s">
        <v>2</v>
      </c>
      <c r="C52" s="67" t="s">
        <v>220</v>
      </c>
      <c r="D52" s="67" t="s">
        <v>221</v>
      </c>
      <c r="E52" s="68">
        <v>45091</v>
      </c>
      <c r="F52" s="67" t="s">
        <v>580</v>
      </c>
      <c r="G52" s="67" t="s">
        <v>584</v>
      </c>
      <c r="H52" s="187">
        <v>1</v>
      </c>
      <c r="I52" s="69">
        <v>3</v>
      </c>
      <c r="J52" s="69">
        <v>200</v>
      </c>
      <c r="K52" s="69">
        <v>290</v>
      </c>
      <c r="L52" s="69">
        <v>290</v>
      </c>
      <c r="M52" s="186">
        <f t="shared" si="30"/>
        <v>1.08</v>
      </c>
      <c r="N52" s="69">
        <f t="shared" si="31"/>
        <v>1</v>
      </c>
      <c r="O52" s="69">
        <v>0</v>
      </c>
      <c r="P52" s="69">
        <v>0</v>
      </c>
      <c r="Q52" s="69">
        <v>0</v>
      </c>
      <c r="R52" s="69">
        <v>90</v>
      </c>
      <c r="S52" s="69">
        <v>0</v>
      </c>
      <c r="T52" s="190">
        <v>2097844</v>
      </c>
      <c r="U52" s="190">
        <v>0</v>
      </c>
      <c r="V52" s="190">
        <v>2097844</v>
      </c>
      <c r="W52" s="190">
        <v>2104355</v>
      </c>
      <c r="X52" s="190">
        <v>1977895</v>
      </c>
      <c r="Y52" s="190">
        <v>0</v>
      </c>
      <c r="Z52" s="190">
        <v>0</v>
      </c>
      <c r="AA52" s="190">
        <v>0</v>
      </c>
      <c r="AB52" s="190">
        <v>1977895</v>
      </c>
      <c r="AC52" s="190">
        <v>1977939</v>
      </c>
      <c r="AD52" s="186">
        <f t="shared" si="32"/>
        <v>0.94284370048487876</v>
      </c>
      <c r="AE52" s="69">
        <f t="shared" si="33"/>
        <v>1</v>
      </c>
      <c r="AF52" s="190">
        <v>44</v>
      </c>
      <c r="AG52" s="190">
        <v>6511</v>
      </c>
      <c r="AH52" s="69">
        <v>56</v>
      </c>
      <c r="AI52" s="69">
        <v>18</v>
      </c>
      <c r="AJ52" s="69">
        <v>0</v>
      </c>
      <c r="AK52" s="69">
        <v>0</v>
      </c>
      <c r="AL52" s="80">
        <v>0</v>
      </c>
      <c r="AM52" s="80">
        <v>0</v>
      </c>
      <c r="AN52" s="69">
        <v>16</v>
      </c>
      <c r="AO52" s="69">
        <v>0</v>
      </c>
      <c r="AP52" s="80">
        <v>6511</v>
      </c>
      <c r="AQ52" s="80">
        <v>0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0</v>
      </c>
      <c r="BE52" s="69">
        <v>0</v>
      </c>
      <c r="BF52" s="80">
        <v>0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0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0</v>
      </c>
      <c r="CC52" s="69">
        <v>0</v>
      </c>
      <c r="CD52" s="80">
        <v>0</v>
      </c>
      <c r="CE52" s="80">
        <v>0</v>
      </c>
      <c r="CF52" s="69">
        <v>0</v>
      </c>
      <c r="CG52" s="69">
        <v>0</v>
      </c>
      <c r="CH52" s="80">
        <v>0</v>
      </c>
      <c r="CI52" s="80">
        <v>0</v>
      </c>
      <c r="CJ52" s="69">
        <v>16</v>
      </c>
      <c r="CK52" s="69">
        <v>0</v>
      </c>
      <c r="CL52" s="80">
        <v>6511</v>
      </c>
      <c r="CM52" s="80">
        <v>0</v>
      </c>
      <c r="CN52" s="67" t="s">
        <v>470</v>
      </c>
      <c r="CO52" s="67" t="s">
        <v>471</v>
      </c>
      <c r="CP52" s="67" t="s">
        <v>415</v>
      </c>
      <c r="CQ52" s="67" t="s">
        <v>415</v>
      </c>
      <c r="CR52" s="67" t="s">
        <v>415</v>
      </c>
      <c r="CS52" s="67" t="s">
        <v>415</v>
      </c>
      <c r="CT52" s="68">
        <v>45574</v>
      </c>
      <c r="CU52" s="67" t="s">
        <v>578</v>
      </c>
      <c r="CV52" s="67" t="s">
        <v>579</v>
      </c>
      <c r="CW52" s="68" t="s">
        <v>168</v>
      </c>
      <c r="CX52" s="68">
        <v>45476</v>
      </c>
      <c r="CY52" s="67" t="s">
        <v>576</v>
      </c>
      <c r="CZ52" s="67" t="s">
        <v>579</v>
      </c>
      <c r="DA52" s="67" t="s">
        <v>595</v>
      </c>
      <c r="DB52" s="81">
        <v>2307183.2999999998</v>
      </c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2</v>
      </c>
      <c r="C53" s="67" t="s">
        <v>405</v>
      </c>
      <c r="D53" s="67" t="s">
        <v>406</v>
      </c>
      <c r="E53" s="68">
        <v>45042</v>
      </c>
      <c r="F53" s="67" t="s">
        <v>580</v>
      </c>
      <c r="G53" s="67" t="s">
        <v>584</v>
      </c>
      <c r="H53" s="187">
        <v>1</v>
      </c>
      <c r="I53" s="69">
        <v>1</v>
      </c>
      <c r="J53" s="69">
        <v>160</v>
      </c>
      <c r="K53" s="69">
        <v>225</v>
      </c>
      <c r="L53" s="69">
        <v>224</v>
      </c>
      <c r="M53" s="186">
        <f t="shared" si="30"/>
        <v>1.0375000000000001</v>
      </c>
      <c r="N53" s="69">
        <f t="shared" si="31"/>
        <v>1</v>
      </c>
      <c r="O53" s="69">
        <v>1</v>
      </c>
      <c r="P53" s="69">
        <v>0</v>
      </c>
      <c r="Q53" s="69">
        <v>0</v>
      </c>
      <c r="R53" s="69">
        <v>65</v>
      </c>
      <c r="S53" s="69">
        <v>0</v>
      </c>
      <c r="T53" s="190">
        <v>1248264</v>
      </c>
      <c r="U53" s="190">
        <v>0</v>
      </c>
      <c r="V53" s="190">
        <v>1248264</v>
      </c>
      <c r="W53" s="190">
        <v>1248264</v>
      </c>
      <c r="X53" s="190">
        <v>1306248</v>
      </c>
      <c r="Y53" s="190">
        <v>0</v>
      </c>
      <c r="Z53" s="190">
        <v>0</v>
      </c>
      <c r="AA53" s="190">
        <v>0</v>
      </c>
      <c r="AB53" s="190">
        <v>1306248</v>
      </c>
      <c r="AC53" s="190">
        <v>1306346</v>
      </c>
      <c r="AD53" s="186">
        <f t="shared" si="32"/>
        <v>1.0465302211711625</v>
      </c>
      <c r="AE53" s="69">
        <f t="shared" si="33"/>
        <v>1</v>
      </c>
      <c r="AF53" s="190">
        <v>98</v>
      </c>
      <c r="AG53" s="190">
        <v>0</v>
      </c>
      <c r="AH53" s="69">
        <v>39</v>
      </c>
      <c r="AI53" s="69">
        <v>19</v>
      </c>
      <c r="AJ53" s="69">
        <v>0</v>
      </c>
      <c r="AK53" s="69">
        <v>0</v>
      </c>
      <c r="AL53" s="80">
        <v>0</v>
      </c>
      <c r="AM53" s="80">
        <v>0</v>
      </c>
      <c r="AN53" s="69">
        <v>7</v>
      </c>
      <c r="AO53" s="69">
        <v>0</v>
      </c>
      <c r="AP53" s="80">
        <v>0</v>
      </c>
      <c r="AQ53" s="80">
        <v>0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0</v>
      </c>
      <c r="BG53" s="80">
        <v>0</v>
      </c>
      <c r="BH53" s="69">
        <v>0</v>
      </c>
      <c r="BI53" s="69">
        <v>0</v>
      </c>
      <c r="BJ53" s="80">
        <v>0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0</v>
      </c>
      <c r="BQ53" s="69">
        <v>0</v>
      </c>
      <c r="BR53" s="80">
        <v>0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0</v>
      </c>
      <c r="BY53" s="69">
        <v>0</v>
      </c>
      <c r="BZ53" s="80">
        <v>0</v>
      </c>
      <c r="CA53" s="80">
        <v>0</v>
      </c>
      <c r="CB53" s="69">
        <v>0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7</v>
      </c>
      <c r="CK53" s="69">
        <v>0</v>
      </c>
      <c r="CL53" s="80">
        <v>0</v>
      </c>
      <c r="CM53" s="80">
        <v>0</v>
      </c>
      <c r="CN53" s="67" t="s">
        <v>472</v>
      </c>
      <c r="CO53" s="67" t="s">
        <v>473</v>
      </c>
      <c r="CP53" s="67" t="s">
        <v>415</v>
      </c>
      <c r="CQ53" s="67" t="s">
        <v>415</v>
      </c>
      <c r="CR53" s="67" t="s">
        <v>415</v>
      </c>
      <c r="CS53" s="67" t="s">
        <v>415</v>
      </c>
      <c r="CT53" s="68">
        <v>45574</v>
      </c>
      <c r="CU53" s="67" t="s">
        <v>578</v>
      </c>
      <c r="CV53" s="67" t="s">
        <v>579</v>
      </c>
      <c r="CW53" s="68" t="s">
        <v>168</v>
      </c>
      <c r="CX53" s="68">
        <v>45390</v>
      </c>
      <c r="CY53" s="67" t="s">
        <v>580</v>
      </c>
      <c r="CZ53" s="67" t="s">
        <v>581</v>
      </c>
      <c r="DA53" s="67" t="s">
        <v>595</v>
      </c>
      <c r="DB53" s="81">
        <v>1870598.48</v>
      </c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69" customFormat="1">
      <c r="B54" s="67" t="s">
        <v>2</v>
      </c>
      <c r="C54" s="67" t="s">
        <v>222</v>
      </c>
      <c r="D54" s="67" t="s">
        <v>223</v>
      </c>
      <c r="E54" s="68">
        <v>44587</v>
      </c>
      <c r="F54" s="67" t="s">
        <v>583</v>
      </c>
      <c r="G54" s="67" t="s">
        <v>577</v>
      </c>
      <c r="H54" s="187">
        <v>1</v>
      </c>
      <c r="I54" s="69">
        <v>4</v>
      </c>
      <c r="J54" s="69">
        <v>370</v>
      </c>
      <c r="K54" s="69">
        <v>780</v>
      </c>
      <c r="L54" s="69">
        <v>780</v>
      </c>
      <c r="M54" s="186">
        <f t="shared" si="30"/>
        <v>1.2891891891891891</v>
      </c>
      <c r="N54" s="69">
        <f t="shared" si="31"/>
        <v>0</v>
      </c>
      <c r="O54" s="69">
        <v>0</v>
      </c>
      <c r="P54" s="69">
        <v>0</v>
      </c>
      <c r="Q54" s="69">
        <v>0</v>
      </c>
      <c r="R54" s="69">
        <v>403</v>
      </c>
      <c r="S54" s="69">
        <v>7</v>
      </c>
      <c r="T54" s="190">
        <v>7221201</v>
      </c>
      <c r="U54" s="190">
        <v>64825</v>
      </c>
      <c r="V54" s="190">
        <v>7156376</v>
      </c>
      <c r="W54" s="190">
        <v>7242100</v>
      </c>
      <c r="X54" s="190">
        <v>7302859</v>
      </c>
      <c r="Y54" s="190">
        <v>0</v>
      </c>
      <c r="Z54" s="190">
        <v>0</v>
      </c>
      <c r="AA54" s="190">
        <v>0</v>
      </c>
      <c r="AB54" s="190">
        <v>7302859</v>
      </c>
      <c r="AC54" s="190">
        <v>7410703</v>
      </c>
      <c r="AD54" s="186">
        <f t="shared" si="32"/>
        <v>1.0355385183785759</v>
      </c>
      <c r="AE54" s="69">
        <f t="shared" si="33"/>
        <v>1</v>
      </c>
      <c r="AF54" s="190">
        <v>107844</v>
      </c>
      <c r="AG54" s="190">
        <v>20899</v>
      </c>
      <c r="AH54" s="69">
        <v>225</v>
      </c>
      <c r="AI54" s="69">
        <v>78</v>
      </c>
      <c r="AJ54" s="69">
        <v>19</v>
      </c>
      <c r="AK54" s="69">
        <v>0</v>
      </c>
      <c r="AL54" s="80">
        <v>0</v>
      </c>
      <c r="AM54" s="80">
        <v>0</v>
      </c>
      <c r="AN54" s="69">
        <v>81</v>
      </c>
      <c r="AO54" s="69">
        <v>7</v>
      </c>
      <c r="AP54" s="80">
        <v>42129</v>
      </c>
      <c r="AQ54" s="80">
        <v>8550</v>
      </c>
      <c r="AR54" s="69">
        <v>0</v>
      </c>
      <c r="AS54" s="69">
        <v>0</v>
      </c>
      <c r="AT54" s="80">
        <v>0</v>
      </c>
      <c r="AU54" s="80">
        <v>0</v>
      </c>
      <c r="AV54" s="69">
        <v>0</v>
      </c>
      <c r="AW54" s="69">
        <v>0</v>
      </c>
      <c r="AX54" s="80">
        <v>0</v>
      </c>
      <c r="AY54" s="80">
        <v>0</v>
      </c>
      <c r="AZ54" s="69">
        <v>0</v>
      </c>
      <c r="BA54" s="69">
        <v>0</v>
      </c>
      <c r="BB54" s="80">
        <v>0</v>
      </c>
      <c r="BC54" s="80">
        <v>0</v>
      </c>
      <c r="BD54" s="69">
        <v>0</v>
      </c>
      <c r="BE54" s="69">
        <v>0</v>
      </c>
      <c r="BF54" s="80">
        <v>0</v>
      </c>
      <c r="BG54" s="80">
        <v>0</v>
      </c>
      <c r="BH54" s="69">
        <v>0</v>
      </c>
      <c r="BI54" s="69">
        <v>0</v>
      </c>
      <c r="BJ54" s="80">
        <v>0</v>
      </c>
      <c r="BK54" s="80">
        <v>0</v>
      </c>
      <c r="BL54" s="69">
        <v>0</v>
      </c>
      <c r="BM54" s="69">
        <v>0</v>
      </c>
      <c r="BN54" s="80">
        <v>0</v>
      </c>
      <c r="BO54" s="80">
        <v>0</v>
      </c>
      <c r="BP54" s="69">
        <v>155</v>
      </c>
      <c r="BQ54" s="69">
        <v>0</v>
      </c>
      <c r="BR54" s="80">
        <v>16713</v>
      </c>
      <c r="BS54" s="80">
        <v>0</v>
      </c>
      <c r="BT54" s="69">
        <v>0</v>
      </c>
      <c r="BU54" s="69">
        <v>0</v>
      </c>
      <c r="BV54" s="80">
        <v>0</v>
      </c>
      <c r="BW54" s="80">
        <v>0</v>
      </c>
      <c r="BX54" s="69">
        <v>0</v>
      </c>
      <c r="BY54" s="69">
        <v>0</v>
      </c>
      <c r="BZ54" s="80">
        <v>0</v>
      </c>
      <c r="CA54" s="80">
        <v>0</v>
      </c>
      <c r="CB54" s="69">
        <v>0</v>
      </c>
      <c r="CC54" s="69">
        <v>0</v>
      </c>
      <c r="CD54" s="80">
        <v>0</v>
      </c>
      <c r="CE54" s="80">
        <v>0</v>
      </c>
      <c r="CF54" s="69">
        <v>0</v>
      </c>
      <c r="CG54" s="69">
        <v>0</v>
      </c>
      <c r="CH54" s="80">
        <v>-5529</v>
      </c>
      <c r="CI54" s="80">
        <v>0</v>
      </c>
      <c r="CJ54" s="69">
        <v>255</v>
      </c>
      <c r="CK54" s="69">
        <v>7</v>
      </c>
      <c r="CL54" s="80">
        <v>53313</v>
      </c>
      <c r="CM54" s="80">
        <v>8550</v>
      </c>
      <c r="CN54" s="67" t="s">
        <v>474</v>
      </c>
      <c r="CO54" s="67" t="s">
        <v>475</v>
      </c>
      <c r="CP54" s="67" t="s">
        <v>415</v>
      </c>
      <c r="CQ54" s="67" t="s">
        <v>415</v>
      </c>
      <c r="CR54" s="67" t="s">
        <v>415</v>
      </c>
      <c r="CS54" s="67" t="s">
        <v>415</v>
      </c>
      <c r="CT54" s="68">
        <v>45540</v>
      </c>
      <c r="CU54" s="67" t="s">
        <v>576</v>
      </c>
      <c r="CV54" s="67" t="s">
        <v>579</v>
      </c>
      <c r="CW54" s="68" t="s">
        <v>168</v>
      </c>
      <c r="CX54" s="68">
        <v>45457</v>
      </c>
      <c r="CY54" s="67" t="s">
        <v>580</v>
      </c>
      <c r="CZ54" s="67" t="s">
        <v>581</v>
      </c>
      <c r="DA54" s="67" t="s">
        <v>597</v>
      </c>
      <c r="DB54" s="81">
        <v>6606378.9500000002</v>
      </c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69" customFormat="1">
      <c r="B55" s="67" t="s">
        <v>2</v>
      </c>
      <c r="C55" s="67" t="s">
        <v>407</v>
      </c>
      <c r="D55" s="67" t="s">
        <v>408</v>
      </c>
      <c r="E55" s="68">
        <v>44678</v>
      </c>
      <c r="F55" s="67" t="s">
        <v>580</v>
      </c>
      <c r="G55" s="67" t="s">
        <v>577</v>
      </c>
      <c r="H55" s="187">
        <v>3</v>
      </c>
      <c r="I55" s="69">
        <v>0</v>
      </c>
      <c r="J55" s="69">
        <v>315</v>
      </c>
      <c r="K55" s="69">
        <v>660</v>
      </c>
      <c r="L55" s="69">
        <v>659</v>
      </c>
      <c r="M55" s="186">
        <f t="shared" si="30"/>
        <v>1.3142857142857143</v>
      </c>
      <c r="N55" s="69">
        <f t="shared" si="31"/>
        <v>0</v>
      </c>
      <c r="O55" s="69">
        <v>1</v>
      </c>
      <c r="P55" s="69">
        <v>0</v>
      </c>
      <c r="Q55" s="69">
        <v>0</v>
      </c>
      <c r="R55" s="69">
        <v>345</v>
      </c>
      <c r="S55" s="69">
        <v>0</v>
      </c>
      <c r="T55" s="190">
        <v>10103368</v>
      </c>
      <c r="U55" s="190">
        <v>88637</v>
      </c>
      <c r="V55" s="190">
        <v>10014731</v>
      </c>
      <c r="W55" s="190">
        <v>10103368</v>
      </c>
      <c r="X55" s="190">
        <v>10342165</v>
      </c>
      <c r="Y55" s="190">
        <v>0</v>
      </c>
      <c r="Z55" s="190">
        <v>0</v>
      </c>
      <c r="AA55" s="190">
        <v>0</v>
      </c>
      <c r="AB55" s="190">
        <v>10342165</v>
      </c>
      <c r="AC55" s="190">
        <v>10277452</v>
      </c>
      <c r="AD55" s="186">
        <f t="shared" si="32"/>
        <v>1.0262334554967079</v>
      </c>
      <c r="AE55" s="69">
        <f t="shared" si="33"/>
        <v>1</v>
      </c>
      <c r="AF55" s="190">
        <v>-64713</v>
      </c>
      <c r="AG55" s="190">
        <v>0</v>
      </c>
      <c r="AH55" s="69">
        <v>173</v>
      </c>
      <c r="AI55" s="69">
        <v>72</v>
      </c>
      <c r="AJ55" s="69">
        <v>0</v>
      </c>
      <c r="AK55" s="69">
        <v>0</v>
      </c>
      <c r="AL55" s="80">
        <v>0</v>
      </c>
      <c r="AM55" s="80">
        <v>0</v>
      </c>
      <c r="AN55" s="69">
        <v>73</v>
      </c>
      <c r="AO55" s="69">
        <v>0</v>
      </c>
      <c r="AP55" s="80">
        <v>0</v>
      </c>
      <c r="AQ55" s="80">
        <v>0</v>
      </c>
      <c r="AR55" s="69">
        <v>0</v>
      </c>
      <c r="AS55" s="69">
        <v>0</v>
      </c>
      <c r="AT55" s="80">
        <v>0</v>
      </c>
      <c r="AU55" s="80">
        <v>0</v>
      </c>
      <c r="AV55" s="69">
        <v>0</v>
      </c>
      <c r="AW55" s="69">
        <v>0</v>
      </c>
      <c r="AX55" s="80">
        <v>0</v>
      </c>
      <c r="AY55" s="80">
        <v>0</v>
      </c>
      <c r="AZ55" s="69">
        <v>0</v>
      </c>
      <c r="BA55" s="69">
        <v>0</v>
      </c>
      <c r="BB55" s="80">
        <v>0</v>
      </c>
      <c r="BC55" s="80">
        <v>0</v>
      </c>
      <c r="BD55" s="69">
        <v>27</v>
      </c>
      <c r="BE55" s="69">
        <v>0</v>
      </c>
      <c r="BF55" s="80">
        <v>0</v>
      </c>
      <c r="BG55" s="80">
        <v>0</v>
      </c>
      <c r="BH55" s="69">
        <v>0</v>
      </c>
      <c r="BI55" s="69">
        <v>0</v>
      </c>
      <c r="BJ55" s="80">
        <v>0</v>
      </c>
      <c r="BK55" s="80">
        <v>0</v>
      </c>
      <c r="BL55" s="69">
        <v>0</v>
      </c>
      <c r="BM55" s="69">
        <v>0</v>
      </c>
      <c r="BN55" s="80">
        <v>0</v>
      </c>
      <c r="BO55" s="80">
        <v>0</v>
      </c>
      <c r="BP55" s="69">
        <v>0</v>
      </c>
      <c r="BQ55" s="69">
        <v>0</v>
      </c>
      <c r="BR55" s="80">
        <v>0</v>
      </c>
      <c r="BS55" s="80">
        <v>0</v>
      </c>
      <c r="BT55" s="69">
        <v>0</v>
      </c>
      <c r="BU55" s="69">
        <v>0</v>
      </c>
      <c r="BV55" s="80">
        <v>0</v>
      </c>
      <c r="BW55" s="80">
        <v>0</v>
      </c>
      <c r="BX55" s="69">
        <v>0</v>
      </c>
      <c r="BY55" s="69">
        <v>0</v>
      </c>
      <c r="BZ55" s="80">
        <v>0</v>
      </c>
      <c r="CA55" s="80">
        <v>0</v>
      </c>
      <c r="CB55" s="69">
        <v>0</v>
      </c>
      <c r="CC55" s="69">
        <v>0</v>
      </c>
      <c r="CD55" s="80">
        <v>0</v>
      </c>
      <c r="CE55" s="80">
        <v>0</v>
      </c>
      <c r="CF55" s="69">
        <v>0</v>
      </c>
      <c r="CG55" s="69">
        <v>0</v>
      </c>
      <c r="CH55" s="80">
        <v>0</v>
      </c>
      <c r="CI55" s="80">
        <v>0</v>
      </c>
      <c r="CJ55" s="69">
        <v>100</v>
      </c>
      <c r="CK55" s="69">
        <v>0</v>
      </c>
      <c r="CL55" s="80">
        <v>0</v>
      </c>
      <c r="CM55" s="80">
        <v>0</v>
      </c>
      <c r="CN55" s="67" t="s">
        <v>442</v>
      </c>
      <c r="CO55" s="67" t="s">
        <v>443</v>
      </c>
      <c r="CP55" s="67" t="s">
        <v>415</v>
      </c>
      <c r="CQ55" s="67" t="s">
        <v>415</v>
      </c>
      <c r="CR55" s="67" t="s">
        <v>415</v>
      </c>
      <c r="CS55" s="67" t="s">
        <v>415</v>
      </c>
      <c r="CT55" s="68">
        <v>45637</v>
      </c>
      <c r="CU55" s="67" t="s">
        <v>578</v>
      </c>
      <c r="CV55" s="67" t="s">
        <v>579</v>
      </c>
      <c r="CW55" s="68" t="s">
        <v>168</v>
      </c>
      <c r="CX55" s="68">
        <v>45518</v>
      </c>
      <c r="CY55" s="67" t="s">
        <v>576</v>
      </c>
      <c r="CZ55" s="67" t="s">
        <v>579</v>
      </c>
      <c r="DA55" s="67" t="s">
        <v>597</v>
      </c>
      <c r="DB55" s="81">
        <v>10842967.810000001</v>
      </c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</row>
    <row r="56" spans="2:1477" s="69" customFormat="1">
      <c r="B56" s="67" t="s">
        <v>2</v>
      </c>
      <c r="C56" s="67" t="s">
        <v>224</v>
      </c>
      <c r="D56" s="67" t="s">
        <v>225</v>
      </c>
      <c r="E56" s="68">
        <v>44650</v>
      </c>
      <c r="F56" s="67" t="s">
        <v>583</v>
      </c>
      <c r="G56" s="67" t="s">
        <v>577</v>
      </c>
      <c r="H56" s="187">
        <v>2</v>
      </c>
      <c r="I56" s="69">
        <v>1</v>
      </c>
      <c r="J56" s="69">
        <v>300</v>
      </c>
      <c r="K56" s="69">
        <v>695</v>
      </c>
      <c r="L56" s="69">
        <v>695</v>
      </c>
      <c r="M56" s="186">
        <f t="shared" si="30"/>
        <v>1.1266666666666667</v>
      </c>
      <c r="N56" s="69">
        <f t="shared" si="31"/>
        <v>1</v>
      </c>
      <c r="O56" s="69">
        <v>0</v>
      </c>
      <c r="P56" s="69">
        <v>0</v>
      </c>
      <c r="Q56" s="69">
        <v>0</v>
      </c>
      <c r="R56" s="69">
        <v>387</v>
      </c>
      <c r="S56" s="69">
        <v>8</v>
      </c>
      <c r="T56" s="190">
        <v>6499662</v>
      </c>
      <c r="U56" s="190">
        <v>61994</v>
      </c>
      <c r="V56" s="190">
        <v>6437668</v>
      </c>
      <c r="W56" s="190">
        <v>6674412</v>
      </c>
      <c r="X56" s="190">
        <v>6885176</v>
      </c>
      <c r="Y56" s="190">
        <v>0</v>
      </c>
      <c r="Z56" s="190">
        <v>0</v>
      </c>
      <c r="AA56" s="190">
        <v>0</v>
      </c>
      <c r="AB56" s="190">
        <v>6885176</v>
      </c>
      <c r="AC56" s="190">
        <v>6899511</v>
      </c>
      <c r="AD56" s="186">
        <f t="shared" si="32"/>
        <v>1.0717407297176555</v>
      </c>
      <c r="AE56" s="69">
        <f t="shared" si="33"/>
        <v>1</v>
      </c>
      <c r="AF56" s="190">
        <v>14336</v>
      </c>
      <c r="AG56" s="190">
        <v>174750</v>
      </c>
      <c r="AH56" s="69">
        <v>309</v>
      </c>
      <c r="AI56" s="69">
        <v>48</v>
      </c>
      <c r="AJ56" s="69">
        <v>75</v>
      </c>
      <c r="AK56" s="69">
        <v>3</v>
      </c>
      <c r="AL56" s="80">
        <v>179623</v>
      </c>
      <c r="AM56" s="80">
        <v>0</v>
      </c>
      <c r="AN56" s="69">
        <v>15</v>
      </c>
      <c r="AO56" s="69">
        <v>5</v>
      </c>
      <c r="AP56" s="80">
        <v>11079</v>
      </c>
      <c r="AQ56" s="80">
        <v>0</v>
      </c>
      <c r="AR56" s="69">
        <v>0</v>
      </c>
      <c r="AS56" s="69">
        <v>0</v>
      </c>
      <c r="AT56" s="80">
        <v>0</v>
      </c>
      <c r="AU56" s="80">
        <v>0</v>
      </c>
      <c r="AV56" s="69">
        <v>0</v>
      </c>
      <c r="AW56" s="69">
        <v>0</v>
      </c>
      <c r="AX56" s="80">
        <v>0</v>
      </c>
      <c r="AY56" s="80">
        <v>0</v>
      </c>
      <c r="AZ56" s="69">
        <v>0</v>
      </c>
      <c r="BA56" s="69">
        <v>0</v>
      </c>
      <c r="BB56" s="80">
        <v>0</v>
      </c>
      <c r="BC56" s="80">
        <v>0</v>
      </c>
      <c r="BD56" s="69">
        <v>0</v>
      </c>
      <c r="BE56" s="69">
        <v>0</v>
      </c>
      <c r="BF56" s="80">
        <v>0</v>
      </c>
      <c r="BG56" s="80">
        <v>0</v>
      </c>
      <c r="BH56" s="69">
        <v>0</v>
      </c>
      <c r="BI56" s="69">
        <v>0</v>
      </c>
      <c r="BJ56" s="80">
        <v>0</v>
      </c>
      <c r="BK56" s="80">
        <v>0</v>
      </c>
      <c r="BL56" s="69">
        <v>0</v>
      </c>
      <c r="BM56" s="69">
        <v>0</v>
      </c>
      <c r="BN56" s="80">
        <v>0</v>
      </c>
      <c r="BO56" s="80">
        <v>0</v>
      </c>
      <c r="BP56" s="69">
        <v>60</v>
      </c>
      <c r="BQ56" s="69">
        <v>0</v>
      </c>
      <c r="BR56" s="80">
        <v>0</v>
      </c>
      <c r="BS56" s="80">
        <v>0</v>
      </c>
      <c r="BT56" s="69">
        <v>0</v>
      </c>
      <c r="BU56" s="69">
        <v>0</v>
      </c>
      <c r="BV56" s="80">
        <v>0</v>
      </c>
      <c r="BW56" s="80">
        <v>0</v>
      </c>
      <c r="BX56" s="69">
        <v>0</v>
      </c>
      <c r="BY56" s="69">
        <v>0</v>
      </c>
      <c r="BZ56" s="80">
        <v>0</v>
      </c>
      <c r="CA56" s="80">
        <v>0</v>
      </c>
      <c r="CB56" s="69">
        <v>0</v>
      </c>
      <c r="CC56" s="69">
        <v>0</v>
      </c>
      <c r="CD56" s="80">
        <v>0</v>
      </c>
      <c r="CE56" s="80">
        <v>0</v>
      </c>
      <c r="CF56" s="69">
        <v>0</v>
      </c>
      <c r="CG56" s="69">
        <v>0</v>
      </c>
      <c r="CH56" s="80">
        <v>0</v>
      </c>
      <c r="CI56" s="80">
        <v>0</v>
      </c>
      <c r="CJ56" s="69">
        <v>150</v>
      </c>
      <c r="CK56" s="69">
        <v>8</v>
      </c>
      <c r="CL56" s="80">
        <v>190702</v>
      </c>
      <c r="CM56" s="80">
        <v>0</v>
      </c>
      <c r="CN56" s="67" t="s">
        <v>420</v>
      </c>
      <c r="CO56" s="67" t="s">
        <v>421</v>
      </c>
      <c r="CP56" s="67" t="s">
        <v>415</v>
      </c>
      <c r="CQ56" s="67" t="s">
        <v>415</v>
      </c>
      <c r="CR56" s="67" t="s">
        <v>415</v>
      </c>
      <c r="CS56" s="67" t="s">
        <v>415</v>
      </c>
      <c r="CT56" s="68">
        <v>45573</v>
      </c>
      <c r="CU56" s="67" t="s">
        <v>578</v>
      </c>
      <c r="CV56" s="67" t="s">
        <v>579</v>
      </c>
      <c r="CW56" s="68" t="s">
        <v>168</v>
      </c>
      <c r="CX56" s="68">
        <v>45422</v>
      </c>
      <c r="CY56" s="67" t="s">
        <v>580</v>
      </c>
      <c r="CZ56" s="67" t="s">
        <v>581</v>
      </c>
      <c r="DA56" s="67" t="s">
        <v>597</v>
      </c>
      <c r="DB56" s="81">
        <v>6445150.2199999997</v>
      </c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</row>
    <row r="57" spans="2:1477" s="69" customFormat="1">
      <c r="B57" s="67" t="s">
        <v>2</v>
      </c>
      <c r="C57" s="67" t="s">
        <v>226</v>
      </c>
      <c r="D57" s="67" t="s">
        <v>227</v>
      </c>
      <c r="E57" s="68">
        <v>44517</v>
      </c>
      <c r="F57" s="67" t="s">
        <v>578</v>
      </c>
      <c r="G57" s="67" t="s">
        <v>577</v>
      </c>
      <c r="H57" s="187">
        <v>1</v>
      </c>
      <c r="I57" s="69">
        <v>1</v>
      </c>
      <c r="J57" s="69">
        <v>165</v>
      </c>
      <c r="K57" s="69">
        <v>596</v>
      </c>
      <c r="L57" s="69">
        <v>596</v>
      </c>
      <c r="M57" s="186">
        <f t="shared" si="30"/>
        <v>2.1151515151515152</v>
      </c>
      <c r="N57" s="69">
        <f t="shared" si="31"/>
        <v>0</v>
      </c>
      <c r="O57" s="69">
        <v>0</v>
      </c>
      <c r="P57" s="69">
        <v>0</v>
      </c>
      <c r="Q57" s="69">
        <v>0</v>
      </c>
      <c r="R57" s="69">
        <v>431</v>
      </c>
      <c r="S57" s="69">
        <v>0</v>
      </c>
      <c r="T57" s="190">
        <v>2042361</v>
      </c>
      <c r="U57" s="190">
        <v>50000</v>
      </c>
      <c r="V57" s="190">
        <v>1992361</v>
      </c>
      <c r="W57" s="190">
        <v>2052823</v>
      </c>
      <c r="X57" s="190">
        <v>2049639</v>
      </c>
      <c r="Y57" s="190">
        <v>0</v>
      </c>
      <c r="Z57" s="190">
        <v>0</v>
      </c>
      <c r="AA57" s="190">
        <v>0</v>
      </c>
      <c r="AB57" s="190">
        <v>2049639</v>
      </c>
      <c r="AC57" s="190">
        <v>2051119</v>
      </c>
      <c r="AD57" s="186">
        <f t="shared" si="32"/>
        <v>1.0294916433317054</v>
      </c>
      <c r="AE57" s="69">
        <f t="shared" si="33"/>
        <v>1</v>
      </c>
      <c r="AF57" s="190">
        <v>1480</v>
      </c>
      <c r="AG57" s="190">
        <v>10462</v>
      </c>
      <c r="AH57" s="69">
        <v>151</v>
      </c>
      <c r="AI57" s="69">
        <v>96</v>
      </c>
      <c r="AJ57" s="69">
        <v>97</v>
      </c>
      <c r="AK57" s="69">
        <v>0</v>
      </c>
      <c r="AL57" s="80">
        <v>1430</v>
      </c>
      <c r="AM57" s="80">
        <v>0</v>
      </c>
      <c r="AN57" s="69">
        <v>87</v>
      </c>
      <c r="AO57" s="69">
        <v>0</v>
      </c>
      <c r="AP57" s="80">
        <v>23591</v>
      </c>
      <c r="AQ57" s="80">
        <v>8301</v>
      </c>
      <c r="AR57" s="69">
        <v>0</v>
      </c>
      <c r="AS57" s="69">
        <v>0</v>
      </c>
      <c r="AT57" s="80">
        <v>0</v>
      </c>
      <c r="AU57" s="80">
        <v>0</v>
      </c>
      <c r="AV57" s="69">
        <v>0</v>
      </c>
      <c r="AW57" s="69">
        <v>0</v>
      </c>
      <c r="AX57" s="80">
        <v>0</v>
      </c>
      <c r="AY57" s="80">
        <v>0</v>
      </c>
      <c r="AZ57" s="69">
        <v>0</v>
      </c>
      <c r="BA57" s="69">
        <v>0</v>
      </c>
      <c r="BB57" s="80">
        <v>0</v>
      </c>
      <c r="BC57" s="80">
        <v>0</v>
      </c>
      <c r="BD57" s="69">
        <v>0</v>
      </c>
      <c r="BE57" s="69">
        <v>0</v>
      </c>
      <c r="BF57" s="80">
        <v>0</v>
      </c>
      <c r="BG57" s="80">
        <v>0</v>
      </c>
      <c r="BH57" s="69">
        <v>0</v>
      </c>
      <c r="BI57" s="69">
        <v>0</v>
      </c>
      <c r="BJ57" s="80">
        <v>0</v>
      </c>
      <c r="BK57" s="80">
        <v>0</v>
      </c>
      <c r="BL57" s="69">
        <v>0</v>
      </c>
      <c r="BM57" s="69">
        <v>0</v>
      </c>
      <c r="BN57" s="80">
        <v>0</v>
      </c>
      <c r="BO57" s="80">
        <v>0</v>
      </c>
      <c r="BP57" s="69">
        <v>45</v>
      </c>
      <c r="BQ57" s="69">
        <v>0</v>
      </c>
      <c r="BR57" s="80">
        <v>0</v>
      </c>
      <c r="BS57" s="80">
        <v>0</v>
      </c>
      <c r="BT57" s="69">
        <v>0</v>
      </c>
      <c r="BU57" s="69">
        <v>0</v>
      </c>
      <c r="BV57" s="80">
        <v>0</v>
      </c>
      <c r="BW57" s="80">
        <v>0</v>
      </c>
      <c r="BX57" s="69">
        <v>0</v>
      </c>
      <c r="BY57" s="69">
        <v>0</v>
      </c>
      <c r="BZ57" s="80">
        <v>0</v>
      </c>
      <c r="CA57" s="80">
        <v>0</v>
      </c>
      <c r="CB57" s="69">
        <v>0</v>
      </c>
      <c r="CC57" s="69">
        <v>0</v>
      </c>
      <c r="CD57" s="80">
        <v>0</v>
      </c>
      <c r="CE57" s="80">
        <v>0</v>
      </c>
      <c r="CF57" s="69">
        <v>0</v>
      </c>
      <c r="CG57" s="69">
        <v>0</v>
      </c>
      <c r="CH57" s="80">
        <v>0</v>
      </c>
      <c r="CI57" s="80">
        <v>0</v>
      </c>
      <c r="CJ57" s="69">
        <v>229</v>
      </c>
      <c r="CK57" s="69">
        <v>0</v>
      </c>
      <c r="CL57" s="80">
        <v>25021</v>
      </c>
      <c r="CM57" s="80">
        <v>8301</v>
      </c>
      <c r="CN57" s="67" t="s">
        <v>476</v>
      </c>
      <c r="CO57" s="67" t="s">
        <v>477</v>
      </c>
      <c r="CP57" s="67" t="s">
        <v>415</v>
      </c>
      <c r="CQ57" s="67" t="s">
        <v>415</v>
      </c>
      <c r="CR57" s="67" t="s">
        <v>415</v>
      </c>
      <c r="CS57" s="67" t="s">
        <v>415</v>
      </c>
      <c r="CT57" s="68">
        <v>45483</v>
      </c>
      <c r="CU57" s="67" t="s">
        <v>576</v>
      </c>
      <c r="CV57" s="67" t="s">
        <v>579</v>
      </c>
      <c r="CW57" s="68" t="s">
        <v>168</v>
      </c>
      <c r="CX57" s="68">
        <v>45386</v>
      </c>
      <c r="CY57" s="67" t="s">
        <v>580</v>
      </c>
      <c r="CZ57" s="67" t="s">
        <v>581</v>
      </c>
      <c r="DA57" s="67" t="s">
        <v>596</v>
      </c>
      <c r="DB57" s="81">
        <v>1702969.75</v>
      </c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2:1477" s="69" customFormat="1">
      <c r="B58" s="67" t="s">
        <v>2</v>
      </c>
      <c r="C58" s="67" t="s">
        <v>478</v>
      </c>
      <c r="D58" s="67" t="s">
        <v>598</v>
      </c>
      <c r="E58" s="68">
        <v>45042</v>
      </c>
      <c r="F58" s="67" t="s">
        <v>580</v>
      </c>
      <c r="G58" s="67" t="s">
        <v>584</v>
      </c>
      <c r="H58" s="187">
        <v>1</v>
      </c>
      <c r="I58" s="69">
        <v>0</v>
      </c>
      <c r="J58" s="69">
        <v>330</v>
      </c>
      <c r="K58" s="69">
        <v>416</v>
      </c>
      <c r="L58" s="69">
        <v>416</v>
      </c>
      <c r="M58" s="186">
        <f t="shared" si="30"/>
        <v>1</v>
      </c>
      <c r="N58" s="69">
        <f t="shared" si="31"/>
        <v>1</v>
      </c>
      <c r="O58" s="69">
        <v>0</v>
      </c>
      <c r="P58" s="69">
        <v>0</v>
      </c>
      <c r="Q58" s="69">
        <v>0</v>
      </c>
      <c r="R58" s="69">
        <v>86</v>
      </c>
      <c r="S58" s="69">
        <v>0</v>
      </c>
      <c r="T58" s="190">
        <v>3559704</v>
      </c>
      <c r="U58" s="190">
        <v>0</v>
      </c>
      <c r="V58" s="190">
        <v>3559704</v>
      </c>
      <c r="W58" s="190">
        <v>3559704</v>
      </c>
      <c r="X58" s="190">
        <v>3648796</v>
      </c>
      <c r="Y58" s="190">
        <v>0</v>
      </c>
      <c r="Z58" s="190">
        <v>0</v>
      </c>
      <c r="AA58" s="190">
        <v>0</v>
      </c>
      <c r="AB58" s="190">
        <v>3648796</v>
      </c>
      <c r="AC58" s="190">
        <v>3648367</v>
      </c>
      <c r="AD58" s="186">
        <f t="shared" si="32"/>
        <v>1.0249074080316791</v>
      </c>
      <c r="AE58" s="69">
        <f t="shared" si="33"/>
        <v>1</v>
      </c>
      <c r="AF58" s="190">
        <v>-429</v>
      </c>
      <c r="AG58" s="190">
        <v>0</v>
      </c>
      <c r="AH58" s="69">
        <v>58</v>
      </c>
      <c r="AI58" s="69">
        <v>28</v>
      </c>
      <c r="AJ58" s="69">
        <v>0</v>
      </c>
      <c r="AK58" s="69">
        <v>0</v>
      </c>
      <c r="AL58" s="80">
        <v>0</v>
      </c>
      <c r="AM58" s="80">
        <v>0</v>
      </c>
      <c r="AN58" s="69">
        <v>0</v>
      </c>
      <c r="AO58" s="69">
        <v>0</v>
      </c>
      <c r="AP58" s="80">
        <v>0</v>
      </c>
      <c r="AQ58" s="80">
        <v>0</v>
      </c>
      <c r="AR58" s="69">
        <v>0</v>
      </c>
      <c r="AS58" s="69">
        <v>0</v>
      </c>
      <c r="AT58" s="80">
        <v>0</v>
      </c>
      <c r="AU58" s="80">
        <v>0</v>
      </c>
      <c r="AV58" s="69">
        <v>0</v>
      </c>
      <c r="AW58" s="69">
        <v>0</v>
      </c>
      <c r="AX58" s="80">
        <v>0</v>
      </c>
      <c r="AY58" s="80">
        <v>0</v>
      </c>
      <c r="AZ58" s="69">
        <v>0</v>
      </c>
      <c r="BA58" s="69">
        <v>0</v>
      </c>
      <c r="BB58" s="80">
        <v>0</v>
      </c>
      <c r="BC58" s="80">
        <v>0</v>
      </c>
      <c r="BD58" s="69">
        <v>0</v>
      </c>
      <c r="BE58" s="69">
        <v>0</v>
      </c>
      <c r="BF58" s="80">
        <v>0</v>
      </c>
      <c r="BG58" s="80">
        <v>0</v>
      </c>
      <c r="BH58" s="69">
        <v>0</v>
      </c>
      <c r="BI58" s="69">
        <v>0</v>
      </c>
      <c r="BJ58" s="80">
        <v>0</v>
      </c>
      <c r="BK58" s="80">
        <v>0</v>
      </c>
      <c r="BL58" s="69">
        <v>0</v>
      </c>
      <c r="BM58" s="69">
        <v>0</v>
      </c>
      <c r="BN58" s="80">
        <v>0</v>
      </c>
      <c r="BO58" s="80">
        <v>0</v>
      </c>
      <c r="BP58" s="69">
        <v>0</v>
      </c>
      <c r="BQ58" s="69">
        <v>0</v>
      </c>
      <c r="BR58" s="80">
        <v>0</v>
      </c>
      <c r="BS58" s="80">
        <v>0</v>
      </c>
      <c r="BT58" s="69">
        <v>0</v>
      </c>
      <c r="BU58" s="69">
        <v>0</v>
      </c>
      <c r="BV58" s="80">
        <v>0</v>
      </c>
      <c r="BW58" s="80">
        <v>0</v>
      </c>
      <c r="BX58" s="69">
        <v>0</v>
      </c>
      <c r="BY58" s="69">
        <v>0</v>
      </c>
      <c r="BZ58" s="80">
        <v>0</v>
      </c>
      <c r="CA58" s="80">
        <v>0</v>
      </c>
      <c r="CB58" s="69">
        <v>0</v>
      </c>
      <c r="CC58" s="69">
        <v>0</v>
      </c>
      <c r="CD58" s="80">
        <v>0</v>
      </c>
      <c r="CE58" s="80">
        <v>0</v>
      </c>
      <c r="CF58" s="69">
        <v>0</v>
      </c>
      <c r="CG58" s="69">
        <v>0</v>
      </c>
      <c r="CH58" s="80">
        <v>0</v>
      </c>
      <c r="CI58" s="80">
        <v>0</v>
      </c>
      <c r="CJ58" s="69">
        <v>0</v>
      </c>
      <c r="CK58" s="69">
        <v>0</v>
      </c>
      <c r="CL58" s="80">
        <v>0</v>
      </c>
      <c r="CM58" s="80">
        <v>0</v>
      </c>
      <c r="CN58" s="67" t="s">
        <v>470</v>
      </c>
      <c r="CO58" s="67" t="s">
        <v>471</v>
      </c>
      <c r="CP58" s="67" t="s">
        <v>415</v>
      </c>
      <c r="CQ58" s="67" t="s">
        <v>415</v>
      </c>
      <c r="CR58" s="67" t="s">
        <v>415</v>
      </c>
      <c r="CS58" s="67" t="s">
        <v>415</v>
      </c>
      <c r="CT58" s="68">
        <v>45595</v>
      </c>
      <c r="CU58" s="67" t="s">
        <v>578</v>
      </c>
      <c r="CV58" s="67" t="s">
        <v>579</v>
      </c>
      <c r="CW58" s="68" t="s">
        <v>168</v>
      </c>
      <c r="CX58" s="68">
        <v>45532</v>
      </c>
      <c r="CY58" s="67" t="s">
        <v>576</v>
      </c>
      <c r="CZ58" s="67" t="s">
        <v>579</v>
      </c>
      <c r="DA58" s="67" t="s">
        <v>597</v>
      </c>
      <c r="DB58" s="81">
        <v>5711547.0199999996</v>
      </c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2:1477" s="69" customFormat="1">
      <c r="B59" s="67" t="s">
        <v>2</v>
      </c>
      <c r="C59" s="67" t="s">
        <v>409</v>
      </c>
      <c r="D59" s="67" t="s">
        <v>410</v>
      </c>
      <c r="E59" s="68">
        <v>44860</v>
      </c>
      <c r="F59" s="67" t="s">
        <v>578</v>
      </c>
      <c r="G59" s="67" t="s">
        <v>584</v>
      </c>
      <c r="H59" s="187">
        <v>1</v>
      </c>
      <c r="I59" s="69">
        <v>0</v>
      </c>
      <c r="J59" s="69">
        <v>90</v>
      </c>
      <c r="K59" s="69">
        <v>322</v>
      </c>
      <c r="L59" s="69">
        <v>322</v>
      </c>
      <c r="M59" s="186">
        <f t="shared" si="30"/>
        <v>1</v>
      </c>
      <c r="N59" s="69">
        <f t="shared" si="31"/>
        <v>1</v>
      </c>
      <c r="O59" s="69">
        <v>0</v>
      </c>
      <c r="P59" s="69">
        <v>0</v>
      </c>
      <c r="Q59" s="69">
        <v>0</v>
      </c>
      <c r="R59" s="69">
        <v>232</v>
      </c>
      <c r="S59" s="69">
        <v>0</v>
      </c>
      <c r="T59" s="190">
        <v>942554</v>
      </c>
      <c r="U59" s="190">
        <v>49324</v>
      </c>
      <c r="V59" s="190">
        <v>893230</v>
      </c>
      <c r="W59" s="190">
        <v>942554</v>
      </c>
      <c r="X59" s="190">
        <v>927016</v>
      </c>
      <c r="Y59" s="190">
        <v>0</v>
      </c>
      <c r="Z59" s="190">
        <v>0</v>
      </c>
      <c r="AA59" s="190">
        <v>0</v>
      </c>
      <c r="AB59" s="190">
        <v>927016</v>
      </c>
      <c r="AC59" s="190">
        <v>927016</v>
      </c>
      <c r="AD59" s="186">
        <f t="shared" si="32"/>
        <v>1.0378245244785778</v>
      </c>
      <c r="AE59" s="69">
        <f t="shared" si="33"/>
        <v>1</v>
      </c>
      <c r="AF59" s="190">
        <v>0</v>
      </c>
      <c r="AG59" s="190">
        <v>0</v>
      </c>
      <c r="AH59" s="69">
        <v>187</v>
      </c>
      <c r="AI59" s="69">
        <v>45</v>
      </c>
      <c r="AJ59" s="69">
        <v>0</v>
      </c>
      <c r="AK59" s="69">
        <v>0</v>
      </c>
      <c r="AL59" s="80">
        <v>0</v>
      </c>
      <c r="AM59" s="80">
        <v>0</v>
      </c>
      <c r="AN59" s="69">
        <v>0</v>
      </c>
      <c r="AO59" s="69">
        <v>0</v>
      </c>
      <c r="AP59" s="80">
        <v>0</v>
      </c>
      <c r="AQ59" s="80">
        <v>0</v>
      </c>
      <c r="AR59" s="69">
        <v>0</v>
      </c>
      <c r="AS59" s="69">
        <v>0</v>
      </c>
      <c r="AT59" s="80">
        <v>0</v>
      </c>
      <c r="AU59" s="80">
        <v>0</v>
      </c>
      <c r="AV59" s="69">
        <v>0</v>
      </c>
      <c r="AW59" s="69">
        <v>0</v>
      </c>
      <c r="AX59" s="80">
        <v>0</v>
      </c>
      <c r="AY59" s="80">
        <v>0</v>
      </c>
      <c r="AZ59" s="69">
        <v>0</v>
      </c>
      <c r="BA59" s="69">
        <v>0</v>
      </c>
      <c r="BB59" s="80">
        <v>0</v>
      </c>
      <c r="BC59" s="80">
        <v>0</v>
      </c>
      <c r="BD59" s="69">
        <v>0</v>
      </c>
      <c r="BE59" s="69">
        <v>0</v>
      </c>
      <c r="BF59" s="80">
        <v>0</v>
      </c>
      <c r="BG59" s="80">
        <v>0</v>
      </c>
      <c r="BH59" s="69">
        <v>0</v>
      </c>
      <c r="BI59" s="69">
        <v>0</v>
      </c>
      <c r="BJ59" s="80">
        <v>0</v>
      </c>
      <c r="BK59" s="80">
        <v>0</v>
      </c>
      <c r="BL59" s="69">
        <v>0</v>
      </c>
      <c r="BM59" s="69">
        <v>0</v>
      </c>
      <c r="BN59" s="80">
        <v>0</v>
      </c>
      <c r="BO59" s="80">
        <v>0</v>
      </c>
      <c r="BP59" s="69">
        <v>135</v>
      </c>
      <c r="BQ59" s="69">
        <v>0</v>
      </c>
      <c r="BR59" s="80">
        <v>0</v>
      </c>
      <c r="BS59" s="80">
        <v>0</v>
      </c>
      <c r="BT59" s="69">
        <v>0</v>
      </c>
      <c r="BU59" s="69">
        <v>0</v>
      </c>
      <c r="BV59" s="80">
        <v>0</v>
      </c>
      <c r="BW59" s="80">
        <v>0</v>
      </c>
      <c r="BX59" s="69">
        <v>0</v>
      </c>
      <c r="BY59" s="69">
        <v>0</v>
      </c>
      <c r="BZ59" s="80">
        <v>0</v>
      </c>
      <c r="CA59" s="80">
        <v>0</v>
      </c>
      <c r="CB59" s="69">
        <v>0</v>
      </c>
      <c r="CC59" s="69">
        <v>0</v>
      </c>
      <c r="CD59" s="80">
        <v>0</v>
      </c>
      <c r="CE59" s="80">
        <v>0</v>
      </c>
      <c r="CF59" s="69">
        <v>0</v>
      </c>
      <c r="CG59" s="69">
        <v>0</v>
      </c>
      <c r="CH59" s="80">
        <v>0</v>
      </c>
      <c r="CI59" s="80">
        <v>0</v>
      </c>
      <c r="CJ59" s="69">
        <v>135</v>
      </c>
      <c r="CK59" s="69">
        <v>0</v>
      </c>
      <c r="CL59" s="80">
        <v>0</v>
      </c>
      <c r="CM59" s="80">
        <v>0</v>
      </c>
      <c r="CN59" s="67" t="s">
        <v>479</v>
      </c>
      <c r="CO59" s="67" t="s">
        <v>480</v>
      </c>
      <c r="CP59" s="67" t="s">
        <v>415</v>
      </c>
      <c r="CQ59" s="67" t="s">
        <v>415</v>
      </c>
      <c r="CR59" s="67" t="s">
        <v>415</v>
      </c>
      <c r="CS59" s="67" t="s">
        <v>415</v>
      </c>
      <c r="CT59" s="68">
        <v>45574</v>
      </c>
      <c r="CU59" s="67" t="s">
        <v>578</v>
      </c>
      <c r="CV59" s="67" t="s">
        <v>579</v>
      </c>
      <c r="CW59" s="68" t="s">
        <v>168</v>
      </c>
      <c r="CX59" s="68">
        <v>45385</v>
      </c>
      <c r="CY59" s="67" t="s">
        <v>580</v>
      </c>
      <c r="CZ59" s="67" t="s">
        <v>581</v>
      </c>
      <c r="DA59" s="67" t="s">
        <v>596</v>
      </c>
      <c r="DB59" s="81">
        <v>1043116.04</v>
      </c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2:1477" s="69" customFormat="1">
      <c r="B60" s="67" t="s">
        <v>2</v>
      </c>
      <c r="C60" s="67" t="s">
        <v>228</v>
      </c>
      <c r="D60" s="67" t="s">
        <v>229</v>
      </c>
      <c r="E60" s="68">
        <v>45042</v>
      </c>
      <c r="F60" s="67" t="s">
        <v>580</v>
      </c>
      <c r="G60" s="67" t="s">
        <v>584</v>
      </c>
      <c r="H60" s="187">
        <v>2</v>
      </c>
      <c r="I60" s="69">
        <v>1</v>
      </c>
      <c r="J60" s="69">
        <v>300</v>
      </c>
      <c r="K60" s="69">
        <v>380</v>
      </c>
      <c r="L60" s="69">
        <v>380</v>
      </c>
      <c r="M60" s="186">
        <f t="shared" si="30"/>
        <v>1.0566666666666666</v>
      </c>
      <c r="N60" s="69">
        <f t="shared" si="31"/>
        <v>1</v>
      </c>
      <c r="O60" s="69">
        <v>0</v>
      </c>
      <c r="P60" s="69">
        <v>0</v>
      </c>
      <c r="Q60" s="69">
        <v>0</v>
      </c>
      <c r="R60" s="69">
        <v>63</v>
      </c>
      <c r="S60" s="69">
        <v>17</v>
      </c>
      <c r="T60" s="190">
        <v>12211588</v>
      </c>
      <c r="U60" s="190">
        <v>124814</v>
      </c>
      <c r="V60" s="190">
        <v>12086774</v>
      </c>
      <c r="W60" s="190">
        <v>12181493</v>
      </c>
      <c r="X60" s="190">
        <v>12519374</v>
      </c>
      <c r="Y60" s="190">
        <v>0</v>
      </c>
      <c r="Z60" s="190">
        <v>0</v>
      </c>
      <c r="AA60" s="190">
        <v>0</v>
      </c>
      <c r="AB60" s="190">
        <v>12519374</v>
      </c>
      <c r="AC60" s="190">
        <v>12516178</v>
      </c>
      <c r="AD60" s="186">
        <f t="shared" si="32"/>
        <v>1.0355267666955632</v>
      </c>
      <c r="AE60" s="69">
        <f t="shared" si="33"/>
        <v>1</v>
      </c>
      <c r="AF60" s="190">
        <v>-3196</v>
      </c>
      <c r="AG60" s="190">
        <v>-30095</v>
      </c>
      <c r="AH60" s="69">
        <v>36</v>
      </c>
      <c r="AI60" s="69">
        <v>27</v>
      </c>
      <c r="AJ60" s="69">
        <v>0</v>
      </c>
      <c r="AK60" s="69">
        <v>0</v>
      </c>
      <c r="AL60" s="80">
        <v>0</v>
      </c>
      <c r="AM60" s="80">
        <v>0</v>
      </c>
      <c r="AN60" s="69">
        <v>0</v>
      </c>
      <c r="AO60" s="69">
        <v>2</v>
      </c>
      <c r="AP60" s="80">
        <v>14322</v>
      </c>
      <c r="AQ60" s="80">
        <v>0</v>
      </c>
      <c r="AR60" s="69">
        <v>0</v>
      </c>
      <c r="AS60" s="69">
        <v>0</v>
      </c>
      <c r="AT60" s="80">
        <v>0</v>
      </c>
      <c r="AU60" s="80">
        <v>0</v>
      </c>
      <c r="AV60" s="69">
        <v>0</v>
      </c>
      <c r="AW60" s="69">
        <v>0</v>
      </c>
      <c r="AX60" s="80">
        <v>0</v>
      </c>
      <c r="AY60" s="80">
        <v>0</v>
      </c>
      <c r="AZ60" s="69">
        <v>0</v>
      </c>
      <c r="BA60" s="69">
        <v>0</v>
      </c>
      <c r="BB60" s="80">
        <v>0</v>
      </c>
      <c r="BC60" s="80">
        <v>0</v>
      </c>
      <c r="BD60" s="69">
        <v>0</v>
      </c>
      <c r="BE60" s="69">
        <v>15</v>
      </c>
      <c r="BF60" s="80">
        <v>0</v>
      </c>
      <c r="BG60" s="80">
        <v>0</v>
      </c>
      <c r="BH60" s="69">
        <v>0</v>
      </c>
      <c r="BI60" s="69">
        <v>0</v>
      </c>
      <c r="BJ60" s="80">
        <v>0</v>
      </c>
      <c r="BK60" s="80">
        <v>0</v>
      </c>
      <c r="BL60" s="69">
        <v>0</v>
      </c>
      <c r="BM60" s="69">
        <v>0</v>
      </c>
      <c r="BN60" s="80">
        <v>0</v>
      </c>
      <c r="BO60" s="80">
        <v>0</v>
      </c>
      <c r="BP60" s="69">
        <v>0</v>
      </c>
      <c r="BQ60" s="69">
        <v>0</v>
      </c>
      <c r="BR60" s="80">
        <v>0</v>
      </c>
      <c r="BS60" s="80">
        <v>0</v>
      </c>
      <c r="BT60" s="69">
        <v>0</v>
      </c>
      <c r="BU60" s="69">
        <v>0</v>
      </c>
      <c r="BV60" s="80">
        <v>0</v>
      </c>
      <c r="BW60" s="80">
        <v>0</v>
      </c>
      <c r="BX60" s="69">
        <v>0</v>
      </c>
      <c r="BY60" s="69">
        <v>0</v>
      </c>
      <c r="BZ60" s="80">
        <v>0</v>
      </c>
      <c r="CA60" s="80">
        <v>0</v>
      </c>
      <c r="CB60" s="69">
        <v>0</v>
      </c>
      <c r="CC60" s="69">
        <v>0</v>
      </c>
      <c r="CD60" s="80">
        <v>0</v>
      </c>
      <c r="CE60" s="80">
        <v>0</v>
      </c>
      <c r="CF60" s="69">
        <v>0</v>
      </c>
      <c r="CG60" s="69">
        <v>0</v>
      </c>
      <c r="CH60" s="80">
        <v>-30095</v>
      </c>
      <c r="CI60" s="80">
        <v>0</v>
      </c>
      <c r="CJ60" s="69">
        <v>0</v>
      </c>
      <c r="CK60" s="69">
        <v>17</v>
      </c>
      <c r="CL60" s="80">
        <v>-15773</v>
      </c>
      <c r="CM60" s="80">
        <v>0</v>
      </c>
      <c r="CN60" s="67" t="s">
        <v>420</v>
      </c>
      <c r="CO60" s="67" t="s">
        <v>421</v>
      </c>
      <c r="CP60" s="67" t="s">
        <v>415</v>
      </c>
      <c r="CQ60" s="67" t="s">
        <v>415</v>
      </c>
      <c r="CR60" s="67" t="s">
        <v>415</v>
      </c>
      <c r="CS60" s="67" t="s">
        <v>415</v>
      </c>
      <c r="CT60" s="68">
        <v>45630</v>
      </c>
      <c r="CU60" s="67" t="s">
        <v>578</v>
      </c>
      <c r="CV60" s="67" t="s">
        <v>579</v>
      </c>
      <c r="CW60" s="68" t="s">
        <v>168</v>
      </c>
      <c r="CX60" s="68">
        <v>45498</v>
      </c>
      <c r="CY60" s="67" t="s">
        <v>576</v>
      </c>
      <c r="CZ60" s="67" t="s">
        <v>579</v>
      </c>
      <c r="DA60" s="67" t="s">
        <v>595</v>
      </c>
      <c r="DB60" s="81">
        <v>12606229.060000001</v>
      </c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2:1477" s="69" customFormat="1">
      <c r="B61" s="67" t="s">
        <v>2</v>
      </c>
      <c r="C61" s="67" t="s">
        <v>363</v>
      </c>
      <c r="D61" s="67" t="s">
        <v>364</v>
      </c>
      <c r="E61" s="68">
        <v>44951</v>
      </c>
      <c r="F61" s="67" t="s">
        <v>583</v>
      </c>
      <c r="G61" s="67" t="s">
        <v>584</v>
      </c>
      <c r="H61" s="187">
        <v>1</v>
      </c>
      <c r="I61" s="69">
        <v>0</v>
      </c>
      <c r="J61" s="69">
        <v>45</v>
      </c>
      <c r="K61" s="69">
        <v>115</v>
      </c>
      <c r="L61" s="69">
        <v>113</v>
      </c>
      <c r="M61" s="186">
        <f t="shared" si="30"/>
        <v>0.9555555555555556</v>
      </c>
      <c r="N61" s="69">
        <f t="shared" si="31"/>
        <v>1</v>
      </c>
      <c r="O61" s="69">
        <v>2</v>
      </c>
      <c r="P61" s="69">
        <v>0</v>
      </c>
      <c r="Q61" s="69">
        <v>0</v>
      </c>
      <c r="R61" s="69">
        <v>70</v>
      </c>
      <c r="S61" s="69">
        <v>0</v>
      </c>
      <c r="T61" s="190">
        <v>391274</v>
      </c>
      <c r="U61" s="190">
        <v>20764</v>
      </c>
      <c r="V61" s="190">
        <v>370510</v>
      </c>
      <c r="W61" s="190">
        <v>391274</v>
      </c>
      <c r="X61" s="190">
        <v>365673</v>
      </c>
      <c r="Y61" s="190">
        <v>0</v>
      </c>
      <c r="Z61" s="190">
        <v>0</v>
      </c>
      <c r="AA61" s="190">
        <v>0</v>
      </c>
      <c r="AB61" s="190">
        <v>365673</v>
      </c>
      <c r="AC61" s="190">
        <v>365673</v>
      </c>
      <c r="AD61" s="186">
        <f t="shared" si="32"/>
        <v>0.98694502172680898</v>
      </c>
      <c r="AE61" s="69">
        <f t="shared" si="33"/>
        <v>1</v>
      </c>
      <c r="AF61" s="190">
        <v>0</v>
      </c>
      <c r="AG61" s="190">
        <v>0</v>
      </c>
      <c r="AH61" s="69">
        <v>52</v>
      </c>
      <c r="AI61" s="69">
        <v>18</v>
      </c>
      <c r="AJ61" s="69">
        <v>0</v>
      </c>
      <c r="AK61" s="69">
        <v>0</v>
      </c>
      <c r="AL61" s="80">
        <v>0</v>
      </c>
      <c r="AM61" s="80">
        <v>0</v>
      </c>
      <c r="AN61" s="69">
        <v>0</v>
      </c>
      <c r="AO61" s="69">
        <v>0</v>
      </c>
      <c r="AP61" s="80">
        <v>0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0</v>
      </c>
      <c r="BE61" s="69">
        <v>0</v>
      </c>
      <c r="BF61" s="80">
        <v>2850</v>
      </c>
      <c r="BG61" s="80">
        <v>0</v>
      </c>
      <c r="BH61" s="69">
        <v>0</v>
      </c>
      <c r="BI61" s="69">
        <v>0</v>
      </c>
      <c r="BJ61" s="80">
        <v>0</v>
      </c>
      <c r="BK61" s="80">
        <v>0</v>
      </c>
      <c r="BL61" s="69">
        <v>0</v>
      </c>
      <c r="BM61" s="69">
        <v>0</v>
      </c>
      <c r="BN61" s="80">
        <v>0</v>
      </c>
      <c r="BO61" s="80">
        <v>0</v>
      </c>
      <c r="BP61" s="69">
        <v>52</v>
      </c>
      <c r="BQ61" s="69">
        <v>0</v>
      </c>
      <c r="BR61" s="80">
        <v>0</v>
      </c>
      <c r="BS61" s="80">
        <v>0</v>
      </c>
      <c r="BT61" s="69">
        <v>0</v>
      </c>
      <c r="BU61" s="69">
        <v>0</v>
      </c>
      <c r="BV61" s="80">
        <v>0</v>
      </c>
      <c r="BW61" s="80">
        <v>0</v>
      </c>
      <c r="BX61" s="69">
        <v>0</v>
      </c>
      <c r="BY61" s="69">
        <v>0</v>
      </c>
      <c r="BZ61" s="80">
        <v>0</v>
      </c>
      <c r="CA61" s="80">
        <v>0</v>
      </c>
      <c r="CB61" s="69">
        <v>0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0</v>
      </c>
      <c r="CI61" s="80">
        <v>0</v>
      </c>
      <c r="CJ61" s="69">
        <v>52</v>
      </c>
      <c r="CK61" s="69">
        <v>0</v>
      </c>
      <c r="CL61" s="80">
        <v>2850</v>
      </c>
      <c r="CM61" s="80">
        <v>0</v>
      </c>
      <c r="CN61" s="67" t="s">
        <v>479</v>
      </c>
      <c r="CO61" s="67" t="s">
        <v>480</v>
      </c>
      <c r="CP61" s="67" t="s">
        <v>415</v>
      </c>
      <c r="CQ61" s="67" t="s">
        <v>415</v>
      </c>
      <c r="CR61" s="67" t="s">
        <v>415</v>
      </c>
      <c r="CS61" s="67" t="s">
        <v>415</v>
      </c>
      <c r="CT61" s="68">
        <v>45525</v>
      </c>
      <c r="CU61" s="67" t="s">
        <v>576</v>
      </c>
      <c r="CV61" s="67" t="s">
        <v>579</v>
      </c>
      <c r="CW61" s="68" t="s">
        <v>168</v>
      </c>
      <c r="CX61" s="68">
        <v>45334</v>
      </c>
      <c r="CY61" s="67" t="s">
        <v>583</v>
      </c>
      <c r="CZ61" s="67" t="s">
        <v>581</v>
      </c>
      <c r="DA61" s="67" t="s">
        <v>599</v>
      </c>
      <c r="DB61" s="81">
        <v>417470.83</v>
      </c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2</v>
      </c>
      <c r="C62" s="67" t="s">
        <v>481</v>
      </c>
      <c r="D62" s="67" t="s">
        <v>600</v>
      </c>
      <c r="E62" s="68">
        <v>44902</v>
      </c>
      <c r="F62" s="67" t="s">
        <v>578</v>
      </c>
      <c r="G62" s="67" t="s">
        <v>584</v>
      </c>
      <c r="H62" s="187">
        <v>1</v>
      </c>
      <c r="I62" s="69">
        <v>0</v>
      </c>
      <c r="J62" s="69">
        <v>270</v>
      </c>
      <c r="K62" s="69">
        <v>364</v>
      </c>
      <c r="L62" s="69">
        <v>426</v>
      </c>
      <c r="M62" s="186">
        <f t="shared" si="30"/>
        <v>1.1555555555555554</v>
      </c>
      <c r="N62" s="69">
        <f t="shared" si="31"/>
        <v>1</v>
      </c>
      <c r="O62" s="69">
        <v>-62</v>
      </c>
      <c r="P62" s="69">
        <v>62</v>
      </c>
      <c r="Q62" s="69">
        <v>0</v>
      </c>
      <c r="R62" s="69">
        <v>114</v>
      </c>
      <c r="S62" s="69">
        <v>0</v>
      </c>
      <c r="T62" s="190">
        <v>19944475</v>
      </c>
      <c r="U62" s="190">
        <v>150000</v>
      </c>
      <c r="V62" s="190">
        <v>19794475</v>
      </c>
      <c r="W62" s="190">
        <v>19944475</v>
      </c>
      <c r="X62" s="190">
        <v>21545566</v>
      </c>
      <c r="Y62" s="190">
        <v>-363010</v>
      </c>
      <c r="Z62" s="190">
        <v>0</v>
      </c>
      <c r="AA62" s="190">
        <v>-363010</v>
      </c>
      <c r="AB62" s="190">
        <v>21182556</v>
      </c>
      <c r="AC62" s="190">
        <v>21410083</v>
      </c>
      <c r="AD62" s="186">
        <f t="shared" si="32"/>
        <v>1.0816191386737966</v>
      </c>
      <c r="AE62" s="69">
        <f t="shared" si="33"/>
        <v>1</v>
      </c>
      <c r="AF62" s="190">
        <v>227527</v>
      </c>
      <c r="AG62" s="190">
        <v>0</v>
      </c>
      <c r="AH62" s="69">
        <v>62</v>
      </c>
      <c r="AI62" s="69">
        <v>52</v>
      </c>
      <c r="AJ62" s="69">
        <v>0</v>
      </c>
      <c r="AK62" s="69">
        <v>0</v>
      </c>
      <c r="AL62" s="80">
        <v>0</v>
      </c>
      <c r="AM62" s="80">
        <v>0</v>
      </c>
      <c r="AN62" s="69">
        <v>0</v>
      </c>
      <c r="AO62" s="69">
        <v>0</v>
      </c>
      <c r="AP62" s="80">
        <v>0</v>
      </c>
      <c r="AQ62" s="80">
        <v>0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0</v>
      </c>
      <c r="CK62" s="69">
        <v>0</v>
      </c>
      <c r="CL62" s="80">
        <v>0</v>
      </c>
      <c r="CM62" s="80">
        <v>0</v>
      </c>
      <c r="CN62" s="67" t="s">
        <v>442</v>
      </c>
      <c r="CO62" s="67" t="s">
        <v>443</v>
      </c>
      <c r="CP62" s="67" t="s">
        <v>415</v>
      </c>
      <c r="CQ62" s="67" t="s">
        <v>415</v>
      </c>
      <c r="CR62" s="67" t="s">
        <v>415</v>
      </c>
      <c r="CS62" s="67" t="s">
        <v>415</v>
      </c>
      <c r="CT62" s="68">
        <v>45637</v>
      </c>
      <c r="CU62" s="67" t="s">
        <v>578</v>
      </c>
      <c r="CV62" s="67" t="s">
        <v>579</v>
      </c>
      <c r="CW62" s="68" t="s">
        <v>168</v>
      </c>
      <c r="CX62" s="68">
        <v>45518</v>
      </c>
      <c r="CY62" s="67" t="s">
        <v>576</v>
      </c>
      <c r="CZ62" s="67" t="s">
        <v>579</v>
      </c>
      <c r="DA62" s="67" t="s">
        <v>596</v>
      </c>
      <c r="DB62" s="81">
        <v>18371047.420000002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69" customFormat="1">
      <c r="B63" s="67" t="s">
        <v>2</v>
      </c>
      <c r="C63" s="67" t="s">
        <v>365</v>
      </c>
      <c r="D63" s="67" t="s">
        <v>366</v>
      </c>
      <c r="E63" s="68">
        <v>44902</v>
      </c>
      <c r="F63" s="67" t="s">
        <v>578</v>
      </c>
      <c r="G63" s="67" t="s">
        <v>584</v>
      </c>
      <c r="H63" s="187">
        <v>1</v>
      </c>
      <c r="I63" s="69">
        <v>0</v>
      </c>
      <c r="J63" s="69">
        <v>60</v>
      </c>
      <c r="K63" s="69">
        <v>433</v>
      </c>
      <c r="L63" s="69">
        <v>424</v>
      </c>
      <c r="M63" s="186">
        <f t="shared" si="30"/>
        <v>1.6</v>
      </c>
      <c r="N63" s="69">
        <f t="shared" si="31"/>
        <v>0</v>
      </c>
      <c r="O63" s="69">
        <v>9</v>
      </c>
      <c r="P63" s="69">
        <v>0</v>
      </c>
      <c r="Q63" s="69">
        <v>0</v>
      </c>
      <c r="R63" s="69">
        <v>373</v>
      </c>
      <c r="S63" s="69">
        <v>0</v>
      </c>
      <c r="T63" s="190">
        <v>851756</v>
      </c>
      <c r="U63" s="190">
        <v>41407</v>
      </c>
      <c r="V63" s="190">
        <v>810349</v>
      </c>
      <c r="W63" s="190">
        <v>851756</v>
      </c>
      <c r="X63" s="190">
        <v>802521</v>
      </c>
      <c r="Y63" s="190">
        <v>0</v>
      </c>
      <c r="Z63" s="190">
        <v>0</v>
      </c>
      <c r="AA63" s="190">
        <v>0</v>
      </c>
      <c r="AB63" s="190">
        <v>802521</v>
      </c>
      <c r="AC63" s="190">
        <v>802521</v>
      </c>
      <c r="AD63" s="186">
        <f t="shared" si="32"/>
        <v>0.9903399646325225</v>
      </c>
      <c r="AE63" s="69">
        <f t="shared" si="33"/>
        <v>1</v>
      </c>
      <c r="AF63" s="190">
        <v>0</v>
      </c>
      <c r="AG63" s="190">
        <v>0</v>
      </c>
      <c r="AH63" s="69">
        <v>268</v>
      </c>
      <c r="AI63" s="69">
        <v>60</v>
      </c>
      <c r="AJ63" s="69">
        <v>45</v>
      </c>
      <c r="AK63" s="69">
        <v>0</v>
      </c>
      <c r="AL63" s="80">
        <v>2000</v>
      </c>
      <c r="AM63" s="80">
        <v>0</v>
      </c>
      <c r="AN63" s="69">
        <v>0</v>
      </c>
      <c r="AO63" s="69">
        <v>0</v>
      </c>
      <c r="AP63" s="80">
        <v>0</v>
      </c>
      <c r="AQ63" s="80">
        <v>0</v>
      </c>
      <c r="AR63" s="69">
        <v>0</v>
      </c>
      <c r="AS63" s="69">
        <v>0</v>
      </c>
      <c r="AT63" s="80">
        <v>0</v>
      </c>
      <c r="AU63" s="80">
        <v>0</v>
      </c>
      <c r="AV63" s="69">
        <v>0</v>
      </c>
      <c r="AW63" s="69">
        <v>0</v>
      </c>
      <c r="AX63" s="80">
        <v>0</v>
      </c>
      <c r="AY63" s="80">
        <v>0</v>
      </c>
      <c r="AZ63" s="69">
        <v>0</v>
      </c>
      <c r="BA63" s="69">
        <v>0</v>
      </c>
      <c r="BB63" s="80">
        <v>0</v>
      </c>
      <c r="BC63" s="80">
        <v>0</v>
      </c>
      <c r="BD63" s="69">
        <v>0</v>
      </c>
      <c r="BE63" s="69">
        <v>0</v>
      </c>
      <c r="BF63" s="80">
        <v>0</v>
      </c>
      <c r="BG63" s="80">
        <v>0</v>
      </c>
      <c r="BH63" s="69">
        <v>0</v>
      </c>
      <c r="BI63" s="69">
        <v>0</v>
      </c>
      <c r="BJ63" s="80">
        <v>0</v>
      </c>
      <c r="BK63" s="80">
        <v>0</v>
      </c>
      <c r="BL63" s="69">
        <v>0</v>
      </c>
      <c r="BM63" s="69">
        <v>0</v>
      </c>
      <c r="BN63" s="80">
        <v>0</v>
      </c>
      <c r="BO63" s="80">
        <v>0</v>
      </c>
      <c r="BP63" s="69">
        <v>180</v>
      </c>
      <c r="BQ63" s="69">
        <v>0</v>
      </c>
      <c r="BR63" s="80">
        <v>0</v>
      </c>
      <c r="BS63" s="80">
        <v>0</v>
      </c>
      <c r="BT63" s="69">
        <v>0</v>
      </c>
      <c r="BU63" s="69">
        <v>0</v>
      </c>
      <c r="BV63" s="80">
        <v>0</v>
      </c>
      <c r="BW63" s="80">
        <v>0</v>
      </c>
      <c r="BX63" s="69">
        <v>0</v>
      </c>
      <c r="BY63" s="69">
        <v>0</v>
      </c>
      <c r="BZ63" s="80">
        <v>0</v>
      </c>
      <c r="CA63" s="80">
        <v>0</v>
      </c>
      <c r="CB63" s="69">
        <v>0</v>
      </c>
      <c r="CC63" s="69">
        <v>0</v>
      </c>
      <c r="CD63" s="80">
        <v>0</v>
      </c>
      <c r="CE63" s="80">
        <v>0</v>
      </c>
      <c r="CF63" s="69">
        <v>0</v>
      </c>
      <c r="CG63" s="69">
        <v>0</v>
      </c>
      <c r="CH63" s="80">
        <v>0</v>
      </c>
      <c r="CI63" s="80">
        <v>0</v>
      </c>
      <c r="CJ63" s="69">
        <v>225</v>
      </c>
      <c r="CK63" s="69">
        <v>0</v>
      </c>
      <c r="CL63" s="80">
        <v>2000</v>
      </c>
      <c r="CM63" s="80">
        <v>0</v>
      </c>
      <c r="CN63" s="67" t="s">
        <v>479</v>
      </c>
      <c r="CO63" s="67" t="s">
        <v>480</v>
      </c>
      <c r="CP63" s="67" t="s">
        <v>415</v>
      </c>
      <c r="CQ63" s="67" t="s">
        <v>415</v>
      </c>
      <c r="CR63" s="67" t="s">
        <v>415</v>
      </c>
      <c r="CS63" s="67" t="s">
        <v>415</v>
      </c>
      <c r="CT63" s="68">
        <v>45582</v>
      </c>
      <c r="CU63" s="67" t="s">
        <v>578</v>
      </c>
      <c r="CV63" s="67" t="s">
        <v>579</v>
      </c>
      <c r="CW63" s="68" t="s">
        <v>168</v>
      </c>
      <c r="CX63" s="68">
        <v>45516</v>
      </c>
      <c r="CY63" s="67" t="s">
        <v>576</v>
      </c>
      <c r="CZ63" s="67" t="s">
        <v>579</v>
      </c>
      <c r="DA63" s="67" t="s">
        <v>596</v>
      </c>
      <c r="DB63" s="81">
        <v>869555.5</v>
      </c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</row>
    <row r="64" spans="2:1477" s="69" customFormat="1">
      <c r="B64" s="67" t="s">
        <v>2</v>
      </c>
      <c r="C64" s="67" t="s">
        <v>230</v>
      </c>
      <c r="D64" s="67" t="s">
        <v>231</v>
      </c>
      <c r="E64" s="68">
        <v>44951</v>
      </c>
      <c r="F64" s="67" t="s">
        <v>583</v>
      </c>
      <c r="G64" s="67" t="s">
        <v>584</v>
      </c>
      <c r="H64" s="187">
        <v>1</v>
      </c>
      <c r="I64" s="69">
        <v>2</v>
      </c>
      <c r="J64" s="69">
        <v>189</v>
      </c>
      <c r="K64" s="69">
        <v>399</v>
      </c>
      <c r="L64" s="69">
        <v>399</v>
      </c>
      <c r="M64" s="186">
        <f t="shared" si="30"/>
        <v>1.1322751322751323</v>
      </c>
      <c r="N64" s="69">
        <f t="shared" si="31"/>
        <v>1</v>
      </c>
      <c r="O64" s="69">
        <v>0</v>
      </c>
      <c r="P64" s="69">
        <v>0</v>
      </c>
      <c r="Q64" s="69">
        <v>0</v>
      </c>
      <c r="R64" s="69">
        <v>185</v>
      </c>
      <c r="S64" s="69">
        <v>25</v>
      </c>
      <c r="T64" s="190">
        <v>8306085</v>
      </c>
      <c r="U64" s="190">
        <v>77844</v>
      </c>
      <c r="V64" s="190">
        <v>8228241</v>
      </c>
      <c r="W64" s="190">
        <v>8382009</v>
      </c>
      <c r="X64" s="190">
        <v>9159429</v>
      </c>
      <c r="Y64" s="190">
        <v>0</v>
      </c>
      <c r="Z64" s="190">
        <v>0</v>
      </c>
      <c r="AA64" s="190">
        <v>0</v>
      </c>
      <c r="AB64" s="190">
        <v>9159429</v>
      </c>
      <c r="AC64" s="190">
        <v>9121506</v>
      </c>
      <c r="AD64" s="186">
        <f t="shared" si="32"/>
        <v>1.1085608698140952</v>
      </c>
      <c r="AE64" s="69">
        <f t="shared" si="33"/>
        <v>0</v>
      </c>
      <c r="AF64" s="190">
        <v>-37923</v>
      </c>
      <c r="AG64" s="190">
        <v>75924</v>
      </c>
      <c r="AH64" s="69">
        <v>138</v>
      </c>
      <c r="AI64" s="69">
        <v>47</v>
      </c>
      <c r="AJ64" s="69">
        <v>0</v>
      </c>
      <c r="AK64" s="69">
        <v>0</v>
      </c>
      <c r="AL64" s="80">
        <v>74674</v>
      </c>
      <c r="AM64" s="80">
        <v>0</v>
      </c>
      <c r="AN64" s="69">
        <v>0</v>
      </c>
      <c r="AO64" s="69">
        <v>0</v>
      </c>
      <c r="AP64" s="80">
        <v>0</v>
      </c>
      <c r="AQ64" s="80">
        <v>0</v>
      </c>
      <c r="AR64" s="69">
        <v>0</v>
      </c>
      <c r="AS64" s="69">
        <v>0</v>
      </c>
      <c r="AT64" s="80">
        <v>0</v>
      </c>
      <c r="AU64" s="80">
        <v>0</v>
      </c>
      <c r="AV64" s="69">
        <v>0</v>
      </c>
      <c r="AW64" s="69">
        <v>0</v>
      </c>
      <c r="AX64" s="80">
        <v>0</v>
      </c>
      <c r="AY64" s="80">
        <v>0</v>
      </c>
      <c r="AZ64" s="69">
        <v>0</v>
      </c>
      <c r="BA64" s="69">
        <v>0</v>
      </c>
      <c r="BB64" s="80">
        <v>0</v>
      </c>
      <c r="BC64" s="80">
        <v>0</v>
      </c>
      <c r="BD64" s="69">
        <v>0</v>
      </c>
      <c r="BE64" s="69">
        <v>20</v>
      </c>
      <c r="BF64" s="80">
        <v>75924</v>
      </c>
      <c r="BG64" s="80">
        <v>0</v>
      </c>
      <c r="BH64" s="69">
        <v>0</v>
      </c>
      <c r="BI64" s="69">
        <v>0</v>
      </c>
      <c r="BJ64" s="80">
        <v>0</v>
      </c>
      <c r="BK64" s="80">
        <v>0</v>
      </c>
      <c r="BL64" s="69">
        <v>0</v>
      </c>
      <c r="BM64" s="69">
        <v>0</v>
      </c>
      <c r="BN64" s="80">
        <v>0</v>
      </c>
      <c r="BO64" s="80">
        <v>0</v>
      </c>
      <c r="BP64" s="69">
        <v>0</v>
      </c>
      <c r="BQ64" s="69">
        <v>0</v>
      </c>
      <c r="BR64" s="80">
        <v>0</v>
      </c>
      <c r="BS64" s="80">
        <v>0</v>
      </c>
      <c r="BT64" s="69">
        <v>0</v>
      </c>
      <c r="BU64" s="69">
        <v>0</v>
      </c>
      <c r="BV64" s="80">
        <v>0</v>
      </c>
      <c r="BW64" s="80">
        <v>0</v>
      </c>
      <c r="BX64" s="69">
        <v>0</v>
      </c>
      <c r="BY64" s="69">
        <v>0</v>
      </c>
      <c r="BZ64" s="80">
        <v>0</v>
      </c>
      <c r="CA64" s="80">
        <v>0</v>
      </c>
      <c r="CB64" s="69">
        <v>0</v>
      </c>
      <c r="CC64" s="69">
        <v>0</v>
      </c>
      <c r="CD64" s="80">
        <v>0</v>
      </c>
      <c r="CE64" s="80">
        <v>0</v>
      </c>
      <c r="CF64" s="69">
        <v>0</v>
      </c>
      <c r="CG64" s="69">
        <v>0</v>
      </c>
      <c r="CH64" s="80">
        <v>0</v>
      </c>
      <c r="CI64" s="80">
        <v>0</v>
      </c>
      <c r="CJ64" s="69">
        <v>0</v>
      </c>
      <c r="CK64" s="69">
        <v>20</v>
      </c>
      <c r="CL64" s="80">
        <v>150599</v>
      </c>
      <c r="CM64" s="80">
        <v>0</v>
      </c>
      <c r="CN64" s="67" t="s">
        <v>420</v>
      </c>
      <c r="CO64" s="67" t="s">
        <v>421</v>
      </c>
      <c r="CP64" s="67" t="s">
        <v>415</v>
      </c>
      <c r="CQ64" s="67" t="s">
        <v>415</v>
      </c>
      <c r="CR64" s="67" t="s">
        <v>415</v>
      </c>
      <c r="CS64" s="67" t="s">
        <v>415</v>
      </c>
      <c r="CT64" s="68">
        <v>45561</v>
      </c>
      <c r="CU64" s="67" t="s">
        <v>576</v>
      </c>
      <c r="CV64" s="67" t="s">
        <v>579</v>
      </c>
      <c r="CW64" s="68" t="s">
        <v>168</v>
      </c>
      <c r="CX64" s="68">
        <v>45427</v>
      </c>
      <c r="CY64" s="67" t="s">
        <v>580</v>
      </c>
      <c r="CZ64" s="67" t="s">
        <v>581</v>
      </c>
      <c r="DA64" s="67" t="s">
        <v>595</v>
      </c>
      <c r="DB64" s="81">
        <v>7884743.8099999996</v>
      </c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</row>
    <row r="65" spans="2:1477" s="69" customFormat="1">
      <c r="B65" s="67" t="s">
        <v>2</v>
      </c>
      <c r="C65" s="67" t="s">
        <v>411</v>
      </c>
      <c r="D65" s="67" t="s">
        <v>412</v>
      </c>
      <c r="E65" s="68">
        <v>45014</v>
      </c>
      <c r="F65" s="67" t="s">
        <v>583</v>
      </c>
      <c r="G65" s="67" t="s">
        <v>584</v>
      </c>
      <c r="H65" s="187">
        <v>1</v>
      </c>
      <c r="I65" s="69">
        <v>0</v>
      </c>
      <c r="J65" s="69">
        <v>166</v>
      </c>
      <c r="K65" s="69">
        <v>399</v>
      </c>
      <c r="L65" s="69">
        <v>399</v>
      </c>
      <c r="M65" s="186">
        <f t="shared" si="30"/>
        <v>1.1445783132530121</v>
      </c>
      <c r="N65" s="69">
        <f t="shared" si="31"/>
        <v>1</v>
      </c>
      <c r="O65" s="69">
        <v>0</v>
      </c>
      <c r="P65" s="69">
        <v>0</v>
      </c>
      <c r="Q65" s="69">
        <v>0</v>
      </c>
      <c r="R65" s="69">
        <v>233</v>
      </c>
      <c r="S65" s="69">
        <v>0</v>
      </c>
      <c r="T65" s="190">
        <v>6737296</v>
      </c>
      <c r="U65" s="190">
        <v>71197</v>
      </c>
      <c r="V65" s="190">
        <v>6666099</v>
      </c>
      <c r="W65" s="190">
        <v>6737296</v>
      </c>
      <c r="X65" s="190">
        <v>7134385</v>
      </c>
      <c r="Y65" s="190">
        <v>0</v>
      </c>
      <c r="Z65" s="190">
        <v>0</v>
      </c>
      <c r="AA65" s="190">
        <v>0</v>
      </c>
      <c r="AB65" s="190">
        <v>7134385</v>
      </c>
      <c r="AC65" s="190">
        <v>7124379</v>
      </c>
      <c r="AD65" s="186">
        <f t="shared" si="32"/>
        <v>1.0687478538797579</v>
      </c>
      <c r="AE65" s="69">
        <f t="shared" si="33"/>
        <v>1</v>
      </c>
      <c r="AF65" s="190">
        <v>-10006</v>
      </c>
      <c r="AG65" s="190">
        <v>0</v>
      </c>
      <c r="AH65" s="69">
        <v>152</v>
      </c>
      <c r="AI65" s="69">
        <v>57</v>
      </c>
      <c r="AJ65" s="69">
        <v>24</v>
      </c>
      <c r="AK65" s="69">
        <v>0</v>
      </c>
      <c r="AL65" s="80">
        <v>0</v>
      </c>
      <c r="AM65" s="80">
        <v>0</v>
      </c>
      <c r="AN65" s="69">
        <v>0</v>
      </c>
      <c r="AO65" s="69">
        <v>0</v>
      </c>
      <c r="AP65" s="80">
        <v>0</v>
      </c>
      <c r="AQ65" s="80">
        <v>0</v>
      </c>
      <c r="AR65" s="69">
        <v>0</v>
      </c>
      <c r="AS65" s="69">
        <v>0</v>
      </c>
      <c r="AT65" s="80">
        <v>0</v>
      </c>
      <c r="AU65" s="80">
        <v>0</v>
      </c>
      <c r="AV65" s="69">
        <v>0</v>
      </c>
      <c r="AW65" s="69">
        <v>0</v>
      </c>
      <c r="AX65" s="80">
        <v>0</v>
      </c>
      <c r="AY65" s="80">
        <v>0</v>
      </c>
      <c r="AZ65" s="69">
        <v>0</v>
      </c>
      <c r="BA65" s="69">
        <v>0</v>
      </c>
      <c r="BB65" s="80">
        <v>0</v>
      </c>
      <c r="BC65" s="80">
        <v>0</v>
      </c>
      <c r="BD65" s="69">
        <v>0</v>
      </c>
      <c r="BE65" s="69">
        <v>0</v>
      </c>
      <c r="BF65" s="80">
        <v>0</v>
      </c>
      <c r="BG65" s="80">
        <v>0</v>
      </c>
      <c r="BH65" s="69">
        <v>0</v>
      </c>
      <c r="BI65" s="69">
        <v>0</v>
      </c>
      <c r="BJ65" s="80">
        <v>0</v>
      </c>
      <c r="BK65" s="80">
        <v>0</v>
      </c>
      <c r="BL65" s="69">
        <v>0</v>
      </c>
      <c r="BM65" s="69">
        <v>0</v>
      </c>
      <c r="BN65" s="80">
        <v>0</v>
      </c>
      <c r="BO65" s="80">
        <v>0</v>
      </c>
      <c r="BP65" s="69">
        <v>21</v>
      </c>
      <c r="BQ65" s="69">
        <v>0</v>
      </c>
      <c r="BR65" s="80">
        <v>0</v>
      </c>
      <c r="BS65" s="80">
        <v>0</v>
      </c>
      <c r="BT65" s="69">
        <v>0</v>
      </c>
      <c r="BU65" s="69">
        <v>0</v>
      </c>
      <c r="BV65" s="80">
        <v>0</v>
      </c>
      <c r="BW65" s="80">
        <v>0</v>
      </c>
      <c r="BX65" s="69">
        <v>0</v>
      </c>
      <c r="BY65" s="69">
        <v>0</v>
      </c>
      <c r="BZ65" s="80">
        <v>0</v>
      </c>
      <c r="CA65" s="80">
        <v>0</v>
      </c>
      <c r="CB65" s="69">
        <v>0</v>
      </c>
      <c r="CC65" s="69">
        <v>0</v>
      </c>
      <c r="CD65" s="80">
        <v>0</v>
      </c>
      <c r="CE65" s="80">
        <v>0</v>
      </c>
      <c r="CF65" s="69">
        <v>0</v>
      </c>
      <c r="CG65" s="69">
        <v>0</v>
      </c>
      <c r="CH65" s="80">
        <v>0</v>
      </c>
      <c r="CI65" s="80">
        <v>0</v>
      </c>
      <c r="CJ65" s="69">
        <v>45</v>
      </c>
      <c r="CK65" s="69">
        <v>0</v>
      </c>
      <c r="CL65" s="80">
        <v>0</v>
      </c>
      <c r="CM65" s="80">
        <v>0</v>
      </c>
      <c r="CN65" s="67" t="s">
        <v>442</v>
      </c>
      <c r="CO65" s="67" t="s">
        <v>443</v>
      </c>
      <c r="CP65" s="67" t="s">
        <v>415</v>
      </c>
      <c r="CQ65" s="67" t="s">
        <v>415</v>
      </c>
      <c r="CR65" s="67" t="s">
        <v>415</v>
      </c>
      <c r="CS65" s="67" t="s">
        <v>415</v>
      </c>
      <c r="CT65" s="68">
        <v>45617</v>
      </c>
      <c r="CU65" s="67" t="s">
        <v>578</v>
      </c>
      <c r="CV65" s="67" t="s">
        <v>579</v>
      </c>
      <c r="CW65" s="68" t="s">
        <v>168</v>
      </c>
      <c r="CX65" s="68">
        <v>45490</v>
      </c>
      <c r="CY65" s="67" t="s">
        <v>576</v>
      </c>
      <c r="CZ65" s="67" t="s">
        <v>579</v>
      </c>
      <c r="DA65" s="67" t="s">
        <v>597</v>
      </c>
      <c r="DB65" s="81">
        <v>7216077.9800000004</v>
      </c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</row>
    <row r="66" spans="2:1477" s="69" customFormat="1">
      <c r="B66" s="67" t="s">
        <v>2</v>
      </c>
      <c r="C66" s="67" t="s">
        <v>232</v>
      </c>
      <c r="D66" s="67" t="s">
        <v>233</v>
      </c>
      <c r="E66" s="68">
        <v>45042</v>
      </c>
      <c r="F66" s="67" t="s">
        <v>580</v>
      </c>
      <c r="G66" s="67" t="s">
        <v>584</v>
      </c>
      <c r="H66" s="187">
        <v>2</v>
      </c>
      <c r="I66" s="69">
        <v>3</v>
      </c>
      <c r="J66" s="69">
        <v>230</v>
      </c>
      <c r="K66" s="69">
        <v>347</v>
      </c>
      <c r="L66" s="69">
        <v>329</v>
      </c>
      <c r="M66" s="186">
        <f t="shared" si="30"/>
        <v>0.97391304347826091</v>
      </c>
      <c r="N66" s="69">
        <f t="shared" si="31"/>
        <v>1</v>
      </c>
      <c r="O66" s="69">
        <v>18</v>
      </c>
      <c r="P66" s="69">
        <v>0</v>
      </c>
      <c r="Q66" s="69">
        <v>0</v>
      </c>
      <c r="R66" s="69">
        <v>105</v>
      </c>
      <c r="S66" s="69">
        <v>12</v>
      </c>
      <c r="T66" s="190">
        <v>3480880</v>
      </c>
      <c r="U66" s="190">
        <v>51096</v>
      </c>
      <c r="V66" s="190">
        <v>3429784</v>
      </c>
      <c r="W66" s="190">
        <v>3589639</v>
      </c>
      <c r="X66" s="190">
        <v>3810464</v>
      </c>
      <c r="Y66" s="190">
        <v>0</v>
      </c>
      <c r="Z66" s="190">
        <v>0</v>
      </c>
      <c r="AA66" s="190">
        <v>0</v>
      </c>
      <c r="AB66" s="190">
        <v>3810464</v>
      </c>
      <c r="AC66" s="190">
        <v>3809861</v>
      </c>
      <c r="AD66" s="186">
        <f t="shared" si="32"/>
        <v>1.1108165995292998</v>
      </c>
      <c r="AE66" s="69">
        <f t="shared" si="33"/>
        <v>0</v>
      </c>
      <c r="AF66" s="190">
        <v>-603</v>
      </c>
      <c r="AG66" s="190">
        <v>108759</v>
      </c>
      <c r="AH66" s="69">
        <v>73</v>
      </c>
      <c r="AI66" s="69">
        <v>32</v>
      </c>
      <c r="AJ66" s="69">
        <v>0</v>
      </c>
      <c r="AK66" s="69">
        <v>0</v>
      </c>
      <c r="AL66" s="80">
        <v>12134</v>
      </c>
      <c r="AM66" s="80">
        <v>0</v>
      </c>
      <c r="AN66" s="69">
        <v>0</v>
      </c>
      <c r="AO66" s="69">
        <v>5</v>
      </c>
      <c r="AP66" s="80">
        <v>64017</v>
      </c>
      <c r="AQ66" s="80">
        <v>0</v>
      </c>
      <c r="AR66" s="69">
        <v>0</v>
      </c>
      <c r="AS66" s="69">
        <v>0</v>
      </c>
      <c r="AT66" s="80">
        <v>0</v>
      </c>
      <c r="AU66" s="80">
        <v>0</v>
      </c>
      <c r="AV66" s="69">
        <v>0</v>
      </c>
      <c r="AW66" s="69">
        <v>0</v>
      </c>
      <c r="AX66" s="80">
        <v>0</v>
      </c>
      <c r="AY66" s="80">
        <v>0</v>
      </c>
      <c r="AZ66" s="69">
        <v>0</v>
      </c>
      <c r="BA66" s="69">
        <v>0</v>
      </c>
      <c r="BB66" s="80">
        <v>0</v>
      </c>
      <c r="BC66" s="80">
        <v>0</v>
      </c>
      <c r="BD66" s="69">
        <v>0</v>
      </c>
      <c r="BE66" s="69">
        <v>7</v>
      </c>
      <c r="BF66" s="80">
        <v>44742</v>
      </c>
      <c r="BG66" s="80">
        <v>0</v>
      </c>
      <c r="BH66" s="69">
        <v>0</v>
      </c>
      <c r="BI66" s="69">
        <v>0</v>
      </c>
      <c r="BJ66" s="80">
        <v>0</v>
      </c>
      <c r="BK66" s="80">
        <v>0</v>
      </c>
      <c r="BL66" s="69">
        <v>0</v>
      </c>
      <c r="BM66" s="69">
        <v>0</v>
      </c>
      <c r="BN66" s="80">
        <v>0</v>
      </c>
      <c r="BO66" s="80">
        <v>0</v>
      </c>
      <c r="BP66" s="69">
        <v>0</v>
      </c>
      <c r="BQ66" s="69">
        <v>0</v>
      </c>
      <c r="BR66" s="80">
        <v>14200</v>
      </c>
      <c r="BS66" s="80">
        <v>0</v>
      </c>
      <c r="BT66" s="69">
        <v>0</v>
      </c>
      <c r="BU66" s="69">
        <v>0</v>
      </c>
      <c r="BV66" s="80">
        <v>0</v>
      </c>
      <c r="BW66" s="80">
        <v>0</v>
      </c>
      <c r="BX66" s="69">
        <v>0</v>
      </c>
      <c r="BY66" s="69">
        <v>0</v>
      </c>
      <c r="BZ66" s="80">
        <v>0</v>
      </c>
      <c r="CA66" s="80">
        <v>0</v>
      </c>
      <c r="CB66" s="69">
        <v>0</v>
      </c>
      <c r="CC66" s="69">
        <v>0</v>
      </c>
      <c r="CD66" s="80">
        <v>0</v>
      </c>
      <c r="CE66" s="80">
        <v>0</v>
      </c>
      <c r="CF66" s="69">
        <v>0</v>
      </c>
      <c r="CG66" s="69">
        <v>0</v>
      </c>
      <c r="CH66" s="80">
        <v>0</v>
      </c>
      <c r="CI66" s="80">
        <v>0</v>
      </c>
      <c r="CJ66" s="69">
        <v>0</v>
      </c>
      <c r="CK66" s="69">
        <v>12</v>
      </c>
      <c r="CL66" s="80">
        <v>135093</v>
      </c>
      <c r="CM66" s="80">
        <v>0</v>
      </c>
      <c r="CN66" s="67" t="s">
        <v>482</v>
      </c>
      <c r="CO66" s="67" t="s">
        <v>483</v>
      </c>
      <c r="CP66" s="67" t="s">
        <v>415</v>
      </c>
      <c r="CQ66" s="67" t="s">
        <v>415</v>
      </c>
      <c r="CR66" s="67" t="s">
        <v>415</v>
      </c>
      <c r="CS66" s="67" t="s">
        <v>415</v>
      </c>
      <c r="CT66" s="68">
        <v>45574</v>
      </c>
      <c r="CU66" s="67" t="s">
        <v>578</v>
      </c>
      <c r="CV66" s="67" t="s">
        <v>579</v>
      </c>
      <c r="CW66" s="68" t="s">
        <v>168</v>
      </c>
      <c r="CX66" s="68">
        <v>45522</v>
      </c>
      <c r="CY66" s="67" t="s">
        <v>576</v>
      </c>
      <c r="CZ66" s="67" t="s">
        <v>579</v>
      </c>
      <c r="DA66" s="67" t="s">
        <v>597</v>
      </c>
      <c r="DB66" s="81">
        <v>5160701.28</v>
      </c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</row>
    <row r="67" spans="2:1477" s="69" customFormat="1">
      <c r="B67" s="67" t="s">
        <v>2</v>
      </c>
      <c r="C67" s="67" t="s">
        <v>234</v>
      </c>
      <c r="D67" s="67" t="s">
        <v>235</v>
      </c>
      <c r="E67" s="68">
        <v>45091</v>
      </c>
      <c r="F67" s="67" t="s">
        <v>580</v>
      </c>
      <c r="G67" s="67" t="s">
        <v>584</v>
      </c>
      <c r="H67" s="187">
        <v>2</v>
      </c>
      <c r="I67" s="69">
        <v>1</v>
      </c>
      <c r="J67" s="69">
        <v>273</v>
      </c>
      <c r="K67" s="69">
        <v>325</v>
      </c>
      <c r="L67" s="69">
        <v>320</v>
      </c>
      <c r="M67" s="186">
        <f t="shared" si="30"/>
        <v>0.98168498168498164</v>
      </c>
      <c r="N67" s="69">
        <f t="shared" si="31"/>
        <v>1</v>
      </c>
      <c r="O67" s="69">
        <v>5</v>
      </c>
      <c r="P67" s="69">
        <v>0</v>
      </c>
      <c r="Q67" s="69">
        <v>0</v>
      </c>
      <c r="R67" s="69">
        <v>52</v>
      </c>
      <c r="S67" s="69">
        <v>0</v>
      </c>
      <c r="T67" s="190">
        <v>11695437</v>
      </c>
      <c r="U67" s="190">
        <v>150000</v>
      </c>
      <c r="V67" s="190">
        <v>11545437</v>
      </c>
      <c r="W67" s="190">
        <v>11701443</v>
      </c>
      <c r="X67" s="190">
        <v>12402258</v>
      </c>
      <c r="Y67" s="190">
        <v>0</v>
      </c>
      <c r="Z67" s="190">
        <v>0</v>
      </c>
      <c r="AA67" s="190">
        <v>0</v>
      </c>
      <c r="AB67" s="190">
        <v>12402258</v>
      </c>
      <c r="AC67" s="190">
        <v>12455669</v>
      </c>
      <c r="AD67" s="186">
        <f t="shared" si="32"/>
        <v>1.0788391119366032</v>
      </c>
      <c r="AE67" s="69">
        <f t="shared" si="33"/>
        <v>1</v>
      </c>
      <c r="AF67" s="190">
        <v>53411</v>
      </c>
      <c r="AG67" s="190">
        <v>6006</v>
      </c>
      <c r="AH67" s="69">
        <v>27</v>
      </c>
      <c r="AI67" s="69">
        <v>25</v>
      </c>
      <c r="AJ67" s="69">
        <v>0</v>
      </c>
      <c r="AK67" s="69">
        <v>0</v>
      </c>
      <c r="AL67" s="80">
        <v>0</v>
      </c>
      <c r="AM67" s="80">
        <v>0</v>
      </c>
      <c r="AN67" s="69">
        <v>0</v>
      </c>
      <c r="AO67" s="69">
        <v>0</v>
      </c>
      <c r="AP67" s="80">
        <v>6006</v>
      </c>
      <c r="AQ67" s="80">
        <v>0</v>
      </c>
      <c r="AR67" s="69">
        <v>0</v>
      </c>
      <c r="AS67" s="69">
        <v>0</v>
      </c>
      <c r="AT67" s="80">
        <v>0</v>
      </c>
      <c r="AU67" s="80">
        <v>0</v>
      </c>
      <c r="AV67" s="69">
        <v>0</v>
      </c>
      <c r="AW67" s="69">
        <v>0</v>
      </c>
      <c r="AX67" s="80">
        <v>0</v>
      </c>
      <c r="AY67" s="80">
        <v>0</v>
      </c>
      <c r="AZ67" s="69">
        <v>0</v>
      </c>
      <c r="BA67" s="69">
        <v>0</v>
      </c>
      <c r="BB67" s="80">
        <v>0</v>
      </c>
      <c r="BC67" s="80">
        <v>0</v>
      </c>
      <c r="BD67" s="69">
        <v>0</v>
      </c>
      <c r="BE67" s="69">
        <v>0</v>
      </c>
      <c r="BF67" s="80">
        <v>7146</v>
      </c>
      <c r="BG67" s="80">
        <v>0</v>
      </c>
      <c r="BH67" s="69">
        <v>0</v>
      </c>
      <c r="BI67" s="69">
        <v>0</v>
      </c>
      <c r="BJ67" s="80">
        <v>0</v>
      </c>
      <c r="BK67" s="80">
        <v>0</v>
      </c>
      <c r="BL67" s="69">
        <v>0</v>
      </c>
      <c r="BM67" s="69">
        <v>0</v>
      </c>
      <c r="BN67" s="80">
        <v>0</v>
      </c>
      <c r="BO67" s="80">
        <v>0</v>
      </c>
      <c r="BP67" s="69">
        <v>0</v>
      </c>
      <c r="BQ67" s="69">
        <v>0</v>
      </c>
      <c r="BR67" s="80">
        <v>0</v>
      </c>
      <c r="BS67" s="80">
        <v>0</v>
      </c>
      <c r="BT67" s="69">
        <v>0</v>
      </c>
      <c r="BU67" s="69">
        <v>0</v>
      </c>
      <c r="BV67" s="80">
        <v>0</v>
      </c>
      <c r="BW67" s="80">
        <v>0</v>
      </c>
      <c r="BX67" s="69">
        <v>0</v>
      </c>
      <c r="BY67" s="69">
        <v>0</v>
      </c>
      <c r="BZ67" s="80">
        <v>0</v>
      </c>
      <c r="CA67" s="80">
        <v>0</v>
      </c>
      <c r="CB67" s="69">
        <v>0</v>
      </c>
      <c r="CC67" s="69">
        <v>0</v>
      </c>
      <c r="CD67" s="80">
        <v>0</v>
      </c>
      <c r="CE67" s="80">
        <v>0</v>
      </c>
      <c r="CF67" s="69">
        <v>0</v>
      </c>
      <c r="CG67" s="69">
        <v>0</v>
      </c>
      <c r="CH67" s="80">
        <v>0</v>
      </c>
      <c r="CI67" s="80">
        <v>0</v>
      </c>
      <c r="CJ67" s="69">
        <v>0</v>
      </c>
      <c r="CK67" s="69">
        <v>0</v>
      </c>
      <c r="CL67" s="80">
        <v>13152</v>
      </c>
      <c r="CM67" s="80">
        <v>0</v>
      </c>
      <c r="CN67" s="67" t="s">
        <v>420</v>
      </c>
      <c r="CO67" s="67" t="s">
        <v>421</v>
      </c>
      <c r="CP67" s="67" t="s">
        <v>415</v>
      </c>
      <c r="CQ67" s="67" t="s">
        <v>415</v>
      </c>
      <c r="CR67" s="67" t="s">
        <v>415</v>
      </c>
      <c r="CS67" s="67" t="s">
        <v>415</v>
      </c>
      <c r="CT67" s="68">
        <v>45574</v>
      </c>
      <c r="CU67" s="67" t="s">
        <v>578</v>
      </c>
      <c r="CV67" s="67" t="s">
        <v>579</v>
      </c>
      <c r="CW67" s="68" t="s">
        <v>168</v>
      </c>
      <c r="CX67" s="68">
        <v>45481</v>
      </c>
      <c r="CY67" s="67" t="s">
        <v>576</v>
      </c>
      <c r="CZ67" s="67" t="s">
        <v>579</v>
      </c>
      <c r="DA67" s="67" t="s">
        <v>599</v>
      </c>
      <c r="DB67" s="81">
        <v>9851819.8699999992</v>
      </c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</row>
    <row r="68" spans="2:1477" s="69" customFormat="1">
      <c r="B68" s="67" t="s">
        <v>2</v>
      </c>
      <c r="C68" s="67" t="s">
        <v>484</v>
      </c>
      <c r="D68" s="67" t="s">
        <v>601</v>
      </c>
      <c r="E68" s="68">
        <v>45224</v>
      </c>
      <c r="F68" s="67" t="s">
        <v>578</v>
      </c>
      <c r="G68" s="67" t="s">
        <v>581</v>
      </c>
      <c r="H68" s="187">
        <v>1</v>
      </c>
      <c r="I68" s="69">
        <v>0</v>
      </c>
      <c r="J68" s="69">
        <v>135</v>
      </c>
      <c r="K68" s="69">
        <v>199</v>
      </c>
      <c r="L68" s="69">
        <v>193</v>
      </c>
      <c r="M68" s="186">
        <f t="shared" si="30"/>
        <v>0.9555555555555556</v>
      </c>
      <c r="N68" s="69">
        <f t="shared" si="31"/>
        <v>1</v>
      </c>
      <c r="O68" s="69">
        <v>6</v>
      </c>
      <c r="P68" s="69">
        <v>0</v>
      </c>
      <c r="Q68" s="69">
        <v>0</v>
      </c>
      <c r="R68" s="69">
        <v>64</v>
      </c>
      <c r="S68" s="69">
        <v>0</v>
      </c>
      <c r="T68" s="190">
        <v>3380216</v>
      </c>
      <c r="U68" s="190">
        <v>54568</v>
      </c>
      <c r="V68" s="190">
        <v>3325648</v>
      </c>
      <c r="W68" s="190">
        <v>3380216</v>
      </c>
      <c r="X68" s="190">
        <v>3471279</v>
      </c>
      <c r="Y68" s="190">
        <v>0</v>
      </c>
      <c r="Z68" s="190">
        <v>0</v>
      </c>
      <c r="AA68" s="190">
        <v>0</v>
      </c>
      <c r="AB68" s="190">
        <v>3471279</v>
      </c>
      <c r="AC68" s="190">
        <v>3471279</v>
      </c>
      <c r="AD68" s="186">
        <f t="shared" si="32"/>
        <v>1.0437902628299809</v>
      </c>
      <c r="AE68" s="69">
        <f t="shared" si="33"/>
        <v>1</v>
      </c>
      <c r="AF68" s="190">
        <v>0</v>
      </c>
      <c r="AG68" s="190">
        <v>0</v>
      </c>
      <c r="AH68" s="69">
        <v>38</v>
      </c>
      <c r="AI68" s="69">
        <v>26</v>
      </c>
      <c r="AJ68" s="69">
        <v>0</v>
      </c>
      <c r="AK68" s="69">
        <v>0</v>
      </c>
      <c r="AL68" s="80">
        <v>0</v>
      </c>
      <c r="AM68" s="80">
        <v>0</v>
      </c>
      <c r="AN68" s="69">
        <v>0</v>
      </c>
      <c r="AO68" s="69">
        <v>0</v>
      </c>
      <c r="AP68" s="80">
        <v>0</v>
      </c>
      <c r="AQ68" s="80">
        <v>0</v>
      </c>
      <c r="AR68" s="69">
        <v>0</v>
      </c>
      <c r="AS68" s="69">
        <v>0</v>
      </c>
      <c r="AT68" s="80">
        <v>0</v>
      </c>
      <c r="AU68" s="80">
        <v>0</v>
      </c>
      <c r="AV68" s="69">
        <v>0</v>
      </c>
      <c r="AW68" s="69">
        <v>0</v>
      </c>
      <c r="AX68" s="80">
        <v>0</v>
      </c>
      <c r="AY68" s="80">
        <v>0</v>
      </c>
      <c r="AZ68" s="69">
        <v>0</v>
      </c>
      <c r="BA68" s="69">
        <v>0</v>
      </c>
      <c r="BB68" s="80">
        <v>0</v>
      </c>
      <c r="BC68" s="80">
        <v>0</v>
      </c>
      <c r="BD68" s="69">
        <v>0</v>
      </c>
      <c r="BE68" s="69">
        <v>0</v>
      </c>
      <c r="BF68" s="80">
        <v>0</v>
      </c>
      <c r="BG68" s="80">
        <v>0</v>
      </c>
      <c r="BH68" s="69">
        <v>0</v>
      </c>
      <c r="BI68" s="69">
        <v>0</v>
      </c>
      <c r="BJ68" s="80">
        <v>0</v>
      </c>
      <c r="BK68" s="80">
        <v>0</v>
      </c>
      <c r="BL68" s="69">
        <v>0</v>
      </c>
      <c r="BM68" s="69">
        <v>0</v>
      </c>
      <c r="BN68" s="80">
        <v>0</v>
      </c>
      <c r="BO68" s="80">
        <v>0</v>
      </c>
      <c r="BP68" s="69">
        <v>0</v>
      </c>
      <c r="BQ68" s="69">
        <v>0</v>
      </c>
      <c r="BR68" s="80">
        <v>0</v>
      </c>
      <c r="BS68" s="80">
        <v>0</v>
      </c>
      <c r="BT68" s="69">
        <v>0</v>
      </c>
      <c r="BU68" s="69">
        <v>0</v>
      </c>
      <c r="BV68" s="80">
        <v>0</v>
      </c>
      <c r="BW68" s="80">
        <v>0</v>
      </c>
      <c r="BX68" s="69">
        <v>0</v>
      </c>
      <c r="BY68" s="69">
        <v>0</v>
      </c>
      <c r="BZ68" s="80">
        <v>0</v>
      </c>
      <c r="CA68" s="80">
        <v>0</v>
      </c>
      <c r="CB68" s="69">
        <v>0</v>
      </c>
      <c r="CC68" s="69">
        <v>0</v>
      </c>
      <c r="CD68" s="80">
        <v>0</v>
      </c>
      <c r="CE68" s="80">
        <v>0</v>
      </c>
      <c r="CF68" s="69">
        <v>0</v>
      </c>
      <c r="CG68" s="69">
        <v>0</v>
      </c>
      <c r="CH68" s="80">
        <v>0</v>
      </c>
      <c r="CI68" s="80">
        <v>0</v>
      </c>
      <c r="CJ68" s="69">
        <v>0</v>
      </c>
      <c r="CK68" s="69">
        <v>0</v>
      </c>
      <c r="CL68" s="80">
        <v>0</v>
      </c>
      <c r="CM68" s="80">
        <v>0</v>
      </c>
      <c r="CN68" s="67" t="s">
        <v>476</v>
      </c>
      <c r="CO68" s="67" t="s">
        <v>477</v>
      </c>
      <c r="CP68" s="67" t="s">
        <v>415</v>
      </c>
      <c r="CQ68" s="67" t="s">
        <v>415</v>
      </c>
      <c r="CR68" s="67" t="s">
        <v>415</v>
      </c>
      <c r="CS68" s="67" t="s">
        <v>415</v>
      </c>
      <c r="CT68" s="68">
        <v>45645</v>
      </c>
      <c r="CU68" s="67" t="s">
        <v>578</v>
      </c>
      <c r="CV68" s="67" t="s">
        <v>579</v>
      </c>
      <c r="CW68" s="68" t="s">
        <v>168</v>
      </c>
      <c r="CX68" s="68">
        <v>45531</v>
      </c>
      <c r="CY68" s="67" t="s">
        <v>576</v>
      </c>
      <c r="CZ68" s="67" t="s">
        <v>579</v>
      </c>
      <c r="DA68" s="67" t="s">
        <v>596</v>
      </c>
      <c r="DB68" s="81">
        <v>5332275.3600000003</v>
      </c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</row>
    <row r="69" spans="2:1477" s="69" customFormat="1">
      <c r="B69" s="67" t="s">
        <v>2</v>
      </c>
      <c r="C69" s="67" t="s">
        <v>236</v>
      </c>
      <c r="D69" s="67" t="s">
        <v>237</v>
      </c>
      <c r="E69" s="68">
        <v>45182</v>
      </c>
      <c r="F69" s="67" t="s">
        <v>576</v>
      </c>
      <c r="G69" s="67" t="s">
        <v>581</v>
      </c>
      <c r="H69" s="187">
        <v>1</v>
      </c>
      <c r="I69" s="69">
        <v>1</v>
      </c>
      <c r="J69" s="69">
        <v>109</v>
      </c>
      <c r="K69" s="69">
        <v>155</v>
      </c>
      <c r="L69" s="69">
        <v>154</v>
      </c>
      <c r="M69" s="186">
        <f t="shared" si="30"/>
        <v>0.99082568807339455</v>
      </c>
      <c r="N69" s="69">
        <f t="shared" si="31"/>
        <v>1</v>
      </c>
      <c r="O69" s="69">
        <v>1</v>
      </c>
      <c r="P69" s="69">
        <v>0</v>
      </c>
      <c r="Q69" s="69">
        <v>0</v>
      </c>
      <c r="R69" s="69">
        <v>46</v>
      </c>
      <c r="S69" s="69">
        <v>0</v>
      </c>
      <c r="T69" s="190">
        <v>1444661</v>
      </c>
      <c r="U69" s="190">
        <v>50000</v>
      </c>
      <c r="V69" s="190">
        <v>1394661</v>
      </c>
      <c r="W69" s="190">
        <v>1521683</v>
      </c>
      <c r="X69" s="190">
        <v>1385235</v>
      </c>
      <c r="Y69" s="190">
        <v>0</v>
      </c>
      <c r="Z69" s="190">
        <v>0</v>
      </c>
      <c r="AA69" s="190">
        <v>0</v>
      </c>
      <c r="AB69" s="190">
        <v>1385235</v>
      </c>
      <c r="AC69" s="190">
        <v>1385235</v>
      </c>
      <c r="AD69" s="186">
        <f t="shared" si="32"/>
        <v>0.99324136833251953</v>
      </c>
      <c r="AE69" s="69">
        <f t="shared" si="33"/>
        <v>1</v>
      </c>
      <c r="AF69" s="190">
        <v>0</v>
      </c>
      <c r="AG69" s="190">
        <v>77022</v>
      </c>
      <c r="AH69" s="69">
        <v>22</v>
      </c>
      <c r="AI69" s="69">
        <v>24</v>
      </c>
      <c r="AJ69" s="69">
        <v>0</v>
      </c>
      <c r="AK69" s="69">
        <v>0</v>
      </c>
      <c r="AL69" s="80">
        <v>0</v>
      </c>
      <c r="AM69" s="80">
        <v>0</v>
      </c>
      <c r="AN69" s="69">
        <v>0</v>
      </c>
      <c r="AO69" s="69">
        <v>0</v>
      </c>
      <c r="AP69" s="80">
        <v>77022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0</v>
      </c>
      <c r="BF69" s="80">
        <v>0</v>
      </c>
      <c r="BG69" s="80">
        <v>0</v>
      </c>
      <c r="BH69" s="69">
        <v>0</v>
      </c>
      <c r="BI69" s="69">
        <v>0</v>
      </c>
      <c r="BJ69" s="80">
        <v>0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0</v>
      </c>
      <c r="BQ69" s="69">
        <v>0</v>
      </c>
      <c r="BR69" s="80">
        <v>0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0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0</v>
      </c>
      <c r="CK69" s="69">
        <v>0</v>
      </c>
      <c r="CL69" s="80">
        <v>77022</v>
      </c>
      <c r="CM69" s="80">
        <v>0</v>
      </c>
      <c r="CN69" s="67" t="s">
        <v>485</v>
      </c>
      <c r="CO69" s="67" t="s">
        <v>486</v>
      </c>
      <c r="CP69" s="67" t="s">
        <v>415</v>
      </c>
      <c r="CQ69" s="67" t="s">
        <v>415</v>
      </c>
      <c r="CR69" s="67" t="s">
        <v>415</v>
      </c>
      <c r="CS69" s="67" t="s">
        <v>415</v>
      </c>
      <c r="CT69" s="68">
        <v>45574</v>
      </c>
      <c r="CU69" s="67" t="s">
        <v>578</v>
      </c>
      <c r="CV69" s="67" t="s">
        <v>579</v>
      </c>
      <c r="CW69" s="68" t="s">
        <v>168</v>
      </c>
      <c r="CX69" s="68">
        <v>45414</v>
      </c>
      <c r="CY69" s="67" t="s">
        <v>580</v>
      </c>
      <c r="CZ69" s="67" t="s">
        <v>581</v>
      </c>
      <c r="DA69" s="67" t="s">
        <v>596</v>
      </c>
      <c r="DB69" s="81">
        <v>2325343.9</v>
      </c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2:1477" s="69" customFormat="1">
      <c r="B70" s="67" t="s">
        <v>2</v>
      </c>
      <c r="C70" s="67" t="s">
        <v>238</v>
      </c>
      <c r="D70" s="67" t="s">
        <v>239</v>
      </c>
      <c r="E70" s="68">
        <v>45224</v>
      </c>
      <c r="F70" s="67" t="s">
        <v>578</v>
      </c>
      <c r="G70" s="67" t="s">
        <v>581</v>
      </c>
      <c r="H70" s="187">
        <v>1</v>
      </c>
      <c r="I70" s="69">
        <v>1</v>
      </c>
      <c r="J70" s="69">
        <v>140</v>
      </c>
      <c r="K70" s="69">
        <v>184</v>
      </c>
      <c r="L70" s="69">
        <v>127</v>
      </c>
      <c r="M70" s="186">
        <f t="shared" si="30"/>
        <v>0.7</v>
      </c>
      <c r="N70" s="69">
        <f t="shared" si="31"/>
        <v>1</v>
      </c>
      <c r="O70" s="69">
        <v>57</v>
      </c>
      <c r="P70" s="69">
        <v>0</v>
      </c>
      <c r="Q70" s="69">
        <v>0</v>
      </c>
      <c r="R70" s="69">
        <v>29</v>
      </c>
      <c r="S70" s="69">
        <v>15</v>
      </c>
      <c r="T70" s="190">
        <v>1570117</v>
      </c>
      <c r="U70" s="190">
        <v>50000</v>
      </c>
      <c r="V70" s="190">
        <v>1520117</v>
      </c>
      <c r="W70" s="190">
        <v>1689632</v>
      </c>
      <c r="X70" s="190">
        <v>1597844</v>
      </c>
      <c r="Y70" s="190">
        <v>0</v>
      </c>
      <c r="Z70" s="190">
        <v>0</v>
      </c>
      <c r="AA70" s="190">
        <v>0</v>
      </c>
      <c r="AB70" s="190">
        <v>1597844</v>
      </c>
      <c r="AC70" s="190">
        <v>1597844</v>
      </c>
      <c r="AD70" s="186">
        <f t="shared" si="32"/>
        <v>1.051132248372987</v>
      </c>
      <c r="AE70" s="69">
        <f t="shared" si="33"/>
        <v>1</v>
      </c>
      <c r="AF70" s="190">
        <v>0</v>
      </c>
      <c r="AG70" s="190">
        <v>119515</v>
      </c>
      <c r="AH70" s="69">
        <v>12</v>
      </c>
      <c r="AI70" s="69">
        <v>17</v>
      </c>
      <c r="AJ70" s="69">
        <v>0</v>
      </c>
      <c r="AK70" s="69">
        <v>0</v>
      </c>
      <c r="AL70" s="80">
        <v>0</v>
      </c>
      <c r="AM70" s="80">
        <v>0</v>
      </c>
      <c r="AN70" s="69">
        <v>0</v>
      </c>
      <c r="AO70" s="69">
        <v>15</v>
      </c>
      <c r="AP70" s="80">
        <v>119515</v>
      </c>
      <c r="AQ70" s="80">
        <v>0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0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0</v>
      </c>
      <c r="BQ70" s="69">
        <v>0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0</v>
      </c>
      <c r="CK70" s="69">
        <v>15</v>
      </c>
      <c r="CL70" s="80">
        <v>119515</v>
      </c>
      <c r="CM70" s="80">
        <v>0</v>
      </c>
      <c r="CN70" s="67" t="s">
        <v>485</v>
      </c>
      <c r="CO70" s="67" t="s">
        <v>486</v>
      </c>
      <c r="CP70" s="67" t="s">
        <v>415</v>
      </c>
      <c r="CQ70" s="67" t="s">
        <v>415</v>
      </c>
      <c r="CR70" s="67" t="s">
        <v>415</v>
      </c>
      <c r="CS70" s="67" t="s">
        <v>415</v>
      </c>
      <c r="CT70" s="68">
        <v>45574</v>
      </c>
      <c r="CU70" s="67" t="s">
        <v>578</v>
      </c>
      <c r="CV70" s="67" t="s">
        <v>579</v>
      </c>
      <c r="CW70" s="68" t="s">
        <v>168</v>
      </c>
      <c r="CX70" s="68">
        <v>45436</v>
      </c>
      <c r="CY70" s="67" t="s">
        <v>580</v>
      </c>
      <c r="CZ70" s="67" t="s">
        <v>581</v>
      </c>
      <c r="DA70" s="67" t="s">
        <v>595</v>
      </c>
      <c r="DB70" s="81">
        <v>1925284.7</v>
      </c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2:1477" s="69" customFormat="1">
      <c r="B71" s="67" t="s">
        <v>2</v>
      </c>
      <c r="C71" s="67" t="s">
        <v>367</v>
      </c>
      <c r="D71" s="67" t="s">
        <v>368</v>
      </c>
      <c r="E71" s="68">
        <v>45266</v>
      </c>
      <c r="F71" s="67" t="s">
        <v>578</v>
      </c>
      <c r="G71" s="67" t="s">
        <v>581</v>
      </c>
      <c r="H71" s="187">
        <v>1</v>
      </c>
      <c r="I71" s="69">
        <v>0</v>
      </c>
      <c r="J71" s="69">
        <v>165</v>
      </c>
      <c r="K71" s="69">
        <v>254</v>
      </c>
      <c r="L71" s="69">
        <v>254</v>
      </c>
      <c r="M71" s="186">
        <f t="shared" si="30"/>
        <v>1.0181818181818181</v>
      </c>
      <c r="N71" s="69">
        <f t="shared" si="31"/>
        <v>1</v>
      </c>
      <c r="O71" s="69">
        <v>0</v>
      </c>
      <c r="P71" s="69">
        <v>0</v>
      </c>
      <c r="Q71" s="69">
        <v>0</v>
      </c>
      <c r="R71" s="69">
        <v>86</v>
      </c>
      <c r="S71" s="69">
        <v>3</v>
      </c>
      <c r="T71" s="190">
        <v>1349500</v>
      </c>
      <c r="U71" s="190">
        <v>50000</v>
      </c>
      <c r="V71" s="190">
        <v>1299500</v>
      </c>
      <c r="W71" s="190">
        <v>1349500</v>
      </c>
      <c r="X71" s="190">
        <v>1300591</v>
      </c>
      <c r="Y71" s="190">
        <v>0</v>
      </c>
      <c r="Z71" s="190">
        <v>0</v>
      </c>
      <c r="AA71" s="190">
        <v>0</v>
      </c>
      <c r="AB71" s="190">
        <v>1300591</v>
      </c>
      <c r="AC71" s="190">
        <v>1300571</v>
      </c>
      <c r="AD71" s="186">
        <f t="shared" si="32"/>
        <v>1.000824163139669</v>
      </c>
      <c r="AE71" s="69">
        <f t="shared" si="33"/>
        <v>1</v>
      </c>
      <c r="AF71" s="190">
        <v>-20</v>
      </c>
      <c r="AG71" s="190">
        <v>0</v>
      </c>
      <c r="AH71" s="69">
        <v>74</v>
      </c>
      <c r="AI71" s="69">
        <v>12</v>
      </c>
      <c r="AJ71" s="69">
        <v>0</v>
      </c>
      <c r="AK71" s="69">
        <v>0</v>
      </c>
      <c r="AL71" s="80">
        <v>0</v>
      </c>
      <c r="AM71" s="80">
        <v>0</v>
      </c>
      <c r="AN71" s="69">
        <v>0</v>
      </c>
      <c r="AO71" s="69">
        <v>3</v>
      </c>
      <c r="AP71" s="80">
        <v>1250</v>
      </c>
      <c r="AQ71" s="80">
        <v>0</v>
      </c>
      <c r="AR71" s="69">
        <v>0</v>
      </c>
      <c r="AS71" s="69">
        <v>0</v>
      </c>
      <c r="AT71" s="80">
        <v>0</v>
      </c>
      <c r="AU71" s="80">
        <v>0</v>
      </c>
      <c r="AV71" s="69">
        <v>0</v>
      </c>
      <c r="AW71" s="69">
        <v>0</v>
      </c>
      <c r="AX71" s="80">
        <v>0</v>
      </c>
      <c r="AY71" s="80">
        <v>0</v>
      </c>
      <c r="AZ71" s="69">
        <v>0</v>
      </c>
      <c r="BA71" s="69">
        <v>0</v>
      </c>
      <c r="BB71" s="80">
        <v>0</v>
      </c>
      <c r="BC71" s="80">
        <v>0</v>
      </c>
      <c r="BD71" s="69">
        <v>0</v>
      </c>
      <c r="BE71" s="69">
        <v>0</v>
      </c>
      <c r="BF71" s="80">
        <v>0</v>
      </c>
      <c r="BG71" s="80">
        <v>0</v>
      </c>
      <c r="BH71" s="69">
        <v>0</v>
      </c>
      <c r="BI71" s="69">
        <v>0</v>
      </c>
      <c r="BJ71" s="80">
        <v>0</v>
      </c>
      <c r="BK71" s="80">
        <v>0</v>
      </c>
      <c r="BL71" s="69">
        <v>0</v>
      </c>
      <c r="BM71" s="69">
        <v>0</v>
      </c>
      <c r="BN71" s="80">
        <v>0</v>
      </c>
      <c r="BO71" s="80">
        <v>0</v>
      </c>
      <c r="BP71" s="69">
        <v>20</v>
      </c>
      <c r="BQ71" s="69">
        <v>0</v>
      </c>
      <c r="BR71" s="80">
        <v>0</v>
      </c>
      <c r="BS71" s="80">
        <v>0</v>
      </c>
      <c r="BT71" s="69">
        <v>0</v>
      </c>
      <c r="BU71" s="69">
        <v>0</v>
      </c>
      <c r="BV71" s="80">
        <v>0</v>
      </c>
      <c r="BW71" s="80">
        <v>0</v>
      </c>
      <c r="BX71" s="69">
        <v>0</v>
      </c>
      <c r="BY71" s="69">
        <v>0</v>
      </c>
      <c r="BZ71" s="80">
        <v>0</v>
      </c>
      <c r="CA71" s="80">
        <v>0</v>
      </c>
      <c r="CB71" s="69">
        <v>0</v>
      </c>
      <c r="CC71" s="69">
        <v>0</v>
      </c>
      <c r="CD71" s="80">
        <v>0</v>
      </c>
      <c r="CE71" s="80">
        <v>0</v>
      </c>
      <c r="CF71" s="69">
        <v>0</v>
      </c>
      <c r="CG71" s="69">
        <v>0</v>
      </c>
      <c r="CH71" s="80">
        <v>0</v>
      </c>
      <c r="CI71" s="80">
        <v>0</v>
      </c>
      <c r="CJ71" s="69">
        <v>20</v>
      </c>
      <c r="CK71" s="69">
        <v>3</v>
      </c>
      <c r="CL71" s="80">
        <v>1250</v>
      </c>
      <c r="CM71" s="80">
        <v>0</v>
      </c>
      <c r="CN71" s="67" t="s">
        <v>487</v>
      </c>
      <c r="CO71" s="67" t="s">
        <v>488</v>
      </c>
      <c r="CP71" s="67" t="s">
        <v>415</v>
      </c>
      <c r="CQ71" s="67" t="s">
        <v>415</v>
      </c>
      <c r="CR71" s="67" t="s">
        <v>415</v>
      </c>
      <c r="CS71" s="67" t="s">
        <v>415</v>
      </c>
      <c r="CT71" s="68">
        <v>45645</v>
      </c>
      <c r="CU71" s="67" t="s">
        <v>578</v>
      </c>
      <c r="CV71" s="67" t="s">
        <v>579</v>
      </c>
      <c r="CW71" s="68" t="s">
        <v>168</v>
      </c>
      <c r="CX71" s="68">
        <v>45594</v>
      </c>
      <c r="CY71" s="67" t="s">
        <v>578</v>
      </c>
      <c r="CZ71" s="67" t="s">
        <v>579</v>
      </c>
      <c r="DA71" s="67" t="s">
        <v>599</v>
      </c>
      <c r="DB71" s="81">
        <v>1617297.75</v>
      </c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2:1477" s="5" customFormat="1" ht="12" customHeight="1" thickBot="1">
      <c r="B72" s="75"/>
      <c r="C72" s="75"/>
      <c r="D72" s="75"/>
      <c r="E72" s="68"/>
      <c r="F72" s="75"/>
      <c r="G72" s="75"/>
      <c r="H72" s="187"/>
      <c r="I72" s="76"/>
      <c r="J72" s="76"/>
      <c r="K72" s="76"/>
      <c r="L72" s="76"/>
      <c r="M72" s="140"/>
      <c r="N72" s="69"/>
      <c r="O72" s="76"/>
      <c r="P72" s="76"/>
      <c r="Q72" s="76"/>
      <c r="R72" s="76"/>
      <c r="S72" s="76"/>
      <c r="T72" s="77"/>
      <c r="U72" s="77"/>
      <c r="V72" s="77"/>
      <c r="W72" s="77"/>
      <c r="X72" s="77"/>
      <c r="Y72" s="190"/>
      <c r="Z72" s="190"/>
      <c r="AA72" s="190"/>
      <c r="AB72" s="190"/>
      <c r="AC72" s="190"/>
      <c r="AD72" s="140"/>
      <c r="AE72" s="69"/>
      <c r="AF72" s="190"/>
      <c r="AG72" s="190"/>
      <c r="AH72" s="76"/>
      <c r="AI72" s="76"/>
      <c r="AJ72" s="78"/>
      <c r="AK72" s="78"/>
      <c r="AL72" s="80"/>
      <c r="AM72" s="80"/>
      <c r="AN72" s="78"/>
      <c r="AO72" s="78"/>
      <c r="AP72" s="80"/>
      <c r="AQ72" s="80"/>
      <c r="AR72" s="78"/>
      <c r="AS72" s="78"/>
      <c r="AT72" s="80"/>
      <c r="AU72" s="80"/>
      <c r="AV72" s="78"/>
      <c r="AW72" s="78"/>
      <c r="AX72" s="80"/>
      <c r="AY72" s="80"/>
      <c r="AZ72" s="78"/>
      <c r="BA72" s="78"/>
      <c r="BB72" s="80"/>
      <c r="BC72" s="80"/>
      <c r="BD72" s="78"/>
      <c r="BE72" s="78"/>
      <c r="BF72" s="80"/>
      <c r="BG72" s="80"/>
      <c r="BH72" s="78"/>
      <c r="BI72" s="78"/>
      <c r="BJ72" s="80"/>
      <c r="BK72" s="80"/>
      <c r="BL72" s="78"/>
      <c r="BM72" s="78"/>
      <c r="BN72" s="80"/>
      <c r="BO72" s="80"/>
      <c r="BP72" s="78"/>
      <c r="BQ72" s="78"/>
      <c r="BR72" s="80"/>
      <c r="BS72" s="80"/>
      <c r="BT72" s="78"/>
      <c r="BU72" s="78"/>
      <c r="BV72" s="80"/>
      <c r="BW72" s="80"/>
      <c r="BX72" s="78"/>
      <c r="BY72" s="78"/>
      <c r="BZ72" s="80"/>
      <c r="CA72" s="80"/>
      <c r="CB72" s="78"/>
      <c r="CC72" s="78"/>
      <c r="CD72" s="80"/>
      <c r="CE72" s="80"/>
      <c r="CF72" s="78"/>
      <c r="CG72" s="78"/>
      <c r="CH72" s="80"/>
      <c r="CI72" s="80"/>
      <c r="CJ72" s="78"/>
      <c r="CK72" s="78"/>
      <c r="CL72" s="80"/>
      <c r="CM72" s="80"/>
      <c r="CN72" s="79"/>
      <c r="CO72" s="79"/>
      <c r="CP72" s="79"/>
      <c r="CQ72" s="79"/>
      <c r="CR72" s="79"/>
      <c r="CS72" s="79"/>
      <c r="CT72" s="68"/>
      <c r="CU72" s="75"/>
      <c r="CV72" s="75"/>
      <c r="CW72" s="68"/>
      <c r="CX72" s="68"/>
      <c r="CY72" s="75"/>
      <c r="CZ72" s="75"/>
      <c r="DA72" s="75"/>
      <c r="DB72" s="77"/>
      <c r="DC72" s="79"/>
      <c r="DD72" s="212"/>
    </row>
    <row r="73" spans="2:1477" s="6" customFormat="1" ht="24" customHeight="1" thickTop="1">
      <c r="B73" s="258" t="s">
        <v>640</v>
      </c>
      <c r="C73" s="259"/>
      <c r="D73" s="260"/>
      <c r="E73" s="110"/>
      <c r="F73" s="111"/>
      <c r="G73" s="159">
        <f>IF(B48="","",ROWS(B48:B72)-1)</f>
        <v>24</v>
      </c>
      <c r="H73" s="189">
        <f>SUM(H48:H72)</f>
        <v>32</v>
      </c>
      <c r="I73" s="112">
        <f>SUM(I48:I72)</f>
        <v>22</v>
      </c>
      <c r="J73" s="112">
        <f>SUM(J48:J72)</f>
        <v>4937</v>
      </c>
      <c r="K73" s="112">
        <f>SUM(K48:K72)</f>
        <v>9568</v>
      </c>
      <c r="L73" s="112">
        <f>SUM(L48:L72)</f>
        <v>9527</v>
      </c>
      <c r="M73" s="142">
        <f>IF(G73="",0,N73/G73)</f>
        <v>0.79166666666666663</v>
      </c>
      <c r="N73" s="112">
        <f t="shared" ref="N73:AC73" si="34">SUM(N48:N72)</f>
        <v>19</v>
      </c>
      <c r="O73" s="112">
        <f t="shared" si="34"/>
        <v>41</v>
      </c>
      <c r="P73" s="112">
        <f t="shared" si="34"/>
        <v>62</v>
      </c>
      <c r="Q73" s="112">
        <f t="shared" si="34"/>
        <v>0</v>
      </c>
      <c r="R73" s="112">
        <f t="shared" si="34"/>
        <v>4492</v>
      </c>
      <c r="S73" s="112">
        <f t="shared" si="34"/>
        <v>159</v>
      </c>
      <c r="T73" s="114">
        <f t="shared" si="34"/>
        <v>124592655</v>
      </c>
      <c r="U73" s="114">
        <f t="shared" si="34"/>
        <v>1356470</v>
      </c>
      <c r="V73" s="114">
        <f t="shared" si="34"/>
        <v>123236185</v>
      </c>
      <c r="W73" s="114">
        <f t="shared" si="34"/>
        <v>125222405</v>
      </c>
      <c r="X73" s="114">
        <f t="shared" si="34"/>
        <v>130620455</v>
      </c>
      <c r="Y73" s="114">
        <f t="shared" si="34"/>
        <v>-363010</v>
      </c>
      <c r="Z73" s="114">
        <f t="shared" si="34"/>
        <v>0</v>
      </c>
      <c r="AA73" s="114">
        <f t="shared" si="34"/>
        <v>-363010</v>
      </c>
      <c r="AB73" s="114">
        <f t="shared" si="34"/>
        <v>130257445</v>
      </c>
      <c r="AC73" s="114">
        <f t="shared" si="34"/>
        <v>130482632</v>
      </c>
      <c r="AD73" s="142">
        <f>IF(G73="",0,AE73/G73)</f>
        <v>0.91666666666666663</v>
      </c>
      <c r="AE73" s="144">
        <f t="shared" ref="AE73:CM73" si="35">SUM(AE48:AE72)</f>
        <v>22</v>
      </c>
      <c r="AF73" s="114">
        <f t="shared" si="35"/>
        <v>225189</v>
      </c>
      <c r="AG73" s="114">
        <f t="shared" si="35"/>
        <v>629749</v>
      </c>
      <c r="AH73" s="115">
        <f t="shared" si="35"/>
        <v>2866</v>
      </c>
      <c r="AI73" s="115">
        <f t="shared" si="35"/>
        <v>993</v>
      </c>
      <c r="AJ73" s="115">
        <f t="shared" si="35"/>
        <v>308</v>
      </c>
      <c r="AK73" s="115">
        <f t="shared" si="35"/>
        <v>38</v>
      </c>
      <c r="AL73" s="114">
        <f t="shared" si="35"/>
        <v>298582</v>
      </c>
      <c r="AM73" s="114">
        <f t="shared" si="35"/>
        <v>0</v>
      </c>
      <c r="AN73" s="115">
        <f t="shared" si="35"/>
        <v>358</v>
      </c>
      <c r="AO73" s="115">
        <f t="shared" si="35"/>
        <v>67</v>
      </c>
      <c r="AP73" s="114">
        <f t="shared" si="35"/>
        <v>418133</v>
      </c>
      <c r="AQ73" s="114">
        <f t="shared" si="35"/>
        <v>16851</v>
      </c>
      <c r="AR73" s="115">
        <f t="shared" si="35"/>
        <v>0</v>
      </c>
      <c r="AS73" s="115">
        <f t="shared" si="35"/>
        <v>0</v>
      </c>
      <c r="AT73" s="114">
        <f t="shared" si="35"/>
        <v>0</v>
      </c>
      <c r="AU73" s="114">
        <f t="shared" si="35"/>
        <v>0</v>
      </c>
      <c r="AV73" s="115">
        <f t="shared" si="35"/>
        <v>0</v>
      </c>
      <c r="AW73" s="115">
        <f t="shared" si="35"/>
        <v>0</v>
      </c>
      <c r="AX73" s="114">
        <f t="shared" si="35"/>
        <v>0</v>
      </c>
      <c r="AY73" s="114">
        <f t="shared" si="35"/>
        <v>0</v>
      </c>
      <c r="AZ73" s="115">
        <f t="shared" si="35"/>
        <v>0</v>
      </c>
      <c r="BA73" s="115">
        <f t="shared" si="35"/>
        <v>0</v>
      </c>
      <c r="BB73" s="114">
        <f t="shared" si="35"/>
        <v>0</v>
      </c>
      <c r="BC73" s="114">
        <f t="shared" si="35"/>
        <v>0</v>
      </c>
      <c r="BD73" s="115">
        <f t="shared" si="35"/>
        <v>27</v>
      </c>
      <c r="BE73" s="115">
        <f t="shared" si="35"/>
        <v>49</v>
      </c>
      <c r="BF73" s="114">
        <f t="shared" si="35"/>
        <v>154747</v>
      </c>
      <c r="BG73" s="114">
        <f t="shared" si="35"/>
        <v>0</v>
      </c>
      <c r="BH73" s="115">
        <f t="shared" si="35"/>
        <v>0</v>
      </c>
      <c r="BI73" s="115">
        <f t="shared" si="35"/>
        <v>0</v>
      </c>
      <c r="BJ73" s="114">
        <f t="shared" si="35"/>
        <v>0</v>
      </c>
      <c r="BK73" s="114">
        <f t="shared" si="35"/>
        <v>0</v>
      </c>
      <c r="BL73" s="115">
        <f t="shared" si="35"/>
        <v>0</v>
      </c>
      <c r="BM73" s="115">
        <f t="shared" si="35"/>
        <v>0</v>
      </c>
      <c r="BN73" s="114">
        <f t="shared" si="35"/>
        <v>0</v>
      </c>
      <c r="BO73" s="114">
        <f t="shared" si="35"/>
        <v>0</v>
      </c>
      <c r="BP73" s="115">
        <f t="shared" si="35"/>
        <v>790</v>
      </c>
      <c r="BQ73" s="115">
        <f t="shared" si="35"/>
        <v>0</v>
      </c>
      <c r="BR73" s="114">
        <f t="shared" si="35"/>
        <v>30913</v>
      </c>
      <c r="BS73" s="114">
        <f t="shared" si="35"/>
        <v>0</v>
      </c>
      <c r="BT73" s="115">
        <f t="shared" si="35"/>
        <v>0</v>
      </c>
      <c r="BU73" s="115">
        <f t="shared" si="35"/>
        <v>0</v>
      </c>
      <c r="BV73" s="114">
        <f t="shared" si="35"/>
        <v>0</v>
      </c>
      <c r="BW73" s="114">
        <f t="shared" si="35"/>
        <v>0</v>
      </c>
      <c r="BX73" s="115">
        <f t="shared" si="35"/>
        <v>0</v>
      </c>
      <c r="BY73" s="115">
        <f t="shared" si="35"/>
        <v>0</v>
      </c>
      <c r="BZ73" s="114">
        <f t="shared" si="35"/>
        <v>0</v>
      </c>
      <c r="CA73" s="114">
        <f t="shared" si="35"/>
        <v>0</v>
      </c>
      <c r="CB73" s="115">
        <f t="shared" si="35"/>
        <v>0</v>
      </c>
      <c r="CC73" s="115">
        <f t="shared" si="35"/>
        <v>0</v>
      </c>
      <c r="CD73" s="114">
        <f t="shared" si="35"/>
        <v>0</v>
      </c>
      <c r="CE73" s="114">
        <f t="shared" si="35"/>
        <v>0</v>
      </c>
      <c r="CF73" s="115">
        <f t="shared" si="35"/>
        <v>0</v>
      </c>
      <c r="CG73" s="115">
        <f t="shared" si="35"/>
        <v>0</v>
      </c>
      <c r="CH73" s="114">
        <f t="shared" si="35"/>
        <v>-35624</v>
      </c>
      <c r="CI73" s="114">
        <f t="shared" si="35"/>
        <v>0</v>
      </c>
      <c r="CJ73" s="115">
        <f t="shared" si="35"/>
        <v>1483</v>
      </c>
      <c r="CK73" s="115">
        <f t="shared" si="35"/>
        <v>154</v>
      </c>
      <c r="CL73" s="114">
        <f t="shared" si="35"/>
        <v>866751</v>
      </c>
      <c r="CM73" s="114">
        <f t="shared" si="35"/>
        <v>16851</v>
      </c>
      <c r="CN73" s="116"/>
      <c r="CO73" s="116"/>
      <c r="CP73" s="116"/>
      <c r="CQ73" s="116"/>
      <c r="CR73" s="116"/>
      <c r="CS73" s="116"/>
      <c r="CT73" s="110"/>
      <c r="CU73" s="111"/>
      <c r="CV73" s="111"/>
      <c r="CW73" s="110"/>
      <c r="CX73" s="110"/>
      <c r="CY73" s="111"/>
      <c r="CZ73" s="111"/>
      <c r="DA73" s="111"/>
      <c r="DB73" s="114"/>
      <c r="DC73" s="116"/>
      <c r="DD73" s="210"/>
    </row>
    <row r="74" spans="2:1477" s="69" customFormat="1">
      <c r="B74" s="67" t="s">
        <v>2</v>
      </c>
      <c r="C74" s="67" t="s">
        <v>210</v>
      </c>
      <c r="D74" s="67" t="s">
        <v>211</v>
      </c>
      <c r="E74" s="68">
        <v>43265</v>
      </c>
      <c r="F74" s="67" t="s">
        <v>580</v>
      </c>
      <c r="G74" s="158" t="s">
        <v>602</v>
      </c>
      <c r="H74" s="187">
        <v>1</v>
      </c>
      <c r="I74" s="69">
        <v>11</v>
      </c>
      <c r="J74" s="69">
        <v>1325</v>
      </c>
      <c r="K74" s="69">
        <v>2106</v>
      </c>
      <c r="L74" s="69">
        <v>2106</v>
      </c>
      <c r="M74" s="186">
        <f>IF(J74 = 0,0,(L74-AH74-AI74)/J74)</f>
        <v>1.1743396226415095</v>
      </c>
      <c r="N74" s="69">
        <f>IF(G74&lt;&gt;"",IF(M74&lt;=1.2,1,0),0)</f>
        <v>1</v>
      </c>
      <c r="O74" s="69">
        <v>0</v>
      </c>
      <c r="P74" s="69">
        <v>0</v>
      </c>
      <c r="Q74" s="69">
        <v>0</v>
      </c>
      <c r="R74" s="69">
        <v>767</v>
      </c>
      <c r="S74" s="69">
        <v>14</v>
      </c>
      <c r="T74" s="190">
        <v>31708584</v>
      </c>
      <c r="U74" s="190">
        <v>150000</v>
      </c>
      <c r="V74" s="190">
        <v>31558584</v>
      </c>
      <c r="W74" s="190">
        <v>32410332</v>
      </c>
      <c r="X74" s="190">
        <v>32832992</v>
      </c>
      <c r="Y74" s="190">
        <v>0</v>
      </c>
      <c r="Z74" s="190">
        <v>0</v>
      </c>
      <c r="AA74" s="190">
        <v>0</v>
      </c>
      <c r="AB74" s="190">
        <v>32832992</v>
      </c>
      <c r="AC74" s="190">
        <v>33087185</v>
      </c>
      <c r="AD74" s="186">
        <f>IF(V74=0,0,AC74/V74)</f>
        <v>1.0484369324048253</v>
      </c>
      <c r="AE74" s="69">
        <f>IF(AD74 &lt;=1.1,1,0)</f>
        <v>1</v>
      </c>
      <c r="AF74" s="190">
        <v>254193</v>
      </c>
      <c r="AG74" s="190">
        <v>701748</v>
      </c>
      <c r="AH74" s="69">
        <v>414</v>
      </c>
      <c r="AI74" s="69">
        <v>136</v>
      </c>
      <c r="AJ74" s="69">
        <v>0</v>
      </c>
      <c r="AK74" s="69">
        <v>0</v>
      </c>
      <c r="AL74" s="80">
        <v>391404</v>
      </c>
      <c r="AM74" s="80">
        <v>0</v>
      </c>
      <c r="AN74" s="69">
        <v>198</v>
      </c>
      <c r="AO74" s="69">
        <v>10</v>
      </c>
      <c r="AP74" s="80">
        <v>243931</v>
      </c>
      <c r="AQ74" s="80">
        <v>56594</v>
      </c>
      <c r="AR74" s="69">
        <v>0</v>
      </c>
      <c r="AS74" s="69">
        <v>0</v>
      </c>
      <c r="AT74" s="80">
        <v>0</v>
      </c>
      <c r="AU74" s="80">
        <v>0</v>
      </c>
      <c r="AV74" s="69">
        <v>0</v>
      </c>
      <c r="AW74" s="69">
        <v>0</v>
      </c>
      <c r="AX74" s="80">
        <v>0</v>
      </c>
      <c r="AY74" s="80">
        <v>0</v>
      </c>
      <c r="AZ74" s="69">
        <v>0</v>
      </c>
      <c r="BA74" s="69">
        <v>0</v>
      </c>
      <c r="BB74" s="80">
        <v>0</v>
      </c>
      <c r="BC74" s="80">
        <v>0</v>
      </c>
      <c r="BD74" s="69">
        <v>19</v>
      </c>
      <c r="BE74" s="69">
        <v>0</v>
      </c>
      <c r="BF74" s="80">
        <v>103110</v>
      </c>
      <c r="BG74" s="80">
        <v>0</v>
      </c>
      <c r="BH74" s="69">
        <v>0</v>
      </c>
      <c r="BI74" s="69">
        <v>0</v>
      </c>
      <c r="BJ74" s="80">
        <v>0</v>
      </c>
      <c r="BK74" s="80">
        <v>0</v>
      </c>
      <c r="BL74" s="69">
        <v>0</v>
      </c>
      <c r="BM74" s="69">
        <v>0</v>
      </c>
      <c r="BN74" s="80">
        <v>0</v>
      </c>
      <c r="BO74" s="80">
        <v>0</v>
      </c>
      <c r="BP74" s="69">
        <v>0</v>
      </c>
      <c r="BQ74" s="69">
        <v>4</v>
      </c>
      <c r="BR74" s="80">
        <v>8063</v>
      </c>
      <c r="BS74" s="80">
        <v>0</v>
      </c>
      <c r="BT74" s="69">
        <v>0</v>
      </c>
      <c r="BU74" s="69">
        <v>0</v>
      </c>
      <c r="BV74" s="80">
        <v>0</v>
      </c>
      <c r="BW74" s="80">
        <v>0</v>
      </c>
      <c r="BX74" s="69">
        <v>0</v>
      </c>
      <c r="BY74" s="69">
        <v>0</v>
      </c>
      <c r="BZ74" s="80">
        <v>0</v>
      </c>
      <c r="CA74" s="80">
        <v>0</v>
      </c>
      <c r="CB74" s="69">
        <v>0</v>
      </c>
      <c r="CC74" s="69">
        <v>0</v>
      </c>
      <c r="CD74" s="80">
        <v>0</v>
      </c>
      <c r="CE74" s="80">
        <v>0</v>
      </c>
      <c r="CF74" s="69">
        <v>0</v>
      </c>
      <c r="CG74" s="69">
        <v>0</v>
      </c>
      <c r="CH74" s="80">
        <v>0</v>
      </c>
      <c r="CI74" s="80">
        <v>0</v>
      </c>
      <c r="CJ74" s="69">
        <v>217</v>
      </c>
      <c r="CK74" s="69">
        <v>14</v>
      </c>
      <c r="CL74" s="80">
        <v>746509</v>
      </c>
      <c r="CM74" s="80">
        <v>56594</v>
      </c>
      <c r="CN74" s="67" t="s">
        <v>464</v>
      </c>
      <c r="CO74" s="67" t="s">
        <v>465</v>
      </c>
      <c r="CP74" s="67" t="s">
        <v>415</v>
      </c>
      <c r="CQ74" s="67" t="s">
        <v>415</v>
      </c>
      <c r="CR74" s="67" t="s">
        <v>415</v>
      </c>
      <c r="CS74" s="67" t="s">
        <v>415</v>
      </c>
      <c r="CT74" s="68">
        <v>45582</v>
      </c>
      <c r="CU74" s="67" t="s">
        <v>578</v>
      </c>
      <c r="CV74" s="67" t="s">
        <v>579</v>
      </c>
      <c r="CW74" s="68" t="s">
        <v>168</v>
      </c>
      <c r="CX74" s="68">
        <v>45433</v>
      </c>
      <c r="CY74" s="67" t="s">
        <v>580</v>
      </c>
      <c r="CZ74" s="67" t="s">
        <v>581</v>
      </c>
      <c r="DA74" s="67" t="s">
        <v>603</v>
      </c>
      <c r="DB74" s="81">
        <v>25965925.899999999</v>
      </c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2:1477" s="69" customFormat="1">
      <c r="B75" s="67" t="s">
        <v>2</v>
      </c>
      <c r="C75" s="67" t="s">
        <v>401</v>
      </c>
      <c r="D75" s="67" t="s">
        <v>402</v>
      </c>
      <c r="E75" s="68">
        <v>44903</v>
      </c>
      <c r="F75" s="67" t="s">
        <v>578</v>
      </c>
      <c r="G75" s="158" t="s">
        <v>584</v>
      </c>
      <c r="H75" s="187">
        <v>2</v>
      </c>
      <c r="I75" s="69">
        <v>0</v>
      </c>
      <c r="J75" s="69">
        <v>180</v>
      </c>
      <c r="K75" s="69">
        <v>288</v>
      </c>
      <c r="L75" s="69">
        <v>287</v>
      </c>
      <c r="M75" s="186">
        <f t="shared" ref="M75:M79" si="36">IF(J75 = 0,0,(L75-AH75-AI75)/J75)</f>
        <v>1.1111111111111112</v>
      </c>
      <c r="N75" s="69">
        <f t="shared" ref="N75:N79" si="37">IF(G75&lt;&gt;"",IF(M75&lt;=1.2,1,0),0)</f>
        <v>1</v>
      </c>
      <c r="O75" s="69">
        <v>1</v>
      </c>
      <c r="P75" s="69">
        <v>0</v>
      </c>
      <c r="Q75" s="69">
        <v>0</v>
      </c>
      <c r="R75" s="69">
        <v>108</v>
      </c>
      <c r="S75" s="69">
        <v>0</v>
      </c>
      <c r="T75" s="190">
        <v>4255368</v>
      </c>
      <c r="U75" s="190">
        <v>50000</v>
      </c>
      <c r="V75" s="190">
        <v>4205368</v>
      </c>
      <c r="W75" s="190">
        <v>4255368</v>
      </c>
      <c r="X75" s="190">
        <v>4147787</v>
      </c>
      <c r="Y75" s="190">
        <v>0</v>
      </c>
      <c r="Z75" s="190">
        <v>0</v>
      </c>
      <c r="AA75" s="190">
        <v>0</v>
      </c>
      <c r="AB75" s="190">
        <v>4147787</v>
      </c>
      <c r="AC75" s="190">
        <v>4133951</v>
      </c>
      <c r="AD75" s="186">
        <f t="shared" ref="AD75:AD79" si="38">IF(V75=0,0,AC75/V75)</f>
        <v>0.98301765743212011</v>
      </c>
      <c r="AE75" s="69">
        <f t="shared" ref="AE75:AE79" si="39">IF(AD75 &lt;=1.1,1,0)</f>
        <v>1</v>
      </c>
      <c r="AF75" s="190">
        <v>-13836</v>
      </c>
      <c r="AG75" s="190">
        <v>0</v>
      </c>
      <c r="AH75" s="69">
        <v>46</v>
      </c>
      <c r="AI75" s="69">
        <v>41</v>
      </c>
      <c r="AJ75" s="69">
        <v>0</v>
      </c>
      <c r="AK75" s="69">
        <v>0</v>
      </c>
      <c r="AL75" s="80">
        <v>0</v>
      </c>
      <c r="AM75" s="80">
        <v>0</v>
      </c>
      <c r="AN75" s="69">
        <v>0</v>
      </c>
      <c r="AO75" s="69">
        <v>0</v>
      </c>
      <c r="AP75" s="80">
        <v>0</v>
      </c>
      <c r="AQ75" s="80">
        <v>0</v>
      </c>
      <c r="AR75" s="69">
        <v>0</v>
      </c>
      <c r="AS75" s="69">
        <v>0</v>
      </c>
      <c r="AT75" s="80">
        <v>0</v>
      </c>
      <c r="AU75" s="80">
        <v>0</v>
      </c>
      <c r="AV75" s="69">
        <v>0</v>
      </c>
      <c r="AW75" s="69">
        <v>0</v>
      </c>
      <c r="AX75" s="80">
        <v>0</v>
      </c>
      <c r="AY75" s="80">
        <v>0</v>
      </c>
      <c r="AZ75" s="69">
        <v>0</v>
      </c>
      <c r="BA75" s="69">
        <v>0</v>
      </c>
      <c r="BB75" s="80">
        <v>0</v>
      </c>
      <c r="BC75" s="80">
        <v>0</v>
      </c>
      <c r="BD75" s="69">
        <v>0</v>
      </c>
      <c r="BE75" s="69">
        <v>0</v>
      </c>
      <c r="BF75" s="80">
        <v>0</v>
      </c>
      <c r="BG75" s="80">
        <v>0</v>
      </c>
      <c r="BH75" s="69">
        <v>0</v>
      </c>
      <c r="BI75" s="69">
        <v>0</v>
      </c>
      <c r="BJ75" s="80">
        <v>0</v>
      </c>
      <c r="BK75" s="80">
        <v>0</v>
      </c>
      <c r="BL75" s="69">
        <v>0</v>
      </c>
      <c r="BM75" s="69">
        <v>0</v>
      </c>
      <c r="BN75" s="80">
        <v>0</v>
      </c>
      <c r="BO75" s="80">
        <v>0</v>
      </c>
      <c r="BP75" s="69">
        <v>0</v>
      </c>
      <c r="BQ75" s="69">
        <v>0</v>
      </c>
      <c r="BR75" s="80">
        <v>0</v>
      </c>
      <c r="BS75" s="80">
        <v>0</v>
      </c>
      <c r="BT75" s="69">
        <v>0</v>
      </c>
      <c r="BU75" s="69">
        <v>0</v>
      </c>
      <c r="BV75" s="80">
        <v>0</v>
      </c>
      <c r="BW75" s="80">
        <v>0</v>
      </c>
      <c r="BX75" s="69">
        <v>21</v>
      </c>
      <c r="BY75" s="69">
        <v>0</v>
      </c>
      <c r="BZ75" s="80">
        <v>0</v>
      </c>
      <c r="CA75" s="80">
        <v>0</v>
      </c>
      <c r="CB75" s="69">
        <v>0</v>
      </c>
      <c r="CC75" s="69">
        <v>0</v>
      </c>
      <c r="CD75" s="80">
        <v>0</v>
      </c>
      <c r="CE75" s="80">
        <v>0</v>
      </c>
      <c r="CF75" s="69">
        <v>0</v>
      </c>
      <c r="CG75" s="69">
        <v>0</v>
      </c>
      <c r="CH75" s="80">
        <v>0</v>
      </c>
      <c r="CI75" s="80">
        <v>0</v>
      </c>
      <c r="CJ75" s="69">
        <v>21</v>
      </c>
      <c r="CK75" s="69">
        <v>0</v>
      </c>
      <c r="CL75" s="80">
        <v>0</v>
      </c>
      <c r="CM75" s="80">
        <v>0</v>
      </c>
      <c r="CN75" s="67" t="s">
        <v>420</v>
      </c>
      <c r="CO75" s="67" t="s">
        <v>421</v>
      </c>
      <c r="CP75" s="67" t="s">
        <v>415</v>
      </c>
      <c r="CQ75" s="67" t="s">
        <v>415</v>
      </c>
      <c r="CR75" s="67" t="s">
        <v>415</v>
      </c>
      <c r="CS75" s="67" t="s">
        <v>415</v>
      </c>
      <c r="CT75" s="68">
        <v>45483</v>
      </c>
      <c r="CU75" s="67" t="s">
        <v>576</v>
      </c>
      <c r="CV75" s="67" t="s">
        <v>579</v>
      </c>
      <c r="CW75" s="68" t="s">
        <v>168</v>
      </c>
      <c r="CX75" s="68">
        <v>45408</v>
      </c>
      <c r="CY75" s="67" t="s">
        <v>580</v>
      </c>
      <c r="CZ75" s="67" t="s">
        <v>581</v>
      </c>
      <c r="DA75" s="67" t="s">
        <v>597</v>
      </c>
      <c r="DB75" s="81">
        <v>4883807.47</v>
      </c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</row>
    <row r="76" spans="2:1477" s="69" customFormat="1">
      <c r="B76" s="67" t="s">
        <v>2</v>
      </c>
      <c r="C76" s="67" t="s">
        <v>466</v>
      </c>
      <c r="D76" s="67" t="s">
        <v>604</v>
      </c>
      <c r="E76" s="68">
        <v>45148</v>
      </c>
      <c r="F76" s="67" t="s">
        <v>576</v>
      </c>
      <c r="G76" s="158" t="s">
        <v>581</v>
      </c>
      <c r="H76" s="187">
        <v>1</v>
      </c>
      <c r="I76" s="69">
        <v>0</v>
      </c>
      <c r="J76" s="69">
        <v>137</v>
      </c>
      <c r="K76" s="69">
        <v>196</v>
      </c>
      <c r="L76" s="69">
        <v>182</v>
      </c>
      <c r="M76" s="186">
        <f t="shared" si="36"/>
        <v>0.8978102189781022</v>
      </c>
      <c r="N76" s="69">
        <f t="shared" si="37"/>
        <v>1</v>
      </c>
      <c r="O76" s="69">
        <v>14</v>
      </c>
      <c r="P76" s="69">
        <v>0</v>
      </c>
      <c r="Q76" s="69">
        <v>0</v>
      </c>
      <c r="R76" s="69">
        <v>59</v>
      </c>
      <c r="S76" s="69">
        <v>0</v>
      </c>
      <c r="T76" s="190">
        <v>3130216</v>
      </c>
      <c r="U76" s="190">
        <v>50000</v>
      </c>
      <c r="V76" s="190">
        <v>3080216</v>
      </c>
      <c r="W76" s="190">
        <v>3130216</v>
      </c>
      <c r="X76" s="190">
        <v>3176618</v>
      </c>
      <c r="Y76" s="190">
        <v>0</v>
      </c>
      <c r="Z76" s="190">
        <v>0</v>
      </c>
      <c r="AA76" s="190">
        <v>0</v>
      </c>
      <c r="AB76" s="190">
        <v>3176618</v>
      </c>
      <c r="AC76" s="190">
        <v>3169412</v>
      </c>
      <c r="AD76" s="186">
        <f t="shared" si="38"/>
        <v>1.0289577094593365</v>
      </c>
      <c r="AE76" s="69">
        <f t="shared" si="39"/>
        <v>1</v>
      </c>
      <c r="AF76" s="190">
        <v>-7206</v>
      </c>
      <c r="AG76" s="190">
        <v>0</v>
      </c>
      <c r="AH76" s="69">
        <v>35</v>
      </c>
      <c r="AI76" s="69">
        <v>24</v>
      </c>
      <c r="AJ76" s="69">
        <v>0</v>
      </c>
      <c r="AK76" s="69">
        <v>0</v>
      </c>
      <c r="AL76" s="80">
        <v>0</v>
      </c>
      <c r="AM76" s="80">
        <v>0</v>
      </c>
      <c r="AN76" s="69">
        <v>0</v>
      </c>
      <c r="AO76" s="69">
        <v>0</v>
      </c>
      <c r="AP76" s="80">
        <v>0</v>
      </c>
      <c r="AQ76" s="80">
        <v>0</v>
      </c>
      <c r="AR76" s="69">
        <v>0</v>
      </c>
      <c r="AS76" s="69">
        <v>0</v>
      </c>
      <c r="AT76" s="80">
        <v>0</v>
      </c>
      <c r="AU76" s="80">
        <v>0</v>
      </c>
      <c r="AV76" s="69">
        <v>0</v>
      </c>
      <c r="AW76" s="69">
        <v>0</v>
      </c>
      <c r="AX76" s="80">
        <v>0</v>
      </c>
      <c r="AY76" s="80">
        <v>0</v>
      </c>
      <c r="AZ76" s="69">
        <v>0</v>
      </c>
      <c r="BA76" s="69">
        <v>0</v>
      </c>
      <c r="BB76" s="80">
        <v>0</v>
      </c>
      <c r="BC76" s="80">
        <v>0</v>
      </c>
      <c r="BD76" s="69">
        <v>0</v>
      </c>
      <c r="BE76" s="69">
        <v>0</v>
      </c>
      <c r="BF76" s="80">
        <v>0</v>
      </c>
      <c r="BG76" s="80">
        <v>0</v>
      </c>
      <c r="BH76" s="69">
        <v>0</v>
      </c>
      <c r="BI76" s="69">
        <v>0</v>
      </c>
      <c r="BJ76" s="80">
        <v>0</v>
      </c>
      <c r="BK76" s="80">
        <v>0</v>
      </c>
      <c r="BL76" s="69">
        <v>0</v>
      </c>
      <c r="BM76" s="69">
        <v>0</v>
      </c>
      <c r="BN76" s="80">
        <v>0</v>
      </c>
      <c r="BO76" s="80">
        <v>0</v>
      </c>
      <c r="BP76" s="69">
        <v>0</v>
      </c>
      <c r="BQ76" s="69">
        <v>0</v>
      </c>
      <c r="BR76" s="80">
        <v>0</v>
      </c>
      <c r="BS76" s="80">
        <v>0</v>
      </c>
      <c r="BT76" s="69">
        <v>0</v>
      </c>
      <c r="BU76" s="69">
        <v>0</v>
      </c>
      <c r="BV76" s="80">
        <v>0</v>
      </c>
      <c r="BW76" s="80">
        <v>0</v>
      </c>
      <c r="BX76" s="69">
        <v>0</v>
      </c>
      <c r="BY76" s="69">
        <v>0</v>
      </c>
      <c r="BZ76" s="80">
        <v>0</v>
      </c>
      <c r="CA76" s="80">
        <v>0</v>
      </c>
      <c r="CB76" s="69">
        <v>0</v>
      </c>
      <c r="CC76" s="69">
        <v>0</v>
      </c>
      <c r="CD76" s="80">
        <v>0</v>
      </c>
      <c r="CE76" s="80">
        <v>0</v>
      </c>
      <c r="CF76" s="69">
        <v>0</v>
      </c>
      <c r="CG76" s="69">
        <v>0</v>
      </c>
      <c r="CH76" s="80">
        <v>0</v>
      </c>
      <c r="CI76" s="80">
        <v>0</v>
      </c>
      <c r="CJ76" s="69">
        <v>0</v>
      </c>
      <c r="CK76" s="69">
        <v>0</v>
      </c>
      <c r="CL76" s="80">
        <v>0</v>
      </c>
      <c r="CM76" s="80">
        <v>0</v>
      </c>
      <c r="CN76" s="67" t="s">
        <v>420</v>
      </c>
      <c r="CO76" s="67" t="s">
        <v>421</v>
      </c>
      <c r="CP76" s="67" t="s">
        <v>415</v>
      </c>
      <c r="CQ76" s="67" t="s">
        <v>415</v>
      </c>
      <c r="CR76" s="67" t="s">
        <v>415</v>
      </c>
      <c r="CS76" s="67" t="s">
        <v>415</v>
      </c>
      <c r="CT76" s="68">
        <v>45540</v>
      </c>
      <c r="CU76" s="67" t="s">
        <v>576</v>
      </c>
      <c r="CV76" s="67" t="s">
        <v>579</v>
      </c>
      <c r="CW76" s="68" t="s">
        <v>168</v>
      </c>
      <c r="CX76" s="68">
        <v>45426</v>
      </c>
      <c r="CY76" s="67" t="s">
        <v>580</v>
      </c>
      <c r="CZ76" s="67" t="s">
        <v>581</v>
      </c>
      <c r="DA76" s="67" t="s">
        <v>597</v>
      </c>
      <c r="DB76" s="81">
        <v>4310827.71</v>
      </c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</row>
    <row r="77" spans="2:1477" s="69" customFormat="1">
      <c r="B77" s="67" t="s">
        <v>2</v>
      </c>
      <c r="C77" s="67" t="s">
        <v>212</v>
      </c>
      <c r="D77" s="67" t="s">
        <v>213</v>
      </c>
      <c r="E77" s="68">
        <v>44910</v>
      </c>
      <c r="F77" s="67" t="s">
        <v>578</v>
      </c>
      <c r="G77" s="158" t="s">
        <v>584</v>
      </c>
      <c r="H77" s="187">
        <v>2</v>
      </c>
      <c r="I77" s="69">
        <v>2</v>
      </c>
      <c r="J77" s="69">
        <v>150</v>
      </c>
      <c r="K77" s="69">
        <v>258</v>
      </c>
      <c r="L77" s="69">
        <v>257</v>
      </c>
      <c r="M77" s="186">
        <f t="shared" si="36"/>
        <v>1.0266666666666666</v>
      </c>
      <c r="N77" s="69">
        <f t="shared" si="37"/>
        <v>1</v>
      </c>
      <c r="O77" s="69">
        <v>1</v>
      </c>
      <c r="P77" s="69">
        <v>0</v>
      </c>
      <c r="Q77" s="69">
        <v>0</v>
      </c>
      <c r="R77" s="69">
        <v>103</v>
      </c>
      <c r="S77" s="69">
        <v>5</v>
      </c>
      <c r="T77" s="190">
        <v>3980189</v>
      </c>
      <c r="U77" s="190">
        <v>50000</v>
      </c>
      <c r="V77" s="190">
        <v>3930189</v>
      </c>
      <c r="W77" s="190">
        <v>4006691</v>
      </c>
      <c r="X77" s="190">
        <v>4118899</v>
      </c>
      <c r="Y77" s="190">
        <v>0</v>
      </c>
      <c r="Z77" s="190">
        <v>0</v>
      </c>
      <c r="AA77" s="190">
        <v>0</v>
      </c>
      <c r="AB77" s="190">
        <v>4118899</v>
      </c>
      <c r="AC77" s="190">
        <v>4101914</v>
      </c>
      <c r="AD77" s="186">
        <f t="shared" si="38"/>
        <v>1.0436938274469751</v>
      </c>
      <c r="AE77" s="69">
        <f t="shared" si="39"/>
        <v>1</v>
      </c>
      <c r="AF77" s="190">
        <v>-16986</v>
      </c>
      <c r="AG77" s="190">
        <v>26502</v>
      </c>
      <c r="AH77" s="69">
        <v>75</v>
      </c>
      <c r="AI77" s="69">
        <v>28</v>
      </c>
      <c r="AJ77" s="69">
        <v>0</v>
      </c>
      <c r="AK77" s="69">
        <v>0</v>
      </c>
      <c r="AL77" s="80">
        <v>0</v>
      </c>
      <c r="AM77" s="80">
        <v>0</v>
      </c>
      <c r="AN77" s="69">
        <v>0</v>
      </c>
      <c r="AO77" s="69">
        <v>5</v>
      </c>
      <c r="AP77" s="80">
        <v>26502</v>
      </c>
      <c r="AQ77" s="80">
        <v>0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0</v>
      </c>
      <c r="BE77" s="69">
        <v>0</v>
      </c>
      <c r="BF77" s="80">
        <v>0</v>
      </c>
      <c r="BG77" s="80">
        <v>0</v>
      </c>
      <c r="BH77" s="69">
        <v>0</v>
      </c>
      <c r="BI77" s="69">
        <v>0</v>
      </c>
      <c r="BJ77" s="80">
        <v>0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0</v>
      </c>
      <c r="BQ77" s="69">
        <v>0</v>
      </c>
      <c r="BR77" s="80">
        <v>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0</v>
      </c>
      <c r="CK77" s="69">
        <v>5</v>
      </c>
      <c r="CL77" s="80">
        <v>26502</v>
      </c>
      <c r="CM77" s="80">
        <v>0</v>
      </c>
      <c r="CN77" s="67" t="s">
        <v>442</v>
      </c>
      <c r="CO77" s="67" t="s">
        <v>443</v>
      </c>
      <c r="CP77" s="67" t="s">
        <v>415</v>
      </c>
      <c r="CQ77" s="67" t="s">
        <v>415</v>
      </c>
      <c r="CR77" s="67" t="s">
        <v>415</v>
      </c>
      <c r="CS77" s="67" t="s">
        <v>415</v>
      </c>
      <c r="CT77" s="68">
        <v>45496</v>
      </c>
      <c r="CU77" s="67" t="s">
        <v>576</v>
      </c>
      <c r="CV77" s="67" t="s">
        <v>579</v>
      </c>
      <c r="CW77" s="68" t="s">
        <v>168</v>
      </c>
      <c r="CX77" s="68">
        <v>45355</v>
      </c>
      <c r="CY77" s="67" t="s">
        <v>583</v>
      </c>
      <c r="CZ77" s="67" t="s">
        <v>581</v>
      </c>
      <c r="DA77" s="67" t="s">
        <v>599</v>
      </c>
      <c r="DB77" s="81">
        <v>4847741.78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2:1477" s="69" customFormat="1">
      <c r="B78" s="67" t="s">
        <v>2</v>
      </c>
      <c r="C78" s="67" t="s">
        <v>214</v>
      </c>
      <c r="D78" s="67" t="s">
        <v>215</v>
      </c>
      <c r="E78" s="68">
        <v>45120</v>
      </c>
      <c r="F78" s="67" t="s">
        <v>576</v>
      </c>
      <c r="G78" s="158" t="s">
        <v>581</v>
      </c>
      <c r="H78" s="187">
        <v>1</v>
      </c>
      <c r="I78" s="69">
        <v>2</v>
      </c>
      <c r="J78" s="69">
        <v>90</v>
      </c>
      <c r="K78" s="69">
        <v>164</v>
      </c>
      <c r="L78" s="69">
        <v>164</v>
      </c>
      <c r="M78" s="186">
        <f t="shared" si="36"/>
        <v>1.2</v>
      </c>
      <c r="N78" s="69">
        <f t="shared" si="37"/>
        <v>1</v>
      </c>
      <c r="O78" s="69">
        <v>0</v>
      </c>
      <c r="P78" s="69">
        <v>0</v>
      </c>
      <c r="Q78" s="69">
        <v>0</v>
      </c>
      <c r="R78" s="69">
        <v>72</v>
      </c>
      <c r="S78" s="69">
        <v>2</v>
      </c>
      <c r="T78" s="190">
        <v>3139310</v>
      </c>
      <c r="U78" s="190">
        <v>50000</v>
      </c>
      <c r="V78" s="190">
        <v>3089310</v>
      </c>
      <c r="W78" s="190">
        <v>3241997</v>
      </c>
      <c r="X78" s="190">
        <v>3289104</v>
      </c>
      <c r="Y78" s="190">
        <v>70000</v>
      </c>
      <c r="Z78" s="190">
        <v>800</v>
      </c>
      <c r="AA78" s="190">
        <v>70800</v>
      </c>
      <c r="AB78" s="190">
        <v>3359904</v>
      </c>
      <c r="AC78" s="190">
        <v>3289104</v>
      </c>
      <c r="AD78" s="186">
        <f t="shared" si="38"/>
        <v>1.0646726939025219</v>
      </c>
      <c r="AE78" s="69">
        <f t="shared" si="39"/>
        <v>1</v>
      </c>
      <c r="AF78" s="190">
        <v>-70800</v>
      </c>
      <c r="AG78" s="190">
        <v>102687</v>
      </c>
      <c r="AH78" s="69">
        <v>21</v>
      </c>
      <c r="AI78" s="69">
        <v>35</v>
      </c>
      <c r="AJ78" s="69">
        <v>0</v>
      </c>
      <c r="AK78" s="69">
        <v>0</v>
      </c>
      <c r="AL78" s="80">
        <v>0</v>
      </c>
      <c r="AM78" s="80">
        <v>0</v>
      </c>
      <c r="AN78" s="69">
        <v>0</v>
      </c>
      <c r="AO78" s="69">
        <v>0</v>
      </c>
      <c r="AP78" s="80">
        <v>0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2</v>
      </c>
      <c r="BF78" s="80">
        <v>121800</v>
      </c>
      <c r="BG78" s="80">
        <v>0</v>
      </c>
      <c r="BH78" s="69">
        <v>0</v>
      </c>
      <c r="BI78" s="69">
        <v>0</v>
      </c>
      <c r="BJ78" s="80">
        <v>0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0</v>
      </c>
      <c r="BQ78" s="69">
        <v>0</v>
      </c>
      <c r="BR78" s="80">
        <v>0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0</v>
      </c>
      <c r="CK78" s="69">
        <v>2</v>
      </c>
      <c r="CL78" s="80">
        <v>121800</v>
      </c>
      <c r="CM78" s="80">
        <v>0</v>
      </c>
      <c r="CN78" s="67" t="s">
        <v>459</v>
      </c>
      <c r="CO78" s="67" t="s">
        <v>460</v>
      </c>
      <c r="CP78" s="67" t="s">
        <v>415</v>
      </c>
      <c r="CQ78" s="67" t="s">
        <v>415</v>
      </c>
      <c r="CR78" s="67" t="s">
        <v>415</v>
      </c>
      <c r="CS78" s="67" t="s">
        <v>415</v>
      </c>
      <c r="CT78" s="68">
        <v>45540</v>
      </c>
      <c r="CU78" s="67" t="s">
        <v>576</v>
      </c>
      <c r="CV78" s="67" t="s">
        <v>579</v>
      </c>
      <c r="CW78" s="68" t="s">
        <v>168</v>
      </c>
      <c r="CX78" s="68">
        <v>45461</v>
      </c>
      <c r="CY78" s="67" t="s">
        <v>580</v>
      </c>
      <c r="CZ78" s="67" t="s">
        <v>581</v>
      </c>
      <c r="DA78" s="67" t="s">
        <v>597</v>
      </c>
      <c r="DB78" s="81">
        <v>2935413.97</v>
      </c>
      <c r="DC78" s="69" t="s">
        <v>467</v>
      </c>
      <c r="DD78" s="69" t="s">
        <v>468</v>
      </c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2:1477" s="69" customFormat="1">
      <c r="B79" s="67" t="s">
        <v>2</v>
      </c>
      <c r="C79" s="67" t="s">
        <v>469</v>
      </c>
      <c r="D79" s="67" t="s">
        <v>605</v>
      </c>
      <c r="E79" s="68">
        <v>45239</v>
      </c>
      <c r="F79" s="67" t="s">
        <v>578</v>
      </c>
      <c r="G79" s="158" t="s">
        <v>581</v>
      </c>
      <c r="H79" s="187">
        <v>1</v>
      </c>
      <c r="I79" s="69">
        <v>0</v>
      </c>
      <c r="J79" s="69">
        <v>120</v>
      </c>
      <c r="K79" s="69">
        <v>128</v>
      </c>
      <c r="L79" s="69">
        <v>124</v>
      </c>
      <c r="M79" s="186">
        <f t="shared" si="36"/>
        <v>0.96666666666666667</v>
      </c>
      <c r="N79" s="69">
        <f t="shared" si="37"/>
        <v>1</v>
      </c>
      <c r="O79" s="69">
        <v>4</v>
      </c>
      <c r="P79" s="69">
        <v>0</v>
      </c>
      <c r="Q79" s="69">
        <v>0</v>
      </c>
      <c r="R79" s="69">
        <v>8</v>
      </c>
      <c r="S79" s="69">
        <v>0</v>
      </c>
      <c r="T79" s="190">
        <v>2175239</v>
      </c>
      <c r="U79" s="190">
        <v>50000</v>
      </c>
      <c r="V79" s="190">
        <v>2125239</v>
      </c>
      <c r="W79" s="190">
        <v>2175239</v>
      </c>
      <c r="X79" s="190">
        <v>2183626</v>
      </c>
      <c r="Y79" s="190">
        <v>0</v>
      </c>
      <c r="Z79" s="190">
        <v>0</v>
      </c>
      <c r="AA79" s="190">
        <v>0</v>
      </c>
      <c r="AB79" s="190">
        <v>2183626</v>
      </c>
      <c r="AC79" s="190">
        <v>2183626</v>
      </c>
      <c r="AD79" s="186">
        <f t="shared" si="38"/>
        <v>1.0274731453732968</v>
      </c>
      <c r="AE79" s="69">
        <f t="shared" si="39"/>
        <v>1</v>
      </c>
      <c r="AF79" s="190">
        <v>0</v>
      </c>
      <c r="AG79" s="190">
        <v>0</v>
      </c>
      <c r="AH79" s="69">
        <v>5</v>
      </c>
      <c r="AI79" s="69">
        <v>3</v>
      </c>
      <c r="AJ79" s="69">
        <v>0</v>
      </c>
      <c r="AK79" s="69">
        <v>0</v>
      </c>
      <c r="AL79" s="80">
        <v>0</v>
      </c>
      <c r="AM79" s="80">
        <v>0</v>
      </c>
      <c r="AN79" s="69">
        <v>0</v>
      </c>
      <c r="AO79" s="69">
        <v>0</v>
      </c>
      <c r="AP79" s="80">
        <v>0</v>
      </c>
      <c r="AQ79" s="80">
        <v>0</v>
      </c>
      <c r="AR79" s="69">
        <v>0</v>
      </c>
      <c r="AS79" s="69">
        <v>0</v>
      </c>
      <c r="AT79" s="80">
        <v>0</v>
      </c>
      <c r="AU79" s="80">
        <v>0</v>
      </c>
      <c r="AV79" s="69">
        <v>0</v>
      </c>
      <c r="AW79" s="69">
        <v>0</v>
      </c>
      <c r="AX79" s="80">
        <v>0</v>
      </c>
      <c r="AY79" s="80">
        <v>0</v>
      </c>
      <c r="AZ79" s="69">
        <v>0</v>
      </c>
      <c r="BA79" s="69">
        <v>0</v>
      </c>
      <c r="BB79" s="80">
        <v>0</v>
      </c>
      <c r="BC79" s="80">
        <v>0</v>
      </c>
      <c r="BD79" s="69">
        <v>0</v>
      </c>
      <c r="BE79" s="69">
        <v>0</v>
      </c>
      <c r="BF79" s="80">
        <v>0</v>
      </c>
      <c r="BG79" s="80">
        <v>0</v>
      </c>
      <c r="BH79" s="69">
        <v>0</v>
      </c>
      <c r="BI79" s="69">
        <v>0</v>
      </c>
      <c r="BJ79" s="80">
        <v>0</v>
      </c>
      <c r="BK79" s="80">
        <v>0</v>
      </c>
      <c r="BL79" s="69">
        <v>0</v>
      </c>
      <c r="BM79" s="69">
        <v>0</v>
      </c>
      <c r="BN79" s="80">
        <v>0</v>
      </c>
      <c r="BO79" s="80">
        <v>0</v>
      </c>
      <c r="BP79" s="69">
        <v>0</v>
      </c>
      <c r="BQ79" s="69">
        <v>0</v>
      </c>
      <c r="BR79" s="80">
        <v>0</v>
      </c>
      <c r="BS79" s="80">
        <v>0</v>
      </c>
      <c r="BT79" s="69">
        <v>0</v>
      </c>
      <c r="BU79" s="69">
        <v>0</v>
      </c>
      <c r="BV79" s="80">
        <v>0</v>
      </c>
      <c r="BW79" s="80">
        <v>0</v>
      </c>
      <c r="BX79" s="69">
        <v>0</v>
      </c>
      <c r="BY79" s="69">
        <v>0</v>
      </c>
      <c r="BZ79" s="80">
        <v>0</v>
      </c>
      <c r="CA79" s="80">
        <v>0</v>
      </c>
      <c r="CB79" s="69">
        <v>0</v>
      </c>
      <c r="CC79" s="69">
        <v>0</v>
      </c>
      <c r="CD79" s="80">
        <v>0</v>
      </c>
      <c r="CE79" s="80">
        <v>0</v>
      </c>
      <c r="CF79" s="69">
        <v>0</v>
      </c>
      <c r="CG79" s="69">
        <v>0</v>
      </c>
      <c r="CH79" s="80">
        <v>0</v>
      </c>
      <c r="CI79" s="80">
        <v>0</v>
      </c>
      <c r="CJ79" s="69">
        <v>0</v>
      </c>
      <c r="CK79" s="69">
        <v>0</v>
      </c>
      <c r="CL79" s="80">
        <v>0</v>
      </c>
      <c r="CM79" s="80">
        <v>0</v>
      </c>
      <c r="CN79" s="67" t="s">
        <v>420</v>
      </c>
      <c r="CO79" s="67" t="s">
        <v>421</v>
      </c>
      <c r="CP79" s="67" t="s">
        <v>415</v>
      </c>
      <c r="CQ79" s="67" t="s">
        <v>415</v>
      </c>
      <c r="CR79" s="67" t="s">
        <v>415</v>
      </c>
      <c r="CS79" s="67" t="s">
        <v>415</v>
      </c>
      <c r="CT79" s="68">
        <v>45630</v>
      </c>
      <c r="CU79" s="67" t="s">
        <v>578</v>
      </c>
      <c r="CV79" s="67" t="s">
        <v>579</v>
      </c>
      <c r="CW79" s="68" t="s">
        <v>168</v>
      </c>
      <c r="CX79" s="68">
        <v>45464</v>
      </c>
      <c r="CY79" s="67" t="s">
        <v>580</v>
      </c>
      <c r="CZ79" s="67" t="s">
        <v>581</v>
      </c>
      <c r="DA79" s="67" t="s">
        <v>595</v>
      </c>
      <c r="DB79" s="81">
        <v>3085002.9</v>
      </c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2:1477" s="5" customFormat="1" ht="13.5" thickBot="1">
      <c r="B80" s="83"/>
      <c r="C80" s="83"/>
      <c r="D80" s="83"/>
      <c r="E80" s="68"/>
      <c r="F80" s="84"/>
      <c r="G80" s="84"/>
      <c r="H80" s="187"/>
      <c r="I80" s="76"/>
      <c r="J80" s="85"/>
      <c r="K80" s="85"/>
      <c r="L80" s="85"/>
      <c r="M80" s="140"/>
      <c r="N80" s="69"/>
      <c r="O80" s="76"/>
      <c r="P80" s="76"/>
      <c r="Q80" s="76"/>
      <c r="R80" s="86"/>
      <c r="S80" s="86"/>
      <c r="T80" s="87"/>
      <c r="U80" s="87"/>
      <c r="V80" s="87"/>
      <c r="W80" s="87"/>
      <c r="X80" s="87"/>
      <c r="Y80" s="190"/>
      <c r="Z80" s="190"/>
      <c r="AA80" s="190"/>
      <c r="AB80" s="190"/>
      <c r="AC80" s="190"/>
      <c r="AD80" s="140"/>
      <c r="AE80" s="69"/>
      <c r="AF80" s="190"/>
      <c r="AG80" s="190"/>
      <c r="AH80" s="76"/>
      <c r="AI80" s="76"/>
      <c r="AJ80" s="78"/>
      <c r="AK80" s="78"/>
      <c r="AL80" s="80"/>
      <c r="AM80" s="80"/>
      <c r="AN80" s="78"/>
      <c r="AO80" s="78"/>
      <c r="AP80" s="80"/>
      <c r="AQ80" s="80"/>
      <c r="AR80" s="78"/>
      <c r="AS80" s="78"/>
      <c r="AT80" s="80"/>
      <c r="AU80" s="80"/>
      <c r="AV80" s="78"/>
      <c r="AW80" s="78"/>
      <c r="AX80" s="80"/>
      <c r="AY80" s="80"/>
      <c r="AZ80" s="78"/>
      <c r="BA80" s="78"/>
      <c r="BB80" s="80"/>
      <c r="BC80" s="80"/>
      <c r="BD80" s="78"/>
      <c r="BE80" s="78"/>
      <c r="BF80" s="80"/>
      <c r="BG80" s="80"/>
      <c r="BH80" s="78"/>
      <c r="BI80" s="78"/>
      <c r="BJ80" s="80"/>
      <c r="BK80" s="80"/>
      <c r="BL80" s="78"/>
      <c r="BM80" s="78"/>
      <c r="BN80" s="80"/>
      <c r="BO80" s="80"/>
      <c r="BP80" s="78"/>
      <c r="BQ80" s="78"/>
      <c r="BR80" s="80"/>
      <c r="BS80" s="80"/>
      <c r="BT80" s="78"/>
      <c r="BU80" s="78"/>
      <c r="BV80" s="80"/>
      <c r="BW80" s="80"/>
      <c r="BX80" s="78"/>
      <c r="BY80" s="78"/>
      <c r="BZ80" s="80"/>
      <c r="CA80" s="80"/>
      <c r="CB80" s="78"/>
      <c r="CC80" s="78"/>
      <c r="CD80" s="80"/>
      <c r="CE80" s="80"/>
      <c r="CF80" s="78"/>
      <c r="CG80" s="78"/>
      <c r="CH80" s="80"/>
      <c r="CI80" s="80"/>
      <c r="CJ80" s="78"/>
      <c r="CK80" s="78"/>
      <c r="CL80" s="80"/>
      <c r="CM80" s="80"/>
      <c r="CN80" s="89"/>
      <c r="CO80" s="89"/>
      <c r="CP80" s="89"/>
      <c r="CQ80" s="76"/>
      <c r="CR80" s="76"/>
      <c r="CS80" s="76"/>
      <c r="CT80" s="68"/>
      <c r="CU80" s="75"/>
      <c r="CV80" s="75"/>
      <c r="CW80" s="68"/>
      <c r="CX80" s="68"/>
      <c r="CY80" s="75"/>
      <c r="CZ80" s="75"/>
      <c r="DA80" s="90"/>
      <c r="DB80" s="88"/>
      <c r="DC80" s="76"/>
      <c r="DD80" s="211"/>
    </row>
    <row r="81" spans="2:1477" s="6" customFormat="1" ht="24" customHeight="1" thickTop="1" thickBot="1">
      <c r="B81" s="261" t="s">
        <v>641</v>
      </c>
      <c r="C81" s="262"/>
      <c r="D81" s="263"/>
      <c r="E81" s="7"/>
      <c r="F81" s="8"/>
      <c r="G81" s="141">
        <f>IF(B74="","",ROWS(B74:B80)-1)</f>
        <v>6</v>
      </c>
      <c r="H81" s="9">
        <f>SUM(H74:H80)</f>
        <v>8</v>
      </c>
      <c r="I81" s="9">
        <f>SUM(I74:I80)</f>
        <v>15</v>
      </c>
      <c r="J81" s="9">
        <f>SUM(J74:J80)</f>
        <v>2002</v>
      </c>
      <c r="K81" s="9">
        <f>SUM(K74:K80)</f>
        <v>3140</v>
      </c>
      <c r="L81" s="9">
        <f>SUM(L74:L80)</f>
        <v>3120</v>
      </c>
      <c r="M81" s="142">
        <f>IF(G81="",0,N81/G81)</f>
        <v>1</v>
      </c>
      <c r="N81" s="9">
        <f t="shared" ref="N81:AC81" si="40">SUM(N74:N80)</f>
        <v>6</v>
      </c>
      <c r="O81" s="9">
        <f t="shared" si="40"/>
        <v>20</v>
      </c>
      <c r="P81" s="9">
        <f t="shared" si="40"/>
        <v>0</v>
      </c>
      <c r="Q81" s="9">
        <f t="shared" si="40"/>
        <v>0</v>
      </c>
      <c r="R81" s="9">
        <f t="shared" si="40"/>
        <v>1117</v>
      </c>
      <c r="S81" s="9">
        <f t="shared" si="40"/>
        <v>21</v>
      </c>
      <c r="T81" s="11">
        <f t="shared" si="40"/>
        <v>48388906</v>
      </c>
      <c r="U81" s="11">
        <f t="shared" si="40"/>
        <v>400000</v>
      </c>
      <c r="V81" s="11">
        <f t="shared" si="40"/>
        <v>47988906</v>
      </c>
      <c r="W81" s="11">
        <f t="shared" si="40"/>
        <v>49219843</v>
      </c>
      <c r="X81" s="11">
        <f t="shared" si="40"/>
        <v>49749026</v>
      </c>
      <c r="Y81" s="11">
        <f t="shared" si="40"/>
        <v>70000</v>
      </c>
      <c r="Z81" s="11">
        <f t="shared" si="40"/>
        <v>800</v>
      </c>
      <c r="AA81" s="11">
        <f t="shared" si="40"/>
        <v>70800</v>
      </c>
      <c r="AB81" s="11">
        <f t="shared" si="40"/>
        <v>49819826</v>
      </c>
      <c r="AC81" s="11">
        <f t="shared" si="40"/>
        <v>49965192</v>
      </c>
      <c r="AD81" s="142">
        <f>IF(G81="",0,AE81/G81)</f>
        <v>1</v>
      </c>
      <c r="AE81" s="145">
        <f t="shared" ref="AE81:CM81" si="41">SUM(AE74:AE80)</f>
        <v>6</v>
      </c>
      <c r="AF81" s="11">
        <f t="shared" si="41"/>
        <v>145365</v>
      </c>
      <c r="AG81" s="11">
        <f t="shared" si="41"/>
        <v>830937</v>
      </c>
      <c r="AH81" s="12">
        <f t="shared" si="41"/>
        <v>596</v>
      </c>
      <c r="AI81" s="12">
        <f t="shared" si="41"/>
        <v>267</v>
      </c>
      <c r="AJ81" s="12">
        <f t="shared" si="41"/>
        <v>0</v>
      </c>
      <c r="AK81" s="12">
        <f t="shared" si="41"/>
        <v>0</v>
      </c>
      <c r="AL81" s="11">
        <f t="shared" si="41"/>
        <v>391404</v>
      </c>
      <c r="AM81" s="11">
        <f t="shared" si="41"/>
        <v>0</v>
      </c>
      <c r="AN81" s="12">
        <f t="shared" si="41"/>
        <v>198</v>
      </c>
      <c r="AO81" s="12">
        <f t="shared" si="41"/>
        <v>15</v>
      </c>
      <c r="AP81" s="11">
        <f t="shared" si="41"/>
        <v>270433</v>
      </c>
      <c r="AQ81" s="11">
        <f t="shared" si="41"/>
        <v>56594</v>
      </c>
      <c r="AR81" s="12">
        <f t="shared" si="41"/>
        <v>0</v>
      </c>
      <c r="AS81" s="12">
        <f t="shared" si="41"/>
        <v>0</v>
      </c>
      <c r="AT81" s="11">
        <f t="shared" si="41"/>
        <v>0</v>
      </c>
      <c r="AU81" s="11">
        <f t="shared" si="41"/>
        <v>0</v>
      </c>
      <c r="AV81" s="12">
        <f t="shared" si="41"/>
        <v>0</v>
      </c>
      <c r="AW81" s="12">
        <f t="shared" si="41"/>
        <v>0</v>
      </c>
      <c r="AX81" s="11">
        <f t="shared" si="41"/>
        <v>0</v>
      </c>
      <c r="AY81" s="11">
        <f t="shared" si="41"/>
        <v>0</v>
      </c>
      <c r="AZ81" s="12">
        <f t="shared" si="41"/>
        <v>0</v>
      </c>
      <c r="BA81" s="12">
        <f t="shared" si="41"/>
        <v>0</v>
      </c>
      <c r="BB81" s="11">
        <f t="shared" si="41"/>
        <v>0</v>
      </c>
      <c r="BC81" s="11">
        <f t="shared" si="41"/>
        <v>0</v>
      </c>
      <c r="BD81" s="12">
        <f t="shared" si="41"/>
        <v>19</v>
      </c>
      <c r="BE81" s="12">
        <f t="shared" si="41"/>
        <v>2</v>
      </c>
      <c r="BF81" s="11">
        <f t="shared" si="41"/>
        <v>224910</v>
      </c>
      <c r="BG81" s="11">
        <f t="shared" si="41"/>
        <v>0</v>
      </c>
      <c r="BH81" s="12">
        <f t="shared" si="41"/>
        <v>0</v>
      </c>
      <c r="BI81" s="12">
        <f t="shared" si="41"/>
        <v>0</v>
      </c>
      <c r="BJ81" s="11">
        <f t="shared" si="41"/>
        <v>0</v>
      </c>
      <c r="BK81" s="11">
        <f t="shared" si="41"/>
        <v>0</v>
      </c>
      <c r="BL81" s="12">
        <f t="shared" si="41"/>
        <v>0</v>
      </c>
      <c r="BM81" s="12">
        <f t="shared" si="41"/>
        <v>0</v>
      </c>
      <c r="BN81" s="11">
        <f t="shared" si="41"/>
        <v>0</v>
      </c>
      <c r="BO81" s="11">
        <f t="shared" si="41"/>
        <v>0</v>
      </c>
      <c r="BP81" s="12">
        <f t="shared" si="41"/>
        <v>0</v>
      </c>
      <c r="BQ81" s="12">
        <f t="shared" si="41"/>
        <v>4</v>
      </c>
      <c r="BR81" s="11">
        <f t="shared" si="41"/>
        <v>8063</v>
      </c>
      <c r="BS81" s="11">
        <f t="shared" si="41"/>
        <v>0</v>
      </c>
      <c r="BT81" s="12">
        <f t="shared" si="41"/>
        <v>0</v>
      </c>
      <c r="BU81" s="12">
        <f t="shared" si="41"/>
        <v>0</v>
      </c>
      <c r="BV81" s="11">
        <f t="shared" si="41"/>
        <v>0</v>
      </c>
      <c r="BW81" s="11">
        <f t="shared" si="41"/>
        <v>0</v>
      </c>
      <c r="BX81" s="12">
        <f t="shared" si="41"/>
        <v>21</v>
      </c>
      <c r="BY81" s="12">
        <f t="shared" si="41"/>
        <v>0</v>
      </c>
      <c r="BZ81" s="11">
        <f t="shared" si="41"/>
        <v>0</v>
      </c>
      <c r="CA81" s="11">
        <f t="shared" si="41"/>
        <v>0</v>
      </c>
      <c r="CB81" s="12">
        <f t="shared" si="41"/>
        <v>0</v>
      </c>
      <c r="CC81" s="12">
        <f t="shared" si="41"/>
        <v>0</v>
      </c>
      <c r="CD81" s="11">
        <f t="shared" si="41"/>
        <v>0</v>
      </c>
      <c r="CE81" s="11">
        <f t="shared" si="41"/>
        <v>0</v>
      </c>
      <c r="CF81" s="12">
        <f t="shared" si="41"/>
        <v>0</v>
      </c>
      <c r="CG81" s="12">
        <f t="shared" si="41"/>
        <v>0</v>
      </c>
      <c r="CH81" s="11">
        <f t="shared" si="41"/>
        <v>0</v>
      </c>
      <c r="CI81" s="11">
        <f t="shared" si="41"/>
        <v>0</v>
      </c>
      <c r="CJ81" s="12">
        <f t="shared" si="41"/>
        <v>238</v>
      </c>
      <c r="CK81" s="12">
        <f t="shared" si="41"/>
        <v>21</v>
      </c>
      <c r="CL81" s="11">
        <f t="shared" si="41"/>
        <v>894811</v>
      </c>
      <c r="CM81" s="11">
        <f t="shared" si="41"/>
        <v>56594</v>
      </c>
      <c r="CN81" s="13"/>
      <c r="CO81" s="13"/>
      <c r="CP81" s="13"/>
      <c r="CQ81" s="13"/>
      <c r="CR81" s="13"/>
      <c r="CS81" s="13"/>
      <c r="CT81" s="7"/>
      <c r="CU81" s="8"/>
      <c r="CV81" s="8"/>
      <c r="CW81" s="7"/>
      <c r="CX81" s="7"/>
      <c r="CY81" s="8"/>
      <c r="CZ81" s="8"/>
      <c r="DA81" s="8"/>
      <c r="DB81" s="11"/>
      <c r="DC81" s="13"/>
      <c r="DD81" s="15"/>
    </row>
    <row r="82" spans="2:1477" s="6" customFormat="1" ht="24" customHeight="1" thickTop="1">
      <c r="B82" s="258" t="s">
        <v>34</v>
      </c>
      <c r="C82" s="259"/>
      <c r="D82" s="260"/>
      <c r="E82" s="110"/>
      <c r="F82" s="111"/>
      <c r="G82" s="112">
        <f t="shared" ref="G82:L82" si="42">SUM(G73,G81)</f>
        <v>30</v>
      </c>
      <c r="H82" s="112">
        <f t="shared" si="42"/>
        <v>40</v>
      </c>
      <c r="I82" s="112">
        <f t="shared" si="42"/>
        <v>37</v>
      </c>
      <c r="J82" s="112">
        <f t="shared" si="42"/>
        <v>6939</v>
      </c>
      <c r="K82" s="112">
        <f t="shared" si="42"/>
        <v>12708</v>
      </c>
      <c r="L82" s="112">
        <f t="shared" si="42"/>
        <v>12647</v>
      </c>
      <c r="M82" s="142">
        <f>IF(G82=0,0,N82/G82)</f>
        <v>0.83333333333333337</v>
      </c>
      <c r="N82" s="112">
        <f t="shared" ref="N82:AC82" si="43">SUM(N73,N81)</f>
        <v>25</v>
      </c>
      <c r="O82" s="112">
        <f t="shared" si="43"/>
        <v>61</v>
      </c>
      <c r="P82" s="113">
        <f t="shared" si="43"/>
        <v>62</v>
      </c>
      <c r="Q82" s="113">
        <f t="shared" si="43"/>
        <v>0</v>
      </c>
      <c r="R82" s="112">
        <f t="shared" si="43"/>
        <v>5609</v>
      </c>
      <c r="S82" s="112">
        <f t="shared" si="43"/>
        <v>180</v>
      </c>
      <c r="T82" s="114">
        <f t="shared" si="43"/>
        <v>172981561</v>
      </c>
      <c r="U82" s="114">
        <f t="shared" si="43"/>
        <v>1756470</v>
      </c>
      <c r="V82" s="114">
        <f t="shared" si="43"/>
        <v>171225091</v>
      </c>
      <c r="W82" s="114">
        <f t="shared" si="43"/>
        <v>174442248</v>
      </c>
      <c r="X82" s="114">
        <f t="shared" si="43"/>
        <v>180369481</v>
      </c>
      <c r="Y82" s="114">
        <f t="shared" si="43"/>
        <v>-293010</v>
      </c>
      <c r="Z82" s="114">
        <f t="shared" si="43"/>
        <v>800</v>
      </c>
      <c r="AA82" s="114">
        <f t="shared" si="43"/>
        <v>-292210</v>
      </c>
      <c r="AB82" s="114">
        <f t="shared" si="43"/>
        <v>180077271</v>
      </c>
      <c r="AC82" s="114">
        <f t="shared" si="43"/>
        <v>180447824</v>
      </c>
      <c r="AD82" s="142">
        <f>IF(G82=0,0,AE82/G82)</f>
        <v>0.93333333333333335</v>
      </c>
      <c r="AE82" s="144">
        <f t="shared" ref="AE82:CM82" si="44">SUM(AE73,AE81)</f>
        <v>28</v>
      </c>
      <c r="AF82" s="114">
        <f t="shared" si="44"/>
        <v>370554</v>
      </c>
      <c r="AG82" s="114">
        <f t="shared" si="44"/>
        <v>1460686</v>
      </c>
      <c r="AH82" s="115">
        <f t="shared" si="44"/>
        <v>3462</v>
      </c>
      <c r="AI82" s="115">
        <f t="shared" si="44"/>
        <v>1260</v>
      </c>
      <c r="AJ82" s="115">
        <f t="shared" si="44"/>
        <v>308</v>
      </c>
      <c r="AK82" s="115">
        <f t="shared" si="44"/>
        <v>38</v>
      </c>
      <c r="AL82" s="114">
        <f t="shared" si="44"/>
        <v>689986</v>
      </c>
      <c r="AM82" s="114">
        <f t="shared" si="44"/>
        <v>0</v>
      </c>
      <c r="AN82" s="115">
        <f t="shared" si="44"/>
        <v>556</v>
      </c>
      <c r="AO82" s="115">
        <f t="shared" si="44"/>
        <v>82</v>
      </c>
      <c r="AP82" s="114">
        <f t="shared" si="44"/>
        <v>688566</v>
      </c>
      <c r="AQ82" s="114">
        <f t="shared" si="44"/>
        <v>73445</v>
      </c>
      <c r="AR82" s="115">
        <f t="shared" si="44"/>
        <v>0</v>
      </c>
      <c r="AS82" s="115">
        <f t="shared" si="44"/>
        <v>0</v>
      </c>
      <c r="AT82" s="114">
        <f t="shared" si="44"/>
        <v>0</v>
      </c>
      <c r="AU82" s="114">
        <f t="shared" si="44"/>
        <v>0</v>
      </c>
      <c r="AV82" s="115">
        <f t="shared" si="44"/>
        <v>0</v>
      </c>
      <c r="AW82" s="115">
        <f t="shared" si="44"/>
        <v>0</v>
      </c>
      <c r="AX82" s="114">
        <f t="shared" si="44"/>
        <v>0</v>
      </c>
      <c r="AY82" s="114">
        <f t="shared" si="44"/>
        <v>0</v>
      </c>
      <c r="AZ82" s="115">
        <f t="shared" si="44"/>
        <v>0</v>
      </c>
      <c r="BA82" s="115">
        <f t="shared" si="44"/>
        <v>0</v>
      </c>
      <c r="BB82" s="114">
        <f t="shared" si="44"/>
        <v>0</v>
      </c>
      <c r="BC82" s="114">
        <f t="shared" si="44"/>
        <v>0</v>
      </c>
      <c r="BD82" s="115">
        <f t="shared" si="44"/>
        <v>46</v>
      </c>
      <c r="BE82" s="115">
        <f t="shared" si="44"/>
        <v>51</v>
      </c>
      <c r="BF82" s="114">
        <f t="shared" si="44"/>
        <v>379657</v>
      </c>
      <c r="BG82" s="114">
        <f t="shared" si="44"/>
        <v>0</v>
      </c>
      <c r="BH82" s="115">
        <f t="shared" si="44"/>
        <v>0</v>
      </c>
      <c r="BI82" s="115">
        <f t="shared" si="44"/>
        <v>0</v>
      </c>
      <c r="BJ82" s="114">
        <f t="shared" si="44"/>
        <v>0</v>
      </c>
      <c r="BK82" s="114">
        <f t="shared" si="44"/>
        <v>0</v>
      </c>
      <c r="BL82" s="115">
        <f t="shared" si="44"/>
        <v>0</v>
      </c>
      <c r="BM82" s="115">
        <f t="shared" si="44"/>
        <v>0</v>
      </c>
      <c r="BN82" s="114">
        <f t="shared" si="44"/>
        <v>0</v>
      </c>
      <c r="BO82" s="114">
        <f t="shared" si="44"/>
        <v>0</v>
      </c>
      <c r="BP82" s="115">
        <f t="shared" si="44"/>
        <v>790</v>
      </c>
      <c r="BQ82" s="115">
        <f t="shared" si="44"/>
        <v>4</v>
      </c>
      <c r="BR82" s="114">
        <f t="shared" si="44"/>
        <v>38976</v>
      </c>
      <c r="BS82" s="114">
        <f t="shared" si="44"/>
        <v>0</v>
      </c>
      <c r="BT82" s="115">
        <f t="shared" si="44"/>
        <v>0</v>
      </c>
      <c r="BU82" s="115">
        <f t="shared" si="44"/>
        <v>0</v>
      </c>
      <c r="BV82" s="114">
        <f t="shared" si="44"/>
        <v>0</v>
      </c>
      <c r="BW82" s="114">
        <f t="shared" si="44"/>
        <v>0</v>
      </c>
      <c r="BX82" s="115">
        <f t="shared" si="44"/>
        <v>21</v>
      </c>
      <c r="BY82" s="115">
        <f t="shared" si="44"/>
        <v>0</v>
      </c>
      <c r="BZ82" s="114">
        <f t="shared" si="44"/>
        <v>0</v>
      </c>
      <c r="CA82" s="114">
        <f t="shared" si="44"/>
        <v>0</v>
      </c>
      <c r="CB82" s="115">
        <f t="shared" si="44"/>
        <v>0</v>
      </c>
      <c r="CC82" s="115">
        <f t="shared" si="44"/>
        <v>0</v>
      </c>
      <c r="CD82" s="114">
        <f t="shared" si="44"/>
        <v>0</v>
      </c>
      <c r="CE82" s="114">
        <f t="shared" si="44"/>
        <v>0</v>
      </c>
      <c r="CF82" s="115">
        <f t="shared" si="44"/>
        <v>0</v>
      </c>
      <c r="CG82" s="115">
        <f t="shared" si="44"/>
        <v>0</v>
      </c>
      <c r="CH82" s="114">
        <f t="shared" si="44"/>
        <v>-35624</v>
      </c>
      <c r="CI82" s="114">
        <f t="shared" si="44"/>
        <v>0</v>
      </c>
      <c r="CJ82" s="115">
        <f t="shared" si="44"/>
        <v>1721</v>
      </c>
      <c r="CK82" s="115">
        <f t="shared" si="44"/>
        <v>175</v>
      </c>
      <c r="CL82" s="114">
        <f t="shared" si="44"/>
        <v>1761562</v>
      </c>
      <c r="CM82" s="114">
        <f t="shared" si="44"/>
        <v>73445</v>
      </c>
      <c r="CN82" s="116"/>
      <c r="CO82" s="116"/>
      <c r="CP82" s="116"/>
      <c r="CQ82" s="116"/>
      <c r="CR82" s="116"/>
      <c r="CS82" s="116"/>
      <c r="CT82" s="110"/>
      <c r="CU82" s="111"/>
      <c r="CV82" s="111"/>
      <c r="CW82" s="110"/>
      <c r="CX82" s="110"/>
      <c r="CY82" s="111"/>
      <c r="CZ82" s="111"/>
      <c r="DA82" s="111"/>
      <c r="DB82" s="114"/>
      <c r="DC82" s="116"/>
      <c r="DD82" s="116"/>
    </row>
    <row r="83" spans="2:1477" s="69" customFormat="1">
      <c r="B83" s="67" t="s">
        <v>3</v>
      </c>
      <c r="C83" s="67" t="s">
        <v>248</v>
      </c>
      <c r="D83" s="67" t="s">
        <v>249</v>
      </c>
      <c r="E83" s="68">
        <v>43131</v>
      </c>
      <c r="F83" s="67" t="s">
        <v>583</v>
      </c>
      <c r="G83" s="67" t="s">
        <v>602</v>
      </c>
      <c r="H83" s="187">
        <v>2</v>
      </c>
      <c r="I83" s="69">
        <v>10</v>
      </c>
      <c r="J83" s="69">
        <v>1049</v>
      </c>
      <c r="K83" s="69">
        <v>1423</v>
      </c>
      <c r="L83" s="69">
        <v>1423</v>
      </c>
      <c r="M83" s="186">
        <f>IF(J83 = 0,0,(L83-AH83-AI83)/J83)</f>
        <v>1.105815061963775</v>
      </c>
      <c r="N83" s="69">
        <f>IF(G83&lt;&gt;"",IF(M83&lt;=1.2,1,0),0)</f>
        <v>1</v>
      </c>
      <c r="O83" s="69">
        <v>0</v>
      </c>
      <c r="P83" s="69">
        <v>0</v>
      </c>
      <c r="Q83" s="69">
        <v>0</v>
      </c>
      <c r="R83" s="69">
        <v>263</v>
      </c>
      <c r="S83" s="69">
        <v>111</v>
      </c>
      <c r="T83" s="190">
        <v>33359900</v>
      </c>
      <c r="U83" s="190">
        <v>182880</v>
      </c>
      <c r="V83" s="190">
        <v>33177020</v>
      </c>
      <c r="W83" s="190">
        <v>33746993</v>
      </c>
      <c r="X83" s="190">
        <v>33295065</v>
      </c>
      <c r="Y83" s="190">
        <v>0</v>
      </c>
      <c r="Z83" s="190">
        <v>-75000</v>
      </c>
      <c r="AA83" s="190">
        <v>-75000</v>
      </c>
      <c r="AB83" s="190">
        <v>33220065</v>
      </c>
      <c r="AC83" s="190">
        <v>33597249</v>
      </c>
      <c r="AD83" s="186">
        <f>IF(V83=0,0,AC83/V83)</f>
        <v>1.0126662671933766</v>
      </c>
      <c r="AE83" s="69">
        <f>IF(AD83 &lt;=1.1,1,0)</f>
        <v>1</v>
      </c>
      <c r="AF83" s="190">
        <v>421739</v>
      </c>
      <c r="AG83" s="190">
        <v>387093</v>
      </c>
      <c r="AH83" s="69">
        <v>176</v>
      </c>
      <c r="AI83" s="69">
        <v>87</v>
      </c>
      <c r="AJ83" s="69">
        <v>0</v>
      </c>
      <c r="AK83" s="69">
        <v>0</v>
      </c>
      <c r="AL83" s="80">
        <v>456573</v>
      </c>
      <c r="AM83" s="80">
        <v>0</v>
      </c>
      <c r="AN83" s="69">
        <v>0</v>
      </c>
      <c r="AO83" s="69">
        <v>0</v>
      </c>
      <c r="AP83" s="80">
        <v>-143555</v>
      </c>
      <c r="AQ83" s="80">
        <v>0</v>
      </c>
      <c r="AR83" s="69">
        <v>0</v>
      </c>
      <c r="AS83" s="69">
        <v>0</v>
      </c>
      <c r="AT83" s="80">
        <v>0</v>
      </c>
      <c r="AU83" s="80">
        <v>0</v>
      </c>
      <c r="AV83" s="69">
        <v>0</v>
      </c>
      <c r="AW83" s="69">
        <v>0</v>
      </c>
      <c r="AX83" s="80">
        <v>0</v>
      </c>
      <c r="AY83" s="80">
        <v>0</v>
      </c>
      <c r="AZ83" s="69">
        <v>0</v>
      </c>
      <c r="BA83" s="69">
        <v>0</v>
      </c>
      <c r="BB83" s="80">
        <v>0</v>
      </c>
      <c r="BC83" s="80">
        <v>0</v>
      </c>
      <c r="BD83" s="69">
        <v>0</v>
      </c>
      <c r="BE83" s="69">
        <v>0</v>
      </c>
      <c r="BF83" s="80">
        <v>1188</v>
      </c>
      <c r="BG83" s="80">
        <v>0</v>
      </c>
      <c r="BH83" s="69">
        <v>0</v>
      </c>
      <c r="BI83" s="69">
        <v>71</v>
      </c>
      <c r="BJ83" s="80">
        <v>56466</v>
      </c>
      <c r="BK83" s="80">
        <v>0</v>
      </c>
      <c r="BL83" s="69">
        <v>0</v>
      </c>
      <c r="BM83" s="69">
        <v>0</v>
      </c>
      <c r="BN83" s="80">
        <v>0</v>
      </c>
      <c r="BO83" s="80">
        <v>0</v>
      </c>
      <c r="BP83" s="69">
        <v>0</v>
      </c>
      <c r="BQ83" s="69">
        <v>0</v>
      </c>
      <c r="BR83" s="80">
        <v>32197</v>
      </c>
      <c r="BS83" s="80">
        <v>0</v>
      </c>
      <c r="BT83" s="69">
        <v>0</v>
      </c>
      <c r="BU83" s="69">
        <v>40</v>
      </c>
      <c r="BV83" s="80">
        <v>81324</v>
      </c>
      <c r="BW83" s="80">
        <v>79113</v>
      </c>
      <c r="BX83" s="69">
        <v>0</v>
      </c>
      <c r="BY83" s="69">
        <v>0</v>
      </c>
      <c r="BZ83" s="80">
        <v>0</v>
      </c>
      <c r="CA83" s="80">
        <v>0</v>
      </c>
      <c r="CB83" s="69">
        <v>0</v>
      </c>
      <c r="CC83" s="69">
        <v>0</v>
      </c>
      <c r="CD83" s="80">
        <v>0</v>
      </c>
      <c r="CE83" s="80">
        <v>0</v>
      </c>
      <c r="CF83" s="69">
        <v>0</v>
      </c>
      <c r="CG83" s="69">
        <v>0</v>
      </c>
      <c r="CH83" s="80">
        <v>0</v>
      </c>
      <c r="CI83" s="80">
        <v>0</v>
      </c>
      <c r="CJ83" s="69">
        <v>0</v>
      </c>
      <c r="CK83" s="69">
        <v>111</v>
      </c>
      <c r="CL83" s="80">
        <v>484193</v>
      </c>
      <c r="CM83" s="80">
        <v>79113</v>
      </c>
      <c r="CN83" s="67" t="s">
        <v>509</v>
      </c>
      <c r="CO83" s="67" t="s">
        <v>510</v>
      </c>
      <c r="CP83" s="67" t="s">
        <v>415</v>
      </c>
      <c r="CQ83" s="67" t="s">
        <v>415</v>
      </c>
      <c r="CR83" s="67" t="s">
        <v>415</v>
      </c>
      <c r="CS83" s="67" t="s">
        <v>415</v>
      </c>
      <c r="CT83" s="68">
        <v>45582</v>
      </c>
      <c r="CU83" s="67" t="s">
        <v>578</v>
      </c>
      <c r="CV83" s="67" t="s">
        <v>579</v>
      </c>
      <c r="CW83" s="68" t="s">
        <v>168</v>
      </c>
      <c r="CX83" s="68">
        <v>44734</v>
      </c>
      <c r="CY83" s="67" t="s">
        <v>580</v>
      </c>
      <c r="CZ83" s="67" t="s">
        <v>577</v>
      </c>
      <c r="DA83" s="67" t="s">
        <v>606</v>
      </c>
      <c r="DB83" s="81">
        <v>37475055.579999998</v>
      </c>
      <c r="DC83" s="67" t="s">
        <v>511</v>
      </c>
      <c r="DD83" s="67" t="s">
        <v>512</v>
      </c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2:1477" s="69" customFormat="1">
      <c r="B84" s="67" t="s">
        <v>3</v>
      </c>
      <c r="C84" s="67" t="s">
        <v>250</v>
      </c>
      <c r="D84" s="67" t="s">
        <v>251</v>
      </c>
      <c r="E84" s="68">
        <v>43243</v>
      </c>
      <c r="F84" s="67" t="s">
        <v>580</v>
      </c>
      <c r="G84" s="67" t="s">
        <v>602</v>
      </c>
      <c r="H84" s="187">
        <v>3</v>
      </c>
      <c r="I84" s="69">
        <v>21</v>
      </c>
      <c r="J84" s="69">
        <v>1355</v>
      </c>
      <c r="K84" s="69">
        <v>1820</v>
      </c>
      <c r="L84" s="69">
        <v>1818</v>
      </c>
      <c r="M84" s="186">
        <f t="shared" ref="M84:M96" si="45">IF(J84 = 0,0,(L84-AH84-AI84)/J84)</f>
        <v>1.0693726937269372</v>
      </c>
      <c r="N84" s="69">
        <f t="shared" ref="N84:N96" si="46">IF(G84&lt;&gt;"",IF(M84&lt;=1.2,1,0),0)</f>
        <v>1</v>
      </c>
      <c r="O84" s="69">
        <v>2</v>
      </c>
      <c r="P84" s="69">
        <v>0</v>
      </c>
      <c r="Q84" s="69">
        <v>0</v>
      </c>
      <c r="R84" s="69">
        <v>369</v>
      </c>
      <c r="S84" s="69">
        <v>96</v>
      </c>
      <c r="T84" s="190">
        <v>45221786</v>
      </c>
      <c r="U84" s="190">
        <v>150000</v>
      </c>
      <c r="V84" s="190">
        <v>45071786</v>
      </c>
      <c r="W84" s="190">
        <v>46013498</v>
      </c>
      <c r="X84" s="190">
        <v>46814508</v>
      </c>
      <c r="Y84" s="190">
        <v>0</v>
      </c>
      <c r="Z84" s="190">
        <v>0</v>
      </c>
      <c r="AA84" s="190">
        <v>0</v>
      </c>
      <c r="AB84" s="190">
        <v>46814508</v>
      </c>
      <c r="AC84" s="190">
        <v>47115720</v>
      </c>
      <c r="AD84" s="186">
        <f t="shared" ref="AD84:AD96" si="47">IF(V84=0,0,AC84/V84)</f>
        <v>1.0453484137504558</v>
      </c>
      <c r="AE84" s="69">
        <f t="shared" ref="AE84:AE96" si="48">IF(AD84 &lt;=1.1,1,0)</f>
        <v>1</v>
      </c>
      <c r="AF84" s="190">
        <v>598393</v>
      </c>
      <c r="AG84" s="190">
        <v>791712</v>
      </c>
      <c r="AH84" s="69">
        <v>277</v>
      </c>
      <c r="AI84" s="69">
        <v>92</v>
      </c>
      <c r="AJ84" s="69">
        <v>0</v>
      </c>
      <c r="AK84" s="69">
        <v>75</v>
      </c>
      <c r="AL84" s="80">
        <v>1457815</v>
      </c>
      <c r="AM84" s="80">
        <v>599303</v>
      </c>
      <c r="AN84" s="69">
        <v>0</v>
      </c>
      <c r="AO84" s="69">
        <v>21</v>
      </c>
      <c r="AP84" s="80">
        <v>489759</v>
      </c>
      <c r="AQ84" s="80">
        <v>22128</v>
      </c>
      <c r="AR84" s="69">
        <v>0</v>
      </c>
      <c r="AS84" s="69">
        <v>0</v>
      </c>
      <c r="AT84" s="80">
        <v>0</v>
      </c>
      <c r="AU84" s="80">
        <v>0</v>
      </c>
      <c r="AV84" s="69">
        <v>0</v>
      </c>
      <c r="AW84" s="69">
        <v>0</v>
      </c>
      <c r="AX84" s="80">
        <v>-1173394</v>
      </c>
      <c r="AY84" s="80">
        <v>0</v>
      </c>
      <c r="AZ84" s="69">
        <v>0</v>
      </c>
      <c r="BA84" s="69">
        <v>0</v>
      </c>
      <c r="BB84" s="80">
        <v>0</v>
      </c>
      <c r="BC84" s="80">
        <v>0</v>
      </c>
      <c r="BD84" s="69">
        <v>0</v>
      </c>
      <c r="BE84" s="69">
        <v>0</v>
      </c>
      <c r="BF84" s="80">
        <v>-69595</v>
      </c>
      <c r="BG84" s="80">
        <v>0</v>
      </c>
      <c r="BH84" s="69">
        <v>0</v>
      </c>
      <c r="BI84" s="69">
        <v>0</v>
      </c>
      <c r="BJ84" s="80">
        <v>1041</v>
      </c>
      <c r="BK84" s="80">
        <v>1041</v>
      </c>
      <c r="BL84" s="69">
        <v>0</v>
      </c>
      <c r="BM84" s="69">
        <v>0</v>
      </c>
      <c r="BN84" s="80">
        <v>0</v>
      </c>
      <c r="BO84" s="80">
        <v>0</v>
      </c>
      <c r="BP84" s="69">
        <v>20</v>
      </c>
      <c r="BQ84" s="69">
        <v>0</v>
      </c>
      <c r="BR84" s="80">
        <v>78775</v>
      </c>
      <c r="BS84" s="80">
        <v>0</v>
      </c>
      <c r="BT84" s="69">
        <v>0</v>
      </c>
      <c r="BU84" s="69">
        <v>0</v>
      </c>
      <c r="BV84" s="80">
        <v>0</v>
      </c>
      <c r="BW84" s="80">
        <v>0</v>
      </c>
      <c r="BX84" s="69">
        <v>0</v>
      </c>
      <c r="BY84" s="69">
        <v>0</v>
      </c>
      <c r="BZ84" s="80">
        <v>0</v>
      </c>
      <c r="CA84" s="80">
        <v>0</v>
      </c>
      <c r="CB84" s="69">
        <v>0</v>
      </c>
      <c r="CC84" s="69">
        <v>0</v>
      </c>
      <c r="CD84" s="80">
        <v>0</v>
      </c>
      <c r="CE84" s="80">
        <v>0</v>
      </c>
      <c r="CF84" s="69">
        <v>0</v>
      </c>
      <c r="CG84" s="69">
        <v>0</v>
      </c>
      <c r="CH84" s="80">
        <v>0</v>
      </c>
      <c r="CI84" s="80">
        <v>0</v>
      </c>
      <c r="CJ84" s="69">
        <v>20</v>
      </c>
      <c r="CK84" s="69">
        <v>96</v>
      </c>
      <c r="CL84" s="80">
        <v>784401</v>
      </c>
      <c r="CM84" s="80">
        <v>622472</v>
      </c>
      <c r="CN84" s="67" t="s">
        <v>513</v>
      </c>
      <c r="CO84" s="67" t="s">
        <v>514</v>
      </c>
      <c r="CP84" s="67" t="s">
        <v>415</v>
      </c>
      <c r="CQ84" s="67" t="s">
        <v>415</v>
      </c>
      <c r="CR84" s="67" t="s">
        <v>415</v>
      </c>
      <c r="CS84" s="67" t="s">
        <v>415</v>
      </c>
      <c r="CT84" s="68">
        <v>45517</v>
      </c>
      <c r="CU84" s="67" t="s">
        <v>576</v>
      </c>
      <c r="CV84" s="67" t="s">
        <v>579</v>
      </c>
      <c r="CW84" s="68" t="s">
        <v>168</v>
      </c>
      <c r="CX84" s="68">
        <v>45177</v>
      </c>
      <c r="CY84" s="67" t="s">
        <v>576</v>
      </c>
      <c r="CZ84" s="67" t="s">
        <v>581</v>
      </c>
      <c r="DA84" s="67" t="s">
        <v>607</v>
      </c>
      <c r="DB84" s="81">
        <v>48103369.82</v>
      </c>
      <c r="DC84" s="67" t="s">
        <v>511</v>
      </c>
      <c r="DD84" s="67" t="s">
        <v>512</v>
      </c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2:1477" s="69" customFormat="1">
      <c r="B85" s="67" t="s">
        <v>3</v>
      </c>
      <c r="C85" s="67" t="s">
        <v>252</v>
      </c>
      <c r="D85" s="67" t="s">
        <v>253</v>
      </c>
      <c r="E85" s="68">
        <v>44538</v>
      </c>
      <c r="F85" s="67" t="s">
        <v>578</v>
      </c>
      <c r="G85" s="67" t="s">
        <v>577</v>
      </c>
      <c r="H85" s="187">
        <v>1</v>
      </c>
      <c r="I85" s="69">
        <v>7</v>
      </c>
      <c r="J85" s="69">
        <v>401</v>
      </c>
      <c r="K85" s="69">
        <v>617</v>
      </c>
      <c r="L85" s="69">
        <v>617</v>
      </c>
      <c r="M85" s="186">
        <f t="shared" si="45"/>
        <v>1.0698254364089776</v>
      </c>
      <c r="N85" s="69">
        <f t="shared" si="46"/>
        <v>1</v>
      </c>
      <c r="O85" s="69">
        <v>0</v>
      </c>
      <c r="P85" s="69">
        <v>0</v>
      </c>
      <c r="Q85" s="69">
        <v>0</v>
      </c>
      <c r="R85" s="69">
        <v>216</v>
      </c>
      <c r="S85" s="69">
        <v>0</v>
      </c>
      <c r="T85" s="190">
        <v>4627786</v>
      </c>
      <c r="U85" s="190">
        <v>50000</v>
      </c>
      <c r="V85" s="190">
        <v>4577786</v>
      </c>
      <c r="W85" s="190">
        <v>4748358</v>
      </c>
      <c r="X85" s="190">
        <v>4545695</v>
      </c>
      <c r="Y85" s="190">
        <v>0</v>
      </c>
      <c r="Z85" s="190">
        <v>0</v>
      </c>
      <c r="AA85" s="190">
        <v>0</v>
      </c>
      <c r="AB85" s="190">
        <v>4545695</v>
      </c>
      <c r="AC85" s="190">
        <v>4639320</v>
      </c>
      <c r="AD85" s="186">
        <f t="shared" si="47"/>
        <v>1.0134418690607205</v>
      </c>
      <c r="AE85" s="69">
        <f t="shared" si="48"/>
        <v>1</v>
      </c>
      <c r="AF85" s="190">
        <v>96348</v>
      </c>
      <c r="AG85" s="190">
        <v>120572</v>
      </c>
      <c r="AH85" s="69">
        <v>150</v>
      </c>
      <c r="AI85" s="69">
        <v>38</v>
      </c>
      <c r="AJ85" s="69">
        <v>1</v>
      </c>
      <c r="AK85" s="69">
        <v>0</v>
      </c>
      <c r="AL85" s="80">
        <v>43781</v>
      </c>
      <c r="AM85" s="80">
        <v>0</v>
      </c>
      <c r="AN85" s="69">
        <v>27</v>
      </c>
      <c r="AO85" s="69">
        <v>0</v>
      </c>
      <c r="AP85" s="80">
        <v>67848</v>
      </c>
      <c r="AQ85" s="80">
        <v>0</v>
      </c>
      <c r="AR85" s="69">
        <v>0</v>
      </c>
      <c r="AS85" s="69">
        <v>0</v>
      </c>
      <c r="AT85" s="80">
        <v>0</v>
      </c>
      <c r="AU85" s="80">
        <v>0</v>
      </c>
      <c r="AV85" s="69">
        <v>0</v>
      </c>
      <c r="AW85" s="69">
        <v>0</v>
      </c>
      <c r="AX85" s="80">
        <v>0</v>
      </c>
      <c r="AY85" s="80">
        <v>0</v>
      </c>
      <c r="AZ85" s="69">
        <v>0</v>
      </c>
      <c r="BA85" s="69">
        <v>0</v>
      </c>
      <c r="BB85" s="80">
        <v>0</v>
      </c>
      <c r="BC85" s="80">
        <v>0</v>
      </c>
      <c r="BD85" s="69">
        <v>0</v>
      </c>
      <c r="BE85" s="69">
        <v>0</v>
      </c>
      <c r="BF85" s="80">
        <v>0</v>
      </c>
      <c r="BG85" s="80">
        <v>0</v>
      </c>
      <c r="BH85" s="69">
        <v>0</v>
      </c>
      <c r="BI85" s="69">
        <v>0</v>
      </c>
      <c r="BJ85" s="80">
        <v>477</v>
      </c>
      <c r="BK85" s="80">
        <v>0</v>
      </c>
      <c r="BL85" s="69">
        <v>0</v>
      </c>
      <c r="BM85" s="69">
        <v>0</v>
      </c>
      <c r="BN85" s="80">
        <v>0</v>
      </c>
      <c r="BO85" s="80">
        <v>0</v>
      </c>
      <c r="BP85" s="69">
        <v>0</v>
      </c>
      <c r="BQ85" s="69">
        <v>0</v>
      </c>
      <c r="BR85" s="80">
        <v>2724</v>
      </c>
      <c r="BS85" s="80">
        <v>0</v>
      </c>
      <c r="BT85" s="69">
        <v>0</v>
      </c>
      <c r="BU85" s="69">
        <v>0</v>
      </c>
      <c r="BV85" s="80">
        <v>0</v>
      </c>
      <c r="BW85" s="80">
        <v>0</v>
      </c>
      <c r="BX85" s="69">
        <v>0</v>
      </c>
      <c r="BY85" s="69">
        <v>0</v>
      </c>
      <c r="BZ85" s="80">
        <v>0</v>
      </c>
      <c r="CA85" s="80">
        <v>0</v>
      </c>
      <c r="CB85" s="69">
        <v>0</v>
      </c>
      <c r="CC85" s="69">
        <v>0</v>
      </c>
      <c r="CD85" s="80">
        <v>0</v>
      </c>
      <c r="CE85" s="80">
        <v>0</v>
      </c>
      <c r="CF85" s="69">
        <v>0</v>
      </c>
      <c r="CG85" s="69">
        <v>0</v>
      </c>
      <c r="CH85" s="80">
        <v>0</v>
      </c>
      <c r="CI85" s="80">
        <v>0</v>
      </c>
      <c r="CJ85" s="69">
        <v>28</v>
      </c>
      <c r="CK85" s="69">
        <v>0</v>
      </c>
      <c r="CL85" s="80">
        <v>114830</v>
      </c>
      <c r="CM85" s="80">
        <v>0</v>
      </c>
      <c r="CN85" s="67" t="s">
        <v>513</v>
      </c>
      <c r="CO85" s="67" t="s">
        <v>514</v>
      </c>
      <c r="CP85" s="67" t="s">
        <v>415</v>
      </c>
      <c r="CQ85" s="67" t="s">
        <v>415</v>
      </c>
      <c r="CR85" s="67" t="s">
        <v>415</v>
      </c>
      <c r="CS85" s="67" t="s">
        <v>415</v>
      </c>
      <c r="CT85" s="68">
        <v>45565</v>
      </c>
      <c r="CU85" s="67" t="s">
        <v>576</v>
      </c>
      <c r="CV85" s="67" t="s">
        <v>579</v>
      </c>
      <c r="CW85" s="68" t="s">
        <v>168</v>
      </c>
      <c r="CX85" s="68">
        <v>45337</v>
      </c>
      <c r="CY85" s="67" t="s">
        <v>583</v>
      </c>
      <c r="CZ85" s="67" t="s">
        <v>581</v>
      </c>
      <c r="DA85" s="67" t="s">
        <v>607</v>
      </c>
      <c r="DB85" s="81">
        <v>5224693.7300000004</v>
      </c>
      <c r="DC85" s="67"/>
      <c r="DD85" s="67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</row>
    <row r="86" spans="2:1477" s="69" customFormat="1">
      <c r="B86" s="67" t="s">
        <v>3</v>
      </c>
      <c r="C86" s="67" t="s">
        <v>254</v>
      </c>
      <c r="D86" s="67" t="s">
        <v>255</v>
      </c>
      <c r="E86" s="68">
        <v>44433</v>
      </c>
      <c r="F86" s="67" t="s">
        <v>576</v>
      </c>
      <c r="G86" s="67" t="s">
        <v>577</v>
      </c>
      <c r="H86" s="187">
        <v>1</v>
      </c>
      <c r="I86" s="69">
        <v>6</v>
      </c>
      <c r="J86" s="69">
        <v>576</v>
      </c>
      <c r="K86" s="69">
        <v>788</v>
      </c>
      <c r="L86" s="69">
        <v>788</v>
      </c>
      <c r="M86" s="186">
        <f t="shared" si="45"/>
        <v>1.0520833333333333</v>
      </c>
      <c r="N86" s="69">
        <f t="shared" si="46"/>
        <v>1</v>
      </c>
      <c r="O86" s="69">
        <v>0</v>
      </c>
      <c r="P86" s="69">
        <v>0</v>
      </c>
      <c r="Q86" s="69">
        <v>0</v>
      </c>
      <c r="R86" s="69">
        <v>202</v>
      </c>
      <c r="S86" s="69">
        <v>10</v>
      </c>
      <c r="T86" s="190">
        <v>15518729</v>
      </c>
      <c r="U86" s="190">
        <v>150000</v>
      </c>
      <c r="V86" s="190">
        <v>15368729</v>
      </c>
      <c r="W86" s="190">
        <v>16395821</v>
      </c>
      <c r="X86" s="190">
        <v>15822170</v>
      </c>
      <c r="Y86" s="190">
        <v>0</v>
      </c>
      <c r="Z86" s="190">
        <v>0</v>
      </c>
      <c r="AA86" s="190">
        <v>0</v>
      </c>
      <c r="AB86" s="190">
        <v>15822170</v>
      </c>
      <c r="AC86" s="190">
        <v>15987859</v>
      </c>
      <c r="AD86" s="186">
        <f t="shared" si="47"/>
        <v>1.0402850489458171</v>
      </c>
      <c r="AE86" s="69">
        <f t="shared" si="48"/>
        <v>1</v>
      </c>
      <c r="AF86" s="190">
        <v>165689</v>
      </c>
      <c r="AG86" s="190">
        <v>877092</v>
      </c>
      <c r="AH86" s="69">
        <v>127</v>
      </c>
      <c r="AI86" s="69">
        <v>55</v>
      </c>
      <c r="AJ86" s="69">
        <v>0</v>
      </c>
      <c r="AK86" s="69">
        <v>0</v>
      </c>
      <c r="AL86" s="80">
        <v>25236</v>
      </c>
      <c r="AM86" s="80">
        <v>0</v>
      </c>
      <c r="AN86" s="69">
        <v>0</v>
      </c>
      <c r="AO86" s="69">
        <v>0</v>
      </c>
      <c r="AP86" s="80">
        <v>397562</v>
      </c>
      <c r="AQ86" s="80">
        <v>92279</v>
      </c>
      <c r="AR86" s="69">
        <v>0</v>
      </c>
      <c r="AS86" s="69">
        <v>0</v>
      </c>
      <c r="AT86" s="80">
        <v>2420</v>
      </c>
      <c r="AU86" s="80">
        <v>0</v>
      </c>
      <c r="AV86" s="69">
        <v>0</v>
      </c>
      <c r="AW86" s="69">
        <v>0</v>
      </c>
      <c r="AX86" s="80">
        <v>0</v>
      </c>
      <c r="AY86" s="80">
        <v>0</v>
      </c>
      <c r="AZ86" s="69">
        <v>0</v>
      </c>
      <c r="BA86" s="69">
        <v>0</v>
      </c>
      <c r="BB86" s="80">
        <v>0</v>
      </c>
      <c r="BC86" s="80">
        <v>0</v>
      </c>
      <c r="BD86" s="69">
        <v>20</v>
      </c>
      <c r="BE86" s="69">
        <v>10</v>
      </c>
      <c r="BF86" s="80">
        <v>410929</v>
      </c>
      <c r="BG86" s="80">
        <v>0</v>
      </c>
      <c r="BH86" s="69">
        <v>0</v>
      </c>
      <c r="BI86" s="69">
        <v>0</v>
      </c>
      <c r="BJ86" s="80">
        <v>0</v>
      </c>
      <c r="BK86" s="80">
        <v>0</v>
      </c>
      <c r="BL86" s="69">
        <v>0</v>
      </c>
      <c r="BM86" s="69">
        <v>0</v>
      </c>
      <c r="BN86" s="80">
        <v>0</v>
      </c>
      <c r="BO86" s="80">
        <v>0</v>
      </c>
      <c r="BP86" s="69">
        <v>0</v>
      </c>
      <c r="BQ86" s="69">
        <v>0</v>
      </c>
      <c r="BR86" s="80">
        <v>163845</v>
      </c>
      <c r="BS86" s="80">
        <v>0</v>
      </c>
      <c r="BT86" s="69">
        <v>0</v>
      </c>
      <c r="BU86" s="69">
        <v>0</v>
      </c>
      <c r="BV86" s="80">
        <v>0</v>
      </c>
      <c r="BW86" s="80">
        <v>0</v>
      </c>
      <c r="BX86" s="69">
        <v>0</v>
      </c>
      <c r="BY86" s="69">
        <v>0</v>
      </c>
      <c r="BZ86" s="80">
        <v>0</v>
      </c>
      <c r="CA86" s="80">
        <v>0</v>
      </c>
      <c r="CB86" s="69">
        <v>0</v>
      </c>
      <c r="CC86" s="69">
        <v>0</v>
      </c>
      <c r="CD86" s="80">
        <v>0</v>
      </c>
      <c r="CE86" s="80">
        <v>0</v>
      </c>
      <c r="CF86" s="69">
        <v>0</v>
      </c>
      <c r="CG86" s="69">
        <v>0</v>
      </c>
      <c r="CH86" s="80">
        <v>0</v>
      </c>
      <c r="CI86" s="80">
        <v>0</v>
      </c>
      <c r="CJ86" s="69">
        <v>20</v>
      </c>
      <c r="CK86" s="69">
        <v>10</v>
      </c>
      <c r="CL86" s="80">
        <v>999993</v>
      </c>
      <c r="CM86" s="80">
        <v>92279</v>
      </c>
      <c r="CN86" s="67" t="s">
        <v>502</v>
      </c>
      <c r="CO86" s="67" t="s">
        <v>503</v>
      </c>
      <c r="CP86" s="67" t="s">
        <v>415</v>
      </c>
      <c r="CQ86" s="67" t="s">
        <v>415</v>
      </c>
      <c r="CR86" s="67" t="s">
        <v>415</v>
      </c>
      <c r="CS86" s="67" t="s">
        <v>415</v>
      </c>
      <c r="CT86" s="68">
        <v>45548</v>
      </c>
      <c r="CU86" s="67" t="s">
        <v>576</v>
      </c>
      <c r="CV86" s="67" t="s">
        <v>579</v>
      </c>
      <c r="CW86" s="68" t="s">
        <v>168</v>
      </c>
      <c r="CX86" s="68">
        <v>45372</v>
      </c>
      <c r="CY86" s="67" t="s">
        <v>583</v>
      </c>
      <c r="CZ86" s="67" t="s">
        <v>581</v>
      </c>
      <c r="DA86" s="67" t="s">
        <v>607</v>
      </c>
      <c r="DB86" s="81">
        <v>15323088.939999999</v>
      </c>
      <c r="DC86" s="67" t="s">
        <v>515</v>
      </c>
      <c r="DD86" s="67" t="s">
        <v>516</v>
      </c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</row>
    <row r="87" spans="2:1477" s="69" customFormat="1">
      <c r="B87" s="67" t="s">
        <v>3</v>
      </c>
      <c r="C87" s="67" t="s">
        <v>256</v>
      </c>
      <c r="D87" s="67" t="s">
        <v>257</v>
      </c>
      <c r="E87" s="68">
        <v>44615</v>
      </c>
      <c r="F87" s="67" t="s">
        <v>583</v>
      </c>
      <c r="G87" s="67" t="s">
        <v>577</v>
      </c>
      <c r="H87" s="187">
        <v>3</v>
      </c>
      <c r="I87" s="69">
        <v>6</v>
      </c>
      <c r="J87" s="69">
        <v>425</v>
      </c>
      <c r="K87" s="69">
        <v>607</v>
      </c>
      <c r="L87" s="69">
        <v>607</v>
      </c>
      <c r="M87" s="186">
        <f t="shared" si="45"/>
        <v>1.1176470588235294</v>
      </c>
      <c r="N87" s="69">
        <f t="shared" si="46"/>
        <v>1</v>
      </c>
      <c r="O87" s="69">
        <v>0</v>
      </c>
      <c r="P87" s="69">
        <v>0</v>
      </c>
      <c r="Q87" s="69">
        <v>0</v>
      </c>
      <c r="R87" s="69">
        <v>160</v>
      </c>
      <c r="S87" s="69">
        <v>22</v>
      </c>
      <c r="T87" s="190">
        <v>5606708</v>
      </c>
      <c r="U87" s="190">
        <v>50000</v>
      </c>
      <c r="V87" s="190">
        <v>5556708</v>
      </c>
      <c r="W87" s="190">
        <v>5800857</v>
      </c>
      <c r="X87" s="190">
        <v>5331108</v>
      </c>
      <c r="Y87" s="190">
        <v>0</v>
      </c>
      <c r="Z87" s="190">
        <v>0</v>
      </c>
      <c r="AA87" s="190">
        <v>0</v>
      </c>
      <c r="AB87" s="190">
        <v>5331108</v>
      </c>
      <c r="AC87" s="190">
        <v>5358143</v>
      </c>
      <c r="AD87" s="186">
        <f t="shared" si="47"/>
        <v>0.96426571272055328</v>
      </c>
      <c r="AE87" s="69">
        <f t="shared" si="48"/>
        <v>1</v>
      </c>
      <c r="AF87" s="190">
        <v>30705</v>
      </c>
      <c r="AG87" s="190">
        <v>194148</v>
      </c>
      <c r="AH87" s="69">
        <v>85</v>
      </c>
      <c r="AI87" s="69">
        <v>47</v>
      </c>
      <c r="AJ87" s="69">
        <v>0</v>
      </c>
      <c r="AK87" s="69">
        <v>0</v>
      </c>
      <c r="AL87" s="80">
        <v>0</v>
      </c>
      <c r="AM87" s="80">
        <v>0</v>
      </c>
      <c r="AN87" s="69">
        <v>28</v>
      </c>
      <c r="AO87" s="69">
        <v>22</v>
      </c>
      <c r="AP87" s="80">
        <v>190479</v>
      </c>
      <c r="AQ87" s="80">
        <v>189820</v>
      </c>
      <c r="AR87" s="69">
        <v>0</v>
      </c>
      <c r="AS87" s="69">
        <v>0</v>
      </c>
      <c r="AT87" s="80">
        <v>0</v>
      </c>
      <c r="AU87" s="80">
        <v>0</v>
      </c>
      <c r="AV87" s="69">
        <v>0</v>
      </c>
      <c r="AW87" s="69">
        <v>0</v>
      </c>
      <c r="AX87" s="80">
        <v>0</v>
      </c>
      <c r="AY87" s="80">
        <v>0</v>
      </c>
      <c r="AZ87" s="69">
        <v>0</v>
      </c>
      <c r="BA87" s="69">
        <v>0</v>
      </c>
      <c r="BB87" s="80">
        <v>0</v>
      </c>
      <c r="BC87" s="80">
        <v>0</v>
      </c>
      <c r="BD87" s="69">
        <v>0</v>
      </c>
      <c r="BE87" s="69">
        <v>0</v>
      </c>
      <c r="BF87" s="80">
        <v>0</v>
      </c>
      <c r="BG87" s="80">
        <v>0</v>
      </c>
      <c r="BH87" s="69">
        <v>0</v>
      </c>
      <c r="BI87" s="69">
        <v>0</v>
      </c>
      <c r="BJ87" s="80">
        <v>0</v>
      </c>
      <c r="BK87" s="80">
        <v>0</v>
      </c>
      <c r="BL87" s="69">
        <v>0</v>
      </c>
      <c r="BM87" s="69">
        <v>0</v>
      </c>
      <c r="BN87" s="80">
        <v>0</v>
      </c>
      <c r="BO87" s="80">
        <v>0</v>
      </c>
      <c r="BP87" s="69">
        <v>0</v>
      </c>
      <c r="BQ87" s="69">
        <v>0</v>
      </c>
      <c r="BR87" s="80">
        <v>3669</v>
      </c>
      <c r="BS87" s="80">
        <v>0</v>
      </c>
      <c r="BT87" s="69">
        <v>0</v>
      </c>
      <c r="BU87" s="69">
        <v>0</v>
      </c>
      <c r="BV87" s="80">
        <v>0</v>
      </c>
      <c r="BW87" s="80">
        <v>0</v>
      </c>
      <c r="BX87" s="69">
        <v>0</v>
      </c>
      <c r="BY87" s="69">
        <v>0</v>
      </c>
      <c r="BZ87" s="80">
        <v>0</v>
      </c>
      <c r="CA87" s="80">
        <v>0</v>
      </c>
      <c r="CB87" s="69">
        <v>0</v>
      </c>
      <c r="CC87" s="69">
        <v>0</v>
      </c>
      <c r="CD87" s="80">
        <v>0</v>
      </c>
      <c r="CE87" s="80">
        <v>0</v>
      </c>
      <c r="CF87" s="69">
        <v>0</v>
      </c>
      <c r="CG87" s="69">
        <v>0</v>
      </c>
      <c r="CH87" s="80">
        <v>0</v>
      </c>
      <c r="CI87" s="80">
        <v>0</v>
      </c>
      <c r="CJ87" s="69">
        <v>28</v>
      </c>
      <c r="CK87" s="69">
        <v>22</v>
      </c>
      <c r="CL87" s="80">
        <v>194148</v>
      </c>
      <c r="CM87" s="80">
        <v>189820</v>
      </c>
      <c r="CN87" s="67" t="s">
        <v>517</v>
      </c>
      <c r="CO87" s="67" t="s">
        <v>518</v>
      </c>
      <c r="CP87" s="67" t="s">
        <v>415</v>
      </c>
      <c r="CQ87" s="67" t="s">
        <v>415</v>
      </c>
      <c r="CR87" s="67" t="s">
        <v>415</v>
      </c>
      <c r="CS87" s="67" t="s">
        <v>415</v>
      </c>
      <c r="CT87" s="68">
        <v>45615</v>
      </c>
      <c r="CU87" s="67" t="s">
        <v>578</v>
      </c>
      <c r="CV87" s="67" t="s">
        <v>579</v>
      </c>
      <c r="CW87" s="68" t="s">
        <v>168</v>
      </c>
      <c r="CX87" s="68">
        <v>45405</v>
      </c>
      <c r="CY87" s="67" t="s">
        <v>580</v>
      </c>
      <c r="CZ87" s="67" t="s">
        <v>581</v>
      </c>
      <c r="DA87" s="67" t="s">
        <v>607</v>
      </c>
      <c r="DB87" s="81">
        <v>4811998.96</v>
      </c>
      <c r="DC87" s="67"/>
      <c r="DD87" s="6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</row>
    <row r="88" spans="2:1477" s="69" customFormat="1">
      <c r="B88" s="67" t="s">
        <v>3</v>
      </c>
      <c r="C88" s="67" t="s">
        <v>373</v>
      </c>
      <c r="D88" s="67" t="s">
        <v>374</v>
      </c>
      <c r="E88" s="68">
        <v>44678</v>
      </c>
      <c r="F88" s="67" t="s">
        <v>580</v>
      </c>
      <c r="G88" s="67" t="s">
        <v>577</v>
      </c>
      <c r="H88" s="187">
        <v>2</v>
      </c>
      <c r="I88" s="69">
        <v>0</v>
      </c>
      <c r="J88" s="69">
        <v>223</v>
      </c>
      <c r="K88" s="69">
        <v>437</v>
      </c>
      <c r="L88" s="69">
        <v>436</v>
      </c>
      <c r="M88" s="186">
        <f t="shared" si="45"/>
        <v>0.99551569506726456</v>
      </c>
      <c r="N88" s="69">
        <f t="shared" si="46"/>
        <v>1</v>
      </c>
      <c r="O88" s="69">
        <v>1</v>
      </c>
      <c r="P88" s="69">
        <v>0</v>
      </c>
      <c r="Q88" s="69">
        <v>0</v>
      </c>
      <c r="R88" s="69">
        <v>214</v>
      </c>
      <c r="S88" s="69">
        <v>0</v>
      </c>
      <c r="T88" s="190">
        <v>4142494</v>
      </c>
      <c r="U88" s="190">
        <v>50000</v>
      </c>
      <c r="V88" s="190">
        <v>4092494</v>
      </c>
      <c r="W88" s="190">
        <v>4142494</v>
      </c>
      <c r="X88" s="190">
        <v>3658735</v>
      </c>
      <c r="Y88" s="190">
        <v>0</v>
      </c>
      <c r="Z88" s="190">
        <v>0</v>
      </c>
      <c r="AA88" s="190">
        <v>0</v>
      </c>
      <c r="AB88" s="190">
        <v>3658735</v>
      </c>
      <c r="AC88" s="190">
        <v>3642576</v>
      </c>
      <c r="AD88" s="186">
        <f t="shared" si="47"/>
        <v>0.89006263662206953</v>
      </c>
      <c r="AE88" s="69">
        <f t="shared" si="48"/>
        <v>1</v>
      </c>
      <c r="AF88" s="190">
        <v>-16159</v>
      </c>
      <c r="AG88" s="190">
        <v>0</v>
      </c>
      <c r="AH88" s="69">
        <v>189</v>
      </c>
      <c r="AI88" s="69">
        <v>25</v>
      </c>
      <c r="AJ88" s="69">
        <v>0</v>
      </c>
      <c r="AK88" s="69">
        <v>0</v>
      </c>
      <c r="AL88" s="80">
        <v>607</v>
      </c>
      <c r="AM88" s="80">
        <v>0</v>
      </c>
      <c r="AN88" s="69">
        <v>0</v>
      </c>
      <c r="AO88" s="69">
        <v>0</v>
      </c>
      <c r="AP88" s="80">
        <v>0</v>
      </c>
      <c r="AQ88" s="80">
        <v>0</v>
      </c>
      <c r="AR88" s="69">
        <v>0</v>
      </c>
      <c r="AS88" s="69">
        <v>0</v>
      </c>
      <c r="AT88" s="80">
        <v>0</v>
      </c>
      <c r="AU88" s="80">
        <v>0</v>
      </c>
      <c r="AV88" s="69">
        <v>0</v>
      </c>
      <c r="AW88" s="69">
        <v>0</v>
      </c>
      <c r="AX88" s="80">
        <v>0</v>
      </c>
      <c r="AY88" s="80">
        <v>0</v>
      </c>
      <c r="AZ88" s="69">
        <v>0</v>
      </c>
      <c r="BA88" s="69">
        <v>0</v>
      </c>
      <c r="BB88" s="80">
        <v>0</v>
      </c>
      <c r="BC88" s="80">
        <v>0</v>
      </c>
      <c r="BD88" s="69">
        <v>0</v>
      </c>
      <c r="BE88" s="69">
        <v>0</v>
      </c>
      <c r="BF88" s="80">
        <v>0</v>
      </c>
      <c r="BG88" s="80">
        <v>0</v>
      </c>
      <c r="BH88" s="69">
        <v>0</v>
      </c>
      <c r="BI88" s="69">
        <v>0</v>
      </c>
      <c r="BJ88" s="80">
        <v>0</v>
      </c>
      <c r="BK88" s="80">
        <v>0</v>
      </c>
      <c r="BL88" s="69">
        <v>0</v>
      </c>
      <c r="BM88" s="69">
        <v>0</v>
      </c>
      <c r="BN88" s="80">
        <v>0</v>
      </c>
      <c r="BO88" s="80">
        <v>0</v>
      </c>
      <c r="BP88" s="69">
        <v>68</v>
      </c>
      <c r="BQ88" s="69">
        <v>0</v>
      </c>
      <c r="BR88" s="80">
        <v>0</v>
      </c>
      <c r="BS88" s="80">
        <v>0</v>
      </c>
      <c r="BT88" s="69">
        <v>0</v>
      </c>
      <c r="BU88" s="69">
        <v>0</v>
      </c>
      <c r="BV88" s="80">
        <v>0</v>
      </c>
      <c r="BW88" s="80">
        <v>0</v>
      </c>
      <c r="BX88" s="69">
        <v>0</v>
      </c>
      <c r="BY88" s="69">
        <v>0</v>
      </c>
      <c r="BZ88" s="80">
        <v>0</v>
      </c>
      <c r="CA88" s="80">
        <v>0</v>
      </c>
      <c r="CB88" s="69">
        <v>0</v>
      </c>
      <c r="CC88" s="69">
        <v>0</v>
      </c>
      <c r="CD88" s="80">
        <v>0</v>
      </c>
      <c r="CE88" s="80">
        <v>0</v>
      </c>
      <c r="CF88" s="69">
        <v>0</v>
      </c>
      <c r="CG88" s="69">
        <v>0</v>
      </c>
      <c r="CH88" s="80">
        <v>0</v>
      </c>
      <c r="CI88" s="80">
        <v>0</v>
      </c>
      <c r="CJ88" s="69">
        <v>68</v>
      </c>
      <c r="CK88" s="69">
        <v>0</v>
      </c>
      <c r="CL88" s="80">
        <v>607</v>
      </c>
      <c r="CM88" s="80">
        <v>0</v>
      </c>
      <c r="CN88" s="67" t="s">
        <v>507</v>
      </c>
      <c r="CO88" s="67" t="s">
        <v>508</v>
      </c>
      <c r="CP88" s="67" t="s">
        <v>415</v>
      </c>
      <c r="CQ88" s="67" t="s">
        <v>415</v>
      </c>
      <c r="CR88" s="67" t="s">
        <v>415</v>
      </c>
      <c r="CS88" s="67" t="s">
        <v>415</v>
      </c>
      <c r="CT88" s="68">
        <v>45518</v>
      </c>
      <c r="CU88" s="67" t="s">
        <v>576</v>
      </c>
      <c r="CV88" s="67" t="s">
        <v>579</v>
      </c>
      <c r="CW88" s="68" t="s">
        <v>168</v>
      </c>
      <c r="CX88" s="68">
        <v>45365</v>
      </c>
      <c r="CY88" s="67" t="s">
        <v>583</v>
      </c>
      <c r="CZ88" s="67" t="s">
        <v>581</v>
      </c>
      <c r="DA88" s="67" t="s">
        <v>608</v>
      </c>
      <c r="DB88" s="81">
        <v>4002406.07</v>
      </c>
      <c r="DC88" s="67"/>
      <c r="DD88" s="67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</row>
    <row r="89" spans="2:1477" s="69" customFormat="1">
      <c r="B89" s="67" t="s">
        <v>3</v>
      </c>
      <c r="C89" s="67" t="s">
        <v>258</v>
      </c>
      <c r="D89" s="67" t="s">
        <v>259</v>
      </c>
      <c r="E89" s="68">
        <v>44706</v>
      </c>
      <c r="F89" s="67" t="s">
        <v>580</v>
      </c>
      <c r="G89" s="67" t="s">
        <v>577</v>
      </c>
      <c r="H89" s="187">
        <v>6</v>
      </c>
      <c r="I89" s="69">
        <v>1</v>
      </c>
      <c r="J89" s="69">
        <v>279</v>
      </c>
      <c r="K89" s="69">
        <v>429</v>
      </c>
      <c r="L89" s="69">
        <v>428</v>
      </c>
      <c r="M89" s="186">
        <f t="shared" si="45"/>
        <v>0.99641577060931896</v>
      </c>
      <c r="N89" s="69">
        <f t="shared" si="46"/>
        <v>1</v>
      </c>
      <c r="O89" s="69">
        <v>1</v>
      </c>
      <c r="P89" s="69">
        <v>0</v>
      </c>
      <c r="Q89" s="69">
        <v>0</v>
      </c>
      <c r="R89" s="69">
        <v>150</v>
      </c>
      <c r="S89" s="69">
        <v>0</v>
      </c>
      <c r="T89" s="190">
        <v>7152130</v>
      </c>
      <c r="U89" s="190">
        <v>67268</v>
      </c>
      <c r="V89" s="190">
        <v>7084862</v>
      </c>
      <c r="W89" s="190">
        <v>7150760</v>
      </c>
      <c r="X89" s="190">
        <v>6812663</v>
      </c>
      <c r="Y89" s="190">
        <v>0</v>
      </c>
      <c r="Z89" s="190">
        <v>0</v>
      </c>
      <c r="AA89" s="190">
        <v>0</v>
      </c>
      <c r="AB89" s="190">
        <v>6812663</v>
      </c>
      <c r="AC89" s="190">
        <v>6766023</v>
      </c>
      <c r="AD89" s="186">
        <f t="shared" si="47"/>
        <v>0.95499714743914565</v>
      </c>
      <c r="AE89" s="69">
        <f t="shared" si="48"/>
        <v>1</v>
      </c>
      <c r="AF89" s="190">
        <v>-46640</v>
      </c>
      <c r="AG89" s="190">
        <v>-1370</v>
      </c>
      <c r="AH89" s="69">
        <v>123</v>
      </c>
      <c r="AI89" s="69">
        <v>27</v>
      </c>
      <c r="AJ89" s="69">
        <v>0</v>
      </c>
      <c r="AK89" s="69">
        <v>0</v>
      </c>
      <c r="AL89" s="80">
        <v>2475</v>
      </c>
      <c r="AM89" s="80">
        <v>0</v>
      </c>
      <c r="AN89" s="69">
        <v>0</v>
      </c>
      <c r="AO89" s="69">
        <v>0</v>
      </c>
      <c r="AP89" s="80">
        <v>0</v>
      </c>
      <c r="AQ89" s="80">
        <v>0</v>
      </c>
      <c r="AR89" s="69">
        <v>0</v>
      </c>
      <c r="AS89" s="69">
        <v>0</v>
      </c>
      <c r="AT89" s="80">
        <v>0</v>
      </c>
      <c r="AU89" s="80">
        <v>0</v>
      </c>
      <c r="AV89" s="69">
        <v>0</v>
      </c>
      <c r="AW89" s="69">
        <v>0</v>
      </c>
      <c r="AX89" s="80">
        <v>0</v>
      </c>
      <c r="AY89" s="80">
        <v>0</v>
      </c>
      <c r="AZ89" s="69">
        <v>0</v>
      </c>
      <c r="BA89" s="69">
        <v>0</v>
      </c>
      <c r="BB89" s="80">
        <v>0</v>
      </c>
      <c r="BC89" s="80">
        <v>0</v>
      </c>
      <c r="BD89" s="69">
        <v>0</v>
      </c>
      <c r="BE89" s="69">
        <v>0</v>
      </c>
      <c r="BF89" s="80">
        <v>34637</v>
      </c>
      <c r="BG89" s="80">
        <v>0</v>
      </c>
      <c r="BH89" s="69">
        <v>0</v>
      </c>
      <c r="BI89" s="69">
        <v>0</v>
      </c>
      <c r="BJ89" s="80">
        <v>0</v>
      </c>
      <c r="BK89" s="80">
        <v>0</v>
      </c>
      <c r="BL89" s="69">
        <v>0</v>
      </c>
      <c r="BM89" s="69">
        <v>0</v>
      </c>
      <c r="BN89" s="80">
        <v>0</v>
      </c>
      <c r="BO89" s="80">
        <v>0</v>
      </c>
      <c r="BP89" s="69">
        <v>28</v>
      </c>
      <c r="BQ89" s="69">
        <v>0</v>
      </c>
      <c r="BR89" s="80">
        <v>0</v>
      </c>
      <c r="BS89" s="80">
        <v>0</v>
      </c>
      <c r="BT89" s="69">
        <v>0</v>
      </c>
      <c r="BU89" s="69">
        <v>0</v>
      </c>
      <c r="BV89" s="80">
        <v>0</v>
      </c>
      <c r="BW89" s="80">
        <v>0</v>
      </c>
      <c r="BX89" s="69">
        <v>0</v>
      </c>
      <c r="BY89" s="69">
        <v>0</v>
      </c>
      <c r="BZ89" s="80">
        <v>0</v>
      </c>
      <c r="CA89" s="80">
        <v>0</v>
      </c>
      <c r="CB89" s="69">
        <v>0</v>
      </c>
      <c r="CC89" s="69">
        <v>0</v>
      </c>
      <c r="CD89" s="80">
        <v>0</v>
      </c>
      <c r="CE89" s="80">
        <v>0</v>
      </c>
      <c r="CF89" s="69">
        <v>0</v>
      </c>
      <c r="CG89" s="69">
        <v>0</v>
      </c>
      <c r="CH89" s="80">
        <v>0</v>
      </c>
      <c r="CI89" s="80">
        <v>0</v>
      </c>
      <c r="CJ89" s="69">
        <v>28</v>
      </c>
      <c r="CK89" s="69">
        <v>0</v>
      </c>
      <c r="CL89" s="80">
        <v>37112</v>
      </c>
      <c r="CM89" s="80">
        <v>0</v>
      </c>
      <c r="CN89" s="67" t="s">
        <v>496</v>
      </c>
      <c r="CO89" s="67" t="s">
        <v>497</v>
      </c>
      <c r="CP89" s="67" t="s">
        <v>415</v>
      </c>
      <c r="CQ89" s="67" t="s">
        <v>415</v>
      </c>
      <c r="CR89" s="67" t="s">
        <v>415</v>
      </c>
      <c r="CS89" s="67" t="s">
        <v>415</v>
      </c>
      <c r="CT89" s="68">
        <v>45482</v>
      </c>
      <c r="CU89" s="67" t="s">
        <v>576</v>
      </c>
      <c r="CV89" s="67" t="s">
        <v>579</v>
      </c>
      <c r="CW89" s="68" t="s">
        <v>168</v>
      </c>
      <c r="CX89" s="68">
        <v>45362</v>
      </c>
      <c r="CY89" s="67" t="s">
        <v>583</v>
      </c>
      <c r="CZ89" s="67" t="s">
        <v>581</v>
      </c>
      <c r="DA89" s="67" t="s">
        <v>608</v>
      </c>
      <c r="DB89" s="81">
        <v>8132476.21</v>
      </c>
      <c r="DC89" s="67"/>
      <c r="DD89" s="67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2:1477" s="69" customFormat="1">
      <c r="B90" s="67" t="s">
        <v>3</v>
      </c>
      <c r="C90" s="67" t="s">
        <v>260</v>
      </c>
      <c r="D90" s="67" t="s">
        <v>261</v>
      </c>
      <c r="E90" s="68">
        <v>44678</v>
      </c>
      <c r="F90" s="67" t="s">
        <v>580</v>
      </c>
      <c r="G90" s="67" t="s">
        <v>577</v>
      </c>
      <c r="H90" s="187">
        <v>3</v>
      </c>
      <c r="I90" s="69">
        <v>2</v>
      </c>
      <c r="J90" s="69">
        <v>371</v>
      </c>
      <c r="K90" s="69">
        <v>538</v>
      </c>
      <c r="L90" s="69">
        <v>536</v>
      </c>
      <c r="M90" s="186">
        <f t="shared" si="45"/>
        <v>0.99460916442048519</v>
      </c>
      <c r="N90" s="69">
        <f t="shared" si="46"/>
        <v>1</v>
      </c>
      <c r="O90" s="69">
        <v>2</v>
      </c>
      <c r="P90" s="69">
        <v>0</v>
      </c>
      <c r="Q90" s="69">
        <v>0</v>
      </c>
      <c r="R90" s="69">
        <v>167</v>
      </c>
      <c r="S90" s="69">
        <v>0</v>
      </c>
      <c r="T90" s="190">
        <v>6700410</v>
      </c>
      <c r="U90" s="190">
        <v>59912</v>
      </c>
      <c r="V90" s="190">
        <v>6640498</v>
      </c>
      <c r="W90" s="190">
        <v>6959205</v>
      </c>
      <c r="X90" s="190">
        <v>7215672</v>
      </c>
      <c r="Y90" s="190">
        <v>0</v>
      </c>
      <c r="Z90" s="190">
        <v>0</v>
      </c>
      <c r="AA90" s="190">
        <v>0</v>
      </c>
      <c r="AB90" s="190">
        <v>7215672</v>
      </c>
      <c r="AC90" s="190">
        <v>7199967</v>
      </c>
      <c r="AD90" s="186">
        <f t="shared" si="47"/>
        <v>1.0842510606885207</v>
      </c>
      <c r="AE90" s="69">
        <f t="shared" si="48"/>
        <v>1</v>
      </c>
      <c r="AF90" s="190">
        <v>-15706</v>
      </c>
      <c r="AG90" s="190">
        <v>258794</v>
      </c>
      <c r="AH90" s="69">
        <v>122</v>
      </c>
      <c r="AI90" s="69">
        <v>45</v>
      </c>
      <c r="AJ90" s="69">
        <v>0</v>
      </c>
      <c r="AK90" s="69">
        <v>0</v>
      </c>
      <c r="AL90" s="80">
        <v>0</v>
      </c>
      <c r="AM90" s="80">
        <v>0</v>
      </c>
      <c r="AN90" s="69">
        <v>0</v>
      </c>
      <c r="AO90" s="69">
        <v>0</v>
      </c>
      <c r="AP90" s="80">
        <v>45087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0</v>
      </c>
      <c r="BE90" s="69">
        <v>0</v>
      </c>
      <c r="BF90" s="80">
        <v>0</v>
      </c>
      <c r="BG90" s="80">
        <v>0</v>
      </c>
      <c r="BH90" s="69">
        <v>0</v>
      </c>
      <c r="BI90" s="69">
        <v>0</v>
      </c>
      <c r="BJ90" s="80">
        <v>0</v>
      </c>
      <c r="BK90" s="80">
        <v>0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0</v>
      </c>
      <c r="BS90" s="80">
        <v>0</v>
      </c>
      <c r="BT90" s="69">
        <v>0</v>
      </c>
      <c r="BU90" s="69">
        <v>0</v>
      </c>
      <c r="BV90" s="80">
        <v>0</v>
      </c>
      <c r="BW90" s="80">
        <v>0</v>
      </c>
      <c r="BX90" s="69">
        <v>0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0</v>
      </c>
      <c r="CI90" s="80">
        <v>0</v>
      </c>
      <c r="CJ90" s="69">
        <v>0</v>
      </c>
      <c r="CK90" s="69">
        <v>0</v>
      </c>
      <c r="CL90" s="80">
        <v>45087</v>
      </c>
      <c r="CM90" s="80">
        <v>0</v>
      </c>
      <c r="CN90" s="67" t="s">
        <v>413</v>
      </c>
      <c r="CO90" s="67" t="s">
        <v>414</v>
      </c>
      <c r="CP90" s="67" t="s">
        <v>415</v>
      </c>
      <c r="CQ90" s="67" t="s">
        <v>415</v>
      </c>
      <c r="CR90" s="67" t="s">
        <v>415</v>
      </c>
      <c r="CS90" s="67" t="s">
        <v>415</v>
      </c>
      <c r="CT90" s="68">
        <v>45561</v>
      </c>
      <c r="CU90" s="67" t="s">
        <v>576</v>
      </c>
      <c r="CV90" s="67" t="s">
        <v>579</v>
      </c>
      <c r="CW90" s="68" t="s">
        <v>168</v>
      </c>
      <c r="CX90" s="68">
        <v>45366</v>
      </c>
      <c r="CY90" s="67" t="s">
        <v>583</v>
      </c>
      <c r="CZ90" s="67" t="s">
        <v>581</v>
      </c>
      <c r="DA90" s="67" t="s">
        <v>608</v>
      </c>
      <c r="DB90" s="81">
        <v>6372835.3799999999</v>
      </c>
      <c r="DC90" s="67"/>
      <c r="DD90" s="67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2:1477" s="69" customFormat="1">
      <c r="B91" s="67" t="s">
        <v>3</v>
      </c>
      <c r="C91" s="67" t="s">
        <v>519</v>
      </c>
      <c r="D91" s="67" t="s">
        <v>609</v>
      </c>
      <c r="E91" s="68">
        <v>45133</v>
      </c>
      <c r="F91" s="67" t="s">
        <v>576</v>
      </c>
      <c r="G91" s="67" t="s">
        <v>581</v>
      </c>
      <c r="H91" s="187">
        <v>2</v>
      </c>
      <c r="I91" s="69">
        <v>0</v>
      </c>
      <c r="J91" s="69">
        <v>186</v>
      </c>
      <c r="K91" s="69">
        <v>210</v>
      </c>
      <c r="L91" s="69">
        <v>200</v>
      </c>
      <c r="M91" s="186">
        <f t="shared" si="45"/>
        <v>0.94623655913978499</v>
      </c>
      <c r="N91" s="69">
        <f t="shared" si="46"/>
        <v>1</v>
      </c>
      <c r="O91" s="69">
        <v>10</v>
      </c>
      <c r="P91" s="69">
        <v>0</v>
      </c>
      <c r="Q91" s="69">
        <v>0</v>
      </c>
      <c r="R91" s="69">
        <v>24</v>
      </c>
      <c r="S91" s="69">
        <v>0</v>
      </c>
      <c r="T91" s="190">
        <v>1266009</v>
      </c>
      <c r="U91" s="190">
        <v>50000</v>
      </c>
      <c r="V91" s="190">
        <v>1216009</v>
      </c>
      <c r="W91" s="190">
        <v>1266009</v>
      </c>
      <c r="X91" s="190">
        <v>1196561</v>
      </c>
      <c r="Y91" s="190">
        <v>0</v>
      </c>
      <c r="Z91" s="190">
        <v>0</v>
      </c>
      <c r="AA91" s="190">
        <v>0</v>
      </c>
      <c r="AB91" s="190">
        <v>1196561</v>
      </c>
      <c r="AC91" s="190">
        <v>1196630</v>
      </c>
      <c r="AD91" s="186">
        <f t="shared" si="47"/>
        <v>0.98406344031993187</v>
      </c>
      <c r="AE91" s="69">
        <f t="shared" si="48"/>
        <v>1</v>
      </c>
      <c r="AF91" s="190">
        <v>69</v>
      </c>
      <c r="AG91" s="190">
        <v>0</v>
      </c>
      <c r="AH91" s="69">
        <v>20</v>
      </c>
      <c r="AI91" s="69">
        <v>4</v>
      </c>
      <c r="AJ91" s="69">
        <v>0</v>
      </c>
      <c r="AK91" s="69">
        <v>0</v>
      </c>
      <c r="AL91" s="80">
        <v>0</v>
      </c>
      <c r="AM91" s="80">
        <v>0</v>
      </c>
      <c r="AN91" s="69">
        <v>0</v>
      </c>
      <c r="AO91" s="69">
        <v>0</v>
      </c>
      <c r="AP91" s="80">
        <v>0</v>
      </c>
      <c r="AQ91" s="80">
        <v>0</v>
      </c>
      <c r="AR91" s="69">
        <v>0</v>
      </c>
      <c r="AS91" s="69">
        <v>0</v>
      </c>
      <c r="AT91" s="80">
        <v>0</v>
      </c>
      <c r="AU91" s="80">
        <v>0</v>
      </c>
      <c r="AV91" s="69">
        <v>0</v>
      </c>
      <c r="AW91" s="69">
        <v>0</v>
      </c>
      <c r="AX91" s="80">
        <v>0</v>
      </c>
      <c r="AY91" s="80">
        <v>0</v>
      </c>
      <c r="AZ91" s="69">
        <v>0</v>
      </c>
      <c r="BA91" s="69">
        <v>0</v>
      </c>
      <c r="BB91" s="80">
        <v>0</v>
      </c>
      <c r="BC91" s="80">
        <v>0</v>
      </c>
      <c r="BD91" s="69">
        <v>0</v>
      </c>
      <c r="BE91" s="69">
        <v>0</v>
      </c>
      <c r="BF91" s="80">
        <v>0</v>
      </c>
      <c r="BG91" s="80">
        <v>0</v>
      </c>
      <c r="BH91" s="69">
        <v>0</v>
      </c>
      <c r="BI91" s="69">
        <v>0</v>
      </c>
      <c r="BJ91" s="80">
        <v>0</v>
      </c>
      <c r="BK91" s="80">
        <v>0</v>
      </c>
      <c r="BL91" s="69">
        <v>0</v>
      </c>
      <c r="BM91" s="69">
        <v>0</v>
      </c>
      <c r="BN91" s="80">
        <v>0</v>
      </c>
      <c r="BO91" s="80">
        <v>0</v>
      </c>
      <c r="BP91" s="69">
        <v>0</v>
      </c>
      <c r="BQ91" s="69">
        <v>0</v>
      </c>
      <c r="BR91" s="80">
        <v>0</v>
      </c>
      <c r="BS91" s="80">
        <v>0</v>
      </c>
      <c r="BT91" s="69">
        <v>0</v>
      </c>
      <c r="BU91" s="69">
        <v>0</v>
      </c>
      <c r="BV91" s="80">
        <v>0</v>
      </c>
      <c r="BW91" s="80">
        <v>0</v>
      </c>
      <c r="BX91" s="69">
        <v>0</v>
      </c>
      <c r="BY91" s="69">
        <v>0</v>
      </c>
      <c r="BZ91" s="80">
        <v>0</v>
      </c>
      <c r="CA91" s="80">
        <v>0</v>
      </c>
      <c r="CB91" s="69">
        <v>0</v>
      </c>
      <c r="CC91" s="69">
        <v>0</v>
      </c>
      <c r="CD91" s="80">
        <v>0</v>
      </c>
      <c r="CE91" s="80">
        <v>0</v>
      </c>
      <c r="CF91" s="69">
        <v>0</v>
      </c>
      <c r="CG91" s="69">
        <v>0</v>
      </c>
      <c r="CH91" s="80">
        <v>0</v>
      </c>
      <c r="CI91" s="80">
        <v>0</v>
      </c>
      <c r="CJ91" s="69">
        <v>0</v>
      </c>
      <c r="CK91" s="69">
        <v>0</v>
      </c>
      <c r="CL91" s="80">
        <v>0</v>
      </c>
      <c r="CM91" s="80">
        <v>0</v>
      </c>
      <c r="CN91" s="67" t="s">
        <v>520</v>
      </c>
      <c r="CO91" s="67" t="s">
        <v>521</v>
      </c>
      <c r="CP91" s="67" t="s">
        <v>415</v>
      </c>
      <c r="CQ91" s="67" t="s">
        <v>415</v>
      </c>
      <c r="CR91" s="67" t="s">
        <v>415</v>
      </c>
      <c r="CS91" s="67" t="s">
        <v>415</v>
      </c>
      <c r="CT91" s="68">
        <v>45558</v>
      </c>
      <c r="CU91" s="67" t="s">
        <v>576</v>
      </c>
      <c r="CV91" s="67" t="s">
        <v>579</v>
      </c>
      <c r="CW91" s="68" t="s">
        <v>168</v>
      </c>
      <c r="CX91" s="68">
        <v>45527</v>
      </c>
      <c r="CY91" s="67" t="s">
        <v>576</v>
      </c>
      <c r="CZ91" s="67" t="s">
        <v>579</v>
      </c>
      <c r="DA91" s="67" t="s">
        <v>608</v>
      </c>
      <c r="DB91" s="81">
        <v>1146916.03</v>
      </c>
      <c r="DC91" s="67"/>
      <c r="DD91" s="67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2:1477" s="69" customFormat="1">
      <c r="B92" s="67" t="s">
        <v>3</v>
      </c>
      <c r="C92" s="67" t="s">
        <v>375</v>
      </c>
      <c r="D92" s="67" t="s">
        <v>376</v>
      </c>
      <c r="E92" s="68">
        <v>44951</v>
      </c>
      <c r="F92" s="67" t="s">
        <v>583</v>
      </c>
      <c r="G92" s="67" t="s">
        <v>584</v>
      </c>
      <c r="H92" s="187">
        <v>1</v>
      </c>
      <c r="I92" s="69">
        <v>0</v>
      </c>
      <c r="J92" s="69">
        <v>173</v>
      </c>
      <c r="K92" s="69">
        <v>286</v>
      </c>
      <c r="L92" s="69">
        <v>283</v>
      </c>
      <c r="M92" s="186">
        <f t="shared" si="45"/>
        <v>1.1502890173410405</v>
      </c>
      <c r="N92" s="69">
        <f t="shared" si="46"/>
        <v>1</v>
      </c>
      <c r="O92" s="69">
        <v>3</v>
      </c>
      <c r="P92" s="69">
        <v>0</v>
      </c>
      <c r="Q92" s="69">
        <v>0</v>
      </c>
      <c r="R92" s="69">
        <v>113</v>
      </c>
      <c r="S92" s="69">
        <v>0</v>
      </c>
      <c r="T92" s="190">
        <v>1746923</v>
      </c>
      <c r="U92" s="190">
        <v>50000</v>
      </c>
      <c r="V92" s="190">
        <v>1696923</v>
      </c>
      <c r="W92" s="190">
        <v>1746923</v>
      </c>
      <c r="X92" s="190">
        <v>1740697</v>
      </c>
      <c r="Y92" s="190">
        <v>0</v>
      </c>
      <c r="Z92" s="190">
        <v>0</v>
      </c>
      <c r="AA92" s="190">
        <v>0</v>
      </c>
      <c r="AB92" s="190">
        <v>1740697</v>
      </c>
      <c r="AC92" s="190">
        <v>1736981</v>
      </c>
      <c r="AD92" s="186">
        <f t="shared" si="47"/>
        <v>1.0236062567364577</v>
      </c>
      <c r="AE92" s="69">
        <f t="shared" si="48"/>
        <v>1</v>
      </c>
      <c r="AF92" s="190">
        <v>-3717</v>
      </c>
      <c r="AG92" s="190">
        <v>0</v>
      </c>
      <c r="AH92" s="69">
        <v>63</v>
      </c>
      <c r="AI92" s="69">
        <v>21</v>
      </c>
      <c r="AJ92" s="69">
        <v>0</v>
      </c>
      <c r="AK92" s="69">
        <v>0</v>
      </c>
      <c r="AL92" s="80">
        <v>0</v>
      </c>
      <c r="AM92" s="80">
        <v>0</v>
      </c>
      <c r="AN92" s="69">
        <v>29</v>
      </c>
      <c r="AO92" s="69">
        <v>0</v>
      </c>
      <c r="AP92" s="80">
        <v>27413</v>
      </c>
      <c r="AQ92" s="80">
        <v>0</v>
      </c>
      <c r="AR92" s="69">
        <v>0</v>
      </c>
      <c r="AS92" s="69">
        <v>0</v>
      </c>
      <c r="AT92" s="80">
        <v>0</v>
      </c>
      <c r="AU92" s="80">
        <v>0</v>
      </c>
      <c r="AV92" s="69">
        <v>0</v>
      </c>
      <c r="AW92" s="69">
        <v>0</v>
      </c>
      <c r="AX92" s="80">
        <v>0</v>
      </c>
      <c r="AY92" s="80">
        <v>0</v>
      </c>
      <c r="AZ92" s="69">
        <v>0</v>
      </c>
      <c r="BA92" s="69">
        <v>0</v>
      </c>
      <c r="BB92" s="80">
        <v>0</v>
      </c>
      <c r="BC92" s="80">
        <v>0</v>
      </c>
      <c r="BD92" s="69">
        <v>0</v>
      </c>
      <c r="BE92" s="69">
        <v>0</v>
      </c>
      <c r="BF92" s="80">
        <v>0</v>
      </c>
      <c r="BG92" s="80">
        <v>0</v>
      </c>
      <c r="BH92" s="69">
        <v>0</v>
      </c>
      <c r="BI92" s="69">
        <v>0</v>
      </c>
      <c r="BJ92" s="80">
        <v>0</v>
      </c>
      <c r="BK92" s="80">
        <v>0</v>
      </c>
      <c r="BL92" s="69">
        <v>0</v>
      </c>
      <c r="BM92" s="69">
        <v>0</v>
      </c>
      <c r="BN92" s="80">
        <v>0</v>
      </c>
      <c r="BO92" s="80">
        <v>0</v>
      </c>
      <c r="BP92" s="69">
        <v>0</v>
      </c>
      <c r="BQ92" s="69">
        <v>0</v>
      </c>
      <c r="BR92" s="80">
        <v>0</v>
      </c>
      <c r="BS92" s="80">
        <v>0</v>
      </c>
      <c r="BT92" s="69">
        <v>0</v>
      </c>
      <c r="BU92" s="69">
        <v>0</v>
      </c>
      <c r="BV92" s="80">
        <v>0</v>
      </c>
      <c r="BW92" s="80">
        <v>0</v>
      </c>
      <c r="BX92" s="69">
        <v>0</v>
      </c>
      <c r="BY92" s="69">
        <v>0</v>
      </c>
      <c r="BZ92" s="80">
        <v>0</v>
      </c>
      <c r="CA92" s="80">
        <v>0</v>
      </c>
      <c r="CB92" s="69">
        <v>0</v>
      </c>
      <c r="CC92" s="69">
        <v>0</v>
      </c>
      <c r="CD92" s="80">
        <v>0</v>
      </c>
      <c r="CE92" s="80">
        <v>0</v>
      </c>
      <c r="CF92" s="69">
        <v>0</v>
      </c>
      <c r="CG92" s="69">
        <v>0</v>
      </c>
      <c r="CH92" s="80">
        <v>0</v>
      </c>
      <c r="CI92" s="80">
        <v>0</v>
      </c>
      <c r="CJ92" s="69">
        <v>29</v>
      </c>
      <c r="CK92" s="69">
        <v>0</v>
      </c>
      <c r="CL92" s="80">
        <v>27413</v>
      </c>
      <c r="CM92" s="80">
        <v>0</v>
      </c>
      <c r="CN92" s="67" t="s">
        <v>522</v>
      </c>
      <c r="CO92" s="67" t="s">
        <v>523</v>
      </c>
      <c r="CP92" s="67" t="s">
        <v>415</v>
      </c>
      <c r="CQ92" s="67" t="s">
        <v>415</v>
      </c>
      <c r="CR92" s="67" t="s">
        <v>415</v>
      </c>
      <c r="CS92" s="67" t="s">
        <v>415</v>
      </c>
      <c r="CT92" s="68">
        <v>45540</v>
      </c>
      <c r="CU92" s="67" t="s">
        <v>576</v>
      </c>
      <c r="CV92" s="67" t="s">
        <v>579</v>
      </c>
      <c r="CW92" s="68" t="s">
        <v>168</v>
      </c>
      <c r="CX92" s="68">
        <v>45470</v>
      </c>
      <c r="CY92" s="67" t="s">
        <v>580</v>
      </c>
      <c r="CZ92" s="67" t="s">
        <v>581</v>
      </c>
      <c r="DA92" s="67" t="s">
        <v>608</v>
      </c>
      <c r="DB92" s="81">
        <v>1767920.19</v>
      </c>
      <c r="DC92" s="67"/>
      <c r="DD92" s="67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</row>
    <row r="93" spans="2:1477" s="69" customFormat="1">
      <c r="B93" s="67" t="s">
        <v>3</v>
      </c>
      <c r="C93" s="67" t="s">
        <v>377</v>
      </c>
      <c r="D93" s="67" t="s">
        <v>378</v>
      </c>
      <c r="E93" s="68">
        <v>44951</v>
      </c>
      <c r="F93" s="67" t="s">
        <v>583</v>
      </c>
      <c r="G93" s="67" t="s">
        <v>584</v>
      </c>
      <c r="H93" s="187">
        <v>1</v>
      </c>
      <c r="I93" s="69">
        <v>0</v>
      </c>
      <c r="J93" s="69">
        <v>194</v>
      </c>
      <c r="K93" s="69">
        <v>305</v>
      </c>
      <c r="L93" s="69">
        <v>305</v>
      </c>
      <c r="M93" s="186">
        <f t="shared" si="45"/>
        <v>1</v>
      </c>
      <c r="N93" s="69">
        <f t="shared" si="46"/>
        <v>1</v>
      </c>
      <c r="O93" s="69">
        <v>0</v>
      </c>
      <c r="P93" s="69">
        <v>0</v>
      </c>
      <c r="Q93" s="69">
        <v>0</v>
      </c>
      <c r="R93" s="69">
        <v>111</v>
      </c>
      <c r="S93" s="69">
        <v>0</v>
      </c>
      <c r="T93" s="190">
        <v>798900</v>
      </c>
      <c r="U93" s="190">
        <v>41899</v>
      </c>
      <c r="V93" s="190">
        <v>757001</v>
      </c>
      <c r="W93" s="190">
        <v>798900</v>
      </c>
      <c r="X93" s="190">
        <v>732677</v>
      </c>
      <c r="Y93" s="190">
        <v>0</v>
      </c>
      <c r="Z93" s="190">
        <v>0</v>
      </c>
      <c r="AA93" s="190">
        <v>0</v>
      </c>
      <c r="AB93" s="190">
        <v>732677</v>
      </c>
      <c r="AC93" s="190">
        <v>732677</v>
      </c>
      <c r="AD93" s="186">
        <f t="shared" si="47"/>
        <v>0.96786794205027471</v>
      </c>
      <c r="AE93" s="69">
        <f t="shared" si="48"/>
        <v>1</v>
      </c>
      <c r="AF93" s="190">
        <v>0</v>
      </c>
      <c r="AG93" s="190">
        <v>0</v>
      </c>
      <c r="AH93" s="69">
        <v>86</v>
      </c>
      <c r="AI93" s="69">
        <v>25</v>
      </c>
      <c r="AJ93" s="69">
        <v>0</v>
      </c>
      <c r="AK93" s="69">
        <v>0</v>
      </c>
      <c r="AL93" s="80">
        <v>0</v>
      </c>
      <c r="AM93" s="80">
        <v>0</v>
      </c>
      <c r="AN93" s="69">
        <v>0</v>
      </c>
      <c r="AO93" s="69">
        <v>0</v>
      </c>
      <c r="AP93" s="80">
        <v>11481</v>
      </c>
      <c r="AQ93" s="80">
        <v>0</v>
      </c>
      <c r="AR93" s="69">
        <v>0</v>
      </c>
      <c r="AS93" s="69">
        <v>0</v>
      </c>
      <c r="AT93" s="80">
        <v>0</v>
      </c>
      <c r="AU93" s="80">
        <v>0</v>
      </c>
      <c r="AV93" s="69">
        <v>0</v>
      </c>
      <c r="AW93" s="69">
        <v>0</v>
      </c>
      <c r="AX93" s="80">
        <v>0</v>
      </c>
      <c r="AY93" s="80">
        <v>0</v>
      </c>
      <c r="AZ93" s="69">
        <v>0</v>
      </c>
      <c r="BA93" s="69">
        <v>0</v>
      </c>
      <c r="BB93" s="80">
        <v>0</v>
      </c>
      <c r="BC93" s="80">
        <v>0</v>
      </c>
      <c r="BD93" s="69">
        <v>0</v>
      </c>
      <c r="BE93" s="69">
        <v>0</v>
      </c>
      <c r="BF93" s="80">
        <v>0</v>
      </c>
      <c r="BG93" s="80">
        <v>0</v>
      </c>
      <c r="BH93" s="69">
        <v>0</v>
      </c>
      <c r="BI93" s="69">
        <v>0</v>
      </c>
      <c r="BJ93" s="80">
        <v>0</v>
      </c>
      <c r="BK93" s="80">
        <v>0</v>
      </c>
      <c r="BL93" s="69">
        <v>0</v>
      </c>
      <c r="BM93" s="69">
        <v>0</v>
      </c>
      <c r="BN93" s="80">
        <v>0</v>
      </c>
      <c r="BO93" s="80">
        <v>0</v>
      </c>
      <c r="BP93" s="69">
        <v>0</v>
      </c>
      <c r="BQ93" s="69">
        <v>0</v>
      </c>
      <c r="BR93" s="80">
        <v>0</v>
      </c>
      <c r="BS93" s="80">
        <v>0</v>
      </c>
      <c r="BT93" s="69">
        <v>0</v>
      </c>
      <c r="BU93" s="69">
        <v>0</v>
      </c>
      <c r="BV93" s="80">
        <v>0</v>
      </c>
      <c r="BW93" s="80">
        <v>0</v>
      </c>
      <c r="BX93" s="69">
        <v>0</v>
      </c>
      <c r="BY93" s="69">
        <v>0</v>
      </c>
      <c r="BZ93" s="80">
        <v>0</v>
      </c>
      <c r="CA93" s="80">
        <v>0</v>
      </c>
      <c r="CB93" s="69">
        <v>0</v>
      </c>
      <c r="CC93" s="69">
        <v>0</v>
      </c>
      <c r="CD93" s="80">
        <v>0</v>
      </c>
      <c r="CE93" s="80">
        <v>0</v>
      </c>
      <c r="CF93" s="69">
        <v>0</v>
      </c>
      <c r="CG93" s="69">
        <v>0</v>
      </c>
      <c r="CH93" s="80">
        <v>0</v>
      </c>
      <c r="CI93" s="80">
        <v>0</v>
      </c>
      <c r="CJ93" s="69">
        <v>0</v>
      </c>
      <c r="CK93" s="69">
        <v>0</v>
      </c>
      <c r="CL93" s="80">
        <v>11481</v>
      </c>
      <c r="CM93" s="80">
        <v>0</v>
      </c>
      <c r="CN93" s="67" t="s">
        <v>496</v>
      </c>
      <c r="CO93" s="67" t="s">
        <v>497</v>
      </c>
      <c r="CP93" s="67" t="s">
        <v>415</v>
      </c>
      <c r="CQ93" s="67" t="s">
        <v>415</v>
      </c>
      <c r="CR93" s="67" t="s">
        <v>415</v>
      </c>
      <c r="CS93" s="67" t="s">
        <v>415</v>
      </c>
      <c r="CT93" s="68">
        <v>45568</v>
      </c>
      <c r="CU93" s="67" t="s">
        <v>578</v>
      </c>
      <c r="CV93" s="67" t="s">
        <v>579</v>
      </c>
      <c r="CW93" s="68" t="s">
        <v>168</v>
      </c>
      <c r="CX93" s="68">
        <v>45471</v>
      </c>
      <c r="CY93" s="67" t="s">
        <v>580</v>
      </c>
      <c r="CZ93" s="67" t="s">
        <v>581</v>
      </c>
      <c r="DA93" s="67" t="s">
        <v>608</v>
      </c>
      <c r="DB93" s="81">
        <v>879882.26</v>
      </c>
      <c r="DC93" s="67"/>
      <c r="DD93" s="67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</row>
    <row r="94" spans="2:1477" s="69" customFormat="1">
      <c r="B94" s="67" t="s">
        <v>3</v>
      </c>
      <c r="C94" s="67" t="s">
        <v>262</v>
      </c>
      <c r="D94" s="67" t="s">
        <v>263</v>
      </c>
      <c r="E94" s="68">
        <v>44979</v>
      </c>
      <c r="F94" s="67" t="s">
        <v>583</v>
      </c>
      <c r="G94" s="67" t="s">
        <v>584</v>
      </c>
      <c r="H94" s="187">
        <v>2</v>
      </c>
      <c r="I94" s="69">
        <v>4</v>
      </c>
      <c r="J94" s="69">
        <v>278</v>
      </c>
      <c r="K94" s="69">
        <v>325</v>
      </c>
      <c r="L94" s="69">
        <v>325</v>
      </c>
      <c r="M94" s="186">
        <f t="shared" si="45"/>
        <v>1.0179856115107915</v>
      </c>
      <c r="N94" s="69">
        <f t="shared" si="46"/>
        <v>1</v>
      </c>
      <c r="O94" s="69">
        <v>0</v>
      </c>
      <c r="P94" s="69">
        <v>0</v>
      </c>
      <c r="Q94" s="69">
        <v>0</v>
      </c>
      <c r="R94" s="69">
        <v>42</v>
      </c>
      <c r="S94" s="69">
        <v>37</v>
      </c>
      <c r="T94" s="190">
        <v>6949432</v>
      </c>
      <c r="U94" s="190">
        <v>61964</v>
      </c>
      <c r="V94" s="190">
        <v>6887469</v>
      </c>
      <c r="W94" s="190">
        <v>7359443</v>
      </c>
      <c r="X94" s="190">
        <v>7308401</v>
      </c>
      <c r="Y94" s="190">
        <v>0</v>
      </c>
      <c r="Z94" s="190">
        <v>0</v>
      </c>
      <c r="AA94" s="190">
        <v>0</v>
      </c>
      <c r="AB94" s="190">
        <v>7308401</v>
      </c>
      <c r="AC94" s="190">
        <v>7303926</v>
      </c>
      <c r="AD94" s="186">
        <f t="shared" si="47"/>
        <v>1.0604658982857127</v>
      </c>
      <c r="AE94" s="69">
        <f t="shared" si="48"/>
        <v>1</v>
      </c>
      <c r="AF94" s="190">
        <v>-4475</v>
      </c>
      <c r="AG94" s="190">
        <v>625462</v>
      </c>
      <c r="AH94" s="69">
        <v>25</v>
      </c>
      <c r="AI94" s="69">
        <v>17</v>
      </c>
      <c r="AJ94" s="69">
        <v>0</v>
      </c>
      <c r="AK94" s="69">
        <v>0</v>
      </c>
      <c r="AL94" s="80">
        <v>0</v>
      </c>
      <c r="AM94" s="80">
        <v>0</v>
      </c>
      <c r="AN94" s="69">
        <v>0</v>
      </c>
      <c r="AO94" s="69">
        <v>5</v>
      </c>
      <c r="AP94" s="80">
        <v>72039</v>
      </c>
      <c r="AQ94" s="80">
        <v>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20090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0</v>
      </c>
      <c r="BQ94" s="69">
        <v>0</v>
      </c>
      <c r="BR94" s="80">
        <v>0</v>
      </c>
      <c r="BS94" s="80">
        <v>0</v>
      </c>
      <c r="BT94" s="69">
        <v>0</v>
      </c>
      <c r="BU94" s="69">
        <v>0</v>
      </c>
      <c r="BV94" s="80">
        <v>102645</v>
      </c>
      <c r="BW94" s="80">
        <v>0</v>
      </c>
      <c r="BX94" s="69">
        <v>0</v>
      </c>
      <c r="BY94" s="69">
        <v>0</v>
      </c>
      <c r="BZ94" s="80">
        <v>235326</v>
      </c>
      <c r="CA94" s="80">
        <v>235326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0</v>
      </c>
      <c r="CK94" s="69">
        <v>5</v>
      </c>
      <c r="CL94" s="80">
        <v>430100</v>
      </c>
      <c r="CM94" s="80">
        <v>235326</v>
      </c>
      <c r="CN94" s="67" t="s">
        <v>524</v>
      </c>
      <c r="CO94" s="67" t="s">
        <v>525</v>
      </c>
      <c r="CP94" s="67" t="s">
        <v>415</v>
      </c>
      <c r="CQ94" s="67" t="s">
        <v>415</v>
      </c>
      <c r="CR94" s="67" t="s">
        <v>415</v>
      </c>
      <c r="CS94" s="67" t="s">
        <v>415</v>
      </c>
      <c r="CT94" s="68">
        <v>45539</v>
      </c>
      <c r="CU94" s="67" t="s">
        <v>576</v>
      </c>
      <c r="CV94" s="67" t="s">
        <v>579</v>
      </c>
      <c r="CW94" s="68" t="s">
        <v>168</v>
      </c>
      <c r="CX94" s="68">
        <v>45406</v>
      </c>
      <c r="CY94" s="67" t="s">
        <v>580</v>
      </c>
      <c r="CZ94" s="67" t="s">
        <v>581</v>
      </c>
      <c r="DA94" s="67" t="s">
        <v>607</v>
      </c>
      <c r="DB94" s="81">
        <v>6229901.3300000001</v>
      </c>
      <c r="DC94" s="67"/>
      <c r="DD94" s="67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2:1477" s="69" customFormat="1">
      <c r="B95" s="67" t="s">
        <v>3</v>
      </c>
      <c r="C95" s="67" t="s">
        <v>264</v>
      </c>
      <c r="D95" s="67" t="s">
        <v>265</v>
      </c>
      <c r="E95" s="68">
        <v>45014</v>
      </c>
      <c r="F95" s="67" t="s">
        <v>583</v>
      </c>
      <c r="G95" s="67" t="s">
        <v>584</v>
      </c>
      <c r="H95" s="187">
        <v>2</v>
      </c>
      <c r="I95" s="69">
        <v>1</v>
      </c>
      <c r="J95" s="69">
        <v>257</v>
      </c>
      <c r="K95" s="69">
        <v>329</v>
      </c>
      <c r="L95" s="69">
        <v>328</v>
      </c>
      <c r="M95" s="186">
        <f t="shared" si="45"/>
        <v>1.0350194552529184</v>
      </c>
      <c r="N95" s="69">
        <f t="shared" si="46"/>
        <v>1</v>
      </c>
      <c r="O95" s="69">
        <v>1</v>
      </c>
      <c r="P95" s="69">
        <v>0</v>
      </c>
      <c r="Q95" s="69">
        <v>0</v>
      </c>
      <c r="R95" s="69">
        <v>72</v>
      </c>
      <c r="S95" s="69">
        <v>0</v>
      </c>
      <c r="T95" s="190">
        <v>2584711</v>
      </c>
      <c r="U95" s="190">
        <v>50000</v>
      </c>
      <c r="V95" s="190">
        <v>2534711</v>
      </c>
      <c r="W95" s="190">
        <v>2601574</v>
      </c>
      <c r="X95" s="190">
        <v>2230880</v>
      </c>
      <c r="Y95" s="190">
        <v>0</v>
      </c>
      <c r="Z95" s="190">
        <v>0</v>
      </c>
      <c r="AA95" s="190">
        <v>0</v>
      </c>
      <c r="AB95" s="190">
        <v>2230880</v>
      </c>
      <c r="AC95" s="190">
        <v>2230536</v>
      </c>
      <c r="AD95" s="186">
        <f t="shared" si="47"/>
        <v>0.87999618102418775</v>
      </c>
      <c r="AE95" s="69">
        <f t="shared" si="48"/>
        <v>1</v>
      </c>
      <c r="AF95" s="190">
        <v>-344</v>
      </c>
      <c r="AG95" s="190">
        <v>16863</v>
      </c>
      <c r="AH95" s="69">
        <v>37</v>
      </c>
      <c r="AI95" s="69">
        <v>25</v>
      </c>
      <c r="AJ95" s="69">
        <v>0</v>
      </c>
      <c r="AK95" s="69">
        <v>0</v>
      </c>
      <c r="AL95" s="80">
        <v>16021</v>
      </c>
      <c r="AM95" s="80">
        <v>1355</v>
      </c>
      <c r="AN95" s="69">
        <v>10</v>
      </c>
      <c r="AO95" s="69">
        <v>0</v>
      </c>
      <c r="AP95" s="80">
        <v>24729</v>
      </c>
      <c r="AQ95" s="80">
        <v>2461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0</v>
      </c>
      <c r="BE95" s="69">
        <v>0</v>
      </c>
      <c r="BF95" s="80">
        <v>0</v>
      </c>
      <c r="BG95" s="80">
        <v>0</v>
      </c>
      <c r="BH95" s="69">
        <v>0</v>
      </c>
      <c r="BI95" s="69">
        <v>0</v>
      </c>
      <c r="BJ95" s="80">
        <v>1436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0</v>
      </c>
      <c r="BR95" s="80">
        <v>0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10</v>
      </c>
      <c r="CK95" s="69">
        <v>0</v>
      </c>
      <c r="CL95" s="80">
        <v>42185</v>
      </c>
      <c r="CM95" s="80">
        <v>3816</v>
      </c>
      <c r="CN95" s="67" t="s">
        <v>500</v>
      </c>
      <c r="CO95" s="67" t="s">
        <v>501</v>
      </c>
      <c r="CP95" s="67" t="s">
        <v>415</v>
      </c>
      <c r="CQ95" s="67" t="s">
        <v>415</v>
      </c>
      <c r="CR95" s="67" t="s">
        <v>415</v>
      </c>
      <c r="CS95" s="67" t="s">
        <v>415</v>
      </c>
      <c r="CT95" s="68">
        <v>45532</v>
      </c>
      <c r="CU95" s="67" t="s">
        <v>576</v>
      </c>
      <c r="CV95" s="67" t="s">
        <v>579</v>
      </c>
      <c r="CW95" s="68" t="s">
        <v>168</v>
      </c>
      <c r="CX95" s="68">
        <v>45472</v>
      </c>
      <c r="CY95" s="67" t="s">
        <v>580</v>
      </c>
      <c r="CZ95" s="67" t="s">
        <v>581</v>
      </c>
      <c r="DA95" s="67" t="s">
        <v>606</v>
      </c>
      <c r="DB95" s="81">
        <v>2408670.9900000002</v>
      </c>
      <c r="DC95" s="67"/>
      <c r="DD95" s="67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2:1477" s="69" customFormat="1">
      <c r="B96" s="67" t="s">
        <v>3</v>
      </c>
      <c r="C96" s="67" t="s">
        <v>379</v>
      </c>
      <c r="D96" s="67" t="s">
        <v>380</v>
      </c>
      <c r="E96" s="68">
        <v>45196</v>
      </c>
      <c r="F96" s="67" t="s">
        <v>576</v>
      </c>
      <c r="G96" s="67" t="s">
        <v>581</v>
      </c>
      <c r="H96" s="187">
        <v>1</v>
      </c>
      <c r="I96" s="69">
        <v>0</v>
      </c>
      <c r="J96" s="69">
        <v>80</v>
      </c>
      <c r="K96" s="69">
        <v>133</v>
      </c>
      <c r="L96" s="69">
        <v>129</v>
      </c>
      <c r="M96" s="186">
        <f t="shared" si="45"/>
        <v>0.95</v>
      </c>
      <c r="N96" s="69">
        <f t="shared" si="46"/>
        <v>1</v>
      </c>
      <c r="O96" s="69">
        <v>4</v>
      </c>
      <c r="P96" s="69">
        <v>0</v>
      </c>
      <c r="Q96" s="69">
        <v>0</v>
      </c>
      <c r="R96" s="69">
        <v>53</v>
      </c>
      <c r="S96" s="69">
        <v>0</v>
      </c>
      <c r="T96" s="190">
        <v>555556</v>
      </c>
      <c r="U96" s="190">
        <v>31410</v>
      </c>
      <c r="V96" s="190">
        <v>524146</v>
      </c>
      <c r="W96" s="190">
        <v>555556</v>
      </c>
      <c r="X96" s="190">
        <v>522780</v>
      </c>
      <c r="Y96" s="190">
        <v>0</v>
      </c>
      <c r="Z96" s="190">
        <v>0</v>
      </c>
      <c r="AA96" s="190">
        <v>0</v>
      </c>
      <c r="AB96" s="190">
        <v>522780</v>
      </c>
      <c r="AC96" s="190">
        <v>522780</v>
      </c>
      <c r="AD96" s="186">
        <f t="shared" si="47"/>
        <v>0.9973938559103761</v>
      </c>
      <c r="AE96" s="69">
        <f t="shared" si="48"/>
        <v>1</v>
      </c>
      <c r="AF96" s="190">
        <v>0</v>
      </c>
      <c r="AG96" s="190">
        <v>0</v>
      </c>
      <c r="AH96" s="69">
        <v>47</v>
      </c>
      <c r="AI96" s="69">
        <v>6</v>
      </c>
      <c r="AJ96" s="69">
        <v>0</v>
      </c>
      <c r="AK96" s="69">
        <v>0</v>
      </c>
      <c r="AL96" s="80">
        <v>0</v>
      </c>
      <c r="AM96" s="80">
        <v>0</v>
      </c>
      <c r="AN96" s="69">
        <v>0</v>
      </c>
      <c r="AO96" s="69">
        <v>0</v>
      </c>
      <c r="AP96" s="80">
        <v>0</v>
      </c>
      <c r="AQ96" s="80">
        <v>0</v>
      </c>
      <c r="AR96" s="69">
        <v>0</v>
      </c>
      <c r="AS96" s="69">
        <v>0</v>
      </c>
      <c r="AT96" s="80">
        <v>0</v>
      </c>
      <c r="AU96" s="80">
        <v>0</v>
      </c>
      <c r="AV96" s="69">
        <v>0</v>
      </c>
      <c r="AW96" s="69">
        <v>0</v>
      </c>
      <c r="AX96" s="80">
        <v>0</v>
      </c>
      <c r="AY96" s="80">
        <v>0</v>
      </c>
      <c r="AZ96" s="69">
        <v>0</v>
      </c>
      <c r="BA96" s="69">
        <v>0</v>
      </c>
      <c r="BB96" s="80">
        <v>0</v>
      </c>
      <c r="BC96" s="80">
        <v>0</v>
      </c>
      <c r="BD96" s="69">
        <v>0</v>
      </c>
      <c r="BE96" s="69">
        <v>0</v>
      </c>
      <c r="BF96" s="80">
        <v>0</v>
      </c>
      <c r="BG96" s="80">
        <v>0</v>
      </c>
      <c r="BH96" s="69">
        <v>0</v>
      </c>
      <c r="BI96" s="69">
        <v>0</v>
      </c>
      <c r="BJ96" s="80">
        <v>0</v>
      </c>
      <c r="BK96" s="80">
        <v>0</v>
      </c>
      <c r="BL96" s="69">
        <v>0</v>
      </c>
      <c r="BM96" s="69">
        <v>0</v>
      </c>
      <c r="BN96" s="80">
        <v>0</v>
      </c>
      <c r="BO96" s="80">
        <v>0</v>
      </c>
      <c r="BP96" s="69">
        <v>0</v>
      </c>
      <c r="BQ96" s="69">
        <v>0</v>
      </c>
      <c r="BR96" s="80">
        <v>0</v>
      </c>
      <c r="BS96" s="80">
        <v>0</v>
      </c>
      <c r="BT96" s="69">
        <v>0</v>
      </c>
      <c r="BU96" s="69">
        <v>0</v>
      </c>
      <c r="BV96" s="80">
        <v>0</v>
      </c>
      <c r="BW96" s="80">
        <v>0</v>
      </c>
      <c r="BX96" s="69">
        <v>0</v>
      </c>
      <c r="BY96" s="69">
        <v>0</v>
      </c>
      <c r="BZ96" s="80">
        <v>0</v>
      </c>
      <c r="CA96" s="80">
        <v>0</v>
      </c>
      <c r="CB96" s="69">
        <v>0</v>
      </c>
      <c r="CC96" s="69">
        <v>0</v>
      </c>
      <c r="CD96" s="80">
        <v>0</v>
      </c>
      <c r="CE96" s="80">
        <v>0</v>
      </c>
      <c r="CF96" s="69">
        <v>0</v>
      </c>
      <c r="CG96" s="69">
        <v>0</v>
      </c>
      <c r="CH96" s="80">
        <v>0</v>
      </c>
      <c r="CI96" s="80">
        <v>0</v>
      </c>
      <c r="CJ96" s="69">
        <v>0</v>
      </c>
      <c r="CK96" s="69">
        <v>0</v>
      </c>
      <c r="CL96" s="80">
        <v>0</v>
      </c>
      <c r="CM96" s="80">
        <v>0</v>
      </c>
      <c r="CN96" s="67" t="s">
        <v>526</v>
      </c>
      <c r="CO96" s="67" t="s">
        <v>527</v>
      </c>
      <c r="CP96" s="67" t="s">
        <v>415</v>
      </c>
      <c r="CQ96" s="67" t="s">
        <v>415</v>
      </c>
      <c r="CR96" s="67" t="s">
        <v>415</v>
      </c>
      <c r="CS96" s="67" t="s">
        <v>415</v>
      </c>
      <c r="CT96" s="68">
        <v>45622</v>
      </c>
      <c r="CU96" s="67" t="s">
        <v>578</v>
      </c>
      <c r="CV96" s="67" t="s">
        <v>579</v>
      </c>
      <c r="CW96" s="68" t="s">
        <v>168</v>
      </c>
      <c r="CX96" s="68">
        <v>45595</v>
      </c>
      <c r="CY96" s="67" t="s">
        <v>578</v>
      </c>
      <c r="CZ96" s="67" t="s">
        <v>579</v>
      </c>
      <c r="DA96" s="67" t="s">
        <v>608</v>
      </c>
      <c r="DB96" s="81">
        <v>659609.69999999995</v>
      </c>
      <c r="DC96" s="67"/>
      <c r="DD96" s="67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</row>
    <row r="97" spans="2:1477" s="5" customFormat="1" ht="12.75" thickBot="1">
      <c r="B97" s="75"/>
      <c r="C97" s="75"/>
      <c r="D97" s="75"/>
      <c r="E97" s="68"/>
      <c r="F97" s="75"/>
      <c r="G97" s="75"/>
      <c r="H97" s="187"/>
      <c r="I97" s="76"/>
      <c r="J97" s="76"/>
      <c r="K97" s="76"/>
      <c r="L97" s="76"/>
      <c r="M97" s="140"/>
      <c r="N97" s="69"/>
      <c r="O97" s="76"/>
      <c r="P97" s="76"/>
      <c r="Q97" s="76"/>
      <c r="R97" s="76"/>
      <c r="S97" s="76"/>
      <c r="T97" s="77"/>
      <c r="U97" s="77"/>
      <c r="V97" s="77"/>
      <c r="W97" s="77"/>
      <c r="X97" s="77"/>
      <c r="Y97" s="190"/>
      <c r="Z97" s="190"/>
      <c r="AA97" s="190"/>
      <c r="AB97" s="190"/>
      <c r="AC97" s="190"/>
      <c r="AD97" s="140"/>
      <c r="AE97" s="69"/>
      <c r="AF97" s="190"/>
      <c r="AG97" s="190"/>
      <c r="AH97" s="76"/>
      <c r="AI97" s="76"/>
      <c r="AJ97" s="78"/>
      <c r="AK97" s="78"/>
      <c r="AL97" s="80"/>
      <c r="AM97" s="80"/>
      <c r="AN97" s="78"/>
      <c r="AO97" s="78"/>
      <c r="AP97" s="80"/>
      <c r="AQ97" s="80"/>
      <c r="AR97" s="78"/>
      <c r="AS97" s="78"/>
      <c r="AT97" s="80"/>
      <c r="AU97" s="80"/>
      <c r="AV97" s="78"/>
      <c r="AW97" s="78"/>
      <c r="AX97" s="80"/>
      <c r="AY97" s="80"/>
      <c r="AZ97" s="78"/>
      <c r="BA97" s="78"/>
      <c r="BB97" s="80"/>
      <c r="BC97" s="80"/>
      <c r="BD97" s="78"/>
      <c r="BE97" s="78"/>
      <c r="BF97" s="80"/>
      <c r="BG97" s="80"/>
      <c r="BH97" s="78"/>
      <c r="BI97" s="78"/>
      <c r="BJ97" s="80"/>
      <c r="BK97" s="80"/>
      <c r="BL97" s="78"/>
      <c r="BM97" s="78"/>
      <c r="BN97" s="80"/>
      <c r="BO97" s="80"/>
      <c r="BP97" s="78"/>
      <c r="BQ97" s="78"/>
      <c r="BR97" s="80"/>
      <c r="BS97" s="80"/>
      <c r="BT97" s="78"/>
      <c r="BU97" s="78"/>
      <c r="BV97" s="80"/>
      <c r="BW97" s="80"/>
      <c r="BX97" s="78"/>
      <c r="BY97" s="78"/>
      <c r="BZ97" s="80"/>
      <c r="CA97" s="80"/>
      <c r="CB97" s="78"/>
      <c r="CC97" s="78"/>
      <c r="CD97" s="80"/>
      <c r="CE97" s="80"/>
      <c r="CF97" s="78"/>
      <c r="CG97" s="78"/>
      <c r="CH97" s="80"/>
      <c r="CI97" s="80"/>
      <c r="CJ97" s="78"/>
      <c r="CK97" s="78"/>
      <c r="CL97" s="80"/>
      <c r="CM97" s="80"/>
      <c r="CN97" s="79"/>
      <c r="CO97" s="79"/>
      <c r="CP97" s="79"/>
      <c r="CQ97" s="79"/>
      <c r="CR97" s="79"/>
      <c r="CS97" s="79"/>
      <c r="CT97" s="68"/>
      <c r="CU97" s="75"/>
      <c r="CV97" s="75"/>
      <c r="CW97" s="68"/>
      <c r="CX97" s="68"/>
      <c r="CY97" s="75"/>
      <c r="CZ97" s="75"/>
      <c r="DA97" s="75"/>
      <c r="DB97" s="77"/>
      <c r="DC97" s="76"/>
      <c r="DD97" s="211"/>
    </row>
    <row r="98" spans="2:1477" s="6" customFormat="1" ht="24" customHeight="1" thickTop="1">
      <c r="B98" s="258" t="s">
        <v>642</v>
      </c>
      <c r="C98" s="259"/>
      <c r="D98" s="260"/>
      <c r="E98" s="110"/>
      <c r="F98" s="111"/>
      <c r="G98" s="159">
        <f>IF(B83="","",ROWS(B83:B97)-1)</f>
        <v>14</v>
      </c>
      <c r="H98" s="112">
        <f>SUM(H83:H97)</f>
        <v>30</v>
      </c>
      <c r="I98" s="112">
        <f>SUM(I83:I97)</f>
        <v>58</v>
      </c>
      <c r="J98" s="112">
        <f>SUM(J83:J97)</f>
        <v>5847</v>
      </c>
      <c r="K98" s="112">
        <f>SUM(K83:K97)</f>
        <v>8247</v>
      </c>
      <c r="L98" s="112">
        <f>SUM(L83:L97)</f>
        <v>8223</v>
      </c>
      <c r="M98" s="142">
        <f>IF(G98="",0,N98/G98)</f>
        <v>1</v>
      </c>
      <c r="N98" s="112">
        <f t="shared" ref="N98:AC98" si="49">SUM(N83:N97)</f>
        <v>14</v>
      </c>
      <c r="O98" s="112">
        <f t="shared" si="49"/>
        <v>24</v>
      </c>
      <c r="P98" s="113">
        <f t="shared" si="49"/>
        <v>0</v>
      </c>
      <c r="Q98" s="113">
        <f t="shared" si="49"/>
        <v>0</v>
      </c>
      <c r="R98" s="112">
        <f t="shared" si="49"/>
        <v>2156</v>
      </c>
      <c r="S98" s="112">
        <f t="shared" si="49"/>
        <v>276</v>
      </c>
      <c r="T98" s="114">
        <f t="shared" si="49"/>
        <v>136231474</v>
      </c>
      <c r="U98" s="114">
        <f t="shared" si="49"/>
        <v>1045333</v>
      </c>
      <c r="V98" s="114">
        <f t="shared" si="49"/>
        <v>135186142</v>
      </c>
      <c r="W98" s="114">
        <f t="shared" si="49"/>
        <v>139286391</v>
      </c>
      <c r="X98" s="114">
        <f t="shared" si="49"/>
        <v>137227612</v>
      </c>
      <c r="Y98" s="114">
        <f t="shared" si="49"/>
        <v>0</v>
      </c>
      <c r="Z98" s="114">
        <f t="shared" si="49"/>
        <v>-75000</v>
      </c>
      <c r="AA98" s="114">
        <f t="shared" si="49"/>
        <v>-75000</v>
      </c>
      <c r="AB98" s="114">
        <f t="shared" si="49"/>
        <v>137152612</v>
      </c>
      <c r="AC98" s="114">
        <f t="shared" si="49"/>
        <v>138030387</v>
      </c>
      <c r="AD98" s="142">
        <f>IF(G98="",0,AE98/G98)</f>
        <v>1</v>
      </c>
      <c r="AE98" s="144">
        <f t="shared" ref="AE98:CM98" si="50">SUM(AE83:AE97)</f>
        <v>14</v>
      </c>
      <c r="AF98" s="114">
        <f t="shared" si="50"/>
        <v>1225902</v>
      </c>
      <c r="AG98" s="114">
        <f t="shared" si="50"/>
        <v>3270366</v>
      </c>
      <c r="AH98" s="115">
        <f t="shared" si="50"/>
        <v>1527</v>
      </c>
      <c r="AI98" s="115">
        <f t="shared" si="50"/>
        <v>514</v>
      </c>
      <c r="AJ98" s="115">
        <f t="shared" si="50"/>
        <v>1</v>
      </c>
      <c r="AK98" s="115">
        <f t="shared" si="50"/>
        <v>75</v>
      </c>
      <c r="AL98" s="114">
        <f t="shared" si="50"/>
        <v>2002508</v>
      </c>
      <c r="AM98" s="114">
        <f t="shared" si="50"/>
        <v>600658</v>
      </c>
      <c r="AN98" s="115">
        <f t="shared" si="50"/>
        <v>94</v>
      </c>
      <c r="AO98" s="115">
        <f t="shared" si="50"/>
        <v>48</v>
      </c>
      <c r="AP98" s="114">
        <f t="shared" si="50"/>
        <v>1182842</v>
      </c>
      <c r="AQ98" s="114">
        <f t="shared" si="50"/>
        <v>306688</v>
      </c>
      <c r="AR98" s="115">
        <f t="shared" si="50"/>
        <v>0</v>
      </c>
      <c r="AS98" s="115">
        <f t="shared" si="50"/>
        <v>0</v>
      </c>
      <c r="AT98" s="114">
        <f t="shared" si="50"/>
        <v>2420</v>
      </c>
      <c r="AU98" s="114">
        <f t="shared" si="50"/>
        <v>0</v>
      </c>
      <c r="AV98" s="115">
        <f t="shared" si="50"/>
        <v>0</v>
      </c>
      <c r="AW98" s="115">
        <f t="shared" si="50"/>
        <v>0</v>
      </c>
      <c r="AX98" s="114">
        <f t="shared" si="50"/>
        <v>-1173394</v>
      </c>
      <c r="AY98" s="114">
        <f t="shared" si="50"/>
        <v>0</v>
      </c>
      <c r="AZ98" s="115">
        <f t="shared" si="50"/>
        <v>0</v>
      </c>
      <c r="BA98" s="115">
        <f t="shared" si="50"/>
        <v>0</v>
      </c>
      <c r="BB98" s="114">
        <f t="shared" si="50"/>
        <v>0</v>
      </c>
      <c r="BC98" s="114">
        <f t="shared" si="50"/>
        <v>0</v>
      </c>
      <c r="BD98" s="115">
        <f t="shared" si="50"/>
        <v>20</v>
      </c>
      <c r="BE98" s="115">
        <f t="shared" si="50"/>
        <v>10</v>
      </c>
      <c r="BF98" s="114">
        <f t="shared" si="50"/>
        <v>397249</v>
      </c>
      <c r="BG98" s="114">
        <f t="shared" si="50"/>
        <v>0</v>
      </c>
      <c r="BH98" s="115">
        <f t="shared" si="50"/>
        <v>0</v>
      </c>
      <c r="BI98" s="115">
        <f t="shared" si="50"/>
        <v>71</v>
      </c>
      <c r="BJ98" s="114">
        <f t="shared" si="50"/>
        <v>59420</v>
      </c>
      <c r="BK98" s="114">
        <f t="shared" si="50"/>
        <v>1041</v>
      </c>
      <c r="BL98" s="115">
        <f t="shared" si="50"/>
        <v>0</v>
      </c>
      <c r="BM98" s="115">
        <f t="shared" si="50"/>
        <v>0</v>
      </c>
      <c r="BN98" s="114">
        <f t="shared" si="50"/>
        <v>0</v>
      </c>
      <c r="BO98" s="114">
        <f t="shared" si="50"/>
        <v>0</v>
      </c>
      <c r="BP98" s="115">
        <f t="shared" si="50"/>
        <v>116</v>
      </c>
      <c r="BQ98" s="115">
        <f t="shared" si="50"/>
        <v>0</v>
      </c>
      <c r="BR98" s="114">
        <f t="shared" si="50"/>
        <v>281210</v>
      </c>
      <c r="BS98" s="114">
        <f t="shared" si="50"/>
        <v>0</v>
      </c>
      <c r="BT98" s="115">
        <f t="shared" si="50"/>
        <v>0</v>
      </c>
      <c r="BU98" s="115">
        <f t="shared" si="50"/>
        <v>40</v>
      </c>
      <c r="BV98" s="114">
        <f t="shared" si="50"/>
        <v>183969</v>
      </c>
      <c r="BW98" s="114">
        <f t="shared" si="50"/>
        <v>79113</v>
      </c>
      <c r="BX98" s="115">
        <f t="shared" si="50"/>
        <v>0</v>
      </c>
      <c r="BY98" s="115">
        <f t="shared" si="50"/>
        <v>0</v>
      </c>
      <c r="BZ98" s="114">
        <f t="shared" si="50"/>
        <v>235326</v>
      </c>
      <c r="CA98" s="114">
        <f t="shared" si="50"/>
        <v>235326</v>
      </c>
      <c r="CB98" s="115">
        <f t="shared" si="50"/>
        <v>0</v>
      </c>
      <c r="CC98" s="115">
        <f t="shared" si="50"/>
        <v>0</v>
      </c>
      <c r="CD98" s="114">
        <f t="shared" si="50"/>
        <v>0</v>
      </c>
      <c r="CE98" s="114">
        <f t="shared" si="50"/>
        <v>0</v>
      </c>
      <c r="CF98" s="115">
        <f t="shared" si="50"/>
        <v>0</v>
      </c>
      <c r="CG98" s="115">
        <f t="shared" si="50"/>
        <v>0</v>
      </c>
      <c r="CH98" s="114">
        <f t="shared" si="50"/>
        <v>0</v>
      </c>
      <c r="CI98" s="114">
        <f t="shared" si="50"/>
        <v>0</v>
      </c>
      <c r="CJ98" s="115">
        <f t="shared" si="50"/>
        <v>231</v>
      </c>
      <c r="CK98" s="115">
        <f t="shared" si="50"/>
        <v>244</v>
      </c>
      <c r="CL98" s="114">
        <f t="shared" si="50"/>
        <v>3171550</v>
      </c>
      <c r="CM98" s="114">
        <f t="shared" si="50"/>
        <v>1222826</v>
      </c>
      <c r="CN98" s="116"/>
      <c r="CO98" s="116"/>
      <c r="CP98" s="116"/>
      <c r="CQ98" s="116"/>
      <c r="CR98" s="116"/>
      <c r="CS98" s="116"/>
      <c r="CT98" s="110"/>
      <c r="CU98" s="111"/>
      <c r="CV98" s="111"/>
      <c r="CW98" s="110"/>
      <c r="CX98" s="110"/>
      <c r="CY98" s="111"/>
      <c r="CZ98" s="111"/>
      <c r="DA98" s="111"/>
      <c r="DB98" s="114"/>
      <c r="DC98" s="116"/>
      <c r="DD98" s="210"/>
    </row>
    <row r="99" spans="2:1477" s="69" customFormat="1">
      <c r="B99" s="67" t="s">
        <v>3</v>
      </c>
      <c r="C99" s="67" t="s">
        <v>240</v>
      </c>
      <c r="D99" s="67" t="s">
        <v>241</v>
      </c>
      <c r="E99" s="68">
        <v>43553</v>
      </c>
      <c r="F99" s="67" t="s">
        <v>583</v>
      </c>
      <c r="G99" s="158" t="s">
        <v>610</v>
      </c>
      <c r="H99" s="187">
        <v>4</v>
      </c>
      <c r="I99" s="69">
        <v>30</v>
      </c>
      <c r="J99" s="69">
        <v>1400</v>
      </c>
      <c r="K99" s="69">
        <v>1710</v>
      </c>
      <c r="L99" s="69">
        <v>1689</v>
      </c>
      <c r="M99" s="186">
        <f>IF(J99 = 0,0,(L99-AH99-AI99)/J99)</f>
        <v>0.99714285714285711</v>
      </c>
      <c r="N99" s="69">
        <f>IF(G99&lt;&gt;"",IF(M99&lt;=1.2,1,0),0)</f>
        <v>1</v>
      </c>
      <c r="O99" s="69">
        <v>21</v>
      </c>
      <c r="P99" s="69">
        <v>0</v>
      </c>
      <c r="Q99" s="69">
        <v>0</v>
      </c>
      <c r="R99" s="69">
        <v>310</v>
      </c>
      <c r="S99" s="69">
        <v>0</v>
      </c>
      <c r="T99" s="190">
        <v>148094245</v>
      </c>
      <c r="U99" s="190">
        <v>150000</v>
      </c>
      <c r="V99" s="190">
        <v>147944245</v>
      </c>
      <c r="W99" s="190">
        <v>151713231</v>
      </c>
      <c r="X99" s="190">
        <v>152720818</v>
      </c>
      <c r="Y99" s="190">
        <v>0</v>
      </c>
      <c r="Z99" s="190">
        <v>1375000</v>
      </c>
      <c r="AA99" s="190">
        <v>1375000</v>
      </c>
      <c r="AB99" s="190">
        <v>154095818</v>
      </c>
      <c r="AC99" s="190">
        <v>153674680</v>
      </c>
      <c r="AD99" s="186">
        <f>IF(V99=0,0,AC99/V99)</f>
        <v>1.0387337472978417</v>
      </c>
      <c r="AE99" s="69">
        <f>IF(AD99 &lt;=1.1,1,0)</f>
        <v>1</v>
      </c>
      <c r="AF99" s="80">
        <v>5349446</v>
      </c>
      <c r="AG99" s="69">
        <v>3618986</v>
      </c>
      <c r="AH99" s="69">
        <v>181</v>
      </c>
      <c r="AI99" s="69">
        <v>112</v>
      </c>
      <c r="AJ99" s="69">
        <v>0</v>
      </c>
      <c r="AK99" s="69">
        <v>0</v>
      </c>
      <c r="AL99" s="80">
        <v>1977285</v>
      </c>
      <c r="AM99" s="80">
        <v>209090</v>
      </c>
      <c r="AN99" s="69">
        <v>0</v>
      </c>
      <c r="AO99" s="69">
        <v>0</v>
      </c>
      <c r="AP99" s="80">
        <v>759652</v>
      </c>
      <c r="AQ99" s="80">
        <v>44331</v>
      </c>
      <c r="AR99" s="69">
        <v>0</v>
      </c>
      <c r="AS99" s="69">
        <v>0</v>
      </c>
      <c r="AT99" s="80">
        <v>0</v>
      </c>
      <c r="AU99" s="80">
        <v>0</v>
      </c>
      <c r="AV99" s="69">
        <v>0</v>
      </c>
      <c r="AW99" s="69">
        <v>0</v>
      </c>
      <c r="AX99" s="80">
        <v>0</v>
      </c>
      <c r="AY99" s="80">
        <v>0</v>
      </c>
      <c r="AZ99" s="69">
        <v>0</v>
      </c>
      <c r="BA99" s="69">
        <v>0</v>
      </c>
      <c r="BB99" s="80">
        <v>0</v>
      </c>
      <c r="BC99" s="80">
        <v>0</v>
      </c>
      <c r="BD99" s="69">
        <v>17</v>
      </c>
      <c r="BE99" s="69">
        <v>0</v>
      </c>
      <c r="BF99" s="80">
        <v>688498</v>
      </c>
      <c r="BG99" s="80">
        <v>33779</v>
      </c>
      <c r="BH99" s="69">
        <v>0</v>
      </c>
      <c r="BI99" s="69">
        <v>0</v>
      </c>
      <c r="BJ99" s="80">
        <v>162596</v>
      </c>
      <c r="BK99" s="80">
        <v>323185</v>
      </c>
      <c r="BL99" s="69">
        <v>0</v>
      </c>
      <c r="BM99" s="69">
        <v>0</v>
      </c>
      <c r="BN99" s="80">
        <v>0</v>
      </c>
      <c r="BO99" s="80">
        <v>0</v>
      </c>
      <c r="BP99" s="69">
        <v>114</v>
      </c>
      <c r="BQ99" s="69">
        <v>0</v>
      </c>
      <c r="BR99" s="80">
        <v>94258</v>
      </c>
      <c r="BS99" s="80">
        <v>0</v>
      </c>
      <c r="BT99" s="69">
        <v>0</v>
      </c>
      <c r="BU99" s="69">
        <v>0</v>
      </c>
      <c r="BV99" s="80">
        <v>0</v>
      </c>
      <c r="BW99" s="80">
        <v>0</v>
      </c>
      <c r="BX99" s="69">
        <v>0</v>
      </c>
      <c r="BY99" s="69">
        <v>0</v>
      </c>
      <c r="BZ99" s="80">
        <v>40830</v>
      </c>
      <c r="CA99" s="80">
        <v>40830</v>
      </c>
      <c r="CB99" s="69">
        <v>0</v>
      </c>
      <c r="CC99" s="69">
        <v>0</v>
      </c>
      <c r="CD99" s="80">
        <v>0</v>
      </c>
      <c r="CE99" s="80">
        <v>0</v>
      </c>
      <c r="CF99" s="69">
        <v>0</v>
      </c>
      <c r="CG99" s="69">
        <v>0</v>
      </c>
      <c r="CH99" s="80">
        <v>-48896</v>
      </c>
      <c r="CI99" s="80">
        <v>0</v>
      </c>
      <c r="CJ99" s="69">
        <v>131</v>
      </c>
      <c r="CK99" s="69">
        <v>0</v>
      </c>
      <c r="CL99" s="80">
        <v>3674223</v>
      </c>
      <c r="CM99" s="80">
        <v>651215</v>
      </c>
      <c r="CN99" s="67" t="s">
        <v>489</v>
      </c>
      <c r="CO99" s="67" t="s">
        <v>490</v>
      </c>
      <c r="CP99" s="67" t="s">
        <v>415</v>
      </c>
      <c r="CQ99" s="67" t="s">
        <v>415</v>
      </c>
      <c r="CR99" s="67" t="s">
        <v>415</v>
      </c>
      <c r="CS99" s="67" t="s">
        <v>415</v>
      </c>
      <c r="CT99" s="68">
        <v>45540</v>
      </c>
      <c r="CU99" s="67" t="s">
        <v>576</v>
      </c>
      <c r="CV99" s="67" t="s">
        <v>579</v>
      </c>
      <c r="CW99" s="68" t="s">
        <v>168</v>
      </c>
      <c r="CX99" s="68">
        <v>45323</v>
      </c>
      <c r="CY99" s="67" t="s">
        <v>583</v>
      </c>
      <c r="CZ99" s="67" t="s">
        <v>581</v>
      </c>
      <c r="DA99" s="67" t="s">
        <v>606</v>
      </c>
      <c r="DB99" s="81">
        <v>130080159.7</v>
      </c>
      <c r="DC99" s="69" t="s">
        <v>491</v>
      </c>
      <c r="DD99" s="69" t="s">
        <v>492</v>
      </c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</row>
    <row r="100" spans="2:1477" s="69" customFormat="1">
      <c r="B100" s="67" t="s">
        <v>3</v>
      </c>
      <c r="C100" s="67" t="s">
        <v>493</v>
      </c>
      <c r="D100" s="67" t="s">
        <v>611</v>
      </c>
      <c r="E100" s="68">
        <v>44687</v>
      </c>
      <c r="F100" s="67" t="s">
        <v>580</v>
      </c>
      <c r="G100" s="158" t="s">
        <v>577</v>
      </c>
      <c r="H100" s="187">
        <v>2</v>
      </c>
      <c r="I100" s="69">
        <v>0</v>
      </c>
      <c r="J100" s="69">
        <v>719</v>
      </c>
      <c r="K100" s="69">
        <v>771</v>
      </c>
      <c r="L100" s="69">
        <v>539</v>
      </c>
      <c r="M100" s="186">
        <f t="shared" ref="M100:M106" si="51">IF(J100 = 0,0,(L100-AH100-AI100)/J100)</f>
        <v>0.67732962447844225</v>
      </c>
      <c r="N100" s="69">
        <f t="shared" ref="N100:N106" si="52">IF(G100&lt;&gt;"",IF(M100&lt;=1.2,1,0),0)</f>
        <v>1</v>
      </c>
      <c r="O100" s="69">
        <v>232</v>
      </c>
      <c r="P100" s="69">
        <v>0</v>
      </c>
      <c r="Q100" s="69">
        <v>0</v>
      </c>
      <c r="R100" s="69">
        <v>52</v>
      </c>
      <c r="S100" s="69">
        <v>0</v>
      </c>
      <c r="T100" s="190">
        <v>6383851</v>
      </c>
      <c r="U100" s="190">
        <v>97993</v>
      </c>
      <c r="V100" s="190">
        <v>6285858</v>
      </c>
      <c r="W100" s="190">
        <v>6383851</v>
      </c>
      <c r="X100" s="190">
        <v>5949070</v>
      </c>
      <c r="Y100" s="190">
        <v>0</v>
      </c>
      <c r="Z100" s="190">
        <v>0</v>
      </c>
      <c r="AA100" s="190">
        <v>0</v>
      </c>
      <c r="AB100" s="190">
        <v>5949070</v>
      </c>
      <c r="AC100" s="190">
        <v>5949070</v>
      </c>
      <c r="AD100" s="186">
        <f t="shared" ref="AD100:AD106" si="53">IF(V100=0,0,AC100/V100)</f>
        <v>0.94642131591264067</v>
      </c>
      <c r="AE100" s="69">
        <f t="shared" ref="AE100:AE106" si="54">IF(AD100 &lt;=1.1,1,0)</f>
        <v>1</v>
      </c>
      <c r="AF100" s="80">
        <v>0</v>
      </c>
      <c r="AG100" s="69">
        <v>0</v>
      </c>
      <c r="AH100" s="69">
        <v>25</v>
      </c>
      <c r="AI100" s="69">
        <v>27</v>
      </c>
      <c r="AJ100" s="69">
        <v>0</v>
      </c>
      <c r="AK100" s="69">
        <v>0</v>
      </c>
      <c r="AL100" s="80">
        <v>0</v>
      </c>
      <c r="AM100" s="80">
        <v>0</v>
      </c>
      <c r="AN100" s="69">
        <v>0</v>
      </c>
      <c r="AO100" s="69">
        <v>0</v>
      </c>
      <c r="AP100" s="80">
        <v>0</v>
      </c>
      <c r="AQ100" s="80">
        <v>0</v>
      </c>
      <c r="AR100" s="69">
        <v>0</v>
      </c>
      <c r="AS100" s="69">
        <v>0</v>
      </c>
      <c r="AT100" s="80">
        <v>0</v>
      </c>
      <c r="AU100" s="80">
        <v>0</v>
      </c>
      <c r="AV100" s="69">
        <v>0</v>
      </c>
      <c r="AW100" s="69">
        <v>0</v>
      </c>
      <c r="AX100" s="80">
        <v>0</v>
      </c>
      <c r="AY100" s="80">
        <v>0</v>
      </c>
      <c r="AZ100" s="69">
        <v>0</v>
      </c>
      <c r="BA100" s="69">
        <v>0</v>
      </c>
      <c r="BB100" s="80">
        <v>0</v>
      </c>
      <c r="BC100" s="80">
        <v>0</v>
      </c>
      <c r="BD100" s="69">
        <v>0</v>
      </c>
      <c r="BE100" s="69">
        <v>0</v>
      </c>
      <c r="BF100" s="80">
        <v>0</v>
      </c>
      <c r="BG100" s="80">
        <v>0</v>
      </c>
      <c r="BH100" s="69">
        <v>0</v>
      </c>
      <c r="BI100" s="69">
        <v>0</v>
      </c>
      <c r="BJ100" s="80">
        <v>0</v>
      </c>
      <c r="BK100" s="80">
        <v>0</v>
      </c>
      <c r="BL100" s="69">
        <v>0</v>
      </c>
      <c r="BM100" s="69">
        <v>0</v>
      </c>
      <c r="BN100" s="80">
        <v>0</v>
      </c>
      <c r="BO100" s="80">
        <v>0</v>
      </c>
      <c r="BP100" s="69">
        <v>0</v>
      </c>
      <c r="BQ100" s="69">
        <v>0</v>
      </c>
      <c r="BR100" s="80">
        <v>0</v>
      </c>
      <c r="BS100" s="80">
        <v>0</v>
      </c>
      <c r="BT100" s="69">
        <v>0</v>
      </c>
      <c r="BU100" s="69">
        <v>0</v>
      </c>
      <c r="BV100" s="80">
        <v>0</v>
      </c>
      <c r="BW100" s="80">
        <v>0</v>
      </c>
      <c r="BX100" s="69">
        <v>0</v>
      </c>
      <c r="BY100" s="69">
        <v>0</v>
      </c>
      <c r="BZ100" s="80">
        <v>0</v>
      </c>
      <c r="CA100" s="80">
        <v>0</v>
      </c>
      <c r="CB100" s="69">
        <v>0</v>
      </c>
      <c r="CC100" s="69">
        <v>0</v>
      </c>
      <c r="CD100" s="80">
        <v>0</v>
      </c>
      <c r="CE100" s="80">
        <v>0</v>
      </c>
      <c r="CF100" s="69">
        <v>0</v>
      </c>
      <c r="CG100" s="69">
        <v>0</v>
      </c>
      <c r="CH100" s="80">
        <v>0</v>
      </c>
      <c r="CI100" s="80">
        <v>0</v>
      </c>
      <c r="CJ100" s="69">
        <v>0</v>
      </c>
      <c r="CK100" s="69">
        <v>0</v>
      </c>
      <c r="CL100" s="80">
        <v>0</v>
      </c>
      <c r="CM100" s="80">
        <v>0</v>
      </c>
      <c r="CN100" s="67" t="s">
        <v>494</v>
      </c>
      <c r="CO100" s="67" t="s">
        <v>495</v>
      </c>
      <c r="CP100" s="67" t="s">
        <v>415</v>
      </c>
      <c r="CQ100" s="67" t="s">
        <v>415</v>
      </c>
      <c r="CR100" s="67" t="s">
        <v>415</v>
      </c>
      <c r="CS100" s="67" t="s">
        <v>415</v>
      </c>
      <c r="CT100" s="68">
        <v>45540</v>
      </c>
      <c r="CU100" s="67" t="s">
        <v>576</v>
      </c>
      <c r="CV100" s="67" t="s">
        <v>579</v>
      </c>
      <c r="CW100" s="68" t="s">
        <v>168</v>
      </c>
      <c r="CX100" s="68">
        <v>45467</v>
      </c>
      <c r="CY100" s="67" t="s">
        <v>580</v>
      </c>
      <c r="CZ100" s="67" t="s">
        <v>581</v>
      </c>
      <c r="DA100" s="67" t="s">
        <v>608</v>
      </c>
      <c r="DB100" s="81">
        <v>10090648.24</v>
      </c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</row>
    <row r="101" spans="2:1477" s="69" customFormat="1">
      <c r="B101" s="67" t="s">
        <v>3</v>
      </c>
      <c r="C101" s="67" t="s">
        <v>242</v>
      </c>
      <c r="D101" s="67" t="s">
        <v>243</v>
      </c>
      <c r="E101" s="68">
        <v>44806</v>
      </c>
      <c r="F101" s="67" t="s">
        <v>576</v>
      </c>
      <c r="G101" s="158" t="s">
        <v>584</v>
      </c>
      <c r="H101" s="187">
        <v>1</v>
      </c>
      <c r="I101" s="69">
        <v>2</v>
      </c>
      <c r="J101" s="69">
        <v>246</v>
      </c>
      <c r="K101" s="69">
        <v>338</v>
      </c>
      <c r="L101" s="69">
        <v>338</v>
      </c>
      <c r="M101" s="186">
        <f t="shared" si="51"/>
        <v>1.1138211382113821</v>
      </c>
      <c r="N101" s="69">
        <f t="shared" si="52"/>
        <v>1</v>
      </c>
      <c r="O101" s="69">
        <v>0</v>
      </c>
      <c r="P101" s="69">
        <v>0</v>
      </c>
      <c r="Q101" s="69">
        <v>0</v>
      </c>
      <c r="R101" s="69">
        <v>92</v>
      </c>
      <c r="S101" s="69">
        <v>0</v>
      </c>
      <c r="T101" s="190">
        <v>2437437</v>
      </c>
      <c r="U101" s="190">
        <v>50000</v>
      </c>
      <c r="V101" s="190">
        <v>2387437</v>
      </c>
      <c r="W101" s="190">
        <v>2522997</v>
      </c>
      <c r="X101" s="190">
        <v>2472614</v>
      </c>
      <c r="Y101" s="190">
        <v>0</v>
      </c>
      <c r="Z101" s="190">
        <v>0</v>
      </c>
      <c r="AA101" s="190">
        <v>0</v>
      </c>
      <c r="AB101" s="190">
        <v>2472614</v>
      </c>
      <c r="AC101" s="190">
        <v>2469346</v>
      </c>
      <c r="AD101" s="186">
        <f t="shared" si="53"/>
        <v>1.0343083398640467</v>
      </c>
      <c r="AE101" s="69">
        <f t="shared" si="54"/>
        <v>1</v>
      </c>
      <c r="AF101" s="80">
        <v>-3268</v>
      </c>
      <c r="AG101" s="69">
        <v>85560</v>
      </c>
      <c r="AH101" s="69">
        <v>39</v>
      </c>
      <c r="AI101" s="69">
        <v>25</v>
      </c>
      <c r="AJ101" s="69">
        <v>0</v>
      </c>
      <c r="AK101" s="69">
        <v>0</v>
      </c>
      <c r="AL101" s="80">
        <v>0</v>
      </c>
      <c r="AM101" s="80">
        <v>0</v>
      </c>
      <c r="AN101" s="69">
        <v>28</v>
      </c>
      <c r="AO101" s="69">
        <v>0</v>
      </c>
      <c r="AP101" s="80">
        <v>93118</v>
      </c>
      <c r="AQ101" s="80">
        <v>8726</v>
      </c>
      <c r="AR101" s="69">
        <v>0</v>
      </c>
      <c r="AS101" s="69">
        <v>0</v>
      </c>
      <c r="AT101" s="80">
        <v>0</v>
      </c>
      <c r="AU101" s="80">
        <v>0</v>
      </c>
      <c r="AV101" s="69">
        <v>0</v>
      </c>
      <c r="AW101" s="69">
        <v>0</v>
      </c>
      <c r="AX101" s="80">
        <v>0</v>
      </c>
      <c r="AY101" s="80">
        <v>0</v>
      </c>
      <c r="AZ101" s="69">
        <v>0</v>
      </c>
      <c r="BA101" s="69">
        <v>0</v>
      </c>
      <c r="BB101" s="80">
        <v>0</v>
      </c>
      <c r="BC101" s="80">
        <v>0</v>
      </c>
      <c r="BD101" s="69">
        <v>0</v>
      </c>
      <c r="BE101" s="69">
        <v>0</v>
      </c>
      <c r="BF101" s="80">
        <v>0</v>
      </c>
      <c r="BG101" s="80">
        <v>0</v>
      </c>
      <c r="BH101" s="69">
        <v>0</v>
      </c>
      <c r="BI101" s="69">
        <v>0</v>
      </c>
      <c r="BJ101" s="80">
        <v>0</v>
      </c>
      <c r="BK101" s="80">
        <v>0</v>
      </c>
      <c r="BL101" s="69">
        <v>0</v>
      </c>
      <c r="BM101" s="69">
        <v>0</v>
      </c>
      <c r="BN101" s="80">
        <v>0</v>
      </c>
      <c r="BO101" s="80">
        <v>0</v>
      </c>
      <c r="BP101" s="69">
        <v>0</v>
      </c>
      <c r="BQ101" s="69">
        <v>0</v>
      </c>
      <c r="BR101" s="80">
        <v>0</v>
      </c>
      <c r="BS101" s="80">
        <v>0</v>
      </c>
      <c r="BT101" s="69">
        <v>0</v>
      </c>
      <c r="BU101" s="69">
        <v>0</v>
      </c>
      <c r="BV101" s="80">
        <v>0</v>
      </c>
      <c r="BW101" s="80">
        <v>0</v>
      </c>
      <c r="BX101" s="69">
        <v>0</v>
      </c>
      <c r="BY101" s="69">
        <v>0</v>
      </c>
      <c r="BZ101" s="80">
        <v>0</v>
      </c>
      <c r="CA101" s="80">
        <v>0</v>
      </c>
      <c r="CB101" s="69">
        <v>0</v>
      </c>
      <c r="CC101" s="69">
        <v>0</v>
      </c>
      <c r="CD101" s="80">
        <v>0</v>
      </c>
      <c r="CE101" s="80">
        <v>0</v>
      </c>
      <c r="CF101" s="69">
        <v>0</v>
      </c>
      <c r="CG101" s="69">
        <v>0</v>
      </c>
      <c r="CH101" s="80">
        <v>0</v>
      </c>
      <c r="CI101" s="80">
        <v>0</v>
      </c>
      <c r="CJ101" s="69">
        <v>28</v>
      </c>
      <c r="CK101" s="69">
        <v>0</v>
      </c>
      <c r="CL101" s="80">
        <v>93118</v>
      </c>
      <c r="CM101" s="80">
        <v>8726</v>
      </c>
      <c r="CN101" s="67" t="s">
        <v>496</v>
      </c>
      <c r="CO101" s="67" t="s">
        <v>497</v>
      </c>
      <c r="CP101" s="67" t="s">
        <v>415</v>
      </c>
      <c r="CQ101" s="67" t="s">
        <v>415</v>
      </c>
      <c r="CR101" s="67" t="s">
        <v>415</v>
      </c>
      <c r="CS101" s="67" t="s">
        <v>415</v>
      </c>
      <c r="CT101" s="68">
        <v>45574</v>
      </c>
      <c r="CU101" s="67" t="s">
        <v>578</v>
      </c>
      <c r="CV101" s="67" t="s">
        <v>579</v>
      </c>
      <c r="CW101" s="68" t="s">
        <v>168</v>
      </c>
      <c r="CX101" s="68">
        <v>45471</v>
      </c>
      <c r="CY101" s="67" t="s">
        <v>580</v>
      </c>
      <c r="CZ101" s="67" t="s">
        <v>581</v>
      </c>
      <c r="DA101" s="67" t="s">
        <v>606</v>
      </c>
      <c r="DB101" s="81">
        <v>2462556.0299999998</v>
      </c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2:1477" s="69" customFormat="1">
      <c r="B102" s="67" t="s">
        <v>3</v>
      </c>
      <c r="C102" s="67" t="s">
        <v>369</v>
      </c>
      <c r="D102" s="67" t="s">
        <v>370</v>
      </c>
      <c r="E102" s="68">
        <v>44869</v>
      </c>
      <c r="F102" s="67" t="s">
        <v>578</v>
      </c>
      <c r="G102" s="158" t="s">
        <v>584</v>
      </c>
      <c r="H102" s="187">
        <v>1</v>
      </c>
      <c r="I102" s="69">
        <v>0</v>
      </c>
      <c r="J102" s="69">
        <v>128</v>
      </c>
      <c r="K102" s="69">
        <v>325</v>
      </c>
      <c r="L102" s="69">
        <v>323</v>
      </c>
      <c r="M102" s="186">
        <f t="shared" si="51"/>
        <v>1.1640625</v>
      </c>
      <c r="N102" s="69">
        <f t="shared" si="52"/>
        <v>1</v>
      </c>
      <c r="O102" s="69">
        <v>2</v>
      </c>
      <c r="P102" s="69">
        <v>0</v>
      </c>
      <c r="Q102" s="69">
        <v>0</v>
      </c>
      <c r="R102" s="69">
        <v>197</v>
      </c>
      <c r="S102" s="69">
        <v>0</v>
      </c>
      <c r="T102" s="190">
        <v>3019043</v>
      </c>
      <c r="U102" s="190">
        <v>50000</v>
      </c>
      <c r="V102" s="190">
        <v>2969043</v>
      </c>
      <c r="W102" s="190">
        <v>3019043</v>
      </c>
      <c r="X102" s="190">
        <v>2884719</v>
      </c>
      <c r="Y102" s="190">
        <v>0</v>
      </c>
      <c r="Z102" s="190">
        <v>0</v>
      </c>
      <c r="AA102" s="190">
        <v>0</v>
      </c>
      <c r="AB102" s="190">
        <v>2884719</v>
      </c>
      <c r="AC102" s="190">
        <v>2884627</v>
      </c>
      <c r="AD102" s="186">
        <f t="shared" si="53"/>
        <v>0.97156794293649507</v>
      </c>
      <c r="AE102" s="69">
        <f t="shared" si="54"/>
        <v>1</v>
      </c>
      <c r="AF102" s="80">
        <v>-92</v>
      </c>
      <c r="AG102" s="69">
        <v>0</v>
      </c>
      <c r="AH102" s="69">
        <v>151</v>
      </c>
      <c r="AI102" s="69">
        <v>23</v>
      </c>
      <c r="AJ102" s="69">
        <v>0</v>
      </c>
      <c r="AK102" s="69">
        <v>0</v>
      </c>
      <c r="AL102" s="80">
        <v>0</v>
      </c>
      <c r="AM102" s="80">
        <v>0</v>
      </c>
      <c r="AN102" s="69">
        <v>23</v>
      </c>
      <c r="AO102" s="69">
        <v>0</v>
      </c>
      <c r="AP102" s="80">
        <v>18308</v>
      </c>
      <c r="AQ102" s="80">
        <v>0</v>
      </c>
      <c r="AR102" s="69">
        <v>0</v>
      </c>
      <c r="AS102" s="69">
        <v>0</v>
      </c>
      <c r="AT102" s="80">
        <v>0</v>
      </c>
      <c r="AU102" s="80">
        <v>0</v>
      </c>
      <c r="AV102" s="69">
        <v>0</v>
      </c>
      <c r="AW102" s="69">
        <v>0</v>
      </c>
      <c r="AX102" s="80">
        <v>0</v>
      </c>
      <c r="AY102" s="80">
        <v>0</v>
      </c>
      <c r="AZ102" s="69">
        <v>0</v>
      </c>
      <c r="BA102" s="69">
        <v>0</v>
      </c>
      <c r="BB102" s="80">
        <v>0</v>
      </c>
      <c r="BC102" s="80">
        <v>0</v>
      </c>
      <c r="BD102" s="69">
        <v>0</v>
      </c>
      <c r="BE102" s="69">
        <v>0</v>
      </c>
      <c r="BF102" s="80">
        <v>0</v>
      </c>
      <c r="BG102" s="80">
        <v>0</v>
      </c>
      <c r="BH102" s="69">
        <v>0</v>
      </c>
      <c r="BI102" s="69">
        <v>0</v>
      </c>
      <c r="BJ102" s="80">
        <v>0</v>
      </c>
      <c r="BK102" s="80">
        <v>0</v>
      </c>
      <c r="BL102" s="69">
        <v>0</v>
      </c>
      <c r="BM102" s="69">
        <v>0</v>
      </c>
      <c r="BN102" s="80">
        <v>0</v>
      </c>
      <c r="BO102" s="80">
        <v>0</v>
      </c>
      <c r="BP102" s="69">
        <v>40</v>
      </c>
      <c r="BQ102" s="69">
        <v>0</v>
      </c>
      <c r="BR102" s="80">
        <v>0</v>
      </c>
      <c r="BS102" s="80">
        <v>0</v>
      </c>
      <c r="BT102" s="69">
        <v>0</v>
      </c>
      <c r="BU102" s="69">
        <v>0</v>
      </c>
      <c r="BV102" s="80">
        <v>0</v>
      </c>
      <c r="BW102" s="80">
        <v>0</v>
      </c>
      <c r="BX102" s="69">
        <v>0</v>
      </c>
      <c r="BY102" s="69">
        <v>0</v>
      </c>
      <c r="BZ102" s="80">
        <v>0</v>
      </c>
      <c r="CA102" s="80">
        <v>0</v>
      </c>
      <c r="CB102" s="69">
        <v>0</v>
      </c>
      <c r="CC102" s="69">
        <v>0</v>
      </c>
      <c r="CD102" s="80">
        <v>0</v>
      </c>
      <c r="CE102" s="80">
        <v>0</v>
      </c>
      <c r="CF102" s="69">
        <v>0</v>
      </c>
      <c r="CG102" s="69">
        <v>0</v>
      </c>
      <c r="CH102" s="80">
        <v>0</v>
      </c>
      <c r="CI102" s="80">
        <v>0</v>
      </c>
      <c r="CJ102" s="69">
        <v>63</v>
      </c>
      <c r="CK102" s="69">
        <v>0</v>
      </c>
      <c r="CL102" s="80">
        <v>18308</v>
      </c>
      <c r="CM102" s="80">
        <v>0</v>
      </c>
      <c r="CN102" s="67" t="s">
        <v>498</v>
      </c>
      <c r="CO102" s="67" t="s">
        <v>499</v>
      </c>
      <c r="CP102" s="67" t="s">
        <v>415</v>
      </c>
      <c r="CQ102" s="67" t="s">
        <v>415</v>
      </c>
      <c r="CR102" s="67" t="s">
        <v>415</v>
      </c>
      <c r="CS102" s="67" t="s">
        <v>415</v>
      </c>
      <c r="CT102" s="68">
        <v>45604</v>
      </c>
      <c r="CU102" s="67" t="s">
        <v>578</v>
      </c>
      <c r="CV102" s="67" t="s">
        <v>579</v>
      </c>
      <c r="CW102" s="68" t="s">
        <v>168</v>
      </c>
      <c r="CX102" s="68">
        <v>45506</v>
      </c>
      <c r="CY102" s="67" t="s">
        <v>576</v>
      </c>
      <c r="CZ102" s="67" t="s">
        <v>579</v>
      </c>
      <c r="DA102" s="67" t="s">
        <v>608</v>
      </c>
      <c r="DB102" s="81">
        <v>2305583.2200000002</v>
      </c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2:1477" s="69" customFormat="1">
      <c r="B103" s="67" t="s">
        <v>3</v>
      </c>
      <c r="C103" s="67" t="s">
        <v>244</v>
      </c>
      <c r="D103" s="67" t="s">
        <v>245</v>
      </c>
      <c r="E103" s="68">
        <v>44960</v>
      </c>
      <c r="F103" s="67" t="s">
        <v>583</v>
      </c>
      <c r="G103" s="158" t="s">
        <v>584</v>
      </c>
      <c r="H103" s="187">
        <v>1</v>
      </c>
      <c r="I103" s="69">
        <v>1</v>
      </c>
      <c r="J103" s="69">
        <v>255</v>
      </c>
      <c r="K103" s="69">
        <v>309</v>
      </c>
      <c r="L103" s="69">
        <v>309</v>
      </c>
      <c r="M103" s="186">
        <f t="shared" si="51"/>
        <v>1.0627450980392157</v>
      </c>
      <c r="N103" s="69">
        <f t="shared" si="52"/>
        <v>1</v>
      </c>
      <c r="O103" s="69">
        <v>0</v>
      </c>
      <c r="P103" s="69">
        <v>0</v>
      </c>
      <c r="Q103" s="69">
        <v>0</v>
      </c>
      <c r="R103" s="69">
        <v>54</v>
      </c>
      <c r="S103" s="69">
        <v>0</v>
      </c>
      <c r="T103" s="190">
        <v>2771566</v>
      </c>
      <c r="U103" s="190">
        <v>50000</v>
      </c>
      <c r="V103" s="190">
        <v>2721566</v>
      </c>
      <c r="W103" s="190">
        <v>2822338</v>
      </c>
      <c r="X103" s="190">
        <v>2686822</v>
      </c>
      <c r="Y103" s="190">
        <v>0</v>
      </c>
      <c r="Z103" s="190">
        <v>0</v>
      </c>
      <c r="AA103" s="190">
        <v>0</v>
      </c>
      <c r="AB103" s="190">
        <v>2686822</v>
      </c>
      <c r="AC103" s="190">
        <v>2675635</v>
      </c>
      <c r="AD103" s="186">
        <f t="shared" si="53"/>
        <v>0.98312331944182141</v>
      </c>
      <c r="AE103" s="69">
        <f t="shared" si="54"/>
        <v>1</v>
      </c>
      <c r="AF103" s="80">
        <v>-11187</v>
      </c>
      <c r="AG103" s="69">
        <v>50772</v>
      </c>
      <c r="AH103" s="69">
        <v>14</v>
      </c>
      <c r="AI103" s="69">
        <v>24</v>
      </c>
      <c r="AJ103" s="69">
        <v>0</v>
      </c>
      <c r="AK103" s="69">
        <v>0</v>
      </c>
      <c r="AL103" s="80">
        <v>50772</v>
      </c>
      <c r="AM103" s="80">
        <v>0</v>
      </c>
      <c r="AN103" s="69">
        <v>0</v>
      </c>
      <c r="AO103" s="69">
        <v>0</v>
      </c>
      <c r="AP103" s="80">
        <v>4275</v>
      </c>
      <c r="AQ103" s="80">
        <v>0</v>
      </c>
      <c r="AR103" s="69">
        <v>0</v>
      </c>
      <c r="AS103" s="69">
        <v>0</v>
      </c>
      <c r="AT103" s="80">
        <v>0</v>
      </c>
      <c r="AU103" s="80">
        <v>0</v>
      </c>
      <c r="AV103" s="69">
        <v>0</v>
      </c>
      <c r="AW103" s="69">
        <v>0</v>
      </c>
      <c r="AX103" s="80">
        <v>0</v>
      </c>
      <c r="AY103" s="80">
        <v>0</v>
      </c>
      <c r="AZ103" s="69">
        <v>0</v>
      </c>
      <c r="BA103" s="69">
        <v>0</v>
      </c>
      <c r="BB103" s="80">
        <v>0</v>
      </c>
      <c r="BC103" s="80">
        <v>0</v>
      </c>
      <c r="BD103" s="69">
        <v>0</v>
      </c>
      <c r="BE103" s="69">
        <v>0</v>
      </c>
      <c r="BF103" s="80">
        <v>0</v>
      </c>
      <c r="BG103" s="80">
        <v>0</v>
      </c>
      <c r="BH103" s="69">
        <v>0</v>
      </c>
      <c r="BI103" s="69">
        <v>0</v>
      </c>
      <c r="BJ103" s="80">
        <v>0</v>
      </c>
      <c r="BK103" s="80">
        <v>0</v>
      </c>
      <c r="BL103" s="69">
        <v>0</v>
      </c>
      <c r="BM103" s="69">
        <v>0</v>
      </c>
      <c r="BN103" s="80">
        <v>0</v>
      </c>
      <c r="BO103" s="80">
        <v>0</v>
      </c>
      <c r="BP103" s="69">
        <v>0</v>
      </c>
      <c r="BQ103" s="69">
        <v>0</v>
      </c>
      <c r="BR103" s="80">
        <v>0</v>
      </c>
      <c r="BS103" s="80">
        <v>0</v>
      </c>
      <c r="BT103" s="69">
        <v>0</v>
      </c>
      <c r="BU103" s="69">
        <v>0</v>
      </c>
      <c r="BV103" s="80">
        <v>0</v>
      </c>
      <c r="BW103" s="80">
        <v>0</v>
      </c>
      <c r="BX103" s="69">
        <v>0</v>
      </c>
      <c r="BY103" s="69">
        <v>0</v>
      </c>
      <c r="BZ103" s="80">
        <v>0</v>
      </c>
      <c r="CA103" s="80">
        <v>0</v>
      </c>
      <c r="CB103" s="69">
        <v>0</v>
      </c>
      <c r="CC103" s="69">
        <v>0</v>
      </c>
      <c r="CD103" s="80">
        <v>0</v>
      </c>
      <c r="CE103" s="80">
        <v>0</v>
      </c>
      <c r="CF103" s="69">
        <v>0</v>
      </c>
      <c r="CG103" s="69">
        <v>0</v>
      </c>
      <c r="CH103" s="80">
        <v>0</v>
      </c>
      <c r="CI103" s="80">
        <v>0</v>
      </c>
      <c r="CJ103" s="69">
        <v>0</v>
      </c>
      <c r="CK103" s="69">
        <v>0</v>
      </c>
      <c r="CL103" s="80">
        <v>55047</v>
      </c>
      <c r="CM103" s="80">
        <v>0</v>
      </c>
      <c r="CN103" s="67" t="s">
        <v>500</v>
      </c>
      <c r="CO103" s="67" t="s">
        <v>501</v>
      </c>
      <c r="CP103" s="67" t="s">
        <v>415</v>
      </c>
      <c r="CQ103" s="67" t="s">
        <v>415</v>
      </c>
      <c r="CR103" s="67" t="s">
        <v>415</v>
      </c>
      <c r="CS103" s="67" t="s">
        <v>415</v>
      </c>
      <c r="CT103" s="68">
        <v>45484</v>
      </c>
      <c r="CU103" s="67" t="s">
        <v>576</v>
      </c>
      <c r="CV103" s="67" t="s">
        <v>579</v>
      </c>
      <c r="CW103" s="68" t="s">
        <v>168</v>
      </c>
      <c r="CX103" s="68">
        <v>45448</v>
      </c>
      <c r="CY103" s="67" t="s">
        <v>580</v>
      </c>
      <c r="CZ103" s="67" t="s">
        <v>581</v>
      </c>
      <c r="DA103" s="67" t="s">
        <v>607</v>
      </c>
      <c r="DB103" s="81">
        <v>3211732.12</v>
      </c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</row>
    <row r="104" spans="2:1477" s="69" customFormat="1">
      <c r="B104" s="67" t="s">
        <v>3</v>
      </c>
      <c r="C104" s="67" t="s">
        <v>371</v>
      </c>
      <c r="D104" s="67" t="s">
        <v>372</v>
      </c>
      <c r="E104" s="68">
        <v>44960</v>
      </c>
      <c r="F104" s="67" t="s">
        <v>583</v>
      </c>
      <c r="G104" s="158" t="s">
        <v>584</v>
      </c>
      <c r="H104" s="187">
        <v>1</v>
      </c>
      <c r="I104" s="69">
        <v>1</v>
      </c>
      <c r="J104" s="69">
        <v>181</v>
      </c>
      <c r="K104" s="69">
        <v>249</v>
      </c>
      <c r="L104" s="69">
        <v>249</v>
      </c>
      <c r="M104" s="186">
        <f t="shared" si="51"/>
        <v>1.1381215469613259</v>
      </c>
      <c r="N104" s="69">
        <f t="shared" si="52"/>
        <v>1</v>
      </c>
      <c r="O104" s="69">
        <v>0</v>
      </c>
      <c r="P104" s="69">
        <v>0</v>
      </c>
      <c r="Q104" s="69">
        <v>0</v>
      </c>
      <c r="R104" s="69">
        <v>68</v>
      </c>
      <c r="S104" s="69">
        <v>0</v>
      </c>
      <c r="T104" s="190">
        <v>2588046</v>
      </c>
      <c r="U104" s="190">
        <v>50000</v>
      </c>
      <c r="V104" s="190">
        <v>2538046</v>
      </c>
      <c r="W104" s="190">
        <v>2588046</v>
      </c>
      <c r="X104" s="190">
        <v>2728223</v>
      </c>
      <c r="Y104" s="190">
        <v>0</v>
      </c>
      <c r="Z104" s="190">
        <v>0</v>
      </c>
      <c r="AA104" s="190">
        <v>0</v>
      </c>
      <c r="AB104" s="190">
        <v>2728223</v>
      </c>
      <c r="AC104" s="190">
        <v>2725656</v>
      </c>
      <c r="AD104" s="186">
        <f t="shared" si="53"/>
        <v>1.0739190700247356</v>
      </c>
      <c r="AE104" s="69">
        <f t="shared" si="54"/>
        <v>1</v>
      </c>
      <c r="AF104" s="80">
        <v>-2567</v>
      </c>
      <c r="AG104" s="69">
        <v>41751</v>
      </c>
      <c r="AH104" s="69">
        <v>27</v>
      </c>
      <c r="AI104" s="69">
        <v>16</v>
      </c>
      <c r="AJ104" s="69">
        <v>0</v>
      </c>
      <c r="AK104" s="69">
        <v>0</v>
      </c>
      <c r="AL104" s="80">
        <v>31095</v>
      </c>
      <c r="AM104" s="80">
        <v>0</v>
      </c>
      <c r="AN104" s="69">
        <v>0</v>
      </c>
      <c r="AO104" s="69">
        <v>0</v>
      </c>
      <c r="AP104" s="80">
        <v>6000</v>
      </c>
      <c r="AQ104" s="80">
        <v>0</v>
      </c>
      <c r="AR104" s="69">
        <v>0</v>
      </c>
      <c r="AS104" s="69">
        <v>0</v>
      </c>
      <c r="AT104" s="80">
        <v>0</v>
      </c>
      <c r="AU104" s="80">
        <v>0</v>
      </c>
      <c r="AV104" s="69">
        <v>0</v>
      </c>
      <c r="AW104" s="69">
        <v>0</v>
      </c>
      <c r="AX104" s="80">
        <v>0</v>
      </c>
      <c r="AY104" s="80">
        <v>0</v>
      </c>
      <c r="AZ104" s="69">
        <v>0</v>
      </c>
      <c r="BA104" s="69">
        <v>0</v>
      </c>
      <c r="BB104" s="80">
        <v>0</v>
      </c>
      <c r="BC104" s="80">
        <v>0</v>
      </c>
      <c r="BD104" s="69">
        <v>0</v>
      </c>
      <c r="BE104" s="69">
        <v>0</v>
      </c>
      <c r="BF104" s="80">
        <v>0</v>
      </c>
      <c r="BG104" s="80">
        <v>0</v>
      </c>
      <c r="BH104" s="69">
        <v>0</v>
      </c>
      <c r="BI104" s="69">
        <v>0</v>
      </c>
      <c r="BJ104" s="80">
        <v>6067</v>
      </c>
      <c r="BK104" s="80">
        <v>0</v>
      </c>
      <c r="BL104" s="69">
        <v>0</v>
      </c>
      <c r="BM104" s="69">
        <v>0</v>
      </c>
      <c r="BN104" s="80">
        <v>0</v>
      </c>
      <c r="BO104" s="80">
        <v>0</v>
      </c>
      <c r="BP104" s="69">
        <v>0</v>
      </c>
      <c r="BQ104" s="69">
        <v>0</v>
      </c>
      <c r="BR104" s="80">
        <v>0</v>
      </c>
      <c r="BS104" s="80">
        <v>0</v>
      </c>
      <c r="BT104" s="69">
        <v>0</v>
      </c>
      <c r="BU104" s="69">
        <v>0</v>
      </c>
      <c r="BV104" s="80">
        <v>0</v>
      </c>
      <c r="BW104" s="80">
        <v>0</v>
      </c>
      <c r="BX104" s="69">
        <v>25</v>
      </c>
      <c r="BY104" s="69">
        <v>0</v>
      </c>
      <c r="BZ104" s="80">
        <v>0</v>
      </c>
      <c r="CA104" s="80">
        <v>0</v>
      </c>
      <c r="CB104" s="69">
        <v>0</v>
      </c>
      <c r="CC104" s="69">
        <v>0</v>
      </c>
      <c r="CD104" s="80">
        <v>0</v>
      </c>
      <c r="CE104" s="80">
        <v>0</v>
      </c>
      <c r="CF104" s="69">
        <v>0</v>
      </c>
      <c r="CG104" s="69">
        <v>0</v>
      </c>
      <c r="CH104" s="80">
        <v>0</v>
      </c>
      <c r="CI104" s="80">
        <v>0</v>
      </c>
      <c r="CJ104" s="69">
        <v>25</v>
      </c>
      <c r="CK104" s="69">
        <v>0</v>
      </c>
      <c r="CL104" s="80">
        <v>43162</v>
      </c>
      <c r="CM104" s="80">
        <v>0</v>
      </c>
      <c r="CN104" s="67" t="s">
        <v>502</v>
      </c>
      <c r="CO104" s="67" t="s">
        <v>503</v>
      </c>
      <c r="CP104" s="67" t="s">
        <v>415</v>
      </c>
      <c r="CQ104" s="67" t="s">
        <v>415</v>
      </c>
      <c r="CR104" s="67" t="s">
        <v>415</v>
      </c>
      <c r="CS104" s="67" t="s">
        <v>415</v>
      </c>
      <c r="CT104" s="68">
        <v>45491</v>
      </c>
      <c r="CU104" s="67" t="s">
        <v>576</v>
      </c>
      <c r="CV104" s="67" t="s">
        <v>579</v>
      </c>
      <c r="CW104" s="68" t="s">
        <v>168</v>
      </c>
      <c r="CX104" s="68">
        <v>45435</v>
      </c>
      <c r="CY104" s="67" t="s">
        <v>580</v>
      </c>
      <c r="CZ104" s="67" t="s">
        <v>581</v>
      </c>
      <c r="DA104" s="67" t="s">
        <v>606</v>
      </c>
      <c r="DB104" s="81">
        <v>2290170.4900000002</v>
      </c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2:1477" s="69" customFormat="1">
      <c r="B105" s="67" t="s">
        <v>3</v>
      </c>
      <c r="C105" s="67" t="s">
        <v>504</v>
      </c>
      <c r="D105" s="67" t="s">
        <v>612</v>
      </c>
      <c r="E105" s="68">
        <v>44988</v>
      </c>
      <c r="F105" s="67" t="s">
        <v>583</v>
      </c>
      <c r="G105" s="158" t="s">
        <v>584</v>
      </c>
      <c r="H105" s="187">
        <v>2</v>
      </c>
      <c r="I105" s="69">
        <v>0</v>
      </c>
      <c r="J105" s="69">
        <v>161</v>
      </c>
      <c r="K105" s="69">
        <v>203</v>
      </c>
      <c r="L105" s="69">
        <v>233</v>
      </c>
      <c r="M105" s="186">
        <f t="shared" si="51"/>
        <v>1.186335403726708</v>
      </c>
      <c r="N105" s="69">
        <f t="shared" si="52"/>
        <v>1</v>
      </c>
      <c r="O105" s="69">
        <v>-30</v>
      </c>
      <c r="P105" s="69">
        <v>30</v>
      </c>
      <c r="Q105" s="69">
        <v>0</v>
      </c>
      <c r="R105" s="69">
        <v>42</v>
      </c>
      <c r="S105" s="69">
        <v>0</v>
      </c>
      <c r="T105" s="190">
        <v>1223473</v>
      </c>
      <c r="U105" s="190">
        <v>50000</v>
      </c>
      <c r="V105" s="190">
        <v>1173473</v>
      </c>
      <c r="W105" s="190">
        <v>1223473</v>
      </c>
      <c r="X105" s="190">
        <v>1121989</v>
      </c>
      <c r="Y105" s="190">
        <v>-50970</v>
      </c>
      <c r="Z105" s="190">
        <v>0</v>
      </c>
      <c r="AA105" s="190">
        <v>-50970</v>
      </c>
      <c r="AB105" s="190">
        <v>1071019</v>
      </c>
      <c r="AC105" s="190">
        <v>1027689</v>
      </c>
      <c r="AD105" s="186">
        <f t="shared" si="53"/>
        <v>0.8757670606822654</v>
      </c>
      <c r="AE105" s="69">
        <f t="shared" si="54"/>
        <v>1</v>
      </c>
      <c r="AF105" s="80">
        <v>-43330</v>
      </c>
      <c r="AG105" s="69">
        <v>0</v>
      </c>
      <c r="AH105" s="69">
        <v>24</v>
      </c>
      <c r="AI105" s="69">
        <v>18</v>
      </c>
      <c r="AJ105" s="69">
        <v>0</v>
      </c>
      <c r="AK105" s="69">
        <v>0</v>
      </c>
      <c r="AL105" s="80">
        <v>0</v>
      </c>
      <c r="AM105" s="80">
        <v>0</v>
      </c>
      <c r="AN105" s="69">
        <v>0</v>
      </c>
      <c r="AO105" s="69">
        <v>0</v>
      </c>
      <c r="AP105" s="80">
        <v>0</v>
      </c>
      <c r="AQ105" s="80">
        <v>0</v>
      </c>
      <c r="AR105" s="69">
        <v>0</v>
      </c>
      <c r="AS105" s="69">
        <v>0</v>
      </c>
      <c r="AT105" s="80">
        <v>0</v>
      </c>
      <c r="AU105" s="80">
        <v>0</v>
      </c>
      <c r="AV105" s="69">
        <v>0</v>
      </c>
      <c r="AW105" s="69">
        <v>0</v>
      </c>
      <c r="AX105" s="80">
        <v>0</v>
      </c>
      <c r="AY105" s="80">
        <v>0</v>
      </c>
      <c r="AZ105" s="69">
        <v>0</v>
      </c>
      <c r="BA105" s="69">
        <v>0</v>
      </c>
      <c r="BB105" s="80">
        <v>0</v>
      </c>
      <c r="BC105" s="80">
        <v>0</v>
      </c>
      <c r="BD105" s="69">
        <v>0</v>
      </c>
      <c r="BE105" s="69">
        <v>0</v>
      </c>
      <c r="BF105" s="80">
        <v>0</v>
      </c>
      <c r="BG105" s="80">
        <v>0</v>
      </c>
      <c r="BH105" s="69">
        <v>0</v>
      </c>
      <c r="BI105" s="69">
        <v>0</v>
      </c>
      <c r="BJ105" s="80">
        <v>0</v>
      </c>
      <c r="BK105" s="80">
        <v>0</v>
      </c>
      <c r="BL105" s="69">
        <v>0</v>
      </c>
      <c r="BM105" s="69">
        <v>0</v>
      </c>
      <c r="BN105" s="80">
        <v>0</v>
      </c>
      <c r="BO105" s="80">
        <v>0</v>
      </c>
      <c r="BP105" s="69">
        <v>0</v>
      </c>
      <c r="BQ105" s="69">
        <v>0</v>
      </c>
      <c r="BR105" s="80">
        <v>0</v>
      </c>
      <c r="BS105" s="80">
        <v>0</v>
      </c>
      <c r="BT105" s="69">
        <v>0</v>
      </c>
      <c r="BU105" s="69">
        <v>0</v>
      </c>
      <c r="BV105" s="80">
        <v>0</v>
      </c>
      <c r="BW105" s="80">
        <v>0</v>
      </c>
      <c r="BX105" s="69">
        <v>0</v>
      </c>
      <c r="BY105" s="69">
        <v>0</v>
      </c>
      <c r="BZ105" s="80">
        <v>0</v>
      </c>
      <c r="CA105" s="80">
        <v>0</v>
      </c>
      <c r="CB105" s="69">
        <v>0</v>
      </c>
      <c r="CC105" s="69">
        <v>0</v>
      </c>
      <c r="CD105" s="80">
        <v>0</v>
      </c>
      <c r="CE105" s="80">
        <v>0</v>
      </c>
      <c r="CF105" s="69">
        <v>0</v>
      </c>
      <c r="CG105" s="69">
        <v>0</v>
      </c>
      <c r="CH105" s="80">
        <v>0</v>
      </c>
      <c r="CI105" s="80">
        <v>0</v>
      </c>
      <c r="CJ105" s="69">
        <v>0</v>
      </c>
      <c r="CK105" s="69">
        <v>0</v>
      </c>
      <c r="CL105" s="80">
        <v>0</v>
      </c>
      <c r="CM105" s="80">
        <v>0</v>
      </c>
      <c r="CN105" s="67" t="s">
        <v>505</v>
      </c>
      <c r="CO105" s="67" t="s">
        <v>506</v>
      </c>
      <c r="CP105" s="67" t="s">
        <v>415</v>
      </c>
      <c r="CQ105" s="67" t="s">
        <v>415</v>
      </c>
      <c r="CR105" s="67" t="s">
        <v>415</v>
      </c>
      <c r="CS105" s="67" t="s">
        <v>415</v>
      </c>
      <c r="CT105" s="68">
        <v>45484</v>
      </c>
      <c r="CU105" s="67" t="s">
        <v>576</v>
      </c>
      <c r="CV105" s="67" t="s">
        <v>579</v>
      </c>
      <c r="CW105" s="68" t="s">
        <v>168</v>
      </c>
      <c r="CX105" s="68">
        <v>45415</v>
      </c>
      <c r="CY105" s="67" t="s">
        <v>580</v>
      </c>
      <c r="CZ105" s="67" t="s">
        <v>581</v>
      </c>
      <c r="DA105" s="67" t="s">
        <v>606</v>
      </c>
      <c r="DB105" s="81">
        <v>1203019.6499999999</v>
      </c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2:1477" s="69" customFormat="1">
      <c r="B106" s="67" t="s">
        <v>3</v>
      </c>
      <c r="C106" s="67" t="s">
        <v>246</v>
      </c>
      <c r="D106" s="67" t="s">
        <v>247</v>
      </c>
      <c r="E106" s="68">
        <v>45114</v>
      </c>
      <c r="F106" s="67" t="s">
        <v>576</v>
      </c>
      <c r="G106" s="158" t="s">
        <v>581</v>
      </c>
      <c r="H106" s="187">
        <v>1</v>
      </c>
      <c r="I106" s="69">
        <v>1</v>
      </c>
      <c r="J106" s="69">
        <v>244</v>
      </c>
      <c r="K106" s="69">
        <v>257</v>
      </c>
      <c r="L106" s="69">
        <v>198</v>
      </c>
      <c r="M106" s="186">
        <f t="shared" si="51"/>
        <v>0.75819672131147542</v>
      </c>
      <c r="N106" s="69">
        <f t="shared" si="52"/>
        <v>1</v>
      </c>
      <c r="O106" s="69">
        <v>59</v>
      </c>
      <c r="P106" s="69">
        <v>0</v>
      </c>
      <c r="Q106" s="69">
        <v>0</v>
      </c>
      <c r="R106" s="69">
        <v>13</v>
      </c>
      <c r="S106" s="69">
        <v>0</v>
      </c>
      <c r="T106" s="190">
        <v>4434511</v>
      </c>
      <c r="U106" s="190">
        <v>55240</v>
      </c>
      <c r="V106" s="190">
        <v>4379271</v>
      </c>
      <c r="W106" s="190">
        <v>4502024</v>
      </c>
      <c r="X106" s="190">
        <v>4183947</v>
      </c>
      <c r="Y106" s="190">
        <v>0</v>
      </c>
      <c r="Z106" s="190">
        <v>0</v>
      </c>
      <c r="AA106" s="190">
        <v>0</v>
      </c>
      <c r="AB106" s="190">
        <v>4183947</v>
      </c>
      <c r="AC106" s="190">
        <v>4189012</v>
      </c>
      <c r="AD106" s="186">
        <f t="shared" si="53"/>
        <v>0.95655464117201239</v>
      </c>
      <c r="AE106" s="69">
        <f t="shared" si="54"/>
        <v>1</v>
      </c>
      <c r="AF106" s="80">
        <v>5065</v>
      </c>
      <c r="AG106" s="69">
        <v>67513</v>
      </c>
      <c r="AH106" s="69">
        <v>9</v>
      </c>
      <c r="AI106" s="69">
        <v>4</v>
      </c>
      <c r="AJ106" s="69">
        <v>0</v>
      </c>
      <c r="AK106" s="69">
        <v>0</v>
      </c>
      <c r="AL106" s="80">
        <v>0</v>
      </c>
      <c r="AM106" s="80">
        <v>0</v>
      </c>
      <c r="AN106" s="69">
        <v>0</v>
      </c>
      <c r="AO106" s="69">
        <v>0</v>
      </c>
      <c r="AP106" s="80">
        <v>10925</v>
      </c>
      <c r="AQ106" s="80">
        <v>0</v>
      </c>
      <c r="AR106" s="69">
        <v>0</v>
      </c>
      <c r="AS106" s="69">
        <v>0</v>
      </c>
      <c r="AT106" s="80">
        <v>0</v>
      </c>
      <c r="AU106" s="80">
        <v>0</v>
      </c>
      <c r="AV106" s="69">
        <v>0</v>
      </c>
      <c r="AW106" s="69">
        <v>0</v>
      </c>
      <c r="AX106" s="80">
        <v>0</v>
      </c>
      <c r="AY106" s="80">
        <v>0</v>
      </c>
      <c r="AZ106" s="69">
        <v>0</v>
      </c>
      <c r="BA106" s="69">
        <v>0</v>
      </c>
      <c r="BB106" s="80">
        <v>0</v>
      </c>
      <c r="BC106" s="80">
        <v>0</v>
      </c>
      <c r="BD106" s="69">
        <v>0</v>
      </c>
      <c r="BE106" s="69">
        <v>0</v>
      </c>
      <c r="BF106" s="80">
        <v>0</v>
      </c>
      <c r="BG106" s="80">
        <v>0</v>
      </c>
      <c r="BH106" s="69">
        <v>0</v>
      </c>
      <c r="BI106" s="69">
        <v>0</v>
      </c>
      <c r="BJ106" s="80">
        <v>0</v>
      </c>
      <c r="BK106" s="80">
        <v>0</v>
      </c>
      <c r="BL106" s="69">
        <v>0</v>
      </c>
      <c r="BM106" s="69">
        <v>0</v>
      </c>
      <c r="BN106" s="80">
        <v>0</v>
      </c>
      <c r="BO106" s="80">
        <v>0</v>
      </c>
      <c r="BP106" s="69">
        <v>0</v>
      </c>
      <c r="BQ106" s="69">
        <v>0</v>
      </c>
      <c r="BR106" s="80">
        <v>0</v>
      </c>
      <c r="BS106" s="80">
        <v>0</v>
      </c>
      <c r="BT106" s="69">
        <v>0</v>
      </c>
      <c r="BU106" s="69">
        <v>0</v>
      </c>
      <c r="BV106" s="80">
        <v>0</v>
      </c>
      <c r="BW106" s="80">
        <v>0</v>
      </c>
      <c r="BX106" s="69">
        <v>0</v>
      </c>
      <c r="BY106" s="69">
        <v>0</v>
      </c>
      <c r="BZ106" s="80">
        <v>0</v>
      </c>
      <c r="CA106" s="80">
        <v>0</v>
      </c>
      <c r="CB106" s="69">
        <v>0</v>
      </c>
      <c r="CC106" s="69">
        <v>0</v>
      </c>
      <c r="CD106" s="80">
        <v>0</v>
      </c>
      <c r="CE106" s="80">
        <v>0</v>
      </c>
      <c r="CF106" s="69">
        <v>0</v>
      </c>
      <c r="CG106" s="69">
        <v>0</v>
      </c>
      <c r="CH106" s="80">
        <v>0</v>
      </c>
      <c r="CI106" s="80">
        <v>0</v>
      </c>
      <c r="CJ106" s="69">
        <v>0</v>
      </c>
      <c r="CK106" s="69">
        <v>0</v>
      </c>
      <c r="CL106" s="80">
        <v>10925</v>
      </c>
      <c r="CM106" s="80">
        <v>0</v>
      </c>
      <c r="CN106" s="67" t="s">
        <v>507</v>
      </c>
      <c r="CO106" s="67" t="s">
        <v>508</v>
      </c>
      <c r="CP106" s="67" t="s">
        <v>415</v>
      </c>
      <c r="CQ106" s="67" t="s">
        <v>415</v>
      </c>
      <c r="CR106" s="67" t="s">
        <v>415</v>
      </c>
      <c r="CS106" s="67" t="s">
        <v>415</v>
      </c>
      <c r="CT106" s="68">
        <v>45632</v>
      </c>
      <c r="CU106" s="67" t="s">
        <v>578</v>
      </c>
      <c r="CV106" s="67" t="s">
        <v>579</v>
      </c>
      <c r="CW106" s="68" t="s">
        <v>168</v>
      </c>
      <c r="CX106" s="68">
        <v>45505</v>
      </c>
      <c r="CY106" s="67" t="s">
        <v>576</v>
      </c>
      <c r="CZ106" s="67" t="s">
        <v>579</v>
      </c>
      <c r="DA106" s="67" t="s">
        <v>608</v>
      </c>
      <c r="DB106" s="81">
        <v>5579255.71</v>
      </c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</row>
    <row r="107" spans="2:1477" s="5" customFormat="1" ht="12.75" thickBot="1">
      <c r="B107" s="75"/>
      <c r="C107" s="75"/>
      <c r="D107" s="75"/>
      <c r="E107" s="68"/>
      <c r="F107" s="75"/>
      <c r="G107" s="75"/>
      <c r="H107" s="187"/>
      <c r="I107" s="76"/>
      <c r="J107" s="76"/>
      <c r="K107" s="76"/>
      <c r="L107" s="76"/>
      <c r="M107" s="140"/>
      <c r="N107" s="69"/>
      <c r="O107" s="76"/>
      <c r="P107" s="76"/>
      <c r="Q107" s="76"/>
      <c r="R107" s="76"/>
      <c r="S107" s="76"/>
      <c r="T107" s="77"/>
      <c r="U107" s="77"/>
      <c r="V107" s="77"/>
      <c r="W107" s="77"/>
      <c r="X107" s="77"/>
      <c r="Y107" s="190"/>
      <c r="Z107" s="190"/>
      <c r="AA107" s="190"/>
      <c r="AB107" s="190"/>
      <c r="AC107" s="190"/>
      <c r="AD107" s="140"/>
      <c r="AE107" s="69"/>
      <c r="AF107" s="190"/>
      <c r="AG107" s="190"/>
      <c r="AH107" s="76"/>
      <c r="AI107" s="76"/>
      <c r="AJ107" s="78"/>
      <c r="AK107" s="78"/>
      <c r="AL107" s="80"/>
      <c r="AM107" s="80"/>
      <c r="AN107" s="78"/>
      <c r="AO107" s="78"/>
      <c r="AP107" s="80"/>
      <c r="AQ107" s="80"/>
      <c r="AR107" s="78"/>
      <c r="AS107" s="78"/>
      <c r="AT107" s="80"/>
      <c r="AU107" s="80"/>
      <c r="AV107" s="78"/>
      <c r="AW107" s="78"/>
      <c r="AX107" s="80"/>
      <c r="AY107" s="80"/>
      <c r="AZ107" s="78"/>
      <c r="BA107" s="78"/>
      <c r="BB107" s="80"/>
      <c r="BC107" s="80"/>
      <c r="BD107" s="78"/>
      <c r="BE107" s="78"/>
      <c r="BF107" s="80"/>
      <c r="BG107" s="80"/>
      <c r="BH107" s="78"/>
      <c r="BI107" s="78"/>
      <c r="BJ107" s="80"/>
      <c r="BK107" s="80"/>
      <c r="BL107" s="78"/>
      <c r="BM107" s="78"/>
      <c r="BN107" s="80"/>
      <c r="BO107" s="80"/>
      <c r="BP107" s="78"/>
      <c r="BQ107" s="78"/>
      <c r="BR107" s="80"/>
      <c r="BS107" s="80"/>
      <c r="BT107" s="78"/>
      <c r="BU107" s="78"/>
      <c r="BV107" s="80"/>
      <c r="BW107" s="80"/>
      <c r="BX107" s="78"/>
      <c r="BY107" s="78"/>
      <c r="BZ107" s="80"/>
      <c r="CA107" s="80"/>
      <c r="CB107" s="78"/>
      <c r="CC107" s="78"/>
      <c r="CD107" s="80"/>
      <c r="CE107" s="80"/>
      <c r="CF107" s="78"/>
      <c r="CG107" s="78"/>
      <c r="CH107" s="80"/>
      <c r="CI107" s="80"/>
      <c r="CJ107" s="78"/>
      <c r="CK107" s="78"/>
      <c r="CL107" s="80"/>
      <c r="CM107" s="80"/>
      <c r="CN107" s="79"/>
      <c r="CO107" s="79"/>
      <c r="CP107" s="79"/>
      <c r="CQ107" s="79"/>
      <c r="CR107" s="79"/>
      <c r="CS107" s="79"/>
      <c r="CT107" s="68"/>
      <c r="CU107" s="75"/>
      <c r="CV107" s="75"/>
      <c r="CW107" s="68"/>
      <c r="CX107" s="68"/>
      <c r="CY107" s="75"/>
      <c r="CZ107" s="75"/>
      <c r="DA107" s="75"/>
      <c r="DB107" s="77"/>
      <c r="DC107" s="76"/>
      <c r="DD107" s="211"/>
    </row>
    <row r="108" spans="2:1477" s="6" customFormat="1" ht="24" customHeight="1" thickTop="1" thickBot="1">
      <c r="B108" s="261" t="s">
        <v>643</v>
      </c>
      <c r="C108" s="262"/>
      <c r="D108" s="263"/>
      <c r="E108" s="7"/>
      <c r="F108" s="8"/>
      <c r="G108" s="159">
        <f>IF(B99="","",ROWS(B99:B107)-1)</f>
        <v>8</v>
      </c>
      <c r="H108" s="9">
        <f>SUM(H99:H107)</f>
        <v>13</v>
      </c>
      <c r="I108" s="9">
        <f>SUM(I99:I107)</f>
        <v>35</v>
      </c>
      <c r="J108" s="9">
        <f>SUM(J99:J107)</f>
        <v>3334</v>
      </c>
      <c r="K108" s="9">
        <f>SUM(K99:K107)</f>
        <v>4162</v>
      </c>
      <c r="L108" s="9">
        <f>SUM(L99:L107)</f>
        <v>3878</v>
      </c>
      <c r="M108" s="142">
        <f>IF(G108="",0,N108/G108)</f>
        <v>1</v>
      </c>
      <c r="N108" s="9">
        <f t="shared" ref="N108:AC108" si="55">SUM(N99:N107)</f>
        <v>8</v>
      </c>
      <c r="O108" s="9">
        <f t="shared" si="55"/>
        <v>284</v>
      </c>
      <c r="P108" s="9">
        <f t="shared" si="55"/>
        <v>30</v>
      </c>
      <c r="Q108" s="9">
        <f t="shared" si="55"/>
        <v>0</v>
      </c>
      <c r="R108" s="9">
        <f t="shared" si="55"/>
        <v>828</v>
      </c>
      <c r="S108" s="9">
        <f t="shared" si="55"/>
        <v>0</v>
      </c>
      <c r="T108" s="11">
        <f t="shared" si="55"/>
        <v>170952172</v>
      </c>
      <c r="U108" s="11">
        <f t="shared" si="55"/>
        <v>553233</v>
      </c>
      <c r="V108" s="11">
        <f t="shared" si="55"/>
        <v>170398939</v>
      </c>
      <c r="W108" s="11">
        <f t="shared" si="55"/>
        <v>174775003</v>
      </c>
      <c r="X108" s="11">
        <f t="shared" si="55"/>
        <v>174748202</v>
      </c>
      <c r="Y108" s="11">
        <f t="shared" si="55"/>
        <v>-50970</v>
      </c>
      <c r="Z108" s="11">
        <f t="shared" si="55"/>
        <v>1375000</v>
      </c>
      <c r="AA108" s="11">
        <f t="shared" si="55"/>
        <v>1324030</v>
      </c>
      <c r="AB108" s="11">
        <f t="shared" si="55"/>
        <v>176072232</v>
      </c>
      <c r="AC108" s="11">
        <f t="shared" si="55"/>
        <v>175595715</v>
      </c>
      <c r="AD108" s="142">
        <f>IF(G108="",0,AE108/G108)</f>
        <v>1</v>
      </c>
      <c r="AE108" s="145">
        <f t="shared" ref="AE108:CM108" si="56">SUM(AE99:AE107)</f>
        <v>8</v>
      </c>
      <c r="AF108" s="11">
        <f t="shared" si="56"/>
        <v>5294067</v>
      </c>
      <c r="AG108" s="11">
        <f t="shared" si="56"/>
        <v>3864582</v>
      </c>
      <c r="AH108" s="109">
        <f t="shared" si="56"/>
        <v>470</v>
      </c>
      <c r="AI108" s="109">
        <f t="shared" si="56"/>
        <v>249</v>
      </c>
      <c r="AJ108" s="109">
        <f t="shared" si="56"/>
        <v>0</v>
      </c>
      <c r="AK108" s="109">
        <f t="shared" si="56"/>
        <v>0</v>
      </c>
      <c r="AL108" s="11">
        <f t="shared" si="56"/>
        <v>2059152</v>
      </c>
      <c r="AM108" s="11">
        <f t="shared" si="56"/>
        <v>209090</v>
      </c>
      <c r="AN108" s="109">
        <f t="shared" si="56"/>
        <v>51</v>
      </c>
      <c r="AO108" s="109">
        <f t="shared" si="56"/>
        <v>0</v>
      </c>
      <c r="AP108" s="11">
        <f t="shared" si="56"/>
        <v>892278</v>
      </c>
      <c r="AQ108" s="11">
        <f t="shared" si="56"/>
        <v>53057</v>
      </c>
      <c r="AR108" s="109">
        <f t="shared" si="56"/>
        <v>0</v>
      </c>
      <c r="AS108" s="109">
        <f t="shared" si="56"/>
        <v>0</v>
      </c>
      <c r="AT108" s="11">
        <f t="shared" si="56"/>
        <v>0</v>
      </c>
      <c r="AU108" s="11">
        <f t="shared" si="56"/>
        <v>0</v>
      </c>
      <c r="AV108" s="109">
        <f t="shared" si="56"/>
        <v>0</v>
      </c>
      <c r="AW108" s="109">
        <f t="shared" si="56"/>
        <v>0</v>
      </c>
      <c r="AX108" s="11">
        <f t="shared" si="56"/>
        <v>0</v>
      </c>
      <c r="AY108" s="11">
        <f t="shared" si="56"/>
        <v>0</v>
      </c>
      <c r="AZ108" s="109">
        <f t="shared" si="56"/>
        <v>0</v>
      </c>
      <c r="BA108" s="109">
        <f t="shared" si="56"/>
        <v>0</v>
      </c>
      <c r="BB108" s="11">
        <f t="shared" si="56"/>
        <v>0</v>
      </c>
      <c r="BC108" s="11">
        <f t="shared" si="56"/>
        <v>0</v>
      </c>
      <c r="BD108" s="109">
        <f t="shared" si="56"/>
        <v>17</v>
      </c>
      <c r="BE108" s="109">
        <f t="shared" si="56"/>
        <v>0</v>
      </c>
      <c r="BF108" s="11">
        <f t="shared" si="56"/>
        <v>688498</v>
      </c>
      <c r="BG108" s="11">
        <f t="shared" si="56"/>
        <v>33779</v>
      </c>
      <c r="BH108" s="109">
        <f t="shared" si="56"/>
        <v>0</v>
      </c>
      <c r="BI108" s="109">
        <f t="shared" si="56"/>
        <v>0</v>
      </c>
      <c r="BJ108" s="11">
        <f t="shared" si="56"/>
        <v>168663</v>
      </c>
      <c r="BK108" s="11">
        <f t="shared" si="56"/>
        <v>323185</v>
      </c>
      <c r="BL108" s="109">
        <f t="shared" si="56"/>
        <v>0</v>
      </c>
      <c r="BM108" s="109">
        <f t="shared" si="56"/>
        <v>0</v>
      </c>
      <c r="BN108" s="11">
        <f t="shared" si="56"/>
        <v>0</v>
      </c>
      <c r="BO108" s="11">
        <f t="shared" si="56"/>
        <v>0</v>
      </c>
      <c r="BP108" s="109">
        <f t="shared" si="56"/>
        <v>154</v>
      </c>
      <c r="BQ108" s="109">
        <f t="shared" si="56"/>
        <v>0</v>
      </c>
      <c r="BR108" s="11">
        <f t="shared" si="56"/>
        <v>94258</v>
      </c>
      <c r="BS108" s="11">
        <f t="shared" si="56"/>
        <v>0</v>
      </c>
      <c r="BT108" s="109">
        <f t="shared" si="56"/>
        <v>0</v>
      </c>
      <c r="BU108" s="109">
        <f t="shared" si="56"/>
        <v>0</v>
      </c>
      <c r="BV108" s="11">
        <f t="shared" si="56"/>
        <v>0</v>
      </c>
      <c r="BW108" s="11">
        <f t="shared" si="56"/>
        <v>0</v>
      </c>
      <c r="BX108" s="109">
        <f t="shared" si="56"/>
        <v>25</v>
      </c>
      <c r="BY108" s="109">
        <f t="shared" si="56"/>
        <v>0</v>
      </c>
      <c r="BZ108" s="11">
        <f t="shared" si="56"/>
        <v>40830</v>
      </c>
      <c r="CA108" s="11">
        <f t="shared" si="56"/>
        <v>40830</v>
      </c>
      <c r="CB108" s="109">
        <f t="shared" si="56"/>
        <v>0</v>
      </c>
      <c r="CC108" s="109">
        <f t="shared" si="56"/>
        <v>0</v>
      </c>
      <c r="CD108" s="11">
        <f t="shared" si="56"/>
        <v>0</v>
      </c>
      <c r="CE108" s="11">
        <f t="shared" si="56"/>
        <v>0</v>
      </c>
      <c r="CF108" s="109">
        <f t="shared" si="56"/>
        <v>0</v>
      </c>
      <c r="CG108" s="109">
        <f t="shared" si="56"/>
        <v>0</v>
      </c>
      <c r="CH108" s="11">
        <f t="shared" si="56"/>
        <v>-48896</v>
      </c>
      <c r="CI108" s="11">
        <f t="shared" si="56"/>
        <v>0</v>
      </c>
      <c r="CJ108" s="109">
        <f t="shared" si="56"/>
        <v>247</v>
      </c>
      <c r="CK108" s="109">
        <f t="shared" si="56"/>
        <v>0</v>
      </c>
      <c r="CL108" s="11">
        <f t="shared" si="56"/>
        <v>3894783</v>
      </c>
      <c r="CM108" s="11">
        <f t="shared" si="56"/>
        <v>659941</v>
      </c>
      <c r="CN108" s="13"/>
      <c r="CO108" s="13"/>
      <c r="CP108" s="13"/>
      <c r="CQ108" s="13"/>
      <c r="CR108" s="13"/>
      <c r="CS108" s="13"/>
      <c r="CT108" s="7"/>
      <c r="CU108" s="8"/>
      <c r="CV108" s="8"/>
      <c r="CW108" s="7"/>
      <c r="CX108" s="7"/>
      <c r="CY108" s="8"/>
      <c r="CZ108" s="8"/>
      <c r="DA108" s="8"/>
      <c r="DB108" s="11"/>
      <c r="DC108" s="13"/>
      <c r="DD108" s="15"/>
    </row>
    <row r="109" spans="2:1477" s="6" customFormat="1" ht="24" customHeight="1" thickTop="1">
      <c r="B109" s="258" t="s">
        <v>35</v>
      </c>
      <c r="C109" s="259"/>
      <c r="D109" s="260"/>
      <c r="E109" s="110"/>
      <c r="F109" s="111"/>
      <c r="G109" s="112">
        <f t="shared" ref="G109:L109" si="57">SUM(G98,G108)</f>
        <v>22</v>
      </c>
      <c r="H109" s="112">
        <f t="shared" si="57"/>
        <v>43</v>
      </c>
      <c r="I109" s="112">
        <f t="shared" si="57"/>
        <v>93</v>
      </c>
      <c r="J109" s="112">
        <f t="shared" si="57"/>
        <v>9181</v>
      </c>
      <c r="K109" s="112">
        <f t="shared" si="57"/>
        <v>12409</v>
      </c>
      <c r="L109" s="112">
        <f t="shared" si="57"/>
        <v>12101</v>
      </c>
      <c r="M109" s="142">
        <f>IF(G109=0,0,N109/G109)</f>
        <v>1</v>
      </c>
      <c r="N109" s="112">
        <f t="shared" ref="N109:AC109" si="58">SUM(N98,N108)</f>
        <v>22</v>
      </c>
      <c r="O109" s="112">
        <f t="shared" si="58"/>
        <v>308</v>
      </c>
      <c r="P109" s="113">
        <f t="shared" si="58"/>
        <v>30</v>
      </c>
      <c r="Q109" s="113">
        <f t="shared" si="58"/>
        <v>0</v>
      </c>
      <c r="R109" s="112">
        <f t="shared" si="58"/>
        <v>2984</v>
      </c>
      <c r="S109" s="112">
        <f t="shared" si="58"/>
        <v>276</v>
      </c>
      <c r="T109" s="114">
        <f t="shared" si="58"/>
        <v>307183646</v>
      </c>
      <c r="U109" s="114">
        <f t="shared" si="58"/>
        <v>1598566</v>
      </c>
      <c r="V109" s="114">
        <f t="shared" si="58"/>
        <v>305585081</v>
      </c>
      <c r="W109" s="114">
        <f t="shared" si="58"/>
        <v>314061394</v>
      </c>
      <c r="X109" s="114">
        <f t="shared" si="58"/>
        <v>311975814</v>
      </c>
      <c r="Y109" s="114">
        <f t="shared" si="58"/>
        <v>-50970</v>
      </c>
      <c r="Z109" s="114">
        <f t="shared" si="58"/>
        <v>1300000</v>
      </c>
      <c r="AA109" s="114">
        <f t="shared" si="58"/>
        <v>1249030</v>
      </c>
      <c r="AB109" s="114">
        <f t="shared" si="58"/>
        <v>313224844</v>
      </c>
      <c r="AC109" s="114">
        <f t="shared" si="58"/>
        <v>313626102</v>
      </c>
      <c r="AD109" s="142">
        <f>IF(G109=0,0,AE109/G109)</f>
        <v>1</v>
      </c>
      <c r="AE109" s="144">
        <f t="shared" ref="AE109:CM109" si="59">SUM(AE98,AE108)</f>
        <v>22</v>
      </c>
      <c r="AF109" s="114">
        <f t="shared" si="59"/>
        <v>6519969</v>
      </c>
      <c r="AG109" s="114">
        <f t="shared" si="59"/>
        <v>7134948</v>
      </c>
      <c r="AH109" s="115">
        <f t="shared" si="59"/>
        <v>1997</v>
      </c>
      <c r="AI109" s="115">
        <f t="shared" si="59"/>
        <v>763</v>
      </c>
      <c r="AJ109" s="115">
        <f t="shared" si="59"/>
        <v>1</v>
      </c>
      <c r="AK109" s="115">
        <f t="shared" si="59"/>
        <v>75</v>
      </c>
      <c r="AL109" s="114">
        <f t="shared" si="59"/>
        <v>4061660</v>
      </c>
      <c r="AM109" s="114">
        <f t="shared" si="59"/>
        <v>809748</v>
      </c>
      <c r="AN109" s="115">
        <f t="shared" si="59"/>
        <v>145</v>
      </c>
      <c r="AO109" s="115">
        <f t="shared" si="59"/>
        <v>48</v>
      </c>
      <c r="AP109" s="114">
        <f t="shared" si="59"/>
        <v>2075120</v>
      </c>
      <c r="AQ109" s="114">
        <f t="shared" si="59"/>
        <v>359745</v>
      </c>
      <c r="AR109" s="115">
        <f t="shared" si="59"/>
        <v>0</v>
      </c>
      <c r="AS109" s="115">
        <f t="shared" si="59"/>
        <v>0</v>
      </c>
      <c r="AT109" s="114">
        <f t="shared" si="59"/>
        <v>2420</v>
      </c>
      <c r="AU109" s="114">
        <f t="shared" si="59"/>
        <v>0</v>
      </c>
      <c r="AV109" s="115">
        <f t="shared" si="59"/>
        <v>0</v>
      </c>
      <c r="AW109" s="115">
        <f t="shared" si="59"/>
        <v>0</v>
      </c>
      <c r="AX109" s="114">
        <f t="shared" si="59"/>
        <v>-1173394</v>
      </c>
      <c r="AY109" s="114">
        <f t="shared" si="59"/>
        <v>0</v>
      </c>
      <c r="AZ109" s="115">
        <f t="shared" si="59"/>
        <v>0</v>
      </c>
      <c r="BA109" s="115">
        <f t="shared" si="59"/>
        <v>0</v>
      </c>
      <c r="BB109" s="114">
        <f t="shared" si="59"/>
        <v>0</v>
      </c>
      <c r="BC109" s="114">
        <f t="shared" si="59"/>
        <v>0</v>
      </c>
      <c r="BD109" s="115">
        <f t="shared" si="59"/>
        <v>37</v>
      </c>
      <c r="BE109" s="115">
        <f t="shared" si="59"/>
        <v>10</v>
      </c>
      <c r="BF109" s="114">
        <f t="shared" si="59"/>
        <v>1085747</v>
      </c>
      <c r="BG109" s="114">
        <f t="shared" si="59"/>
        <v>33779</v>
      </c>
      <c r="BH109" s="115">
        <f t="shared" si="59"/>
        <v>0</v>
      </c>
      <c r="BI109" s="115">
        <f t="shared" si="59"/>
        <v>71</v>
      </c>
      <c r="BJ109" s="114">
        <f t="shared" si="59"/>
        <v>228083</v>
      </c>
      <c r="BK109" s="114">
        <f t="shared" si="59"/>
        <v>324226</v>
      </c>
      <c r="BL109" s="115">
        <f t="shared" si="59"/>
        <v>0</v>
      </c>
      <c r="BM109" s="115">
        <f t="shared" si="59"/>
        <v>0</v>
      </c>
      <c r="BN109" s="114">
        <f t="shared" si="59"/>
        <v>0</v>
      </c>
      <c r="BO109" s="114">
        <f t="shared" si="59"/>
        <v>0</v>
      </c>
      <c r="BP109" s="115">
        <f t="shared" si="59"/>
        <v>270</v>
      </c>
      <c r="BQ109" s="115">
        <f t="shared" si="59"/>
        <v>0</v>
      </c>
      <c r="BR109" s="114">
        <f t="shared" si="59"/>
        <v>375468</v>
      </c>
      <c r="BS109" s="114">
        <f t="shared" si="59"/>
        <v>0</v>
      </c>
      <c r="BT109" s="115">
        <f t="shared" si="59"/>
        <v>0</v>
      </c>
      <c r="BU109" s="115">
        <f t="shared" si="59"/>
        <v>40</v>
      </c>
      <c r="BV109" s="114">
        <f t="shared" si="59"/>
        <v>183969</v>
      </c>
      <c r="BW109" s="114">
        <f t="shared" si="59"/>
        <v>79113</v>
      </c>
      <c r="BX109" s="115">
        <f t="shared" si="59"/>
        <v>25</v>
      </c>
      <c r="BY109" s="115">
        <f t="shared" si="59"/>
        <v>0</v>
      </c>
      <c r="BZ109" s="114">
        <f t="shared" si="59"/>
        <v>276156</v>
      </c>
      <c r="CA109" s="114">
        <f t="shared" si="59"/>
        <v>276156</v>
      </c>
      <c r="CB109" s="115">
        <f t="shared" si="59"/>
        <v>0</v>
      </c>
      <c r="CC109" s="115">
        <f t="shared" si="59"/>
        <v>0</v>
      </c>
      <c r="CD109" s="114">
        <f t="shared" si="59"/>
        <v>0</v>
      </c>
      <c r="CE109" s="114">
        <f t="shared" si="59"/>
        <v>0</v>
      </c>
      <c r="CF109" s="115">
        <f t="shared" si="59"/>
        <v>0</v>
      </c>
      <c r="CG109" s="115">
        <f t="shared" si="59"/>
        <v>0</v>
      </c>
      <c r="CH109" s="114">
        <f t="shared" si="59"/>
        <v>-48896</v>
      </c>
      <c r="CI109" s="114">
        <f t="shared" si="59"/>
        <v>0</v>
      </c>
      <c r="CJ109" s="115">
        <f t="shared" si="59"/>
        <v>478</v>
      </c>
      <c r="CK109" s="115">
        <f t="shared" si="59"/>
        <v>244</v>
      </c>
      <c r="CL109" s="114">
        <f t="shared" si="59"/>
        <v>7066333</v>
      </c>
      <c r="CM109" s="114">
        <f t="shared" si="59"/>
        <v>1882767</v>
      </c>
      <c r="CN109" s="116"/>
      <c r="CO109" s="116"/>
      <c r="CP109" s="116"/>
      <c r="CQ109" s="116"/>
      <c r="CR109" s="116"/>
      <c r="CS109" s="116"/>
      <c r="CT109" s="110"/>
      <c r="CU109" s="111"/>
      <c r="CV109" s="111"/>
      <c r="CW109" s="110"/>
      <c r="CX109" s="110"/>
      <c r="CY109" s="111"/>
      <c r="CZ109" s="111"/>
      <c r="DA109" s="111"/>
      <c r="DB109" s="114"/>
      <c r="DC109" s="116"/>
      <c r="DD109" s="116"/>
    </row>
    <row r="110" spans="2:1477" s="69" customFormat="1">
      <c r="B110" s="67" t="s">
        <v>4</v>
      </c>
      <c r="C110" s="67" t="s">
        <v>266</v>
      </c>
      <c r="D110" s="67" t="s">
        <v>267</v>
      </c>
      <c r="E110" s="68">
        <v>44538</v>
      </c>
      <c r="F110" s="67" t="s">
        <v>578</v>
      </c>
      <c r="G110" s="67" t="s">
        <v>577</v>
      </c>
      <c r="H110" s="187">
        <v>3</v>
      </c>
      <c r="I110" s="69">
        <v>7</v>
      </c>
      <c r="J110" s="69">
        <v>510</v>
      </c>
      <c r="K110" s="69">
        <v>817</v>
      </c>
      <c r="L110" s="69">
        <v>805</v>
      </c>
      <c r="M110" s="186">
        <f>IF(J110 = 0,0,(L110-AH110-AI110)/J110)</f>
        <v>1.0745098039215686</v>
      </c>
      <c r="N110" s="69">
        <f>IF(G110&lt;&gt;"",IF(M110&lt;=1.2,1,0),0)</f>
        <v>1</v>
      </c>
      <c r="O110" s="69">
        <v>12</v>
      </c>
      <c r="P110" s="69">
        <v>0</v>
      </c>
      <c r="Q110" s="69">
        <v>0</v>
      </c>
      <c r="R110" s="69">
        <v>257</v>
      </c>
      <c r="S110" s="69">
        <v>50</v>
      </c>
      <c r="T110" s="190">
        <v>16561765</v>
      </c>
      <c r="U110" s="190">
        <v>150000</v>
      </c>
      <c r="V110" s="190">
        <v>16411765</v>
      </c>
      <c r="W110" s="190">
        <v>17284645</v>
      </c>
      <c r="X110" s="190">
        <v>18223735</v>
      </c>
      <c r="Y110" s="190">
        <v>0</v>
      </c>
      <c r="Z110" s="190">
        <v>0</v>
      </c>
      <c r="AA110" s="190">
        <v>0</v>
      </c>
      <c r="AB110" s="190">
        <v>18223735</v>
      </c>
      <c r="AC110" s="190">
        <v>18689669</v>
      </c>
      <c r="AD110" s="186">
        <f>IF(V110=0,0,AC110/V110)</f>
        <v>1.1387970154337452</v>
      </c>
      <c r="AE110" s="69">
        <f>IF(AD110 &lt;=1.1,1,0)</f>
        <v>0</v>
      </c>
      <c r="AF110" s="190">
        <v>472880</v>
      </c>
      <c r="AG110" s="190">
        <v>722880</v>
      </c>
      <c r="AH110" s="69">
        <v>198</v>
      </c>
      <c r="AI110" s="69">
        <v>59</v>
      </c>
      <c r="AJ110" s="69">
        <v>0</v>
      </c>
      <c r="AK110" s="69">
        <v>30</v>
      </c>
      <c r="AL110" s="80">
        <v>59072</v>
      </c>
      <c r="AM110" s="80">
        <v>0</v>
      </c>
      <c r="AN110" s="69">
        <v>0</v>
      </c>
      <c r="AO110" s="69">
        <v>0</v>
      </c>
      <c r="AP110" s="80">
        <v>671912</v>
      </c>
      <c r="AQ110" s="80">
        <v>0</v>
      </c>
      <c r="AR110" s="69">
        <v>0</v>
      </c>
      <c r="AS110" s="69">
        <v>0</v>
      </c>
      <c r="AT110" s="80">
        <v>0</v>
      </c>
      <c r="AU110" s="80">
        <v>0</v>
      </c>
      <c r="AV110" s="69">
        <v>0</v>
      </c>
      <c r="AW110" s="69">
        <v>0</v>
      </c>
      <c r="AX110" s="80">
        <v>0</v>
      </c>
      <c r="AY110" s="80">
        <v>0</v>
      </c>
      <c r="AZ110" s="69">
        <v>0</v>
      </c>
      <c r="BA110" s="69">
        <v>0</v>
      </c>
      <c r="BB110" s="80">
        <v>0</v>
      </c>
      <c r="BC110" s="80">
        <v>0</v>
      </c>
      <c r="BD110" s="69">
        <v>0</v>
      </c>
      <c r="BE110" s="69">
        <v>0</v>
      </c>
      <c r="BF110" s="80">
        <v>1455</v>
      </c>
      <c r="BG110" s="80">
        <v>0</v>
      </c>
      <c r="BH110" s="69">
        <v>0</v>
      </c>
      <c r="BI110" s="69">
        <v>0</v>
      </c>
      <c r="BJ110" s="80">
        <v>4593</v>
      </c>
      <c r="BK110" s="80">
        <v>0</v>
      </c>
      <c r="BL110" s="69">
        <v>0</v>
      </c>
      <c r="BM110" s="69">
        <v>0</v>
      </c>
      <c r="BN110" s="80">
        <v>0</v>
      </c>
      <c r="BO110" s="80">
        <v>0</v>
      </c>
      <c r="BP110" s="69">
        <v>0</v>
      </c>
      <c r="BQ110" s="69">
        <v>0</v>
      </c>
      <c r="BR110" s="80">
        <v>6947</v>
      </c>
      <c r="BS110" s="80">
        <v>0</v>
      </c>
      <c r="BT110" s="69">
        <v>0</v>
      </c>
      <c r="BU110" s="69">
        <v>0</v>
      </c>
      <c r="BV110" s="80">
        <v>0</v>
      </c>
      <c r="BW110" s="80">
        <v>0</v>
      </c>
      <c r="BX110" s="69">
        <v>0</v>
      </c>
      <c r="BY110" s="69">
        <v>0</v>
      </c>
      <c r="BZ110" s="80">
        <v>0</v>
      </c>
      <c r="CA110" s="80">
        <v>0</v>
      </c>
      <c r="CB110" s="69">
        <v>0</v>
      </c>
      <c r="CC110" s="69">
        <v>0</v>
      </c>
      <c r="CD110" s="80">
        <v>0</v>
      </c>
      <c r="CE110" s="80">
        <v>0</v>
      </c>
      <c r="CF110" s="69">
        <v>0</v>
      </c>
      <c r="CG110" s="69">
        <v>0</v>
      </c>
      <c r="CH110" s="80">
        <v>0</v>
      </c>
      <c r="CI110" s="80">
        <v>0</v>
      </c>
      <c r="CJ110" s="69">
        <v>0</v>
      </c>
      <c r="CK110" s="69">
        <v>30</v>
      </c>
      <c r="CL110" s="80">
        <v>743980</v>
      </c>
      <c r="CM110" s="80">
        <v>0</v>
      </c>
      <c r="CN110" s="67" t="s">
        <v>442</v>
      </c>
      <c r="CO110" s="67" t="s">
        <v>443</v>
      </c>
      <c r="CP110" s="67" t="s">
        <v>415</v>
      </c>
      <c r="CQ110" s="67" t="s">
        <v>415</v>
      </c>
      <c r="CR110" s="67" t="s">
        <v>415</v>
      </c>
      <c r="CS110" s="67" t="s">
        <v>415</v>
      </c>
      <c r="CT110" s="68">
        <v>45639</v>
      </c>
      <c r="CU110" s="67" t="s">
        <v>578</v>
      </c>
      <c r="CV110" s="67" t="s">
        <v>579</v>
      </c>
      <c r="CW110" s="68" t="s">
        <v>168</v>
      </c>
      <c r="CX110" s="68">
        <v>45531</v>
      </c>
      <c r="CY110" s="67" t="s">
        <v>576</v>
      </c>
      <c r="CZ110" s="67" t="s">
        <v>579</v>
      </c>
      <c r="DA110" s="67" t="s">
        <v>613</v>
      </c>
      <c r="DB110" s="81">
        <v>18568888.719999999</v>
      </c>
      <c r="DC110" s="67"/>
      <c r="DD110" s="67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</row>
    <row r="111" spans="2:1477" s="69" customFormat="1">
      <c r="B111" s="67" t="s">
        <v>4</v>
      </c>
      <c r="C111" s="67" t="s">
        <v>268</v>
      </c>
      <c r="D111" s="67" t="s">
        <v>269</v>
      </c>
      <c r="E111" s="68">
        <v>44727</v>
      </c>
      <c r="F111" s="67" t="s">
        <v>580</v>
      </c>
      <c r="G111" s="67" t="s">
        <v>577</v>
      </c>
      <c r="H111" s="187">
        <v>2</v>
      </c>
      <c r="I111" s="69">
        <v>5</v>
      </c>
      <c r="J111" s="69">
        <v>170</v>
      </c>
      <c r="K111" s="69">
        <v>327</v>
      </c>
      <c r="L111" s="69">
        <v>327</v>
      </c>
      <c r="M111" s="186">
        <f t="shared" ref="M111:M124" si="60">IF(J111 = 0,0,(L111-AH111-AI111)/J111)</f>
        <v>1.3647058823529412</v>
      </c>
      <c r="N111" s="69">
        <f t="shared" ref="N111:N124" si="61">IF(G111&lt;&gt;"",IF(M111&lt;=1.2,1,0),0)</f>
        <v>0</v>
      </c>
      <c r="O111" s="69">
        <v>0</v>
      </c>
      <c r="P111" s="69">
        <v>0</v>
      </c>
      <c r="Q111" s="69">
        <v>0</v>
      </c>
      <c r="R111" s="69">
        <v>95</v>
      </c>
      <c r="S111" s="69">
        <v>62</v>
      </c>
      <c r="T111" s="190">
        <v>4062453</v>
      </c>
      <c r="U111" s="190">
        <v>50000</v>
      </c>
      <c r="V111" s="190">
        <v>4012453</v>
      </c>
      <c r="W111" s="190">
        <v>4217199</v>
      </c>
      <c r="X111" s="190">
        <v>4121213</v>
      </c>
      <c r="Y111" s="190">
        <v>0</v>
      </c>
      <c r="Z111" s="190">
        <v>0</v>
      </c>
      <c r="AA111" s="190">
        <v>0</v>
      </c>
      <c r="AB111" s="190">
        <v>4121213</v>
      </c>
      <c r="AC111" s="190">
        <v>4063114</v>
      </c>
      <c r="AD111" s="186">
        <f t="shared" ref="AD111:AD124" si="62">IF(V111=0,0,AC111/V111)</f>
        <v>1.0126259422851807</v>
      </c>
      <c r="AE111" s="69">
        <f t="shared" ref="AE111:AE124" si="63">IF(AD111 &lt;=1.1,1,0)</f>
        <v>1</v>
      </c>
      <c r="AF111" s="190">
        <v>-57178</v>
      </c>
      <c r="AG111" s="190">
        <v>154746</v>
      </c>
      <c r="AH111" s="69">
        <v>45</v>
      </c>
      <c r="AI111" s="69">
        <v>50</v>
      </c>
      <c r="AJ111" s="69">
        <v>0</v>
      </c>
      <c r="AK111" s="69">
        <v>0</v>
      </c>
      <c r="AL111" s="80">
        <v>0</v>
      </c>
      <c r="AM111" s="80">
        <v>0</v>
      </c>
      <c r="AN111" s="69">
        <v>0</v>
      </c>
      <c r="AO111" s="69">
        <v>20</v>
      </c>
      <c r="AP111" s="80">
        <v>128330</v>
      </c>
      <c r="AQ111" s="80">
        <v>0</v>
      </c>
      <c r="AR111" s="69">
        <v>0</v>
      </c>
      <c r="AS111" s="69">
        <v>0</v>
      </c>
      <c r="AT111" s="80">
        <v>0</v>
      </c>
      <c r="AU111" s="80">
        <v>0</v>
      </c>
      <c r="AV111" s="69">
        <v>0</v>
      </c>
      <c r="AW111" s="69">
        <v>0</v>
      </c>
      <c r="AX111" s="80">
        <v>0</v>
      </c>
      <c r="AY111" s="80">
        <v>0</v>
      </c>
      <c r="AZ111" s="69">
        <v>0</v>
      </c>
      <c r="BA111" s="69">
        <v>0</v>
      </c>
      <c r="BB111" s="80">
        <v>0</v>
      </c>
      <c r="BC111" s="80">
        <v>0</v>
      </c>
      <c r="BD111" s="69">
        <v>0</v>
      </c>
      <c r="BE111" s="69">
        <v>0</v>
      </c>
      <c r="BF111" s="80">
        <v>0</v>
      </c>
      <c r="BG111" s="80">
        <v>0</v>
      </c>
      <c r="BH111" s="69">
        <v>0</v>
      </c>
      <c r="BI111" s="69">
        <v>0</v>
      </c>
      <c r="BJ111" s="80">
        <v>0</v>
      </c>
      <c r="BK111" s="80">
        <v>0</v>
      </c>
      <c r="BL111" s="69">
        <v>0</v>
      </c>
      <c r="BM111" s="69">
        <v>0</v>
      </c>
      <c r="BN111" s="80">
        <v>0</v>
      </c>
      <c r="BO111" s="80">
        <v>0</v>
      </c>
      <c r="BP111" s="69">
        <v>0</v>
      </c>
      <c r="BQ111" s="69">
        <v>0</v>
      </c>
      <c r="BR111" s="80">
        <v>921</v>
      </c>
      <c r="BS111" s="80">
        <v>0</v>
      </c>
      <c r="BT111" s="69">
        <v>0</v>
      </c>
      <c r="BU111" s="69">
        <v>0</v>
      </c>
      <c r="BV111" s="80">
        <v>0</v>
      </c>
      <c r="BW111" s="80">
        <v>0</v>
      </c>
      <c r="BX111" s="69">
        <v>0</v>
      </c>
      <c r="BY111" s="69">
        <v>0</v>
      </c>
      <c r="BZ111" s="80">
        <v>0</v>
      </c>
      <c r="CA111" s="80">
        <v>0</v>
      </c>
      <c r="CB111" s="69">
        <v>0</v>
      </c>
      <c r="CC111" s="69">
        <v>0</v>
      </c>
      <c r="CD111" s="80">
        <v>0</v>
      </c>
      <c r="CE111" s="80">
        <v>0</v>
      </c>
      <c r="CF111" s="69">
        <v>0</v>
      </c>
      <c r="CG111" s="69">
        <v>0</v>
      </c>
      <c r="CH111" s="80">
        <v>0</v>
      </c>
      <c r="CI111" s="80">
        <v>0</v>
      </c>
      <c r="CJ111" s="69">
        <v>0</v>
      </c>
      <c r="CK111" s="69">
        <v>20</v>
      </c>
      <c r="CL111" s="80">
        <v>129251</v>
      </c>
      <c r="CM111" s="80">
        <v>0</v>
      </c>
      <c r="CN111" s="67" t="s">
        <v>451</v>
      </c>
      <c r="CO111" s="67" t="s">
        <v>452</v>
      </c>
      <c r="CP111" s="67" t="s">
        <v>415</v>
      </c>
      <c r="CQ111" s="67" t="s">
        <v>415</v>
      </c>
      <c r="CR111" s="67" t="s">
        <v>415</v>
      </c>
      <c r="CS111" s="67" t="s">
        <v>415</v>
      </c>
      <c r="CT111" s="68">
        <v>45489</v>
      </c>
      <c r="CU111" s="67" t="s">
        <v>576</v>
      </c>
      <c r="CV111" s="67" t="s">
        <v>579</v>
      </c>
      <c r="CW111" s="68" t="s">
        <v>168</v>
      </c>
      <c r="CX111" s="68">
        <v>45352</v>
      </c>
      <c r="CY111" s="67" t="s">
        <v>583</v>
      </c>
      <c r="CZ111" s="67" t="s">
        <v>581</v>
      </c>
      <c r="DA111" s="67" t="s">
        <v>614</v>
      </c>
      <c r="DB111" s="81">
        <v>5797838.3399999999</v>
      </c>
      <c r="DC111" s="67"/>
      <c r="DD111" s="67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</row>
    <row r="112" spans="2:1477" s="69" customFormat="1">
      <c r="B112" s="67" t="s">
        <v>4</v>
      </c>
      <c r="C112" s="67" t="s">
        <v>270</v>
      </c>
      <c r="D112" s="67" t="s">
        <v>271</v>
      </c>
      <c r="E112" s="68">
        <v>44433</v>
      </c>
      <c r="F112" s="67" t="s">
        <v>576</v>
      </c>
      <c r="G112" s="67" t="s">
        <v>577</v>
      </c>
      <c r="H112" s="187">
        <v>6</v>
      </c>
      <c r="I112" s="69">
        <v>5</v>
      </c>
      <c r="J112" s="69">
        <v>600</v>
      </c>
      <c r="K112" s="69">
        <v>848</v>
      </c>
      <c r="L112" s="69">
        <v>847</v>
      </c>
      <c r="M112" s="186">
        <f t="shared" si="60"/>
        <v>0.99833333333333329</v>
      </c>
      <c r="N112" s="69">
        <f t="shared" si="61"/>
        <v>1</v>
      </c>
      <c r="O112" s="69">
        <v>1</v>
      </c>
      <c r="P112" s="69">
        <v>0</v>
      </c>
      <c r="Q112" s="69">
        <v>0</v>
      </c>
      <c r="R112" s="69">
        <v>248</v>
      </c>
      <c r="S112" s="69">
        <v>0</v>
      </c>
      <c r="T112" s="190">
        <v>34500000</v>
      </c>
      <c r="U112" s="190">
        <v>150000</v>
      </c>
      <c r="V112" s="190">
        <v>34350000</v>
      </c>
      <c r="W112" s="190">
        <v>35703756</v>
      </c>
      <c r="X112" s="190">
        <v>38083377</v>
      </c>
      <c r="Y112" s="190">
        <v>-5932</v>
      </c>
      <c r="Z112" s="190">
        <v>-11806</v>
      </c>
      <c r="AA112" s="190">
        <v>-17738</v>
      </c>
      <c r="AB112" s="190">
        <v>38065638</v>
      </c>
      <c r="AC112" s="190">
        <v>39383079</v>
      </c>
      <c r="AD112" s="186">
        <f t="shared" si="62"/>
        <v>1.1465234061135372</v>
      </c>
      <c r="AE112" s="69">
        <f t="shared" si="63"/>
        <v>0</v>
      </c>
      <c r="AF112" s="190">
        <v>1397410</v>
      </c>
      <c r="AG112" s="190">
        <v>1203756</v>
      </c>
      <c r="AH112" s="69">
        <v>187</v>
      </c>
      <c r="AI112" s="69">
        <v>61</v>
      </c>
      <c r="AJ112" s="69">
        <v>0</v>
      </c>
      <c r="AK112" s="69">
        <v>0</v>
      </c>
      <c r="AL112" s="80">
        <v>557100</v>
      </c>
      <c r="AM112" s="80">
        <v>0</v>
      </c>
      <c r="AN112" s="69">
        <v>0</v>
      </c>
      <c r="AO112" s="69">
        <v>0</v>
      </c>
      <c r="AP112" s="80">
        <v>507869</v>
      </c>
      <c r="AQ112" s="80">
        <v>292167</v>
      </c>
      <c r="AR112" s="69">
        <v>0</v>
      </c>
      <c r="AS112" s="69">
        <v>0</v>
      </c>
      <c r="AT112" s="80">
        <v>0</v>
      </c>
      <c r="AU112" s="80">
        <v>0</v>
      </c>
      <c r="AV112" s="69">
        <v>0</v>
      </c>
      <c r="AW112" s="69">
        <v>0</v>
      </c>
      <c r="AX112" s="80">
        <v>0</v>
      </c>
      <c r="AY112" s="80">
        <v>0</v>
      </c>
      <c r="AZ112" s="69">
        <v>0</v>
      </c>
      <c r="BA112" s="69">
        <v>0</v>
      </c>
      <c r="BB112" s="80">
        <v>0</v>
      </c>
      <c r="BC112" s="80">
        <v>0</v>
      </c>
      <c r="BD112" s="69">
        <v>0</v>
      </c>
      <c r="BE112" s="69">
        <v>0</v>
      </c>
      <c r="BF112" s="80">
        <v>0</v>
      </c>
      <c r="BG112" s="80">
        <v>0</v>
      </c>
      <c r="BH112" s="69">
        <v>0</v>
      </c>
      <c r="BI112" s="69">
        <v>0</v>
      </c>
      <c r="BJ112" s="80">
        <v>24500</v>
      </c>
      <c r="BK112" s="80">
        <v>0</v>
      </c>
      <c r="BL112" s="69">
        <v>0</v>
      </c>
      <c r="BM112" s="69">
        <v>0</v>
      </c>
      <c r="BN112" s="80">
        <v>0</v>
      </c>
      <c r="BO112" s="80">
        <v>0</v>
      </c>
      <c r="BP112" s="69">
        <v>0</v>
      </c>
      <c r="BQ112" s="69">
        <v>0</v>
      </c>
      <c r="BR112" s="80">
        <v>118269</v>
      </c>
      <c r="BS112" s="80">
        <v>0</v>
      </c>
      <c r="BT112" s="69">
        <v>0</v>
      </c>
      <c r="BU112" s="69">
        <v>0</v>
      </c>
      <c r="BV112" s="80">
        <v>0</v>
      </c>
      <c r="BW112" s="80">
        <v>0</v>
      </c>
      <c r="BX112" s="69">
        <v>0</v>
      </c>
      <c r="BY112" s="69">
        <v>0</v>
      </c>
      <c r="BZ112" s="80">
        <v>0</v>
      </c>
      <c r="CA112" s="80">
        <v>0</v>
      </c>
      <c r="CB112" s="69">
        <v>0</v>
      </c>
      <c r="CC112" s="69">
        <v>0</v>
      </c>
      <c r="CD112" s="80">
        <v>0</v>
      </c>
      <c r="CE112" s="80">
        <v>0</v>
      </c>
      <c r="CF112" s="69">
        <v>0</v>
      </c>
      <c r="CG112" s="69">
        <v>0</v>
      </c>
      <c r="CH112" s="80">
        <v>0</v>
      </c>
      <c r="CI112" s="80">
        <v>0</v>
      </c>
      <c r="CJ112" s="69">
        <v>0</v>
      </c>
      <c r="CK112" s="69">
        <v>0</v>
      </c>
      <c r="CL112" s="80">
        <v>1207739</v>
      </c>
      <c r="CM112" s="80">
        <v>292167</v>
      </c>
      <c r="CN112" s="67" t="s">
        <v>535</v>
      </c>
      <c r="CO112" s="67" t="s">
        <v>536</v>
      </c>
      <c r="CP112" s="67" t="s">
        <v>415</v>
      </c>
      <c r="CQ112" s="67" t="s">
        <v>415</v>
      </c>
      <c r="CR112" s="67" t="s">
        <v>415</v>
      </c>
      <c r="CS112" s="67" t="s">
        <v>415</v>
      </c>
      <c r="CT112" s="68">
        <v>45590</v>
      </c>
      <c r="CU112" s="67" t="s">
        <v>578</v>
      </c>
      <c r="CV112" s="67" t="s">
        <v>579</v>
      </c>
      <c r="CW112" s="68" t="s">
        <v>168</v>
      </c>
      <c r="CX112" s="68">
        <v>45366</v>
      </c>
      <c r="CY112" s="67" t="s">
        <v>583</v>
      </c>
      <c r="CZ112" s="67" t="s">
        <v>581</v>
      </c>
      <c r="DA112" s="67" t="s">
        <v>615</v>
      </c>
      <c r="DB112" s="81">
        <v>32771897.489999998</v>
      </c>
      <c r="DC112" s="67"/>
      <c r="DD112" s="67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</row>
    <row r="113" spans="1:1477" s="69" customFormat="1">
      <c r="B113" s="67" t="s">
        <v>4</v>
      </c>
      <c r="C113" s="67" t="s">
        <v>385</v>
      </c>
      <c r="D113" s="67" t="s">
        <v>386</v>
      </c>
      <c r="E113" s="68">
        <v>44678</v>
      </c>
      <c r="F113" s="67" t="s">
        <v>580</v>
      </c>
      <c r="G113" s="67" t="s">
        <v>577</v>
      </c>
      <c r="H113" s="187">
        <v>2</v>
      </c>
      <c r="I113" s="69">
        <v>2</v>
      </c>
      <c r="J113" s="69">
        <v>350</v>
      </c>
      <c r="K113" s="69">
        <v>535</v>
      </c>
      <c r="L113" s="69">
        <v>535</v>
      </c>
      <c r="M113" s="186">
        <f t="shared" si="60"/>
        <v>1.082857142857143</v>
      </c>
      <c r="N113" s="69">
        <f t="shared" si="61"/>
        <v>1</v>
      </c>
      <c r="O113" s="69">
        <v>0</v>
      </c>
      <c r="P113" s="69">
        <v>0</v>
      </c>
      <c r="Q113" s="69">
        <v>0</v>
      </c>
      <c r="R113" s="69">
        <v>185</v>
      </c>
      <c r="S113" s="69">
        <v>0</v>
      </c>
      <c r="T113" s="190">
        <v>10638248</v>
      </c>
      <c r="U113" s="190">
        <v>127000</v>
      </c>
      <c r="V113" s="190">
        <v>10511248</v>
      </c>
      <c r="W113" s="190">
        <v>10677535</v>
      </c>
      <c r="X113" s="190">
        <v>11115999</v>
      </c>
      <c r="Y113" s="190">
        <v>0</v>
      </c>
      <c r="Z113" s="190">
        <v>0</v>
      </c>
      <c r="AA113" s="190">
        <v>0</v>
      </c>
      <c r="AB113" s="190">
        <v>11115999</v>
      </c>
      <c r="AC113" s="190">
        <v>11021098</v>
      </c>
      <c r="AD113" s="186">
        <f t="shared" si="62"/>
        <v>1.0485051822580915</v>
      </c>
      <c r="AE113" s="69">
        <f t="shared" si="63"/>
        <v>1</v>
      </c>
      <c r="AF113" s="190">
        <v>-94902</v>
      </c>
      <c r="AG113" s="190">
        <v>39287</v>
      </c>
      <c r="AH113" s="69">
        <v>76</v>
      </c>
      <c r="AI113" s="69">
        <v>80</v>
      </c>
      <c r="AJ113" s="69">
        <v>0</v>
      </c>
      <c r="AK113" s="69">
        <v>0</v>
      </c>
      <c r="AL113" s="80">
        <v>64056</v>
      </c>
      <c r="AM113" s="80">
        <v>0</v>
      </c>
      <c r="AN113" s="69">
        <v>0</v>
      </c>
      <c r="AO113" s="69">
        <v>0</v>
      </c>
      <c r="AP113" s="80">
        <v>3850</v>
      </c>
      <c r="AQ113" s="80">
        <v>0</v>
      </c>
      <c r="AR113" s="69">
        <v>0</v>
      </c>
      <c r="AS113" s="69">
        <v>0</v>
      </c>
      <c r="AT113" s="80">
        <v>0</v>
      </c>
      <c r="AU113" s="80">
        <v>0</v>
      </c>
      <c r="AV113" s="69">
        <v>0</v>
      </c>
      <c r="AW113" s="69">
        <v>0</v>
      </c>
      <c r="AX113" s="80">
        <v>0</v>
      </c>
      <c r="AY113" s="80">
        <v>0</v>
      </c>
      <c r="AZ113" s="69">
        <v>0</v>
      </c>
      <c r="BA113" s="69">
        <v>0</v>
      </c>
      <c r="BB113" s="80">
        <v>0</v>
      </c>
      <c r="BC113" s="80">
        <v>0</v>
      </c>
      <c r="BD113" s="69">
        <v>0</v>
      </c>
      <c r="BE113" s="69">
        <v>0</v>
      </c>
      <c r="BF113" s="80">
        <v>0</v>
      </c>
      <c r="BG113" s="80">
        <v>0</v>
      </c>
      <c r="BH113" s="69">
        <v>0</v>
      </c>
      <c r="BI113" s="69">
        <v>0</v>
      </c>
      <c r="BJ113" s="80">
        <v>0</v>
      </c>
      <c r="BK113" s="80">
        <v>0</v>
      </c>
      <c r="BL113" s="69">
        <v>0</v>
      </c>
      <c r="BM113" s="69">
        <v>0</v>
      </c>
      <c r="BN113" s="80">
        <v>0</v>
      </c>
      <c r="BO113" s="80">
        <v>0</v>
      </c>
      <c r="BP113" s="69">
        <v>0</v>
      </c>
      <c r="BQ113" s="69">
        <v>0</v>
      </c>
      <c r="BR113" s="80">
        <v>0</v>
      </c>
      <c r="BS113" s="80">
        <v>0</v>
      </c>
      <c r="BT113" s="69">
        <v>0</v>
      </c>
      <c r="BU113" s="69">
        <v>0</v>
      </c>
      <c r="BV113" s="80">
        <v>0</v>
      </c>
      <c r="BW113" s="80">
        <v>0</v>
      </c>
      <c r="BX113" s="69">
        <v>0</v>
      </c>
      <c r="BY113" s="69">
        <v>0</v>
      </c>
      <c r="BZ113" s="80">
        <v>0</v>
      </c>
      <c r="CA113" s="80">
        <v>0</v>
      </c>
      <c r="CB113" s="69">
        <v>0</v>
      </c>
      <c r="CC113" s="69">
        <v>0</v>
      </c>
      <c r="CD113" s="80">
        <v>0</v>
      </c>
      <c r="CE113" s="80">
        <v>0</v>
      </c>
      <c r="CF113" s="69">
        <v>0</v>
      </c>
      <c r="CG113" s="69">
        <v>0</v>
      </c>
      <c r="CH113" s="80">
        <v>0</v>
      </c>
      <c r="CI113" s="80">
        <v>0</v>
      </c>
      <c r="CJ113" s="69">
        <v>0</v>
      </c>
      <c r="CK113" s="69">
        <v>0</v>
      </c>
      <c r="CL113" s="80">
        <v>67906</v>
      </c>
      <c r="CM113" s="80">
        <v>0</v>
      </c>
      <c r="CN113" s="67" t="s">
        <v>426</v>
      </c>
      <c r="CO113" s="67" t="s">
        <v>427</v>
      </c>
      <c r="CP113" s="67" t="s">
        <v>415</v>
      </c>
      <c r="CQ113" s="67" t="s">
        <v>415</v>
      </c>
      <c r="CR113" s="67" t="s">
        <v>415</v>
      </c>
      <c r="CS113" s="67" t="s">
        <v>415</v>
      </c>
      <c r="CT113" s="68">
        <v>45517</v>
      </c>
      <c r="CU113" s="67" t="s">
        <v>576</v>
      </c>
      <c r="CV113" s="67" t="s">
        <v>579</v>
      </c>
      <c r="CW113" s="68" t="s">
        <v>168</v>
      </c>
      <c r="CX113" s="68">
        <v>45389</v>
      </c>
      <c r="CY113" s="67" t="s">
        <v>580</v>
      </c>
      <c r="CZ113" s="67" t="s">
        <v>581</v>
      </c>
      <c r="DA113" s="67" t="s">
        <v>616</v>
      </c>
      <c r="DB113" s="81">
        <v>15691232.300000001</v>
      </c>
      <c r="DC113" s="67"/>
      <c r="DD113" s="67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</row>
    <row r="114" spans="1:1477" s="69" customFormat="1">
      <c r="B114" s="67" t="s">
        <v>4</v>
      </c>
      <c r="C114" s="67" t="s">
        <v>272</v>
      </c>
      <c r="D114" s="67" t="s">
        <v>273</v>
      </c>
      <c r="E114" s="68">
        <v>44587</v>
      </c>
      <c r="F114" s="67" t="s">
        <v>583</v>
      </c>
      <c r="G114" s="67" t="s">
        <v>577</v>
      </c>
      <c r="H114" s="187">
        <v>3</v>
      </c>
      <c r="I114" s="69">
        <v>3</v>
      </c>
      <c r="J114" s="69">
        <v>300</v>
      </c>
      <c r="K114" s="69">
        <v>620</v>
      </c>
      <c r="L114" s="69">
        <v>619</v>
      </c>
      <c r="M114" s="186">
        <f t="shared" si="60"/>
        <v>1.5533333333333332</v>
      </c>
      <c r="N114" s="69">
        <f t="shared" si="61"/>
        <v>0</v>
      </c>
      <c r="O114" s="69">
        <v>1</v>
      </c>
      <c r="P114" s="69">
        <v>0</v>
      </c>
      <c r="Q114" s="69">
        <v>0</v>
      </c>
      <c r="R114" s="69">
        <v>153</v>
      </c>
      <c r="S114" s="69">
        <v>167</v>
      </c>
      <c r="T114" s="190">
        <v>2406406</v>
      </c>
      <c r="U114" s="190">
        <v>50000</v>
      </c>
      <c r="V114" s="190">
        <v>2356406</v>
      </c>
      <c r="W114" s="190">
        <v>2511349</v>
      </c>
      <c r="X114" s="190">
        <v>2568507</v>
      </c>
      <c r="Y114" s="190">
        <v>0</v>
      </c>
      <c r="Z114" s="190">
        <v>0</v>
      </c>
      <c r="AA114" s="190">
        <v>0</v>
      </c>
      <c r="AB114" s="190">
        <v>2568507</v>
      </c>
      <c r="AC114" s="190">
        <v>2563775</v>
      </c>
      <c r="AD114" s="186">
        <f t="shared" si="62"/>
        <v>1.0880022373054559</v>
      </c>
      <c r="AE114" s="69">
        <f t="shared" si="63"/>
        <v>1</v>
      </c>
      <c r="AF114" s="190">
        <v>-1791</v>
      </c>
      <c r="AG114" s="190">
        <v>104943</v>
      </c>
      <c r="AH114" s="69">
        <v>39</v>
      </c>
      <c r="AI114" s="69">
        <v>114</v>
      </c>
      <c r="AJ114" s="69">
        <v>0</v>
      </c>
      <c r="AK114" s="69">
        <v>0</v>
      </c>
      <c r="AL114" s="80">
        <v>43617</v>
      </c>
      <c r="AM114" s="80">
        <v>0</v>
      </c>
      <c r="AN114" s="69">
        <v>0</v>
      </c>
      <c r="AO114" s="69">
        <v>167</v>
      </c>
      <c r="AP114" s="80">
        <v>5369</v>
      </c>
      <c r="AQ114" s="80">
        <v>0</v>
      </c>
      <c r="AR114" s="69">
        <v>0</v>
      </c>
      <c r="AS114" s="69">
        <v>0</v>
      </c>
      <c r="AT114" s="80">
        <v>0</v>
      </c>
      <c r="AU114" s="80">
        <v>0</v>
      </c>
      <c r="AV114" s="69">
        <v>0</v>
      </c>
      <c r="AW114" s="69">
        <v>0</v>
      </c>
      <c r="AX114" s="80">
        <v>0</v>
      </c>
      <c r="AY114" s="80">
        <v>0</v>
      </c>
      <c r="AZ114" s="69">
        <v>0</v>
      </c>
      <c r="BA114" s="69">
        <v>0</v>
      </c>
      <c r="BB114" s="80">
        <v>0</v>
      </c>
      <c r="BC114" s="80">
        <v>0</v>
      </c>
      <c r="BD114" s="69">
        <v>0</v>
      </c>
      <c r="BE114" s="69">
        <v>0</v>
      </c>
      <c r="BF114" s="80">
        <v>52001</v>
      </c>
      <c r="BG114" s="80">
        <v>0</v>
      </c>
      <c r="BH114" s="69">
        <v>0</v>
      </c>
      <c r="BI114" s="69">
        <v>0</v>
      </c>
      <c r="BJ114" s="80">
        <v>1014</v>
      </c>
      <c r="BK114" s="80">
        <v>0</v>
      </c>
      <c r="BL114" s="69">
        <v>0</v>
      </c>
      <c r="BM114" s="69">
        <v>0</v>
      </c>
      <c r="BN114" s="80">
        <v>0</v>
      </c>
      <c r="BO114" s="80">
        <v>0</v>
      </c>
      <c r="BP114" s="69">
        <v>0</v>
      </c>
      <c r="BQ114" s="69">
        <v>0</v>
      </c>
      <c r="BR114" s="80">
        <v>2941</v>
      </c>
      <c r="BS114" s="80">
        <v>0</v>
      </c>
      <c r="BT114" s="69">
        <v>0</v>
      </c>
      <c r="BU114" s="69">
        <v>0</v>
      </c>
      <c r="BV114" s="80">
        <v>0</v>
      </c>
      <c r="BW114" s="80">
        <v>0</v>
      </c>
      <c r="BX114" s="69">
        <v>0</v>
      </c>
      <c r="BY114" s="69">
        <v>0</v>
      </c>
      <c r="BZ114" s="80">
        <v>0</v>
      </c>
      <c r="CA114" s="80">
        <v>0</v>
      </c>
      <c r="CB114" s="69">
        <v>0</v>
      </c>
      <c r="CC114" s="69">
        <v>0</v>
      </c>
      <c r="CD114" s="80">
        <v>0</v>
      </c>
      <c r="CE114" s="80">
        <v>0</v>
      </c>
      <c r="CF114" s="69">
        <v>0</v>
      </c>
      <c r="CG114" s="69">
        <v>0</v>
      </c>
      <c r="CH114" s="80">
        <v>0</v>
      </c>
      <c r="CI114" s="80">
        <v>0</v>
      </c>
      <c r="CJ114" s="69">
        <v>0</v>
      </c>
      <c r="CK114" s="69">
        <v>167</v>
      </c>
      <c r="CL114" s="80">
        <v>104943</v>
      </c>
      <c r="CM114" s="80">
        <v>0</v>
      </c>
      <c r="CN114" s="67" t="s">
        <v>537</v>
      </c>
      <c r="CO114" s="67" t="s">
        <v>538</v>
      </c>
      <c r="CP114" s="67" t="s">
        <v>415</v>
      </c>
      <c r="CQ114" s="67" t="s">
        <v>415</v>
      </c>
      <c r="CR114" s="67" t="s">
        <v>415</v>
      </c>
      <c r="CS114" s="67" t="s">
        <v>415</v>
      </c>
      <c r="CT114" s="68">
        <v>45517</v>
      </c>
      <c r="CU114" s="67" t="s">
        <v>576</v>
      </c>
      <c r="CV114" s="67" t="s">
        <v>579</v>
      </c>
      <c r="CW114" s="68" t="s">
        <v>168</v>
      </c>
      <c r="CX114" s="68">
        <v>45397</v>
      </c>
      <c r="CY114" s="67" t="s">
        <v>580</v>
      </c>
      <c r="CZ114" s="67" t="s">
        <v>581</v>
      </c>
      <c r="DA114" s="67" t="s">
        <v>614</v>
      </c>
      <c r="DB114" s="81">
        <v>2297943.7999999998</v>
      </c>
      <c r="DC114" s="67"/>
      <c r="DD114" s="67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</row>
    <row r="115" spans="1:1477" s="69" customFormat="1">
      <c r="B115" s="67" t="s">
        <v>4</v>
      </c>
      <c r="C115" s="67" t="s">
        <v>387</v>
      </c>
      <c r="D115" s="67" t="s">
        <v>388</v>
      </c>
      <c r="E115" s="68">
        <v>44727</v>
      </c>
      <c r="F115" s="67" t="s">
        <v>580</v>
      </c>
      <c r="G115" s="67" t="s">
        <v>577</v>
      </c>
      <c r="H115" s="187">
        <v>2</v>
      </c>
      <c r="I115" s="69">
        <v>1</v>
      </c>
      <c r="J115" s="69">
        <v>130</v>
      </c>
      <c r="K115" s="69">
        <v>234</v>
      </c>
      <c r="L115" s="69">
        <v>234</v>
      </c>
      <c r="M115" s="186">
        <f t="shared" si="60"/>
        <v>1</v>
      </c>
      <c r="N115" s="69">
        <f t="shared" si="61"/>
        <v>1</v>
      </c>
      <c r="O115" s="69">
        <v>0</v>
      </c>
      <c r="P115" s="69">
        <v>0</v>
      </c>
      <c r="Q115" s="69">
        <v>0</v>
      </c>
      <c r="R115" s="69">
        <v>104</v>
      </c>
      <c r="S115" s="69">
        <v>0</v>
      </c>
      <c r="T115" s="190">
        <v>1071415</v>
      </c>
      <c r="U115" s="190">
        <v>20000</v>
      </c>
      <c r="V115" s="190">
        <v>1051415</v>
      </c>
      <c r="W115" s="190">
        <v>1072209</v>
      </c>
      <c r="X115" s="190">
        <v>1061331</v>
      </c>
      <c r="Y115" s="190">
        <v>0</v>
      </c>
      <c r="Z115" s="190">
        <v>0</v>
      </c>
      <c r="AA115" s="190">
        <v>0</v>
      </c>
      <c r="AB115" s="190">
        <v>1061331</v>
      </c>
      <c r="AC115" s="190">
        <v>1059054</v>
      </c>
      <c r="AD115" s="186">
        <f t="shared" si="62"/>
        <v>1.007265447040417</v>
      </c>
      <c r="AE115" s="69">
        <f t="shared" si="63"/>
        <v>1</v>
      </c>
      <c r="AF115" s="190">
        <v>-1484</v>
      </c>
      <c r="AG115" s="190">
        <v>793</v>
      </c>
      <c r="AH115" s="69">
        <v>94</v>
      </c>
      <c r="AI115" s="69">
        <v>10</v>
      </c>
      <c r="AJ115" s="69">
        <v>0</v>
      </c>
      <c r="AK115" s="69">
        <v>0</v>
      </c>
      <c r="AL115" s="80">
        <v>5815</v>
      </c>
      <c r="AM115" s="80">
        <v>0</v>
      </c>
      <c r="AN115" s="69">
        <v>0</v>
      </c>
      <c r="AO115" s="69">
        <v>0</v>
      </c>
      <c r="AP115" s="80">
        <v>0</v>
      </c>
      <c r="AQ115" s="80">
        <v>0</v>
      </c>
      <c r="AR115" s="69">
        <v>0</v>
      </c>
      <c r="AS115" s="69">
        <v>0</v>
      </c>
      <c r="AT115" s="80">
        <v>0</v>
      </c>
      <c r="AU115" s="80">
        <v>0</v>
      </c>
      <c r="AV115" s="69">
        <v>0</v>
      </c>
      <c r="AW115" s="69">
        <v>0</v>
      </c>
      <c r="AX115" s="80">
        <v>0</v>
      </c>
      <c r="AY115" s="80">
        <v>0</v>
      </c>
      <c r="AZ115" s="69">
        <v>0</v>
      </c>
      <c r="BA115" s="69">
        <v>0</v>
      </c>
      <c r="BB115" s="80">
        <v>0</v>
      </c>
      <c r="BC115" s="80">
        <v>0</v>
      </c>
      <c r="BD115" s="69">
        <v>0</v>
      </c>
      <c r="BE115" s="69">
        <v>0</v>
      </c>
      <c r="BF115" s="80">
        <v>0</v>
      </c>
      <c r="BG115" s="80">
        <v>0</v>
      </c>
      <c r="BH115" s="69">
        <v>0</v>
      </c>
      <c r="BI115" s="69">
        <v>0</v>
      </c>
      <c r="BJ115" s="80">
        <v>0</v>
      </c>
      <c r="BK115" s="80">
        <v>0</v>
      </c>
      <c r="BL115" s="69">
        <v>0</v>
      </c>
      <c r="BM115" s="69">
        <v>0</v>
      </c>
      <c r="BN115" s="80">
        <v>0</v>
      </c>
      <c r="BO115" s="80">
        <v>0</v>
      </c>
      <c r="BP115" s="69">
        <v>52</v>
      </c>
      <c r="BQ115" s="69">
        <v>0</v>
      </c>
      <c r="BR115" s="80">
        <v>0</v>
      </c>
      <c r="BS115" s="80">
        <v>0</v>
      </c>
      <c r="BT115" s="69">
        <v>0</v>
      </c>
      <c r="BU115" s="69">
        <v>0</v>
      </c>
      <c r="BV115" s="80">
        <v>0</v>
      </c>
      <c r="BW115" s="80">
        <v>0</v>
      </c>
      <c r="BX115" s="69">
        <v>0</v>
      </c>
      <c r="BY115" s="69">
        <v>0</v>
      </c>
      <c r="BZ115" s="80">
        <v>0</v>
      </c>
      <c r="CA115" s="80">
        <v>0</v>
      </c>
      <c r="CB115" s="69">
        <v>0</v>
      </c>
      <c r="CC115" s="69">
        <v>0</v>
      </c>
      <c r="CD115" s="80">
        <v>0</v>
      </c>
      <c r="CE115" s="80">
        <v>0</v>
      </c>
      <c r="CF115" s="69">
        <v>0</v>
      </c>
      <c r="CG115" s="69">
        <v>0</v>
      </c>
      <c r="CH115" s="80">
        <v>0</v>
      </c>
      <c r="CI115" s="80">
        <v>0</v>
      </c>
      <c r="CJ115" s="69">
        <v>52</v>
      </c>
      <c r="CK115" s="69">
        <v>0</v>
      </c>
      <c r="CL115" s="80">
        <v>5815</v>
      </c>
      <c r="CM115" s="80">
        <v>0</v>
      </c>
      <c r="CN115" s="67" t="s">
        <v>502</v>
      </c>
      <c r="CO115" s="67" t="s">
        <v>503</v>
      </c>
      <c r="CP115" s="67" t="s">
        <v>415</v>
      </c>
      <c r="CQ115" s="67" t="s">
        <v>415</v>
      </c>
      <c r="CR115" s="67" t="s">
        <v>415</v>
      </c>
      <c r="CS115" s="67" t="s">
        <v>415</v>
      </c>
      <c r="CT115" s="68">
        <v>45517</v>
      </c>
      <c r="CU115" s="67" t="s">
        <v>576</v>
      </c>
      <c r="CV115" s="67" t="s">
        <v>579</v>
      </c>
      <c r="CW115" s="68" t="s">
        <v>168</v>
      </c>
      <c r="CX115" s="68">
        <v>45224</v>
      </c>
      <c r="CY115" s="67" t="s">
        <v>578</v>
      </c>
      <c r="CZ115" s="67" t="s">
        <v>581</v>
      </c>
      <c r="DA115" s="67" t="s">
        <v>617</v>
      </c>
      <c r="DB115" s="81">
        <v>734929.4</v>
      </c>
      <c r="DC115" s="67"/>
      <c r="DD115" s="67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</row>
    <row r="116" spans="1:1477" s="69" customFormat="1">
      <c r="B116" s="67" t="s">
        <v>4</v>
      </c>
      <c r="C116" s="67" t="s">
        <v>274</v>
      </c>
      <c r="D116" s="67" t="s">
        <v>275</v>
      </c>
      <c r="E116" s="68">
        <v>44650</v>
      </c>
      <c r="F116" s="67" t="s">
        <v>583</v>
      </c>
      <c r="G116" s="67" t="s">
        <v>577</v>
      </c>
      <c r="H116" s="187">
        <v>2</v>
      </c>
      <c r="I116" s="69">
        <v>1</v>
      </c>
      <c r="J116" s="69">
        <v>170</v>
      </c>
      <c r="K116" s="69">
        <v>329</v>
      </c>
      <c r="L116" s="69">
        <v>322</v>
      </c>
      <c r="M116" s="186">
        <f t="shared" si="60"/>
        <v>0.98235294117647054</v>
      </c>
      <c r="N116" s="69">
        <f t="shared" si="61"/>
        <v>1</v>
      </c>
      <c r="O116" s="69">
        <v>7</v>
      </c>
      <c r="P116" s="69">
        <v>0</v>
      </c>
      <c r="Q116" s="69">
        <v>0</v>
      </c>
      <c r="R116" s="69">
        <v>155</v>
      </c>
      <c r="S116" s="69">
        <v>4</v>
      </c>
      <c r="T116" s="190">
        <v>2950212</v>
      </c>
      <c r="U116" s="190">
        <v>50000</v>
      </c>
      <c r="V116" s="190">
        <v>2900212</v>
      </c>
      <c r="W116" s="190">
        <v>2990212</v>
      </c>
      <c r="X116" s="190">
        <v>3032852</v>
      </c>
      <c r="Y116" s="190">
        <v>0</v>
      </c>
      <c r="Z116" s="190">
        <v>0</v>
      </c>
      <c r="AA116" s="190">
        <v>0</v>
      </c>
      <c r="AB116" s="190">
        <v>3032852</v>
      </c>
      <c r="AC116" s="190">
        <v>3032337</v>
      </c>
      <c r="AD116" s="186">
        <f t="shared" si="62"/>
        <v>1.0455570144527366</v>
      </c>
      <c r="AE116" s="69">
        <f t="shared" si="63"/>
        <v>1</v>
      </c>
      <c r="AF116" s="190">
        <v>-515</v>
      </c>
      <c r="AG116" s="190">
        <v>40000</v>
      </c>
      <c r="AH116" s="69">
        <v>128</v>
      </c>
      <c r="AI116" s="69">
        <v>27</v>
      </c>
      <c r="AJ116" s="69">
        <v>0</v>
      </c>
      <c r="AK116" s="69">
        <v>0</v>
      </c>
      <c r="AL116" s="80">
        <v>40000</v>
      </c>
      <c r="AM116" s="80">
        <v>0</v>
      </c>
      <c r="AN116" s="69">
        <v>0</v>
      </c>
      <c r="AO116" s="69">
        <v>4</v>
      </c>
      <c r="AP116" s="80">
        <v>20812</v>
      </c>
      <c r="AQ116" s="80">
        <v>0</v>
      </c>
      <c r="AR116" s="69">
        <v>0</v>
      </c>
      <c r="AS116" s="69">
        <v>0</v>
      </c>
      <c r="AT116" s="80">
        <v>0</v>
      </c>
      <c r="AU116" s="80">
        <v>0</v>
      </c>
      <c r="AV116" s="69">
        <v>0</v>
      </c>
      <c r="AW116" s="69">
        <v>0</v>
      </c>
      <c r="AX116" s="80">
        <v>0</v>
      </c>
      <c r="AY116" s="80">
        <v>0</v>
      </c>
      <c r="AZ116" s="69">
        <v>0</v>
      </c>
      <c r="BA116" s="69">
        <v>0</v>
      </c>
      <c r="BB116" s="80">
        <v>0</v>
      </c>
      <c r="BC116" s="80">
        <v>0</v>
      </c>
      <c r="BD116" s="69">
        <v>0</v>
      </c>
      <c r="BE116" s="69">
        <v>0</v>
      </c>
      <c r="BF116" s="80">
        <v>0</v>
      </c>
      <c r="BG116" s="80">
        <v>0</v>
      </c>
      <c r="BH116" s="69">
        <v>0</v>
      </c>
      <c r="BI116" s="69">
        <v>0</v>
      </c>
      <c r="BJ116" s="80">
        <v>0</v>
      </c>
      <c r="BK116" s="80">
        <v>0</v>
      </c>
      <c r="BL116" s="69">
        <v>0</v>
      </c>
      <c r="BM116" s="69">
        <v>0</v>
      </c>
      <c r="BN116" s="80">
        <v>0</v>
      </c>
      <c r="BO116" s="80">
        <v>0</v>
      </c>
      <c r="BP116" s="69">
        <v>0</v>
      </c>
      <c r="BQ116" s="69">
        <v>0</v>
      </c>
      <c r="BR116" s="80">
        <v>0</v>
      </c>
      <c r="BS116" s="80">
        <v>0</v>
      </c>
      <c r="BT116" s="69">
        <v>0</v>
      </c>
      <c r="BU116" s="69">
        <v>0</v>
      </c>
      <c r="BV116" s="80">
        <v>0</v>
      </c>
      <c r="BW116" s="80">
        <v>0</v>
      </c>
      <c r="BX116" s="69">
        <v>0</v>
      </c>
      <c r="BY116" s="69">
        <v>0</v>
      </c>
      <c r="BZ116" s="80">
        <v>0</v>
      </c>
      <c r="CA116" s="80">
        <v>0</v>
      </c>
      <c r="CB116" s="69">
        <v>0</v>
      </c>
      <c r="CC116" s="69">
        <v>0</v>
      </c>
      <c r="CD116" s="80">
        <v>0</v>
      </c>
      <c r="CE116" s="80">
        <v>0</v>
      </c>
      <c r="CF116" s="69">
        <v>0</v>
      </c>
      <c r="CG116" s="69">
        <v>0</v>
      </c>
      <c r="CH116" s="80">
        <v>0</v>
      </c>
      <c r="CI116" s="80">
        <v>0</v>
      </c>
      <c r="CJ116" s="69">
        <v>0</v>
      </c>
      <c r="CK116" s="69">
        <v>4</v>
      </c>
      <c r="CL116" s="80">
        <v>60812</v>
      </c>
      <c r="CM116" s="80">
        <v>0</v>
      </c>
      <c r="CN116" s="67" t="s">
        <v>449</v>
      </c>
      <c r="CO116" s="67" t="s">
        <v>450</v>
      </c>
      <c r="CP116" s="67" t="s">
        <v>415</v>
      </c>
      <c r="CQ116" s="67" t="s">
        <v>415</v>
      </c>
      <c r="CR116" s="67" t="s">
        <v>415</v>
      </c>
      <c r="CS116" s="67" t="s">
        <v>415</v>
      </c>
      <c r="CT116" s="68">
        <v>45489</v>
      </c>
      <c r="CU116" s="67" t="s">
        <v>576</v>
      </c>
      <c r="CV116" s="67" t="s">
        <v>579</v>
      </c>
      <c r="CW116" s="68" t="s">
        <v>168</v>
      </c>
      <c r="CX116" s="68">
        <v>45352</v>
      </c>
      <c r="CY116" s="67" t="s">
        <v>583</v>
      </c>
      <c r="CZ116" s="67" t="s">
        <v>581</v>
      </c>
      <c r="DA116" s="67" t="s">
        <v>615</v>
      </c>
      <c r="DB116" s="81">
        <v>1861686.1</v>
      </c>
      <c r="DC116" s="67"/>
      <c r="DD116" s="67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</row>
    <row r="117" spans="1:1477" s="69" customFormat="1">
      <c r="B117" s="67" t="s">
        <v>4</v>
      </c>
      <c r="C117" s="67" t="s">
        <v>276</v>
      </c>
      <c r="D117" s="67" t="s">
        <v>277</v>
      </c>
      <c r="E117" s="68">
        <v>44839</v>
      </c>
      <c r="F117" s="67" t="s">
        <v>578</v>
      </c>
      <c r="G117" s="67" t="s">
        <v>584</v>
      </c>
      <c r="H117" s="187">
        <v>2</v>
      </c>
      <c r="I117" s="69">
        <v>1</v>
      </c>
      <c r="J117" s="69">
        <v>300</v>
      </c>
      <c r="K117" s="69">
        <v>329</v>
      </c>
      <c r="L117" s="69">
        <v>307</v>
      </c>
      <c r="M117" s="186">
        <f t="shared" si="60"/>
        <v>0.92666666666666664</v>
      </c>
      <c r="N117" s="69">
        <f t="shared" si="61"/>
        <v>1</v>
      </c>
      <c r="O117" s="69">
        <v>22</v>
      </c>
      <c r="P117" s="69">
        <v>0</v>
      </c>
      <c r="Q117" s="69">
        <v>0</v>
      </c>
      <c r="R117" s="69">
        <v>29</v>
      </c>
      <c r="S117" s="69">
        <v>0</v>
      </c>
      <c r="T117" s="190">
        <v>1830300</v>
      </c>
      <c r="U117" s="190">
        <v>50000</v>
      </c>
      <c r="V117" s="190">
        <v>1780300</v>
      </c>
      <c r="W117" s="190">
        <v>1832918</v>
      </c>
      <c r="X117" s="190">
        <v>1800435</v>
      </c>
      <c r="Y117" s="190">
        <v>0</v>
      </c>
      <c r="Z117" s="190">
        <v>0</v>
      </c>
      <c r="AA117" s="190">
        <v>0</v>
      </c>
      <c r="AB117" s="190">
        <v>1800435</v>
      </c>
      <c r="AC117" s="190">
        <v>1797799</v>
      </c>
      <c r="AD117" s="186">
        <f t="shared" si="62"/>
        <v>1.0098292422625401</v>
      </c>
      <c r="AE117" s="69">
        <f t="shared" si="63"/>
        <v>1</v>
      </c>
      <c r="AF117" s="190">
        <v>-18</v>
      </c>
      <c r="AG117" s="190">
        <v>2618</v>
      </c>
      <c r="AH117" s="69">
        <v>7</v>
      </c>
      <c r="AI117" s="69">
        <v>22</v>
      </c>
      <c r="AJ117" s="69">
        <v>0</v>
      </c>
      <c r="AK117" s="69">
        <v>0</v>
      </c>
      <c r="AL117" s="80">
        <v>0</v>
      </c>
      <c r="AM117" s="80">
        <v>0</v>
      </c>
      <c r="AN117" s="69">
        <v>0</v>
      </c>
      <c r="AO117" s="69">
        <v>0</v>
      </c>
      <c r="AP117" s="80">
        <v>0</v>
      </c>
      <c r="AQ117" s="80">
        <v>0</v>
      </c>
      <c r="AR117" s="69">
        <v>0</v>
      </c>
      <c r="AS117" s="69">
        <v>0</v>
      </c>
      <c r="AT117" s="80">
        <v>0</v>
      </c>
      <c r="AU117" s="80">
        <v>0</v>
      </c>
      <c r="AV117" s="69">
        <v>0</v>
      </c>
      <c r="AW117" s="69">
        <v>0</v>
      </c>
      <c r="AX117" s="80">
        <v>0</v>
      </c>
      <c r="AY117" s="80">
        <v>0</v>
      </c>
      <c r="AZ117" s="69">
        <v>0</v>
      </c>
      <c r="BA117" s="69">
        <v>0</v>
      </c>
      <c r="BB117" s="80">
        <v>0</v>
      </c>
      <c r="BC117" s="80">
        <v>0</v>
      </c>
      <c r="BD117" s="69">
        <v>0</v>
      </c>
      <c r="BE117" s="69">
        <v>0</v>
      </c>
      <c r="BF117" s="80">
        <v>0</v>
      </c>
      <c r="BG117" s="80">
        <v>0</v>
      </c>
      <c r="BH117" s="69">
        <v>0</v>
      </c>
      <c r="BI117" s="69">
        <v>0</v>
      </c>
      <c r="BJ117" s="80">
        <v>0</v>
      </c>
      <c r="BK117" s="80">
        <v>0</v>
      </c>
      <c r="BL117" s="69">
        <v>0</v>
      </c>
      <c r="BM117" s="69">
        <v>0</v>
      </c>
      <c r="BN117" s="80">
        <v>0</v>
      </c>
      <c r="BO117" s="80">
        <v>0</v>
      </c>
      <c r="BP117" s="69">
        <v>0</v>
      </c>
      <c r="BQ117" s="69">
        <v>0</v>
      </c>
      <c r="BR117" s="80">
        <v>2618</v>
      </c>
      <c r="BS117" s="80">
        <v>0</v>
      </c>
      <c r="BT117" s="69">
        <v>0</v>
      </c>
      <c r="BU117" s="69">
        <v>0</v>
      </c>
      <c r="BV117" s="80">
        <v>0</v>
      </c>
      <c r="BW117" s="80">
        <v>0</v>
      </c>
      <c r="BX117" s="69">
        <v>0</v>
      </c>
      <c r="BY117" s="69">
        <v>0</v>
      </c>
      <c r="BZ117" s="80">
        <v>0</v>
      </c>
      <c r="CA117" s="80">
        <v>0</v>
      </c>
      <c r="CB117" s="69">
        <v>0</v>
      </c>
      <c r="CC117" s="69">
        <v>0</v>
      </c>
      <c r="CD117" s="80">
        <v>0</v>
      </c>
      <c r="CE117" s="80">
        <v>0</v>
      </c>
      <c r="CF117" s="69">
        <v>0</v>
      </c>
      <c r="CG117" s="69">
        <v>0</v>
      </c>
      <c r="CH117" s="80">
        <v>0</v>
      </c>
      <c r="CI117" s="80">
        <v>0</v>
      </c>
      <c r="CJ117" s="69">
        <v>0</v>
      </c>
      <c r="CK117" s="69">
        <v>0</v>
      </c>
      <c r="CL117" s="80">
        <v>2618</v>
      </c>
      <c r="CM117" s="80">
        <v>0</v>
      </c>
      <c r="CN117" s="67" t="s">
        <v>537</v>
      </c>
      <c r="CO117" s="67" t="s">
        <v>538</v>
      </c>
      <c r="CP117" s="67" t="s">
        <v>415</v>
      </c>
      <c r="CQ117" s="67" t="s">
        <v>415</v>
      </c>
      <c r="CR117" s="67" t="s">
        <v>415</v>
      </c>
      <c r="CS117" s="67" t="s">
        <v>415</v>
      </c>
      <c r="CT117" s="68">
        <v>45517</v>
      </c>
      <c r="CU117" s="67" t="s">
        <v>576</v>
      </c>
      <c r="CV117" s="67" t="s">
        <v>579</v>
      </c>
      <c r="CW117" s="68" t="s">
        <v>168</v>
      </c>
      <c r="CX117" s="68">
        <v>45387</v>
      </c>
      <c r="CY117" s="67" t="s">
        <v>580</v>
      </c>
      <c r="CZ117" s="67" t="s">
        <v>581</v>
      </c>
      <c r="DA117" s="67" t="s">
        <v>615</v>
      </c>
      <c r="DB117" s="81">
        <v>1120306</v>
      </c>
      <c r="DC117" s="67"/>
      <c r="DD117" s="6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</row>
    <row r="118" spans="1:1477" s="69" customFormat="1">
      <c r="B118" s="67" t="s">
        <v>4</v>
      </c>
      <c r="C118" s="67" t="s">
        <v>389</v>
      </c>
      <c r="D118" s="67" t="s">
        <v>390</v>
      </c>
      <c r="E118" s="68">
        <v>44860</v>
      </c>
      <c r="F118" s="67" t="s">
        <v>578</v>
      </c>
      <c r="G118" s="67" t="s">
        <v>584</v>
      </c>
      <c r="H118" s="187">
        <v>2</v>
      </c>
      <c r="I118" s="69">
        <v>4</v>
      </c>
      <c r="J118" s="69">
        <v>260</v>
      </c>
      <c r="K118" s="69">
        <v>406</v>
      </c>
      <c r="L118" s="69">
        <v>403</v>
      </c>
      <c r="M118" s="186">
        <f t="shared" si="60"/>
        <v>0.9884615384615385</v>
      </c>
      <c r="N118" s="69">
        <f t="shared" si="61"/>
        <v>1</v>
      </c>
      <c r="O118" s="69">
        <v>3</v>
      </c>
      <c r="P118" s="69">
        <v>0</v>
      </c>
      <c r="Q118" s="69">
        <v>0</v>
      </c>
      <c r="R118" s="69">
        <v>146</v>
      </c>
      <c r="S118" s="69">
        <v>0</v>
      </c>
      <c r="T118" s="190">
        <v>1859536</v>
      </c>
      <c r="U118" s="190">
        <v>50000</v>
      </c>
      <c r="V118" s="190">
        <v>1809536</v>
      </c>
      <c r="W118" s="190">
        <v>1934513</v>
      </c>
      <c r="X118" s="190">
        <v>2110697</v>
      </c>
      <c r="Y118" s="190">
        <v>0</v>
      </c>
      <c r="Z118" s="190">
        <v>0</v>
      </c>
      <c r="AA118" s="190">
        <v>0</v>
      </c>
      <c r="AB118" s="190">
        <v>2110697</v>
      </c>
      <c r="AC118" s="190">
        <v>2104981</v>
      </c>
      <c r="AD118" s="186">
        <f t="shared" si="62"/>
        <v>1.1632711369102355</v>
      </c>
      <c r="AE118" s="69">
        <f t="shared" si="63"/>
        <v>0</v>
      </c>
      <c r="AF118" s="190">
        <v>-360</v>
      </c>
      <c r="AG118" s="190">
        <v>74977</v>
      </c>
      <c r="AH118" s="69">
        <v>110</v>
      </c>
      <c r="AI118" s="69">
        <v>36</v>
      </c>
      <c r="AJ118" s="69">
        <v>0</v>
      </c>
      <c r="AK118" s="69">
        <v>0</v>
      </c>
      <c r="AL118" s="80">
        <v>2993</v>
      </c>
      <c r="AM118" s="80">
        <v>0</v>
      </c>
      <c r="AN118" s="69">
        <v>0</v>
      </c>
      <c r="AO118" s="69">
        <v>0</v>
      </c>
      <c r="AP118" s="80">
        <v>30505</v>
      </c>
      <c r="AQ118" s="80">
        <v>0</v>
      </c>
      <c r="AR118" s="69">
        <v>0</v>
      </c>
      <c r="AS118" s="69">
        <v>0</v>
      </c>
      <c r="AT118" s="80">
        <v>0</v>
      </c>
      <c r="AU118" s="80">
        <v>0</v>
      </c>
      <c r="AV118" s="69">
        <v>0</v>
      </c>
      <c r="AW118" s="69">
        <v>0</v>
      </c>
      <c r="AX118" s="80">
        <v>0</v>
      </c>
      <c r="AY118" s="80">
        <v>0</v>
      </c>
      <c r="AZ118" s="69">
        <v>0</v>
      </c>
      <c r="BA118" s="69">
        <v>0</v>
      </c>
      <c r="BB118" s="80">
        <v>0</v>
      </c>
      <c r="BC118" s="80">
        <v>0</v>
      </c>
      <c r="BD118" s="69">
        <v>0</v>
      </c>
      <c r="BE118" s="69">
        <v>0</v>
      </c>
      <c r="BF118" s="80">
        <v>0</v>
      </c>
      <c r="BG118" s="80">
        <v>0</v>
      </c>
      <c r="BH118" s="69">
        <v>0</v>
      </c>
      <c r="BI118" s="69">
        <v>0</v>
      </c>
      <c r="BJ118" s="80">
        <v>0</v>
      </c>
      <c r="BK118" s="80">
        <v>0</v>
      </c>
      <c r="BL118" s="69">
        <v>0</v>
      </c>
      <c r="BM118" s="69">
        <v>0</v>
      </c>
      <c r="BN118" s="80">
        <v>0</v>
      </c>
      <c r="BO118" s="80">
        <v>0</v>
      </c>
      <c r="BP118" s="69">
        <v>0</v>
      </c>
      <c r="BQ118" s="69">
        <v>0</v>
      </c>
      <c r="BR118" s="80">
        <v>0</v>
      </c>
      <c r="BS118" s="80">
        <v>0</v>
      </c>
      <c r="BT118" s="69">
        <v>0</v>
      </c>
      <c r="BU118" s="69">
        <v>0</v>
      </c>
      <c r="BV118" s="80">
        <v>0</v>
      </c>
      <c r="BW118" s="80">
        <v>0</v>
      </c>
      <c r="BX118" s="69">
        <v>0</v>
      </c>
      <c r="BY118" s="69">
        <v>0</v>
      </c>
      <c r="BZ118" s="80">
        <v>0</v>
      </c>
      <c r="CA118" s="80">
        <v>0</v>
      </c>
      <c r="CB118" s="69">
        <v>0</v>
      </c>
      <c r="CC118" s="69">
        <v>0</v>
      </c>
      <c r="CD118" s="80">
        <v>0</v>
      </c>
      <c r="CE118" s="80">
        <v>0</v>
      </c>
      <c r="CF118" s="69">
        <v>0</v>
      </c>
      <c r="CG118" s="69">
        <v>0</v>
      </c>
      <c r="CH118" s="80">
        <v>0</v>
      </c>
      <c r="CI118" s="80">
        <v>0</v>
      </c>
      <c r="CJ118" s="69">
        <v>0</v>
      </c>
      <c r="CK118" s="69">
        <v>0</v>
      </c>
      <c r="CL118" s="80">
        <v>33497</v>
      </c>
      <c r="CM118" s="80">
        <v>0</v>
      </c>
      <c r="CN118" s="67" t="s">
        <v>539</v>
      </c>
      <c r="CO118" s="67" t="s">
        <v>540</v>
      </c>
      <c r="CP118" s="67" t="s">
        <v>415</v>
      </c>
      <c r="CQ118" s="67" t="s">
        <v>415</v>
      </c>
      <c r="CR118" s="67" t="s">
        <v>415</v>
      </c>
      <c r="CS118" s="67" t="s">
        <v>415</v>
      </c>
      <c r="CT118" s="68">
        <v>45622</v>
      </c>
      <c r="CU118" s="67" t="s">
        <v>578</v>
      </c>
      <c r="CV118" s="67" t="s">
        <v>579</v>
      </c>
      <c r="CW118" s="68" t="s">
        <v>168</v>
      </c>
      <c r="CX118" s="68">
        <v>45461</v>
      </c>
      <c r="CY118" s="67" t="s">
        <v>580</v>
      </c>
      <c r="CZ118" s="67" t="s">
        <v>581</v>
      </c>
      <c r="DA118" s="67" t="s">
        <v>615</v>
      </c>
      <c r="DB118" s="81">
        <v>1660927.9</v>
      </c>
      <c r="DC118" s="67"/>
      <c r="DD118" s="67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</row>
    <row r="119" spans="1:1477" s="69" customFormat="1">
      <c r="B119" s="67" t="s">
        <v>4</v>
      </c>
      <c r="C119" s="67" t="s">
        <v>541</v>
      </c>
      <c r="D119" s="67" t="s">
        <v>618</v>
      </c>
      <c r="E119" s="68">
        <v>44902</v>
      </c>
      <c r="F119" s="67" t="s">
        <v>578</v>
      </c>
      <c r="G119" s="67" t="s">
        <v>584</v>
      </c>
      <c r="H119" s="187">
        <v>1</v>
      </c>
      <c r="I119" s="69">
        <v>0</v>
      </c>
      <c r="J119" s="69">
        <v>250</v>
      </c>
      <c r="K119" s="69">
        <v>301</v>
      </c>
      <c r="L119" s="69">
        <v>296</v>
      </c>
      <c r="M119" s="186">
        <f t="shared" si="60"/>
        <v>0.98</v>
      </c>
      <c r="N119" s="69">
        <f t="shared" si="61"/>
        <v>1</v>
      </c>
      <c r="O119" s="69">
        <v>5</v>
      </c>
      <c r="P119" s="69">
        <v>0</v>
      </c>
      <c r="Q119" s="69">
        <v>0</v>
      </c>
      <c r="R119" s="69">
        <v>51</v>
      </c>
      <c r="S119" s="69">
        <v>0</v>
      </c>
      <c r="T119" s="190">
        <v>937052</v>
      </c>
      <c r="U119" s="190">
        <v>40000</v>
      </c>
      <c r="V119" s="190">
        <v>897052</v>
      </c>
      <c r="W119" s="190">
        <v>937052</v>
      </c>
      <c r="X119" s="190">
        <v>953863</v>
      </c>
      <c r="Y119" s="190">
        <v>0</v>
      </c>
      <c r="Z119" s="190">
        <v>0</v>
      </c>
      <c r="AA119" s="190">
        <v>0</v>
      </c>
      <c r="AB119" s="190">
        <v>953863</v>
      </c>
      <c r="AC119" s="190">
        <v>953841</v>
      </c>
      <c r="AD119" s="186">
        <f t="shared" si="62"/>
        <v>1.0633062520344416</v>
      </c>
      <c r="AE119" s="69">
        <f t="shared" si="63"/>
        <v>1</v>
      </c>
      <c r="AF119" s="190">
        <v>-22</v>
      </c>
      <c r="AG119" s="190">
        <v>0</v>
      </c>
      <c r="AH119" s="69">
        <v>26</v>
      </c>
      <c r="AI119" s="69">
        <v>25</v>
      </c>
      <c r="AJ119" s="69">
        <v>0</v>
      </c>
      <c r="AK119" s="69">
        <v>0</v>
      </c>
      <c r="AL119" s="80">
        <v>0</v>
      </c>
      <c r="AM119" s="80">
        <v>0</v>
      </c>
      <c r="AN119" s="69">
        <v>0</v>
      </c>
      <c r="AO119" s="69">
        <v>0</v>
      </c>
      <c r="AP119" s="80">
        <v>0</v>
      </c>
      <c r="AQ119" s="80">
        <v>0</v>
      </c>
      <c r="AR119" s="69">
        <v>0</v>
      </c>
      <c r="AS119" s="69">
        <v>0</v>
      </c>
      <c r="AT119" s="80">
        <v>0</v>
      </c>
      <c r="AU119" s="80">
        <v>0</v>
      </c>
      <c r="AV119" s="69">
        <v>0</v>
      </c>
      <c r="AW119" s="69">
        <v>0</v>
      </c>
      <c r="AX119" s="80">
        <v>0</v>
      </c>
      <c r="AY119" s="80">
        <v>0</v>
      </c>
      <c r="AZ119" s="69">
        <v>0</v>
      </c>
      <c r="BA119" s="69">
        <v>0</v>
      </c>
      <c r="BB119" s="80">
        <v>0</v>
      </c>
      <c r="BC119" s="80">
        <v>0</v>
      </c>
      <c r="BD119" s="69">
        <v>0</v>
      </c>
      <c r="BE119" s="69">
        <v>0</v>
      </c>
      <c r="BF119" s="80">
        <v>0</v>
      </c>
      <c r="BG119" s="80">
        <v>0</v>
      </c>
      <c r="BH119" s="69">
        <v>0</v>
      </c>
      <c r="BI119" s="69">
        <v>0</v>
      </c>
      <c r="BJ119" s="80">
        <v>0</v>
      </c>
      <c r="BK119" s="80">
        <v>0</v>
      </c>
      <c r="BL119" s="69">
        <v>0</v>
      </c>
      <c r="BM119" s="69">
        <v>0</v>
      </c>
      <c r="BN119" s="80">
        <v>0</v>
      </c>
      <c r="BO119" s="80">
        <v>0</v>
      </c>
      <c r="BP119" s="69">
        <v>0</v>
      </c>
      <c r="BQ119" s="69">
        <v>0</v>
      </c>
      <c r="BR119" s="80">
        <v>0</v>
      </c>
      <c r="BS119" s="80">
        <v>0</v>
      </c>
      <c r="BT119" s="69">
        <v>0</v>
      </c>
      <c r="BU119" s="69">
        <v>0</v>
      </c>
      <c r="BV119" s="80">
        <v>0</v>
      </c>
      <c r="BW119" s="80">
        <v>0</v>
      </c>
      <c r="BX119" s="69">
        <v>0</v>
      </c>
      <c r="BY119" s="69">
        <v>0</v>
      </c>
      <c r="BZ119" s="80">
        <v>0</v>
      </c>
      <c r="CA119" s="80">
        <v>0</v>
      </c>
      <c r="CB119" s="69">
        <v>0</v>
      </c>
      <c r="CC119" s="69">
        <v>0</v>
      </c>
      <c r="CD119" s="80">
        <v>0</v>
      </c>
      <c r="CE119" s="80">
        <v>0</v>
      </c>
      <c r="CF119" s="69">
        <v>0</v>
      </c>
      <c r="CG119" s="69">
        <v>0</v>
      </c>
      <c r="CH119" s="80">
        <v>0</v>
      </c>
      <c r="CI119" s="80">
        <v>0</v>
      </c>
      <c r="CJ119" s="69">
        <v>0</v>
      </c>
      <c r="CK119" s="69">
        <v>0</v>
      </c>
      <c r="CL119" s="80">
        <v>0</v>
      </c>
      <c r="CM119" s="80">
        <v>0</v>
      </c>
      <c r="CN119" s="67" t="s">
        <v>449</v>
      </c>
      <c r="CO119" s="67" t="s">
        <v>450</v>
      </c>
      <c r="CP119" s="67" t="s">
        <v>415</v>
      </c>
      <c r="CQ119" s="67" t="s">
        <v>415</v>
      </c>
      <c r="CR119" s="67" t="s">
        <v>415</v>
      </c>
      <c r="CS119" s="67" t="s">
        <v>415</v>
      </c>
      <c r="CT119" s="68">
        <v>45517</v>
      </c>
      <c r="CU119" s="67" t="s">
        <v>576</v>
      </c>
      <c r="CV119" s="67" t="s">
        <v>579</v>
      </c>
      <c r="CW119" s="68" t="s">
        <v>168</v>
      </c>
      <c r="CX119" s="68">
        <v>45455</v>
      </c>
      <c r="CY119" s="67" t="s">
        <v>580</v>
      </c>
      <c r="CZ119" s="67" t="s">
        <v>581</v>
      </c>
      <c r="DA119" s="67" t="s">
        <v>615</v>
      </c>
      <c r="DB119" s="81">
        <v>869794.25</v>
      </c>
      <c r="DC119" s="67"/>
      <c r="DD119" s="67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</row>
    <row r="120" spans="1:1477" s="69" customFormat="1">
      <c r="B120" s="67" t="s">
        <v>4</v>
      </c>
      <c r="C120" s="67" t="s">
        <v>278</v>
      </c>
      <c r="D120" s="67" t="s">
        <v>279</v>
      </c>
      <c r="E120" s="68">
        <v>44902</v>
      </c>
      <c r="F120" s="67" t="s">
        <v>578</v>
      </c>
      <c r="G120" s="67" t="s">
        <v>584</v>
      </c>
      <c r="H120" s="187">
        <v>2</v>
      </c>
      <c r="I120" s="69">
        <v>1</v>
      </c>
      <c r="J120" s="69">
        <v>180</v>
      </c>
      <c r="K120" s="69">
        <v>239</v>
      </c>
      <c r="L120" s="69">
        <v>237</v>
      </c>
      <c r="M120" s="186">
        <f t="shared" si="60"/>
        <v>1.038888888888889</v>
      </c>
      <c r="N120" s="69">
        <f t="shared" si="61"/>
        <v>1</v>
      </c>
      <c r="O120" s="69">
        <v>2</v>
      </c>
      <c r="P120" s="69">
        <v>0</v>
      </c>
      <c r="Q120" s="69">
        <v>0</v>
      </c>
      <c r="R120" s="69">
        <v>50</v>
      </c>
      <c r="S120" s="69">
        <v>9</v>
      </c>
      <c r="T120" s="190">
        <v>1821012</v>
      </c>
      <c r="U120" s="190">
        <v>34500</v>
      </c>
      <c r="V120" s="190">
        <v>1786512</v>
      </c>
      <c r="W120" s="190">
        <v>1822431</v>
      </c>
      <c r="X120" s="190">
        <v>1669665</v>
      </c>
      <c r="Y120" s="190">
        <v>0</v>
      </c>
      <c r="Z120" s="190">
        <v>0</v>
      </c>
      <c r="AA120" s="190">
        <v>0</v>
      </c>
      <c r="AB120" s="190">
        <v>1669665</v>
      </c>
      <c r="AC120" s="190">
        <v>1667048</v>
      </c>
      <c r="AD120" s="186">
        <f t="shared" si="62"/>
        <v>0.93313003215203705</v>
      </c>
      <c r="AE120" s="69">
        <f t="shared" si="63"/>
        <v>1</v>
      </c>
      <c r="AF120" s="190">
        <v>-1198</v>
      </c>
      <c r="AG120" s="190">
        <v>1419</v>
      </c>
      <c r="AH120" s="69">
        <v>9</v>
      </c>
      <c r="AI120" s="69">
        <v>41</v>
      </c>
      <c r="AJ120" s="69">
        <v>0</v>
      </c>
      <c r="AK120" s="69">
        <v>0</v>
      </c>
      <c r="AL120" s="80">
        <v>0</v>
      </c>
      <c r="AM120" s="80">
        <v>0</v>
      </c>
      <c r="AN120" s="69">
        <v>0</v>
      </c>
      <c r="AO120" s="69">
        <v>7</v>
      </c>
      <c r="AP120" s="80">
        <v>6654</v>
      </c>
      <c r="AQ120" s="80">
        <v>0</v>
      </c>
      <c r="AR120" s="69">
        <v>0</v>
      </c>
      <c r="AS120" s="69">
        <v>0</v>
      </c>
      <c r="AT120" s="80">
        <v>0</v>
      </c>
      <c r="AU120" s="80">
        <v>0</v>
      </c>
      <c r="AV120" s="69">
        <v>0</v>
      </c>
      <c r="AW120" s="69">
        <v>0</v>
      </c>
      <c r="AX120" s="80">
        <v>0</v>
      </c>
      <c r="AY120" s="80">
        <v>0</v>
      </c>
      <c r="AZ120" s="69">
        <v>0</v>
      </c>
      <c r="BA120" s="69">
        <v>0</v>
      </c>
      <c r="BB120" s="80">
        <v>0</v>
      </c>
      <c r="BC120" s="80">
        <v>0</v>
      </c>
      <c r="BD120" s="69">
        <v>0</v>
      </c>
      <c r="BE120" s="69">
        <v>2</v>
      </c>
      <c r="BF120" s="80">
        <v>12230</v>
      </c>
      <c r="BG120" s="80">
        <v>0</v>
      </c>
      <c r="BH120" s="69">
        <v>0</v>
      </c>
      <c r="BI120" s="69">
        <v>0</v>
      </c>
      <c r="BJ120" s="80">
        <v>0</v>
      </c>
      <c r="BK120" s="80">
        <v>0</v>
      </c>
      <c r="BL120" s="69">
        <v>0</v>
      </c>
      <c r="BM120" s="69">
        <v>0</v>
      </c>
      <c r="BN120" s="80">
        <v>0</v>
      </c>
      <c r="BO120" s="80">
        <v>0</v>
      </c>
      <c r="BP120" s="69">
        <v>0</v>
      </c>
      <c r="BQ120" s="69">
        <v>0</v>
      </c>
      <c r="BR120" s="80">
        <v>1419</v>
      </c>
      <c r="BS120" s="80">
        <v>0</v>
      </c>
      <c r="BT120" s="69">
        <v>0</v>
      </c>
      <c r="BU120" s="69">
        <v>0</v>
      </c>
      <c r="BV120" s="80">
        <v>0</v>
      </c>
      <c r="BW120" s="80">
        <v>0</v>
      </c>
      <c r="BX120" s="69">
        <v>0</v>
      </c>
      <c r="BY120" s="69">
        <v>0</v>
      </c>
      <c r="BZ120" s="80">
        <v>0</v>
      </c>
      <c r="CA120" s="80">
        <v>0</v>
      </c>
      <c r="CB120" s="69">
        <v>0</v>
      </c>
      <c r="CC120" s="69">
        <v>0</v>
      </c>
      <c r="CD120" s="80">
        <v>0</v>
      </c>
      <c r="CE120" s="80">
        <v>0</v>
      </c>
      <c r="CF120" s="69">
        <v>0</v>
      </c>
      <c r="CG120" s="69">
        <v>0</v>
      </c>
      <c r="CH120" s="80">
        <v>0</v>
      </c>
      <c r="CI120" s="80">
        <v>0</v>
      </c>
      <c r="CJ120" s="69">
        <v>0</v>
      </c>
      <c r="CK120" s="69">
        <v>9</v>
      </c>
      <c r="CL120" s="80">
        <v>20302</v>
      </c>
      <c r="CM120" s="80">
        <v>0</v>
      </c>
      <c r="CN120" s="67" t="s">
        <v>502</v>
      </c>
      <c r="CO120" s="67" t="s">
        <v>503</v>
      </c>
      <c r="CP120" s="67" t="s">
        <v>415</v>
      </c>
      <c r="CQ120" s="67" t="s">
        <v>415</v>
      </c>
      <c r="CR120" s="67" t="s">
        <v>415</v>
      </c>
      <c r="CS120" s="67" t="s">
        <v>415</v>
      </c>
      <c r="CT120" s="68">
        <v>45476</v>
      </c>
      <c r="CU120" s="67" t="s">
        <v>576</v>
      </c>
      <c r="CV120" s="67" t="s">
        <v>579</v>
      </c>
      <c r="CW120" s="68" t="s">
        <v>168</v>
      </c>
      <c r="CX120" s="68">
        <v>45329</v>
      </c>
      <c r="CY120" s="67" t="s">
        <v>583</v>
      </c>
      <c r="CZ120" s="67" t="s">
        <v>581</v>
      </c>
      <c r="DA120" s="67" t="s">
        <v>615</v>
      </c>
      <c r="DB120" s="81">
        <v>749625.55</v>
      </c>
      <c r="DC120" s="67"/>
      <c r="DD120" s="67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</row>
    <row r="121" spans="1:1477" s="69" customFormat="1">
      <c r="B121" s="67" t="s">
        <v>4</v>
      </c>
      <c r="C121" s="67" t="s">
        <v>542</v>
      </c>
      <c r="D121" s="67" t="s">
        <v>619</v>
      </c>
      <c r="E121" s="68">
        <v>44979</v>
      </c>
      <c r="F121" s="67" t="s">
        <v>583</v>
      </c>
      <c r="G121" s="67" t="s">
        <v>584</v>
      </c>
      <c r="H121" s="187">
        <v>1</v>
      </c>
      <c r="I121" s="69">
        <v>0</v>
      </c>
      <c r="J121" s="69">
        <v>230</v>
      </c>
      <c r="K121" s="69">
        <v>286</v>
      </c>
      <c r="L121" s="69">
        <v>283</v>
      </c>
      <c r="M121" s="186">
        <f t="shared" si="60"/>
        <v>0.9869565217391304</v>
      </c>
      <c r="N121" s="69">
        <f t="shared" si="61"/>
        <v>1</v>
      </c>
      <c r="O121" s="69">
        <v>3</v>
      </c>
      <c r="P121" s="69">
        <v>0</v>
      </c>
      <c r="Q121" s="69">
        <v>0</v>
      </c>
      <c r="R121" s="69">
        <v>56</v>
      </c>
      <c r="S121" s="69">
        <v>0</v>
      </c>
      <c r="T121" s="190">
        <v>2041154</v>
      </c>
      <c r="U121" s="190">
        <v>50000</v>
      </c>
      <c r="V121" s="190">
        <v>1991154</v>
      </c>
      <c r="W121" s="190">
        <v>2041154</v>
      </c>
      <c r="X121" s="190">
        <v>2088238</v>
      </c>
      <c r="Y121" s="190">
        <v>-10982</v>
      </c>
      <c r="Z121" s="190">
        <v>0</v>
      </c>
      <c r="AA121" s="190">
        <v>-10982</v>
      </c>
      <c r="AB121" s="190">
        <v>2077256</v>
      </c>
      <c r="AC121" s="190">
        <v>2076683</v>
      </c>
      <c r="AD121" s="186">
        <f t="shared" si="62"/>
        <v>1.042954487699093</v>
      </c>
      <c r="AE121" s="69">
        <f t="shared" si="63"/>
        <v>1</v>
      </c>
      <c r="AF121" s="190">
        <v>-573</v>
      </c>
      <c r="AG121" s="190">
        <v>0</v>
      </c>
      <c r="AH121" s="69">
        <v>37</v>
      </c>
      <c r="AI121" s="69">
        <v>19</v>
      </c>
      <c r="AJ121" s="69">
        <v>0</v>
      </c>
      <c r="AK121" s="69">
        <v>0</v>
      </c>
      <c r="AL121" s="80">
        <v>0</v>
      </c>
      <c r="AM121" s="80">
        <v>0</v>
      </c>
      <c r="AN121" s="69">
        <v>0</v>
      </c>
      <c r="AO121" s="69">
        <v>0</v>
      </c>
      <c r="AP121" s="80">
        <v>0</v>
      </c>
      <c r="AQ121" s="80">
        <v>0</v>
      </c>
      <c r="AR121" s="69">
        <v>0</v>
      </c>
      <c r="AS121" s="69">
        <v>0</v>
      </c>
      <c r="AT121" s="80">
        <v>0</v>
      </c>
      <c r="AU121" s="80">
        <v>0</v>
      </c>
      <c r="AV121" s="69">
        <v>0</v>
      </c>
      <c r="AW121" s="69">
        <v>0</v>
      </c>
      <c r="AX121" s="80">
        <v>0</v>
      </c>
      <c r="AY121" s="80">
        <v>0</v>
      </c>
      <c r="AZ121" s="69">
        <v>0</v>
      </c>
      <c r="BA121" s="69">
        <v>0</v>
      </c>
      <c r="BB121" s="80">
        <v>0</v>
      </c>
      <c r="BC121" s="80">
        <v>0</v>
      </c>
      <c r="BD121" s="69">
        <v>0</v>
      </c>
      <c r="BE121" s="69">
        <v>0</v>
      </c>
      <c r="BF121" s="80">
        <v>0</v>
      </c>
      <c r="BG121" s="80">
        <v>0</v>
      </c>
      <c r="BH121" s="69">
        <v>0</v>
      </c>
      <c r="BI121" s="69">
        <v>0</v>
      </c>
      <c r="BJ121" s="80">
        <v>0</v>
      </c>
      <c r="BK121" s="80">
        <v>0</v>
      </c>
      <c r="BL121" s="69">
        <v>0</v>
      </c>
      <c r="BM121" s="69">
        <v>0</v>
      </c>
      <c r="BN121" s="80">
        <v>0</v>
      </c>
      <c r="BO121" s="80">
        <v>0</v>
      </c>
      <c r="BP121" s="69">
        <v>0</v>
      </c>
      <c r="BQ121" s="69">
        <v>0</v>
      </c>
      <c r="BR121" s="80">
        <v>0</v>
      </c>
      <c r="BS121" s="80">
        <v>0</v>
      </c>
      <c r="BT121" s="69">
        <v>0</v>
      </c>
      <c r="BU121" s="69">
        <v>0</v>
      </c>
      <c r="BV121" s="80">
        <v>0</v>
      </c>
      <c r="BW121" s="80">
        <v>0</v>
      </c>
      <c r="BX121" s="69">
        <v>0</v>
      </c>
      <c r="BY121" s="69">
        <v>0</v>
      </c>
      <c r="BZ121" s="80">
        <v>0</v>
      </c>
      <c r="CA121" s="80">
        <v>0</v>
      </c>
      <c r="CB121" s="69">
        <v>0</v>
      </c>
      <c r="CC121" s="69">
        <v>0</v>
      </c>
      <c r="CD121" s="80">
        <v>0</v>
      </c>
      <c r="CE121" s="80">
        <v>0</v>
      </c>
      <c r="CF121" s="69">
        <v>0</v>
      </c>
      <c r="CG121" s="69">
        <v>0</v>
      </c>
      <c r="CH121" s="80">
        <v>0</v>
      </c>
      <c r="CI121" s="80">
        <v>0</v>
      </c>
      <c r="CJ121" s="69">
        <v>0</v>
      </c>
      <c r="CK121" s="69">
        <v>0</v>
      </c>
      <c r="CL121" s="80">
        <v>0</v>
      </c>
      <c r="CM121" s="80">
        <v>0</v>
      </c>
      <c r="CN121" s="67" t="s">
        <v>539</v>
      </c>
      <c r="CO121" s="67" t="s">
        <v>540</v>
      </c>
      <c r="CP121" s="67" t="s">
        <v>415</v>
      </c>
      <c r="CQ121" s="67" t="s">
        <v>415</v>
      </c>
      <c r="CR121" s="67" t="s">
        <v>415</v>
      </c>
      <c r="CS121" s="67" t="s">
        <v>415</v>
      </c>
      <c r="CT121" s="68">
        <v>45569</v>
      </c>
      <c r="CU121" s="67" t="s">
        <v>578</v>
      </c>
      <c r="CV121" s="67" t="s">
        <v>579</v>
      </c>
      <c r="CW121" s="68" t="s">
        <v>168</v>
      </c>
      <c r="CX121" s="68">
        <v>45504</v>
      </c>
      <c r="CY121" s="67" t="s">
        <v>576</v>
      </c>
      <c r="CZ121" s="67" t="s">
        <v>579</v>
      </c>
      <c r="DA121" s="67" t="s">
        <v>615</v>
      </c>
      <c r="DB121" s="81">
        <v>1415550.25</v>
      </c>
      <c r="DC121" s="67"/>
      <c r="DD121" s="67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</row>
    <row r="122" spans="1:1477" s="69" customFormat="1">
      <c r="B122" s="67" t="s">
        <v>4</v>
      </c>
      <c r="C122" s="67" t="s">
        <v>280</v>
      </c>
      <c r="D122" s="67" t="s">
        <v>281</v>
      </c>
      <c r="E122" s="68">
        <v>45070</v>
      </c>
      <c r="F122" s="67" t="s">
        <v>580</v>
      </c>
      <c r="G122" s="67" t="s">
        <v>584</v>
      </c>
      <c r="H122" s="187">
        <v>1</v>
      </c>
      <c r="I122" s="69">
        <v>1</v>
      </c>
      <c r="J122" s="69">
        <v>140</v>
      </c>
      <c r="K122" s="69">
        <v>228</v>
      </c>
      <c r="L122" s="69">
        <v>227</v>
      </c>
      <c r="M122" s="186">
        <f t="shared" si="60"/>
        <v>0.99285714285714288</v>
      </c>
      <c r="N122" s="69">
        <f t="shared" si="61"/>
        <v>1</v>
      </c>
      <c r="O122" s="69">
        <v>1</v>
      </c>
      <c r="P122" s="69">
        <v>0</v>
      </c>
      <c r="Q122" s="69">
        <v>0</v>
      </c>
      <c r="R122" s="69">
        <v>88</v>
      </c>
      <c r="S122" s="69">
        <v>0</v>
      </c>
      <c r="T122" s="190">
        <v>752281</v>
      </c>
      <c r="U122" s="190">
        <v>32500</v>
      </c>
      <c r="V122" s="190">
        <v>719781</v>
      </c>
      <c r="W122" s="190">
        <v>730305</v>
      </c>
      <c r="X122" s="190">
        <v>733353</v>
      </c>
      <c r="Y122" s="190">
        <v>0</v>
      </c>
      <c r="Z122" s="190">
        <v>0</v>
      </c>
      <c r="AA122" s="190">
        <v>0</v>
      </c>
      <c r="AB122" s="190">
        <v>733353</v>
      </c>
      <c r="AC122" s="190">
        <v>733353</v>
      </c>
      <c r="AD122" s="186">
        <f t="shared" si="62"/>
        <v>1.0188557352861496</v>
      </c>
      <c r="AE122" s="69">
        <f t="shared" si="63"/>
        <v>1</v>
      </c>
      <c r="AF122" s="190">
        <v>0</v>
      </c>
      <c r="AG122" s="190">
        <v>-21976</v>
      </c>
      <c r="AH122" s="69">
        <v>9</v>
      </c>
      <c r="AI122" s="69">
        <v>79</v>
      </c>
      <c r="AJ122" s="69">
        <v>0</v>
      </c>
      <c r="AK122" s="69">
        <v>0</v>
      </c>
      <c r="AL122" s="80">
        <v>0</v>
      </c>
      <c r="AM122" s="80">
        <v>0</v>
      </c>
      <c r="AN122" s="69">
        <v>0</v>
      </c>
      <c r="AO122" s="69">
        <v>0</v>
      </c>
      <c r="AP122" s="80">
        <v>0</v>
      </c>
      <c r="AQ122" s="80">
        <v>0</v>
      </c>
      <c r="AR122" s="69">
        <v>0</v>
      </c>
      <c r="AS122" s="69">
        <v>0</v>
      </c>
      <c r="AT122" s="80">
        <v>0</v>
      </c>
      <c r="AU122" s="80">
        <v>0</v>
      </c>
      <c r="AV122" s="69">
        <v>0</v>
      </c>
      <c r="AW122" s="69">
        <v>0</v>
      </c>
      <c r="AX122" s="80">
        <v>-21976</v>
      </c>
      <c r="AY122" s="80">
        <v>0</v>
      </c>
      <c r="AZ122" s="69">
        <v>0</v>
      </c>
      <c r="BA122" s="69">
        <v>0</v>
      </c>
      <c r="BB122" s="80">
        <v>0</v>
      </c>
      <c r="BC122" s="80">
        <v>0</v>
      </c>
      <c r="BD122" s="69">
        <v>0</v>
      </c>
      <c r="BE122" s="69">
        <v>0</v>
      </c>
      <c r="BF122" s="80">
        <v>0</v>
      </c>
      <c r="BG122" s="80">
        <v>0</v>
      </c>
      <c r="BH122" s="69">
        <v>0</v>
      </c>
      <c r="BI122" s="69">
        <v>0</v>
      </c>
      <c r="BJ122" s="80">
        <v>0</v>
      </c>
      <c r="BK122" s="80">
        <v>0</v>
      </c>
      <c r="BL122" s="69">
        <v>0</v>
      </c>
      <c r="BM122" s="69">
        <v>0</v>
      </c>
      <c r="BN122" s="80">
        <v>0</v>
      </c>
      <c r="BO122" s="80">
        <v>0</v>
      </c>
      <c r="BP122" s="69">
        <v>0</v>
      </c>
      <c r="BQ122" s="69">
        <v>0</v>
      </c>
      <c r="BR122" s="80">
        <v>0</v>
      </c>
      <c r="BS122" s="80">
        <v>0</v>
      </c>
      <c r="BT122" s="69">
        <v>0</v>
      </c>
      <c r="BU122" s="69">
        <v>0</v>
      </c>
      <c r="BV122" s="80">
        <v>0</v>
      </c>
      <c r="BW122" s="80">
        <v>0</v>
      </c>
      <c r="BX122" s="69">
        <v>0</v>
      </c>
      <c r="BY122" s="69">
        <v>0</v>
      </c>
      <c r="BZ122" s="80">
        <v>0</v>
      </c>
      <c r="CA122" s="80">
        <v>0</v>
      </c>
      <c r="CB122" s="69">
        <v>0</v>
      </c>
      <c r="CC122" s="69">
        <v>0</v>
      </c>
      <c r="CD122" s="80">
        <v>0</v>
      </c>
      <c r="CE122" s="80">
        <v>0</v>
      </c>
      <c r="CF122" s="69">
        <v>0</v>
      </c>
      <c r="CG122" s="69">
        <v>0</v>
      </c>
      <c r="CH122" s="80">
        <v>0</v>
      </c>
      <c r="CI122" s="80">
        <v>0</v>
      </c>
      <c r="CJ122" s="69">
        <v>0</v>
      </c>
      <c r="CK122" s="69">
        <v>0</v>
      </c>
      <c r="CL122" s="80">
        <v>-21976</v>
      </c>
      <c r="CM122" s="80">
        <v>0</v>
      </c>
      <c r="CN122" s="67" t="s">
        <v>449</v>
      </c>
      <c r="CO122" s="67" t="s">
        <v>450</v>
      </c>
      <c r="CP122" s="67" t="s">
        <v>415</v>
      </c>
      <c r="CQ122" s="67" t="s">
        <v>415</v>
      </c>
      <c r="CR122" s="67" t="s">
        <v>415</v>
      </c>
      <c r="CS122" s="67" t="s">
        <v>415</v>
      </c>
      <c r="CT122" s="68">
        <v>45544</v>
      </c>
      <c r="CU122" s="67" t="s">
        <v>576</v>
      </c>
      <c r="CV122" s="67" t="s">
        <v>579</v>
      </c>
      <c r="CW122" s="68" t="s">
        <v>168</v>
      </c>
      <c r="CX122" s="68">
        <v>45474</v>
      </c>
      <c r="CY122" s="67" t="s">
        <v>576</v>
      </c>
      <c r="CZ122" s="67" t="s">
        <v>579</v>
      </c>
      <c r="DA122" s="67" t="s">
        <v>613</v>
      </c>
      <c r="DB122" s="81">
        <v>919900</v>
      </c>
      <c r="DC122" s="67"/>
      <c r="DD122" s="67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</row>
    <row r="123" spans="1:1477" s="69" customFormat="1">
      <c r="B123" s="67" t="s">
        <v>4</v>
      </c>
      <c r="C123" s="67" t="s">
        <v>543</v>
      </c>
      <c r="D123" s="67" t="s">
        <v>620</v>
      </c>
      <c r="E123" s="68">
        <v>45266</v>
      </c>
      <c r="F123" s="67" t="s">
        <v>578</v>
      </c>
      <c r="G123" s="67" t="s">
        <v>581</v>
      </c>
      <c r="H123" s="187">
        <v>1</v>
      </c>
      <c r="I123" s="69">
        <v>0</v>
      </c>
      <c r="J123" s="69">
        <v>120</v>
      </c>
      <c r="K123" s="69">
        <v>133</v>
      </c>
      <c r="L123" s="69">
        <v>85</v>
      </c>
      <c r="M123" s="186">
        <f t="shared" si="60"/>
        <v>0.6</v>
      </c>
      <c r="N123" s="69">
        <f t="shared" si="61"/>
        <v>1</v>
      </c>
      <c r="O123" s="69">
        <v>48</v>
      </c>
      <c r="P123" s="69">
        <v>0</v>
      </c>
      <c r="Q123" s="69">
        <v>0</v>
      </c>
      <c r="R123" s="69">
        <v>13</v>
      </c>
      <c r="S123" s="69">
        <v>0</v>
      </c>
      <c r="T123" s="190">
        <v>607569</v>
      </c>
      <c r="U123" s="190">
        <v>43750</v>
      </c>
      <c r="V123" s="190">
        <v>563819</v>
      </c>
      <c r="W123" s="190">
        <v>607569</v>
      </c>
      <c r="X123" s="190">
        <v>467724</v>
      </c>
      <c r="Y123" s="190">
        <v>0</v>
      </c>
      <c r="Z123" s="190">
        <v>0</v>
      </c>
      <c r="AA123" s="190">
        <v>0</v>
      </c>
      <c r="AB123" s="190">
        <v>467724</v>
      </c>
      <c r="AC123" s="190">
        <v>467724</v>
      </c>
      <c r="AD123" s="186">
        <f t="shared" si="62"/>
        <v>0.82956409769802009</v>
      </c>
      <c r="AE123" s="69">
        <f t="shared" si="63"/>
        <v>1</v>
      </c>
      <c r="AF123" s="190">
        <v>0</v>
      </c>
      <c r="AG123" s="190">
        <v>0</v>
      </c>
      <c r="AH123" s="69">
        <v>0</v>
      </c>
      <c r="AI123" s="69">
        <v>13</v>
      </c>
      <c r="AJ123" s="69">
        <v>0</v>
      </c>
      <c r="AK123" s="69">
        <v>0</v>
      </c>
      <c r="AL123" s="80">
        <v>0</v>
      </c>
      <c r="AM123" s="80">
        <v>0</v>
      </c>
      <c r="AN123" s="69">
        <v>0</v>
      </c>
      <c r="AO123" s="69">
        <v>0</v>
      </c>
      <c r="AP123" s="80">
        <v>0</v>
      </c>
      <c r="AQ123" s="80">
        <v>0</v>
      </c>
      <c r="AR123" s="69">
        <v>0</v>
      </c>
      <c r="AS123" s="69">
        <v>0</v>
      </c>
      <c r="AT123" s="80">
        <v>0</v>
      </c>
      <c r="AU123" s="80">
        <v>0</v>
      </c>
      <c r="AV123" s="69">
        <v>0</v>
      </c>
      <c r="AW123" s="69">
        <v>0</v>
      </c>
      <c r="AX123" s="80">
        <v>0</v>
      </c>
      <c r="AY123" s="80">
        <v>0</v>
      </c>
      <c r="AZ123" s="69">
        <v>0</v>
      </c>
      <c r="BA123" s="69">
        <v>0</v>
      </c>
      <c r="BB123" s="80">
        <v>0</v>
      </c>
      <c r="BC123" s="80">
        <v>0</v>
      </c>
      <c r="BD123" s="69">
        <v>0</v>
      </c>
      <c r="BE123" s="69">
        <v>0</v>
      </c>
      <c r="BF123" s="80">
        <v>0</v>
      </c>
      <c r="BG123" s="80">
        <v>0</v>
      </c>
      <c r="BH123" s="69">
        <v>0</v>
      </c>
      <c r="BI123" s="69">
        <v>0</v>
      </c>
      <c r="BJ123" s="80">
        <v>0</v>
      </c>
      <c r="BK123" s="80">
        <v>0</v>
      </c>
      <c r="BL123" s="69">
        <v>0</v>
      </c>
      <c r="BM123" s="69">
        <v>0</v>
      </c>
      <c r="BN123" s="80">
        <v>0</v>
      </c>
      <c r="BO123" s="80">
        <v>0</v>
      </c>
      <c r="BP123" s="69">
        <v>0</v>
      </c>
      <c r="BQ123" s="69">
        <v>0</v>
      </c>
      <c r="BR123" s="80">
        <v>0</v>
      </c>
      <c r="BS123" s="80">
        <v>0</v>
      </c>
      <c r="BT123" s="69">
        <v>0</v>
      </c>
      <c r="BU123" s="69">
        <v>0</v>
      </c>
      <c r="BV123" s="80">
        <v>0</v>
      </c>
      <c r="BW123" s="80">
        <v>0</v>
      </c>
      <c r="BX123" s="69">
        <v>0</v>
      </c>
      <c r="BY123" s="69">
        <v>0</v>
      </c>
      <c r="BZ123" s="80">
        <v>0</v>
      </c>
      <c r="CA123" s="80">
        <v>0</v>
      </c>
      <c r="CB123" s="69">
        <v>0</v>
      </c>
      <c r="CC123" s="69">
        <v>0</v>
      </c>
      <c r="CD123" s="80">
        <v>0</v>
      </c>
      <c r="CE123" s="80">
        <v>0</v>
      </c>
      <c r="CF123" s="69">
        <v>0</v>
      </c>
      <c r="CG123" s="69">
        <v>0</v>
      </c>
      <c r="CH123" s="80">
        <v>0</v>
      </c>
      <c r="CI123" s="80">
        <v>0</v>
      </c>
      <c r="CJ123" s="69">
        <v>0</v>
      </c>
      <c r="CK123" s="69">
        <v>0</v>
      </c>
      <c r="CL123" s="80">
        <v>0</v>
      </c>
      <c r="CM123" s="80">
        <v>0</v>
      </c>
      <c r="CN123" s="67" t="s">
        <v>462</v>
      </c>
      <c r="CO123" s="67" t="s">
        <v>463</v>
      </c>
      <c r="CP123" s="67" t="s">
        <v>415</v>
      </c>
      <c r="CQ123" s="67" t="s">
        <v>415</v>
      </c>
      <c r="CR123" s="67" t="s">
        <v>415</v>
      </c>
      <c r="CS123" s="67" t="s">
        <v>415</v>
      </c>
      <c r="CT123" s="68">
        <v>45569</v>
      </c>
      <c r="CU123" s="67" t="s">
        <v>578</v>
      </c>
      <c r="CV123" s="67" t="s">
        <v>579</v>
      </c>
      <c r="CW123" s="68" t="s">
        <v>168</v>
      </c>
      <c r="CX123" s="68">
        <v>45449</v>
      </c>
      <c r="CY123" s="67" t="s">
        <v>580</v>
      </c>
      <c r="CZ123" s="67" t="s">
        <v>581</v>
      </c>
      <c r="DA123" s="67" t="s">
        <v>614</v>
      </c>
      <c r="DB123" s="81">
        <v>1006632.6</v>
      </c>
      <c r="DC123" s="67"/>
      <c r="DD123" s="67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</row>
    <row r="124" spans="1:1477" s="69" customFormat="1">
      <c r="B124" s="67" t="s">
        <v>4</v>
      </c>
      <c r="C124" s="67" t="s">
        <v>544</v>
      </c>
      <c r="D124" s="67" t="s">
        <v>621</v>
      </c>
      <c r="E124" s="68">
        <v>45266</v>
      </c>
      <c r="F124" s="67" t="s">
        <v>578</v>
      </c>
      <c r="G124" s="67" t="s">
        <v>581</v>
      </c>
      <c r="H124" s="187">
        <v>1</v>
      </c>
      <c r="I124" s="69">
        <v>0</v>
      </c>
      <c r="J124" s="69">
        <v>110</v>
      </c>
      <c r="K124" s="69">
        <v>115</v>
      </c>
      <c r="L124" s="69">
        <v>108</v>
      </c>
      <c r="M124" s="186">
        <f t="shared" si="60"/>
        <v>0.9363636363636364</v>
      </c>
      <c r="N124" s="69">
        <f t="shared" si="61"/>
        <v>1</v>
      </c>
      <c r="O124" s="69">
        <v>7</v>
      </c>
      <c r="P124" s="69">
        <v>0</v>
      </c>
      <c r="Q124" s="69">
        <v>0</v>
      </c>
      <c r="R124" s="69">
        <v>5</v>
      </c>
      <c r="S124" s="69">
        <v>0</v>
      </c>
      <c r="T124" s="190">
        <v>843345</v>
      </c>
      <c r="U124" s="190">
        <v>50000</v>
      </c>
      <c r="V124" s="190">
        <v>793345</v>
      </c>
      <c r="W124" s="190">
        <v>843345</v>
      </c>
      <c r="X124" s="190">
        <v>748398</v>
      </c>
      <c r="Y124" s="190">
        <v>0</v>
      </c>
      <c r="Z124" s="190">
        <v>0</v>
      </c>
      <c r="AA124" s="190">
        <v>0</v>
      </c>
      <c r="AB124" s="190">
        <v>748398</v>
      </c>
      <c r="AC124" s="190">
        <v>748398</v>
      </c>
      <c r="AD124" s="186">
        <f t="shared" si="62"/>
        <v>0.94334495080954694</v>
      </c>
      <c r="AE124" s="69">
        <f t="shared" si="63"/>
        <v>1</v>
      </c>
      <c r="AF124" s="190">
        <v>0</v>
      </c>
      <c r="AG124" s="190">
        <v>0</v>
      </c>
      <c r="AH124" s="69">
        <v>2</v>
      </c>
      <c r="AI124" s="69">
        <v>3</v>
      </c>
      <c r="AJ124" s="69">
        <v>0</v>
      </c>
      <c r="AK124" s="69">
        <v>0</v>
      </c>
      <c r="AL124" s="80">
        <v>0</v>
      </c>
      <c r="AM124" s="80">
        <v>0</v>
      </c>
      <c r="AN124" s="69">
        <v>0</v>
      </c>
      <c r="AO124" s="69">
        <v>0</v>
      </c>
      <c r="AP124" s="80">
        <v>0</v>
      </c>
      <c r="AQ124" s="80">
        <v>0</v>
      </c>
      <c r="AR124" s="69">
        <v>0</v>
      </c>
      <c r="AS124" s="69">
        <v>0</v>
      </c>
      <c r="AT124" s="80">
        <v>0</v>
      </c>
      <c r="AU124" s="80">
        <v>0</v>
      </c>
      <c r="AV124" s="69">
        <v>0</v>
      </c>
      <c r="AW124" s="69">
        <v>0</v>
      </c>
      <c r="AX124" s="80">
        <v>0</v>
      </c>
      <c r="AY124" s="80">
        <v>0</v>
      </c>
      <c r="AZ124" s="69">
        <v>0</v>
      </c>
      <c r="BA124" s="69">
        <v>0</v>
      </c>
      <c r="BB124" s="80">
        <v>0</v>
      </c>
      <c r="BC124" s="80">
        <v>0</v>
      </c>
      <c r="BD124" s="69">
        <v>0</v>
      </c>
      <c r="BE124" s="69">
        <v>0</v>
      </c>
      <c r="BF124" s="80">
        <v>0</v>
      </c>
      <c r="BG124" s="80">
        <v>0</v>
      </c>
      <c r="BH124" s="69">
        <v>0</v>
      </c>
      <c r="BI124" s="69">
        <v>0</v>
      </c>
      <c r="BJ124" s="80">
        <v>0</v>
      </c>
      <c r="BK124" s="80">
        <v>0</v>
      </c>
      <c r="BL124" s="69">
        <v>0</v>
      </c>
      <c r="BM124" s="69">
        <v>0</v>
      </c>
      <c r="BN124" s="80">
        <v>0</v>
      </c>
      <c r="BO124" s="80">
        <v>0</v>
      </c>
      <c r="BP124" s="69">
        <v>0</v>
      </c>
      <c r="BQ124" s="69">
        <v>0</v>
      </c>
      <c r="BR124" s="80">
        <v>0</v>
      </c>
      <c r="BS124" s="80">
        <v>0</v>
      </c>
      <c r="BT124" s="69">
        <v>0</v>
      </c>
      <c r="BU124" s="69">
        <v>0</v>
      </c>
      <c r="BV124" s="80">
        <v>0</v>
      </c>
      <c r="BW124" s="80">
        <v>0</v>
      </c>
      <c r="BX124" s="69">
        <v>0</v>
      </c>
      <c r="BY124" s="69">
        <v>0</v>
      </c>
      <c r="BZ124" s="80">
        <v>0</v>
      </c>
      <c r="CA124" s="80">
        <v>0</v>
      </c>
      <c r="CB124" s="69">
        <v>0</v>
      </c>
      <c r="CC124" s="69">
        <v>0</v>
      </c>
      <c r="CD124" s="80">
        <v>0</v>
      </c>
      <c r="CE124" s="80">
        <v>0</v>
      </c>
      <c r="CF124" s="69">
        <v>0</v>
      </c>
      <c r="CG124" s="69">
        <v>0</v>
      </c>
      <c r="CH124" s="80">
        <v>0</v>
      </c>
      <c r="CI124" s="80">
        <v>0</v>
      </c>
      <c r="CJ124" s="69">
        <v>0</v>
      </c>
      <c r="CK124" s="69">
        <v>0</v>
      </c>
      <c r="CL124" s="80">
        <v>0</v>
      </c>
      <c r="CM124" s="80">
        <v>0</v>
      </c>
      <c r="CN124" s="67" t="s">
        <v>462</v>
      </c>
      <c r="CO124" s="67" t="s">
        <v>463</v>
      </c>
      <c r="CP124" s="67" t="s">
        <v>415</v>
      </c>
      <c r="CQ124" s="67" t="s">
        <v>415</v>
      </c>
      <c r="CR124" s="67" t="s">
        <v>415</v>
      </c>
      <c r="CS124" s="67" t="s">
        <v>415</v>
      </c>
      <c r="CT124" s="68">
        <v>45576</v>
      </c>
      <c r="CU124" s="67" t="s">
        <v>578</v>
      </c>
      <c r="CV124" s="67" t="s">
        <v>579</v>
      </c>
      <c r="CW124" s="68" t="s">
        <v>168</v>
      </c>
      <c r="CX124" s="68">
        <v>45467</v>
      </c>
      <c r="CY124" s="67" t="s">
        <v>580</v>
      </c>
      <c r="CZ124" s="67" t="s">
        <v>581</v>
      </c>
      <c r="DA124" s="67" t="s">
        <v>617</v>
      </c>
      <c r="DB124" s="81">
        <v>1601075</v>
      </c>
      <c r="DC124" s="67"/>
      <c r="DD124" s="67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</row>
    <row r="125" spans="1:1477" s="103" customFormat="1" ht="12.75" thickBot="1">
      <c r="A125" s="130"/>
      <c r="B125" s="104"/>
      <c r="C125" s="104"/>
      <c r="D125" s="104"/>
      <c r="E125" s="197"/>
      <c r="F125" s="104"/>
      <c r="G125" s="104"/>
      <c r="H125" s="105"/>
      <c r="I125" s="105"/>
      <c r="J125" s="105"/>
      <c r="K125" s="105"/>
      <c r="L125" s="105"/>
      <c r="M125" s="140"/>
      <c r="N125" s="105"/>
      <c r="O125" s="105"/>
      <c r="P125" s="105"/>
      <c r="Q125" s="105"/>
      <c r="R125" s="105"/>
      <c r="S125" s="105"/>
      <c r="T125" s="106"/>
      <c r="U125" s="106"/>
      <c r="V125" s="106"/>
      <c r="W125" s="106"/>
      <c r="X125" s="106"/>
      <c r="Y125" s="193"/>
      <c r="Z125" s="193"/>
      <c r="AA125" s="193"/>
      <c r="AB125" s="193"/>
      <c r="AC125" s="193"/>
      <c r="AD125" s="140"/>
      <c r="AE125" s="105"/>
      <c r="AF125" s="193"/>
      <c r="AG125" s="193"/>
      <c r="AH125" s="105"/>
      <c r="AI125" s="105"/>
      <c r="AJ125" s="107"/>
      <c r="AK125" s="107"/>
      <c r="AL125" s="100"/>
      <c r="AM125" s="100"/>
      <c r="AN125" s="107"/>
      <c r="AO125" s="107"/>
      <c r="AP125" s="100"/>
      <c r="AQ125" s="100"/>
      <c r="AR125" s="107"/>
      <c r="AS125" s="107"/>
      <c r="AT125" s="80"/>
      <c r="AU125" s="80"/>
      <c r="AV125" s="107"/>
      <c r="AW125" s="107"/>
      <c r="AX125" s="80"/>
      <c r="AY125" s="80"/>
      <c r="AZ125" s="107"/>
      <c r="BA125" s="107"/>
      <c r="BB125" s="100"/>
      <c r="BC125" s="100"/>
      <c r="BD125" s="107"/>
      <c r="BE125" s="107"/>
      <c r="BF125" s="100"/>
      <c r="BG125" s="100"/>
      <c r="BH125" s="107"/>
      <c r="BI125" s="107"/>
      <c r="BJ125" s="100"/>
      <c r="BK125" s="100"/>
      <c r="BL125" s="107"/>
      <c r="BM125" s="107"/>
      <c r="BN125" s="100"/>
      <c r="BO125" s="100"/>
      <c r="BP125" s="107"/>
      <c r="BQ125" s="107"/>
      <c r="BR125" s="100"/>
      <c r="BS125" s="100"/>
      <c r="BT125" s="107"/>
      <c r="BU125" s="107"/>
      <c r="BV125" s="100"/>
      <c r="BW125" s="100"/>
      <c r="BX125" s="107"/>
      <c r="BY125" s="107"/>
      <c r="BZ125" s="100"/>
      <c r="CA125" s="100"/>
      <c r="CB125" s="107"/>
      <c r="CC125" s="107"/>
      <c r="CD125" s="100"/>
      <c r="CE125" s="100"/>
      <c r="CF125" s="107"/>
      <c r="CG125" s="107"/>
      <c r="CH125" s="100"/>
      <c r="CI125" s="100"/>
      <c r="CJ125" s="107"/>
      <c r="CK125" s="107"/>
      <c r="CL125" s="100"/>
      <c r="CM125" s="100"/>
      <c r="CN125" s="108"/>
      <c r="CO125" s="108"/>
      <c r="CP125" s="108"/>
      <c r="CQ125" s="108"/>
      <c r="CR125" s="108"/>
      <c r="CS125" s="108"/>
      <c r="CT125" s="197"/>
      <c r="CU125" s="104"/>
      <c r="CV125" s="104"/>
      <c r="CW125" s="197"/>
      <c r="CX125" s="197"/>
      <c r="CY125" s="104"/>
      <c r="CZ125" s="104"/>
      <c r="DA125" s="104"/>
      <c r="DB125" s="106"/>
      <c r="DC125" s="105"/>
      <c r="DD125" s="10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  <c r="AMB125" s="5"/>
      <c r="AMC125" s="5"/>
      <c r="AMD125" s="5"/>
      <c r="AME125" s="5"/>
      <c r="AMF125" s="5"/>
      <c r="AMG125" s="5"/>
      <c r="AMH125" s="5"/>
      <c r="AMI125" s="5"/>
      <c r="AMJ125" s="5"/>
      <c r="AMK125" s="5"/>
      <c r="AML125" s="5"/>
      <c r="AMM125" s="5"/>
      <c r="AMN125" s="5"/>
      <c r="AMO125" s="5"/>
      <c r="AMP125" s="5"/>
      <c r="AMQ125" s="5"/>
      <c r="AMR125" s="5"/>
      <c r="AMS125" s="5"/>
      <c r="AMT125" s="5"/>
      <c r="AMU125" s="5"/>
      <c r="AMV125" s="5"/>
      <c r="AMW125" s="5"/>
      <c r="AMX125" s="5"/>
      <c r="AMY125" s="5"/>
      <c r="AMZ125" s="5"/>
      <c r="ANA125" s="5"/>
      <c r="ANB125" s="5"/>
      <c r="ANC125" s="5"/>
      <c r="AND125" s="5"/>
      <c r="ANE125" s="5"/>
      <c r="ANF125" s="5"/>
      <c r="ANG125" s="5"/>
      <c r="ANH125" s="5"/>
      <c r="ANI125" s="5"/>
      <c r="ANJ125" s="5"/>
      <c r="ANK125" s="5"/>
      <c r="ANL125" s="5"/>
      <c r="ANM125" s="5"/>
      <c r="ANN125" s="5"/>
      <c r="ANO125" s="5"/>
      <c r="ANP125" s="5"/>
      <c r="ANQ125" s="5"/>
      <c r="ANR125" s="5"/>
      <c r="ANS125" s="5"/>
      <c r="ANT125" s="5"/>
      <c r="ANU125" s="5"/>
      <c r="ANV125" s="5"/>
      <c r="ANW125" s="5"/>
      <c r="ANX125" s="5"/>
      <c r="ANY125" s="5"/>
      <c r="ANZ125" s="5"/>
      <c r="AOA125" s="5"/>
      <c r="AOB125" s="5"/>
      <c r="AOC125" s="5"/>
      <c r="AOD125" s="5"/>
      <c r="AOE125" s="5"/>
      <c r="AOF125" s="5"/>
      <c r="AOG125" s="5"/>
      <c r="AOH125" s="5"/>
      <c r="AOI125" s="5"/>
      <c r="AOJ125" s="5"/>
      <c r="AOK125" s="5"/>
      <c r="AOL125" s="5"/>
      <c r="AOM125" s="5"/>
      <c r="AON125" s="5"/>
      <c r="AOO125" s="5"/>
      <c r="AOP125" s="5"/>
      <c r="AOQ125" s="5"/>
      <c r="AOR125" s="5"/>
      <c r="AOS125" s="5"/>
      <c r="AOT125" s="5"/>
      <c r="AOU125" s="5"/>
      <c r="AOV125" s="5"/>
      <c r="AOW125" s="5"/>
      <c r="AOX125" s="5"/>
      <c r="AOY125" s="5"/>
      <c r="AOZ125" s="5"/>
      <c r="APA125" s="5"/>
      <c r="APB125" s="5"/>
      <c r="APC125" s="5"/>
      <c r="APD125" s="5"/>
      <c r="APE125" s="5"/>
      <c r="APF125" s="5"/>
      <c r="APG125" s="5"/>
      <c r="APH125" s="5"/>
      <c r="API125" s="5"/>
      <c r="APJ125" s="5"/>
      <c r="APK125" s="5"/>
      <c r="APL125" s="5"/>
      <c r="APM125" s="5"/>
      <c r="APN125" s="5"/>
      <c r="APO125" s="5"/>
      <c r="APP125" s="5"/>
      <c r="APQ125" s="5"/>
      <c r="APR125" s="5"/>
      <c r="APS125" s="5"/>
      <c r="APT125" s="5"/>
      <c r="APU125" s="5"/>
      <c r="APV125" s="5"/>
      <c r="APW125" s="5"/>
      <c r="APX125" s="5"/>
      <c r="APY125" s="5"/>
      <c r="APZ125" s="5"/>
      <c r="AQA125" s="5"/>
      <c r="AQB125" s="5"/>
      <c r="AQC125" s="5"/>
      <c r="AQD125" s="5"/>
      <c r="AQE125" s="5"/>
      <c r="AQF125" s="5"/>
      <c r="AQG125" s="5"/>
      <c r="AQH125" s="5"/>
      <c r="AQI125" s="5"/>
      <c r="AQJ125" s="5"/>
      <c r="AQK125" s="5"/>
      <c r="AQL125" s="5"/>
      <c r="AQM125" s="5"/>
      <c r="AQN125" s="5"/>
      <c r="AQO125" s="5"/>
      <c r="AQP125" s="5"/>
      <c r="AQQ125" s="5"/>
      <c r="AQR125" s="5"/>
      <c r="AQS125" s="5"/>
      <c r="AQT125" s="5"/>
      <c r="AQU125" s="5"/>
      <c r="AQV125" s="5"/>
      <c r="AQW125" s="5"/>
      <c r="AQX125" s="5"/>
      <c r="AQY125" s="5"/>
      <c r="AQZ125" s="5"/>
      <c r="ARA125" s="5"/>
      <c r="ARB125" s="5"/>
      <c r="ARC125" s="5"/>
      <c r="ARD125" s="5"/>
      <c r="ARE125" s="5"/>
      <c r="ARF125" s="5"/>
      <c r="ARG125" s="5"/>
      <c r="ARH125" s="5"/>
      <c r="ARI125" s="5"/>
      <c r="ARJ125" s="5"/>
      <c r="ARK125" s="5"/>
      <c r="ARL125" s="5"/>
      <c r="ARM125" s="5"/>
      <c r="ARN125" s="5"/>
      <c r="ARO125" s="5"/>
      <c r="ARP125" s="5"/>
      <c r="ARQ125" s="5"/>
      <c r="ARR125" s="5"/>
      <c r="ARS125" s="5"/>
      <c r="ART125" s="5"/>
      <c r="ARU125" s="5"/>
      <c r="ARV125" s="5"/>
      <c r="ARW125" s="5"/>
      <c r="ARX125" s="5"/>
      <c r="ARY125" s="5"/>
      <c r="ARZ125" s="5"/>
      <c r="ASA125" s="5"/>
      <c r="ASB125" s="5"/>
      <c r="ASC125" s="5"/>
      <c r="ASD125" s="5"/>
      <c r="ASE125" s="5"/>
      <c r="ASF125" s="5"/>
      <c r="ASG125" s="5"/>
      <c r="ASH125" s="5"/>
      <c r="ASI125" s="5"/>
      <c r="ASJ125" s="5"/>
      <c r="ASK125" s="5"/>
      <c r="ASL125" s="5"/>
      <c r="ASM125" s="5"/>
      <c r="ASN125" s="5"/>
      <c r="ASO125" s="5"/>
      <c r="ASP125" s="5"/>
      <c r="ASQ125" s="5"/>
      <c r="ASR125" s="5"/>
      <c r="ASS125" s="5"/>
      <c r="AST125" s="5"/>
      <c r="ASU125" s="5"/>
      <c r="ASV125" s="5"/>
      <c r="ASW125" s="5"/>
      <c r="ASX125" s="5"/>
      <c r="ASY125" s="5"/>
      <c r="ASZ125" s="5"/>
      <c r="ATA125" s="5"/>
      <c r="ATB125" s="5"/>
      <c r="ATC125" s="5"/>
      <c r="ATD125" s="5"/>
      <c r="ATE125" s="5"/>
      <c r="ATF125" s="5"/>
      <c r="ATG125" s="5"/>
      <c r="ATH125" s="5"/>
      <c r="ATI125" s="5"/>
      <c r="ATJ125" s="5"/>
      <c r="ATK125" s="5"/>
      <c r="ATL125" s="5"/>
      <c r="ATM125" s="5"/>
      <c r="ATN125" s="5"/>
      <c r="ATO125" s="5"/>
      <c r="ATP125" s="5"/>
      <c r="ATQ125" s="5"/>
      <c r="ATR125" s="5"/>
      <c r="ATS125" s="5"/>
      <c r="ATT125" s="5"/>
      <c r="ATU125" s="5"/>
      <c r="ATV125" s="5"/>
      <c r="ATW125" s="5"/>
      <c r="ATX125" s="5"/>
      <c r="ATY125" s="5"/>
      <c r="ATZ125" s="5"/>
      <c r="AUA125" s="5"/>
      <c r="AUB125" s="5"/>
      <c r="AUC125" s="5"/>
      <c r="AUD125" s="5"/>
      <c r="AUE125" s="5"/>
      <c r="AUF125" s="5"/>
      <c r="AUG125" s="5"/>
      <c r="AUH125" s="5"/>
      <c r="AUI125" s="5"/>
      <c r="AUJ125" s="5"/>
      <c r="AUK125" s="5"/>
      <c r="AUL125" s="5"/>
      <c r="AUM125" s="5"/>
      <c r="AUN125" s="5"/>
      <c r="AUO125" s="5"/>
      <c r="AUP125" s="5"/>
      <c r="AUQ125" s="5"/>
      <c r="AUR125" s="5"/>
      <c r="AUS125" s="5"/>
      <c r="AUT125" s="5"/>
      <c r="AUU125" s="5"/>
      <c r="AUV125" s="5"/>
      <c r="AUW125" s="5"/>
      <c r="AUX125" s="5"/>
      <c r="AUY125" s="5"/>
      <c r="AUZ125" s="5"/>
      <c r="AVA125" s="5"/>
      <c r="AVB125" s="5"/>
      <c r="AVC125" s="5"/>
      <c r="AVD125" s="5"/>
      <c r="AVE125" s="5"/>
      <c r="AVF125" s="5"/>
      <c r="AVG125" s="5"/>
      <c r="AVH125" s="5"/>
      <c r="AVI125" s="5"/>
      <c r="AVJ125" s="5"/>
      <c r="AVK125" s="5"/>
      <c r="AVL125" s="5"/>
      <c r="AVM125" s="5"/>
      <c r="AVN125" s="5"/>
      <c r="AVO125" s="5"/>
      <c r="AVP125" s="5"/>
      <c r="AVQ125" s="5"/>
      <c r="AVR125" s="5"/>
      <c r="AVS125" s="5"/>
      <c r="AVT125" s="5"/>
      <c r="AVU125" s="5"/>
      <c r="AVV125" s="5"/>
      <c r="AVW125" s="5"/>
      <c r="AVX125" s="5"/>
      <c r="AVY125" s="5"/>
      <c r="AVZ125" s="5"/>
      <c r="AWA125" s="5"/>
      <c r="AWB125" s="5"/>
      <c r="AWC125" s="5"/>
      <c r="AWD125" s="5"/>
      <c r="AWE125" s="5"/>
      <c r="AWF125" s="5"/>
      <c r="AWG125" s="5"/>
      <c r="AWH125" s="5"/>
      <c r="AWI125" s="5"/>
      <c r="AWJ125" s="5"/>
      <c r="AWK125" s="5"/>
      <c r="AWL125" s="5"/>
      <c r="AWM125" s="5"/>
      <c r="AWN125" s="5"/>
      <c r="AWO125" s="5"/>
      <c r="AWP125" s="5"/>
      <c r="AWQ125" s="5"/>
      <c r="AWR125" s="5"/>
      <c r="AWS125" s="5"/>
      <c r="AWT125" s="5"/>
      <c r="AWU125" s="5"/>
      <c r="AWV125" s="5"/>
      <c r="AWW125" s="5"/>
      <c r="AWX125" s="5"/>
      <c r="AWY125" s="5"/>
      <c r="AWZ125" s="5"/>
      <c r="AXA125" s="5"/>
      <c r="AXB125" s="5"/>
      <c r="AXC125" s="5"/>
      <c r="AXD125" s="5"/>
      <c r="AXE125" s="5"/>
      <c r="AXF125" s="5"/>
      <c r="AXG125" s="5"/>
      <c r="AXH125" s="5"/>
      <c r="AXI125" s="5"/>
      <c r="AXJ125" s="5"/>
      <c r="AXK125" s="5"/>
      <c r="AXL125" s="5"/>
      <c r="AXM125" s="5"/>
      <c r="AXN125" s="5"/>
      <c r="AXO125" s="5"/>
      <c r="AXP125" s="5"/>
      <c r="AXQ125" s="5"/>
      <c r="AXR125" s="5"/>
      <c r="AXS125" s="5"/>
      <c r="AXT125" s="5"/>
      <c r="AXU125" s="5"/>
      <c r="AXV125" s="5"/>
      <c r="AXW125" s="5"/>
      <c r="AXX125" s="5"/>
      <c r="AXY125" s="5"/>
      <c r="AXZ125" s="5"/>
      <c r="AYA125" s="5"/>
      <c r="AYB125" s="5"/>
      <c r="AYC125" s="5"/>
      <c r="AYD125" s="5"/>
      <c r="AYE125" s="5"/>
      <c r="AYF125" s="5"/>
      <c r="AYG125" s="5"/>
      <c r="AYH125" s="5"/>
      <c r="AYI125" s="5"/>
      <c r="AYJ125" s="5"/>
      <c r="AYK125" s="5"/>
      <c r="AYL125" s="5"/>
      <c r="AYM125" s="5"/>
      <c r="AYN125" s="5"/>
      <c r="AYO125" s="5"/>
      <c r="AYP125" s="5"/>
      <c r="AYQ125" s="5"/>
      <c r="AYR125" s="5"/>
      <c r="AYS125" s="5"/>
      <c r="AYT125" s="5"/>
      <c r="AYU125" s="5"/>
      <c r="AYV125" s="5"/>
      <c r="AYW125" s="5"/>
      <c r="AYX125" s="5"/>
      <c r="AYY125" s="5"/>
      <c r="AYZ125" s="5"/>
      <c r="AZA125" s="5"/>
      <c r="AZB125" s="5"/>
      <c r="AZC125" s="5"/>
      <c r="AZD125" s="5"/>
      <c r="AZE125" s="5"/>
      <c r="AZF125" s="5"/>
      <c r="AZG125" s="5"/>
      <c r="AZH125" s="5"/>
      <c r="AZI125" s="5"/>
      <c r="AZJ125" s="5"/>
      <c r="AZK125" s="5"/>
      <c r="AZL125" s="5"/>
      <c r="AZM125" s="5"/>
      <c r="AZN125" s="5"/>
      <c r="AZO125" s="5"/>
      <c r="AZP125" s="5"/>
      <c r="AZQ125" s="5"/>
      <c r="AZR125" s="5"/>
      <c r="AZS125" s="5"/>
      <c r="AZT125" s="5"/>
      <c r="AZU125" s="5"/>
      <c r="AZV125" s="5"/>
      <c r="AZW125" s="5"/>
      <c r="AZX125" s="5"/>
      <c r="AZY125" s="5"/>
      <c r="AZZ125" s="5"/>
      <c r="BAA125" s="5"/>
      <c r="BAB125" s="5"/>
      <c r="BAC125" s="5"/>
      <c r="BAD125" s="5"/>
      <c r="BAE125" s="5"/>
      <c r="BAF125" s="5"/>
      <c r="BAG125" s="5"/>
      <c r="BAH125" s="5"/>
      <c r="BAI125" s="5"/>
      <c r="BAJ125" s="5"/>
      <c r="BAK125" s="5"/>
      <c r="BAL125" s="5"/>
      <c r="BAM125" s="5"/>
      <c r="BAN125" s="5"/>
      <c r="BAO125" s="5"/>
      <c r="BAP125" s="5"/>
      <c r="BAQ125" s="5"/>
      <c r="BAR125" s="5"/>
      <c r="BAS125" s="5"/>
      <c r="BAT125" s="5"/>
      <c r="BAU125" s="5"/>
      <c r="BAV125" s="5"/>
      <c r="BAW125" s="5"/>
      <c r="BAX125" s="5"/>
      <c r="BAY125" s="5"/>
      <c r="BAZ125" s="5"/>
      <c r="BBA125" s="5"/>
      <c r="BBB125" s="5"/>
      <c r="BBC125" s="5"/>
      <c r="BBD125" s="5"/>
      <c r="BBE125" s="5"/>
      <c r="BBF125" s="5"/>
      <c r="BBG125" s="5"/>
      <c r="BBH125" s="5"/>
      <c r="BBI125" s="5"/>
      <c r="BBJ125" s="5"/>
      <c r="BBK125" s="5"/>
      <c r="BBL125" s="5"/>
      <c r="BBM125" s="5"/>
      <c r="BBN125" s="5"/>
      <c r="BBO125" s="5"/>
      <c r="BBP125" s="5"/>
      <c r="BBQ125" s="5"/>
      <c r="BBR125" s="5"/>
      <c r="BBS125" s="5"/>
      <c r="BBT125" s="5"/>
      <c r="BBU125" s="5"/>
      <c r="BBV125" s="5"/>
      <c r="BBW125" s="5"/>
      <c r="BBX125" s="5"/>
      <c r="BBY125" s="5"/>
      <c r="BBZ125" s="5"/>
      <c r="BCA125" s="5"/>
      <c r="BCB125" s="5"/>
      <c r="BCC125" s="5"/>
      <c r="BCD125" s="5"/>
      <c r="BCE125" s="5"/>
      <c r="BCF125" s="5"/>
      <c r="BCG125" s="5"/>
      <c r="BCH125" s="5"/>
      <c r="BCI125" s="5"/>
      <c r="BCJ125" s="5"/>
      <c r="BCK125" s="5"/>
      <c r="BCL125" s="5"/>
      <c r="BCM125" s="5"/>
      <c r="BCN125" s="5"/>
      <c r="BCO125" s="5"/>
      <c r="BCP125" s="5"/>
      <c r="BCQ125" s="5"/>
      <c r="BCR125" s="5"/>
      <c r="BCS125" s="5"/>
      <c r="BCT125" s="5"/>
      <c r="BCU125" s="5"/>
      <c r="BCV125" s="5"/>
      <c r="BCW125" s="5"/>
      <c r="BCX125" s="5"/>
      <c r="BCY125" s="5"/>
      <c r="BCZ125" s="5"/>
      <c r="BDA125" s="5"/>
      <c r="BDB125" s="5"/>
      <c r="BDC125" s="5"/>
      <c r="BDD125" s="5"/>
      <c r="BDE125" s="5"/>
      <c r="BDF125" s="5"/>
      <c r="BDG125" s="5"/>
      <c r="BDH125" s="5"/>
      <c r="BDI125" s="5"/>
      <c r="BDJ125" s="5"/>
      <c r="BDK125" s="5"/>
      <c r="BDL125" s="5"/>
      <c r="BDM125" s="5"/>
      <c r="BDN125" s="5"/>
      <c r="BDO125" s="5"/>
      <c r="BDP125" s="5"/>
      <c r="BDQ125" s="5"/>
      <c r="BDR125" s="5"/>
      <c r="BDS125" s="5"/>
      <c r="BDT125" s="5"/>
      <c r="BDU125" s="5"/>
    </row>
    <row r="126" spans="1:1477" s="117" customFormat="1" ht="24" customHeight="1" thickTop="1">
      <c r="A126" s="131"/>
      <c r="B126" s="258" t="s">
        <v>644</v>
      </c>
      <c r="C126" s="259"/>
      <c r="D126" s="260"/>
      <c r="E126" s="199"/>
      <c r="F126" s="118"/>
      <c r="G126" s="159">
        <f>IF(B110="","",ROWS(B110:B125)-1)</f>
        <v>15</v>
      </c>
      <c r="H126" s="117">
        <f>SUM(H110:H125)</f>
        <v>31</v>
      </c>
      <c r="I126" s="117">
        <f>SUM(I110:I125)</f>
        <v>31</v>
      </c>
      <c r="J126" s="117">
        <f>SUM(J110:J125)</f>
        <v>3820</v>
      </c>
      <c r="K126" s="117">
        <f>SUM(K110:K125)</f>
        <v>5747</v>
      </c>
      <c r="L126" s="117">
        <f>SUM(L110:L125)</f>
        <v>5635</v>
      </c>
      <c r="M126" s="142">
        <f>IF(G126="",0,N126/G126)</f>
        <v>0.8666666666666667</v>
      </c>
      <c r="N126" s="117">
        <f t="shared" ref="N126:Y126" si="64">SUM(N110:N125)</f>
        <v>13</v>
      </c>
      <c r="O126" s="117">
        <f t="shared" si="64"/>
        <v>112</v>
      </c>
      <c r="P126" s="120">
        <f t="shared" si="64"/>
        <v>0</v>
      </c>
      <c r="Q126" s="120">
        <f t="shared" si="64"/>
        <v>0</v>
      </c>
      <c r="R126" s="117">
        <f t="shared" si="64"/>
        <v>1635</v>
      </c>
      <c r="S126" s="117">
        <f t="shared" si="64"/>
        <v>292</v>
      </c>
      <c r="T126" s="121">
        <f t="shared" si="64"/>
        <v>82882748</v>
      </c>
      <c r="U126" s="121">
        <f t="shared" si="64"/>
        <v>947750</v>
      </c>
      <c r="V126" s="121">
        <f t="shared" si="64"/>
        <v>81934998</v>
      </c>
      <c r="W126" s="121">
        <f t="shared" si="64"/>
        <v>85206192</v>
      </c>
      <c r="X126" s="121">
        <f t="shared" si="64"/>
        <v>88779387</v>
      </c>
      <c r="Y126" s="121">
        <f t="shared" si="64"/>
        <v>-16914</v>
      </c>
      <c r="Z126" s="121">
        <f>SUM(Z110:Z125)</f>
        <v>-11806</v>
      </c>
      <c r="AA126" s="121">
        <f>SUM(AA110:AA125)</f>
        <v>-28720</v>
      </c>
      <c r="AB126" s="121">
        <f>SUM(AB110:AB125)</f>
        <v>88750666</v>
      </c>
      <c r="AC126" s="121">
        <f>SUM(AC110:AC125)</f>
        <v>90361953</v>
      </c>
      <c r="AD126" s="142">
        <f>IF(G126="",0,AE126/G126)</f>
        <v>0.8</v>
      </c>
      <c r="AE126" s="146">
        <f t="shared" ref="AE126:CM126" si="65">SUM(AE110:AE125)</f>
        <v>12</v>
      </c>
      <c r="AF126" s="121">
        <f t="shared" si="65"/>
        <v>1712249</v>
      </c>
      <c r="AG126" s="121">
        <f t="shared" si="65"/>
        <v>2323443</v>
      </c>
      <c r="AH126" s="122">
        <f t="shared" si="65"/>
        <v>967</v>
      </c>
      <c r="AI126" s="122">
        <f t="shared" si="65"/>
        <v>639</v>
      </c>
      <c r="AJ126" s="122">
        <f t="shared" si="65"/>
        <v>0</v>
      </c>
      <c r="AK126" s="122">
        <f t="shared" si="65"/>
        <v>30</v>
      </c>
      <c r="AL126" s="121">
        <f t="shared" si="65"/>
        <v>772653</v>
      </c>
      <c r="AM126" s="121">
        <f t="shared" si="65"/>
        <v>0</v>
      </c>
      <c r="AN126" s="122">
        <f t="shared" si="65"/>
        <v>0</v>
      </c>
      <c r="AO126" s="122">
        <f t="shared" si="65"/>
        <v>198</v>
      </c>
      <c r="AP126" s="121">
        <f t="shared" si="65"/>
        <v>1375301</v>
      </c>
      <c r="AQ126" s="121">
        <f t="shared" si="65"/>
        <v>292167</v>
      </c>
      <c r="AR126" s="122">
        <f t="shared" si="65"/>
        <v>0</v>
      </c>
      <c r="AS126" s="122">
        <f t="shared" si="65"/>
        <v>0</v>
      </c>
      <c r="AT126" s="121">
        <f t="shared" si="65"/>
        <v>0</v>
      </c>
      <c r="AU126" s="121">
        <f t="shared" si="65"/>
        <v>0</v>
      </c>
      <c r="AV126" s="122">
        <f t="shared" si="65"/>
        <v>0</v>
      </c>
      <c r="AW126" s="122">
        <f t="shared" si="65"/>
        <v>0</v>
      </c>
      <c r="AX126" s="121">
        <f t="shared" si="65"/>
        <v>-21976</v>
      </c>
      <c r="AY126" s="121">
        <f t="shared" si="65"/>
        <v>0</v>
      </c>
      <c r="AZ126" s="122">
        <f t="shared" si="65"/>
        <v>0</v>
      </c>
      <c r="BA126" s="122">
        <f t="shared" si="65"/>
        <v>0</v>
      </c>
      <c r="BB126" s="121">
        <f t="shared" si="65"/>
        <v>0</v>
      </c>
      <c r="BC126" s="121">
        <f t="shared" si="65"/>
        <v>0</v>
      </c>
      <c r="BD126" s="122">
        <f t="shared" si="65"/>
        <v>0</v>
      </c>
      <c r="BE126" s="122">
        <f t="shared" si="65"/>
        <v>2</v>
      </c>
      <c r="BF126" s="121">
        <f t="shared" si="65"/>
        <v>65686</v>
      </c>
      <c r="BG126" s="121">
        <f t="shared" si="65"/>
        <v>0</v>
      </c>
      <c r="BH126" s="122">
        <f t="shared" si="65"/>
        <v>0</v>
      </c>
      <c r="BI126" s="122">
        <f t="shared" si="65"/>
        <v>0</v>
      </c>
      <c r="BJ126" s="121">
        <f t="shared" si="65"/>
        <v>30107</v>
      </c>
      <c r="BK126" s="121">
        <f t="shared" si="65"/>
        <v>0</v>
      </c>
      <c r="BL126" s="122">
        <f t="shared" si="65"/>
        <v>0</v>
      </c>
      <c r="BM126" s="122">
        <f t="shared" si="65"/>
        <v>0</v>
      </c>
      <c r="BN126" s="121">
        <f t="shared" si="65"/>
        <v>0</v>
      </c>
      <c r="BO126" s="121">
        <f t="shared" si="65"/>
        <v>0</v>
      </c>
      <c r="BP126" s="122">
        <f t="shared" si="65"/>
        <v>52</v>
      </c>
      <c r="BQ126" s="122">
        <f t="shared" si="65"/>
        <v>0</v>
      </c>
      <c r="BR126" s="121">
        <f t="shared" si="65"/>
        <v>133115</v>
      </c>
      <c r="BS126" s="121">
        <f t="shared" si="65"/>
        <v>0</v>
      </c>
      <c r="BT126" s="122">
        <f t="shared" si="65"/>
        <v>0</v>
      </c>
      <c r="BU126" s="122">
        <f t="shared" si="65"/>
        <v>0</v>
      </c>
      <c r="BV126" s="121">
        <f t="shared" si="65"/>
        <v>0</v>
      </c>
      <c r="BW126" s="121">
        <f t="shared" si="65"/>
        <v>0</v>
      </c>
      <c r="BX126" s="122">
        <f t="shared" si="65"/>
        <v>0</v>
      </c>
      <c r="BY126" s="122">
        <f t="shared" si="65"/>
        <v>0</v>
      </c>
      <c r="BZ126" s="121">
        <f t="shared" si="65"/>
        <v>0</v>
      </c>
      <c r="CA126" s="121">
        <f t="shared" si="65"/>
        <v>0</v>
      </c>
      <c r="CB126" s="122">
        <f t="shared" si="65"/>
        <v>0</v>
      </c>
      <c r="CC126" s="122">
        <f t="shared" si="65"/>
        <v>0</v>
      </c>
      <c r="CD126" s="121">
        <f t="shared" si="65"/>
        <v>0</v>
      </c>
      <c r="CE126" s="121">
        <f t="shared" si="65"/>
        <v>0</v>
      </c>
      <c r="CF126" s="122">
        <f t="shared" si="65"/>
        <v>0</v>
      </c>
      <c r="CG126" s="122">
        <f t="shared" si="65"/>
        <v>0</v>
      </c>
      <c r="CH126" s="121">
        <f t="shared" si="65"/>
        <v>0</v>
      </c>
      <c r="CI126" s="121">
        <f t="shared" si="65"/>
        <v>0</v>
      </c>
      <c r="CJ126" s="122">
        <f t="shared" si="65"/>
        <v>52</v>
      </c>
      <c r="CK126" s="122">
        <f t="shared" si="65"/>
        <v>230</v>
      </c>
      <c r="CL126" s="121">
        <f t="shared" si="65"/>
        <v>2354887</v>
      </c>
      <c r="CM126" s="121">
        <f t="shared" si="65"/>
        <v>292167</v>
      </c>
      <c r="CN126" s="123"/>
      <c r="CO126" s="123"/>
      <c r="CP126" s="123"/>
      <c r="CQ126" s="123"/>
      <c r="CR126" s="123"/>
      <c r="CS126" s="123"/>
      <c r="CT126" s="119"/>
      <c r="CU126" s="118"/>
      <c r="CV126" s="118"/>
      <c r="CW126" s="119"/>
      <c r="CX126" s="119"/>
      <c r="CY126" s="118"/>
      <c r="CZ126" s="118"/>
      <c r="DA126" s="118"/>
      <c r="DB126" s="121"/>
      <c r="DC126" s="123"/>
      <c r="DD126" s="210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  <c r="XA126" s="6"/>
      <c r="XB126" s="6"/>
      <c r="XC126" s="6"/>
      <c r="XD126" s="6"/>
      <c r="XE126" s="6"/>
      <c r="XF126" s="6"/>
      <c r="XG126" s="6"/>
      <c r="XH126" s="6"/>
      <c r="XI126" s="6"/>
      <c r="XJ126" s="6"/>
      <c r="XK126" s="6"/>
      <c r="XL126" s="6"/>
      <c r="XM126" s="6"/>
      <c r="XN126" s="6"/>
      <c r="XO126" s="6"/>
      <c r="XP126" s="6"/>
      <c r="XQ126" s="6"/>
      <c r="XR126" s="6"/>
      <c r="XS126" s="6"/>
      <c r="XT126" s="6"/>
      <c r="XU126" s="6"/>
      <c r="XV126" s="6"/>
      <c r="XW126" s="6"/>
      <c r="XX126" s="6"/>
      <c r="XY126" s="6"/>
      <c r="XZ126" s="6"/>
      <c r="YA126" s="6"/>
      <c r="YB126" s="6"/>
      <c r="YC126" s="6"/>
      <c r="YD126" s="6"/>
      <c r="YE126" s="6"/>
      <c r="YF126" s="6"/>
      <c r="YG126" s="6"/>
      <c r="YH126" s="6"/>
      <c r="YI126" s="6"/>
      <c r="YJ126" s="6"/>
      <c r="YK126" s="6"/>
      <c r="YL126" s="6"/>
      <c r="YM126" s="6"/>
      <c r="YN126" s="6"/>
      <c r="YO126" s="6"/>
      <c r="YP126" s="6"/>
      <c r="YQ126" s="6"/>
      <c r="YR126" s="6"/>
      <c r="YS126" s="6"/>
      <c r="YT126" s="6"/>
      <c r="YU126" s="6"/>
      <c r="YV126" s="6"/>
      <c r="YW126" s="6"/>
      <c r="YX126" s="6"/>
      <c r="YY126" s="6"/>
      <c r="YZ126" s="6"/>
      <c r="ZA126" s="6"/>
      <c r="ZB126" s="6"/>
      <c r="ZC126" s="6"/>
      <c r="ZD126" s="6"/>
      <c r="ZE126" s="6"/>
      <c r="ZF126" s="6"/>
      <c r="ZG126" s="6"/>
      <c r="ZH126" s="6"/>
      <c r="ZI126" s="6"/>
      <c r="ZJ126" s="6"/>
      <c r="ZK126" s="6"/>
      <c r="ZL126" s="6"/>
      <c r="ZM126" s="6"/>
      <c r="ZN126" s="6"/>
      <c r="ZO126" s="6"/>
      <c r="ZP126" s="6"/>
      <c r="ZQ126" s="6"/>
      <c r="ZR126" s="6"/>
      <c r="ZS126" s="6"/>
      <c r="ZT126" s="6"/>
      <c r="ZU126" s="6"/>
      <c r="ZV126" s="6"/>
      <c r="ZW126" s="6"/>
      <c r="ZX126" s="6"/>
      <c r="ZY126" s="6"/>
      <c r="ZZ126" s="6"/>
      <c r="AAA126" s="6"/>
      <c r="AAB126" s="6"/>
      <c r="AAC126" s="6"/>
      <c r="AAD126" s="6"/>
      <c r="AAE126" s="6"/>
      <c r="AAF126" s="6"/>
      <c r="AAG126" s="6"/>
      <c r="AAH126" s="6"/>
      <c r="AAI126" s="6"/>
      <c r="AAJ126" s="6"/>
      <c r="AAK126" s="6"/>
      <c r="AAL126" s="6"/>
      <c r="AAM126" s="6"/>
      <c r="AAN126" s="6"/>
      <c r="AAO126" s="6"/>
      <c r="AAP126" s="6"/>
      <c r="AAQ126" s="6"/>
      <c r="AAR126" s="6"/>
      <c r="AAS126" s="6"/>
      <c r="AAT126" s="6"/>
      <c r="AAU126" s="6"/>
      <c r="AAV126" s="6"/>
      <c r="AAW126" s="6"/>
      <c r="AAX126" s="6"/>
      <c r="AAY126" s="6"/>
      <c r="AAZ126" s="6"/>
      <c r="ABA126" s="6"/>
      <c r="ABB126" s="6"/>
      <c r="ABC126" s="6"/>
      <c r="ABD126" s="6"/>
      <c r="ABE126" s="6"/>
      <c r="ABF126" s="6"/>
      <c r="ABG126" s="6"/>
      <c r="ABH126" s="6"/>
      <c r="ABI126" s="6"/>
      <c r="ABJ126" s="6"/>
      <c r="ABK126" s="6"/>
      <c r="ABL126" s="6"/>
      <c r="ABM126" s="6"/>
      <c r="ABN126" s="6"/>
      <c r="ABO126" s="6"/>
      <c r="ABP126" s="6"/>
      <c r="ABQ126" s="6"/>
      <c r="ABR126" s="6"/>
      <c r="ABS126" s="6"/>
      <c r="ABT126" s="6"/>
      <c r="ABU126" s="6"/>
      <c r="ABV126" s="6"/>
      <c r="ABW126" s="6"/>
      <c r="ABX126" s="6"/>
      <c r="ABY126" s="6"/>
      <c r="ABZ126" s="6"/>
      <c r="ACA126" s="6"/>
      <c r="ACB126" s="6"/>
      <c r="ACC126" s="6"/>
      <c r="ACD126" s="6"/>
      <c r="ACE126" s="6"/>
      <c r="ACF126" s="6"/>
      <c r="ACG126" s="6"/>
      <c r="ACH126" s="6"/>
      <c r="ACI126" s="6"/>
      <c r="ACJ126" s="6"/>
      <c r="ACK126" s="6"/>
      <c r="ACL126" s="6"/>
      <c r="ACM126" s="6"/>
      <c r="ACN126" s="6"/>
      <c r="ACO126" s="6"/>
      <c r="ACP126" s="6"/>
      <c r="ACQ126" s="6"/>
      <c r="ACR126" s="6"/>
      <c r="ACS126" s="6"/>
      <c r="ACT126" s="6"/>
      <c r="ACU126" s="6"/>
      <c r="ACV126" s="6"/>
      <c r="ACW126" s="6"/>
      <c r="ACX126" s="6"/>
      <c r="ACY126" s="6"/>
      <c r="ACZ126" s="6"/>
      <c r="ADA126" s="6"/>
      <c r="ADB126" s="6"/>
      <c r="ADC126" s="6"/>
      <c r="ADD126" s="6"/>
      <c r="ADE126" s="6"/>
      <c r="ADF126" s="6"/>
      <c r="ADG126" s="6"/>
      <c r="ADH126" s="6"/>
      <c r="ADI126" s="6"/>
      <c r="ADJ126" s="6"/>
      <c r="ADK126" s="6"/>
      <c r="ADL126" s="6"/>
      <c r="ADM126" s="6"/>
      <c r="ADN126" s="6"/>
      <c r="ADO126" s="6"/>
      <c r="ADP126" s="6"/>
      <c r="ADQ126" s="6"/>
      <c r="ADR126" s="6"/>
      <c r="ADS126" s="6"/>
      <c r="ADT126" s="6"/>
      <c r="ADU126" s="6"/>
      <c r="ADV126" s="6"/>
      <c r="ADW126" s="6"/>
      <c r="ADX126" s="6"/>
      <c r="ADY126" s="6"/>
      <c r="ADZ126" s="6"/>
      <c r="AEA126" s="6"/>
      <c r="AEB126" s="6"/>
      <c r="AEC126" s="6"/>
      <c r="AED126" s="6"/>
      <c r="AEE126" s="6"/>
      <c r="AEF126" s="6"/>
      <c r="AEG126" s="6"/>
      <c r="AEH126" s="6"/>
      <c r="AEI126" s="6"/>
      <c r="AEJ126" s="6"/>
      <c r="AEK126" s="6"/>
      <c r="AEL126" s="6"/>
      <c r="AEM126" s="6"/>
      <c r="AEN126" s="6"/>
      <c r="AEO126" s="6"/>
      <c r="AEP126" s="6"/>
      <c r="AEQ126" s="6"/>
      <c r="AER126" s="6"/>
      <c r="AES126" s="6"/>
      <c r="AET126" s="6"/>
      <c r="AEU126" s="6"/>
      <c r="AEV126" s="6"/>
      <c r="AEW126" s="6"/>
      <c r="AEX126" s="6"/>
      <c r="AEY126" s="6"/>
      <c r="AEZ126" s="6"/>
      <c r="AFA126" s="6"/>
      <c r="AFB126" s="6"/>
      <c r="AFC126" s="6"/>
      <c r="AFD126" s="6"/>
      <c r="AFE126" s="6"/>
      <c r="AFF126" s="6"/>
      <c r="AFG126" s="6"/>
      <c r="AFH126" s="6"/>
      <c r="AFI126" s="6"/>
      <c r="AFJ126" s="6"/>
      <c r="AFK126" s="6"/>
      <c r="AFL126" s="6"/>
      <c r="AFM126" s="6"/>
      <c r="AFN126" s="6"/>
      <c r="AFO126" s="6"/>
      <c r="AFP126" s="6"/>
      <c r="AFQ126" s="6"/>
      <c r="AFR126" s="6"/>
      <c r="AFS126" s="6"/>
      <c r="AFT126" s="6"/>
      <c r="AFU126" s="6"/>
      <c r="AFV126" s="6"/>
      <c r="AFW126" s="6"/>
      <c r="AFX126" s="6"/>
      <c r="AFY126" s="6"/>
      <c r="AFZ126" s="6"/>
      <c r="AGA126" s="6"/>
      <c r="AGB126" s="6"/>
      <c r="AGC126" s="6"/>
      <c r="AGD126" s="6"/>
      <c r="AGE126" s="6"/>
      <c r="AGF126" s="6"/>
      <c r="AGG126" s="6"/>
      <c r="AGH126" s="6"/>
      <c r="AGI126" s="6"/>
      <c r="AGJ126" s="6"/>
      <c r="AGK126" s="6"/>
      <c r="AGL126" s="6"/>
      <c r="AGM126" s="6"/>
      <c r="AGN126" s="6"/>
      <c r="AGO126" s="6"/>
      <c r="AGP126" s="6"/>
      <c r="AGQ126" s="6"/>
      <c r="AGR126" s="6"/>
      <c r="AGS126" s="6"/>
      <c r="AGT126" s="6"/>
      <c r="AGU126" s="6"/>
      <c r="AGV126" s="6"/>
      <c r="AGW126" s="6"/>
      <c r="AGX126" s="6"/>
      <c r="AGY126" s="6"/>
      <c r="AGZ126" s="6"/>
      <c r="AHA126" s="6"/>
      <c r="AHB126" s="6"/>
      <c r="AHC126" s="6"/>
      <c r="AHD126" s="6"/>
      <c r="AHE126" s="6"/>
      <c r="AHF126" s="6"/>
      <c r="AHG126" s="6"/>
      <c r="AHH126" s="6"/>
      <c r="AHI126" s="6"/>
      <c r="AHJ126" s="6"/>
      <c r="AHK126" s="6"/>
      <c r="AHL126" s="6"/>
      <c r="AHM126" s="6"/>
      <c r="AHN126" s="6"/>
      <c r="AHO126" s="6"/>
      <c r="AHP126" s="6"/>
      <c r="AHQ126" s="6"/>
      <c r="AHR126" s="6"/>
      <c r="AHS126" s="6"/>
      <c r="AHT126" s="6"/>
      <c r="AHU126" s="6"/>
      <c r="AHV126" s="6"/>
      <c r="AHW126" s="6"/>
      <c r="AHX126" s="6"/>
      <c r="AHY126" s="6"/>
      <c r="AHZ126" s="6"/>
      <c r="AIA126" s="6"/>
      <c r="AIB126" s="6"/>
      <c r="AIC126" s="6"/>
      <c r="AID126" s="6"/>
      <c r="AIE126" s="6"/>
      <c r="AIF126" s="6"/>
      <c r="AIG126" s="6"/>
      <c r="AIH126" s="6"/>
      <c r="AII126" s="6"/>
      <c r="AIJ126" s="6"/>
      <c r="AIK126" s="6"/>
      <c r="AIL126" s="6"/>
      <c r="AIM126" s="6"/>
      <c r="AIN126" s="6"/>
      <c r="AIO126" s="6"/>
      <c r="AIP126" s="6"/>
      <c r="AIQ126" s="6"/>
      <c r="AIR126" s="6"/>
      <c r="AIS126" s="6"/>
      <c r="AIT126" s="6"/>
      <c r="AIU126" s="6"/>
      <c r="AIV126" s="6"/>
      <c r="AIW126" s="6"/>
      <c r="AIX126" s="6"/>
      <c r="AIY126" s="6"/>
      <c r="AIZ126" s="6"/>
      <c r="AJA126" s="6"/>
      <c r="AJB126" s="6"/>
      <c r="AJC126" s="6"/>
      <c r="AJD126" s="6"/>
      <c r="AJE126" s="6"/>
      <c r="AJF126" s="6"/>
      <c r="AJG126" s="6"/>
      <c r="AJH126" s="6"/>
      <c r="AJI126" s="6"/>
      <c r="AJJ126" s="6"/>
      <c r="AJK126" s="6"/>
      <c r="AJL126" s="6"/>
      <c r="AJM126" s="6"/>
      <c r="AJN126" s="6"/>
      <c r="AJO126" s="6"/>
      <c r="AJP126" s="6"/>
      <c r="AJQ126" s="6"/>
      <c r="AJR126" s="6"/>
      <c r="AJS126" s="6"/>
      <c r="AJT126" s="6"/>
      <c r="AJU126" s="6"/>
      <c r="AJV126" s="6"/>
      <c r="AJW126" s="6"/>
      <c r="AJX126" s="6"/>
      <c r="AJY126" s="6"/>
      <c r="AJZ126" s="6"/>
      <c r="AKA126" s="6"/>
      <c r="AKB126" s="6"/>
      <c r="AKC126" s="6"/>
      <c r="AKD126" s="6"/>
      <c r="AKE126" s="6"/>
      <c r="AKF126" s="6"/>
      <c r="AKG126" s="6"/>
      <c r="AKH126" s="6"/>
      <c r="AKI126" s="6"/>
      <c r="AKJ126" s="6"/>
      <c r="AKK126" s="6"/>
      <c r="AKL126" s="6"/>
      <c r="AKM126" s="6"/>
      <c r="AKN126" s="6"/>
      <c r="AKO126" s="6"/>
      <c r="AKP126" s="6"/>
      <c r="AKQ126" s="6"/>
      <c r="AKR126" s="6"/>
      <c r="AKS126" s="6"/>
      <c r="AKT126" s="6"/>
      <c r="AKU126" s="6"/>
      <c r="AKV126" s="6"/>
      <c r="AKW126" s="6"/>
      <c r="AKX126" s="6"/>
      <c r="AKY126" s="6"/>
      <c r="AKZ126" s="6"/>
      <c r="ALA126" s="6"/>
      <c r="ALB126" s="6"/>
      <c r="ALC126" s="6"/>
      <c r="ALD126" s="6"/>
      <c r="ALE126" s="6"/>
      <c r="ALF126" s="6"/>
      <c r="ALG126" s="6"/>
      <c r="ALH126" s="6"/>
      <c r="ALI126" s="6"/>
      <c r="ALJ126" s="6"/>
      <c r="ALK126" s="6"/>
      <c r="ALL126" s="6"/>
      <c r="ALM126" s="6"/>
      <c r="ALN126" s="6"/>
      <c r="ALO126" s="6"/>
      <c r="ALP126" s="6"/>
      <c r="ALQ126" s="6"/>
      <c r="ALR126" s="6"/>
      <c r="ALS126" s="6"/>
      <c r="ALT126" s="6"/>
      <c r="ALU126" s="6"/>
      <c r="ALV126" s="6"/>
      <c r="ALW126" s="6"/>
      <c r="ALX126" s="6"/>
      <c r="ALY126" s="6"/>
      <c r="ALZ126" s="6"/>
      <c r="AMA126" s="6"/>
      <c r="AMB126" s="6"/>
      <c r="AMC126" s="6"/>
      <c r="AMD126" s="6"/>
      <c r="AME126" s="6"/>
      <c r="AMF126" s="6"/>
      <c r="AMG126" s="6"/>
      <c r="AMH126" s="6"/>
      <c r="AMI126" s="6"/>
      <c r="AMJ126" s="6"/>
      <c r="AMK126" s="6"/>
      <c r="AML126" s="6"/>
      <c r="AMM126" s="6"/>
      <c r="AMN126" s="6"/>
      <c r="AMO126" s="6"/>
      <c r="AMP126" s="6"/>
      <c r="AMQ126" s="6"/>
      <c r="AMR126" s="6"/>
      <c r="AMS126" s="6"/>
      <c r="AMT126" s="6"/>
      <c r="AMU126" s="6"/>
      <c r="AMV126" s="6"/>
      <c r="AMW126" s="6"/>
      <c r="AMX126" s="6"/>
      <c r="AMY126" s="6"/>
      <c r="AMZ126" s="6"/>
      <c r="ANA126" s="6"/>
      <c r="ANB126" s="6"/>
      <c r="ANC126" s="6"/>
      <c r="AND126" s="6"/>
      <c r="ANE126" s="6"/>
      <c r="ANF126" s="6"/>
      <c r="ANG126" s="6"/>
      <c r="ANH126" s="6"/>
      <c r="ANI126" s="6"/>
      <c r="ANJ126" s="6"/>
      <c r="ANK126" s="6"/>
      <c r="ANL126" s="6"/>
      <c r="ANM126" s="6"/>
      <c r="ANN126" s="6"/>
      <c r="ANO126" s="6"/>
      <c r="ANP126" s="6"/>
      <c r="ANQ126" s="6"/>
      <c r="ANR126" s="6"/>
      <c r="ANS126" s="6"/>
      <c r="ANT126" s="6"/>
      <c r="ANU126" s="6"/>
      <c r="ANV126" s="6"/>
      <c r="ANW126" s="6"/>
      <c r="ANX126" s="6"/>
      <c r="ANY126" s="6"/>
      <c r="ANZ126" s="6"/>
      <c r="AOA126" s="6"/>
      <c r="AOB126" s="6"/>
      <c r="AOC126" s="6"/>
      <c r="AOD126" s="6"/>
      <c r="AOE126" s="6"/>
      <c r="AOF126" s="6"/>
      <c r="AOG126" s="6"/>
      <c r="AOH126" s="6"/>
      <c r="AOI126" s="6"/>
      <c r="AOJ126" s="6"/>
      <c r="AOK126" s="6"/>
      <c r="AOL126" s="6"/>
      <c r="AOM126" s="6"/>
      <c r="AON126" s="6"/>
      <c r="AOO126" s="6"/>
      <c r="AOP126" s="6"/>
      <c r="AOQ126" s="6"/>
      <c r="AOR126" s="6"/>
      <c r="AOS126" s="6"/>
      <c r="AOT126" s="6"/>
      <c r="AOU126" s="6"/>
      <c r="AOV126" s="6"/>
      <c r="AOW126" s="6"/>
      <c r="AOX126" s="6"/>
      <c r="AOY126" s="6"/>
      <c r="AOZ126" s="6"/>
      <c r="APA126" s="6"/>
      <c r="APB126" s="6"/>
      <c r="APC126" s="6"/>
      <c r="APD126" s="6"/>
      <c r="APE126" s="6"/>
      <c r="APF126" s="6"/>
      <c r="APG126" s="6"/>
      <c r="APH126" s="6"/>
      <c r="API126" s="6"/>
      <c r="APJ126" s="6"/>
      <c r="APK126" s="6"/>
      <c r="APL126" s="6"/>
      <c r="APM126" s="6"/>
      <c r="APN126" s="6"/>
      <c r="APO126" s="6"/>
      <c r="APP126" s="6"/>
      <c r="APQ126" s="6"/>
      <c r="APR126" s="6"/>
      <c r="APS126" s="6"/>
      <c r="APT126" s="6"/>
      <c r="APU126" s="6"/>
      <c r="APV126" s="6"/>
      <c r="APW126" s="6"/>
      <c r="APX126" s="6"/>
      <c r="APY126" s="6"/>
      <c r="APZ126" s="6"/>
      <c r="AQA126" s="6"/>
      <c r="AQB126" s="6"/>
      <c r="AQC126" s="6"/>
      <c r="AQD126" s="6"/>
      <c r="AQE126" s="6"/>
      <c r="AQF126" s="6"/>
      <c r="AQG126" s="6"/>
      <c r="AQH126" s="6"/>
      <c r="AQI126" s="6"/>
      <c r="AQJ126" s="6"/>
      <c r="AQK126" s="6"/>
      <c r="AQL126" s="6"/>
      <c r="AQM126" s="6"/>
      <c r="AQN126" s="6"/>
      <c r="AQO126" s="6"/>
      <c r="AQP126" s="6"/>
      <c r="AQQ126" s="6"/>
      <c r="AQR126" s="6"/>
      <c r="AQS126" s="6"/>
      <c r="AQT126" s="6"/>
      <c r="AQU126" s="6"/>
      <c r="AQV126" s="6"/>
      <c r="AQW126" s="6"/>
      <c r="AQX126" s="6"/>
      <c r="AQY126" s="6"/>
      <c r="AQZ126" s="6"/>
      <c r="ARA126" s="6"/>
      <c r="ARB126" s="6"/>
      <c r="ARC126" s="6"/>
      <c r="ARD126" s="6"/>
      <c r="ARE126" s="6"/>
      <c r="ARF126" s="6"/>
      <c r="ARG126" s="6"/>
      <c r="ARH126" s="6"/>
      <c r="ARI126" s="6"/>
      <c r="ARJ126" s="6"/>
      <c r="ARK126" s="6"/>
      <c r="ARL126" s="6"/>
      <c r="ARM126" s="6"/>
      <c r="ARN126" s="6"/>
      <c r="ARO126" s="6"/>
      <c r="ARP126" s="6"/>
      <c r="ARQ126" s="6"/>
      <c r="ARR126" s="6"/>
      <c r="ARS126" s="6"/>
      <c r="ART126" s="6"/>
      <c r="ARU126" s="6"/>
      <c r="ARV126" s="6"/>
      <c r="ARW126" s="6"/>
      <c r="ARX126" s="6"/>
      <c r="ARY126" s="6"/>
      <c r="ARZ126" s="6"/>
      <c r="ASA126" s="6"/>
      <c r="ASB126" s="6"/>
      <c r="ASC126" s="6"/>
      <c r="ASD126" s="6"/>
      <c r="ASE126" s="6"/>
      <c r="ASF126" s="6"/>
      <c r="ASG126" s="6"/>
      <c r="ASH126" s="6"/>
      <c r="ASI126" s="6"/>
      <c r="ASJ126" s="6"/>
      <c r="ASK126" s="6"/>
      <c r="ASL126" s="6"/>
      <c r="ASM126" s="6"/>
      <c r="ASN126" s="6"/>
      <c r="ASO126" s="6"/>
      <c r="ASP126" s="6"/>
      <c r="ASQ126" s="6"/>
      <c r="ASR126" s="6"/>
      <c r="ASS126" s="6"/>
      <c r="AST126" s="6"/>
      <c r="ASU126" s="6"/>
      <c r="ASV126" s="6"/>
      <c r="ASW126" s="6"/>
      <c r="ASX126" s="6"/>
      <c r="ASY126" s="6"/>
      <c r="ASZ126" s="6"/>
      <c r="ATA126" s="6"/>
      <c r="ATB126" s="6"/>
      <c r="ATC126" s="6"/>
      <c r="ATD126" s="6"/>
      <c r="ATE126" s="6"/>
      <c r="ATF126" s="6"/>
      <c r="ATG126" s="6"/>
      <c r="ATH126" s="6"/>
      <c r="ATI126" s="6"/>
      <c r="ATJ126" s="6"/>
      <c r="ATK126" s="6"/>
      <c r="ATL126" s="6"/>
      <c r="ATM126" s="6"/>
      <c r="ATN126" s="6"/>
      <c r="ATO126" s="6"/>
      <c r="ATP126" s="6"/>
      <c r="ATQ126" s="6"/>
      <c r="ATR126" s="6"/>
      <c r="ATS126" s="6"/>
      <c r="ATT126" s="6"/>
      <c r="ATU126" s="6"/>
      <c r="ATV126" s="6"/>
      <c r="ATW126" s="6"/>
      <c r="ATX126" s="6"/>
      <c r="ATY126" s="6"/>
      <c r="ATZ126" s="6"/>
      <c r="AUA126" s="6"/>
      <c r="AUB126" s="6"/>
      <c r="AUC126" s="6"/>
      <c r="AUD126" s="6"/>
      <c r="AUE126" s="6"/>
      <c r="AUF126" s="6"/>
      <c r="AUG126" s="6"/>
      <c r="AUH126" s="6"/>
      <c r="AUI126" s="6"/>
      <c r="AUJ126" s="6"/>
      <c r="AUK126" s="6"/>
      <c r="AUL126" s="6"/>
      <c r="AUM126" s="6"/>
      <c r="AUN126" s="6"/>
      <c r="AUO126" s="6"/>
      <c r="AUP126" s="6"/>
      <c r="AUQ126" s="6"/>
      <c r="AUR126" s="6"/>
      <c r="AUS126" s="6"/>
      <c r="AUT126" s="6"/>
      <c r="AUU126" s="6"/>
      <c r="AUV126" s="6"/>
      <c r="AUW126" s="6"/>
      <c r="AUX126" s="6"/>
      <c r="AUY126" s="6"/>
      <c r="AUZ126" s="6"/>
      <c r="AVA126" s="6"/>
      <c r="AVB126" s="6"/>
      <c r="AVC126" s="6"/>
      <c r="AVD126" s="6"/>
      <c r="AVE126" s="6"/>
      <c r="AVF126" s="6"/>
      <c r="AVG126" s="6"/>
      <c r="AVH126" s="6"/>
      <c r="AVI126" s="6"/>
      <c r="AVJ126" s="6"/>
      <c r="AVK126" s="6"/>
      <c r="AVL126" s="6"/>
      <c r="AVM126" s="6"/>
      <c r="AVN126" s="6"/>
      <c r="AVO126" s="6"/>
      <c r="AVP126" s="6"/>
      <c r="AVQ126" s="6"/>
      <c r="AVR126" s="6"/>
      <c r="AVS126" s="6"/>
      <c r="AVT126" s="6"/>
      <c r="AVU126" s="6"/>
      <c r="AVV126" s="6"/>
      <c r="AVW126" s="6"/>
      <c r="AVX126" s="6"/>
      <c r="AVY126" s="6"/>
      <c r="AVZ126" s="6"/>
      <c r="AWA126" s="6"/>
      <c r="AWB126" s="6"/>
      <c r="AWC126" s="6"/>
      <c r="AWD126" s="6"/>
      <c r="AWE126" s="6"/>
      <c r="AWF126" s="6"/>
      <c r="AWG126" s="6"/>
      <c r="AWH126" s="6"/>
      <c r="AWI126" s="6"/>
      <c r="AWJ126" s="6"/>
      <c r="AWK126" s="6"/>
      <c r="AWL126" s="6"/>
      <c r="AWM126" s="6"/>
      <c r="AWN126" s="6"/>
      <c r="AWO126" s="6"/>
      <c r="AWP126" s="6"/>
      <c r="AWQ126" s="6"/>
      <c r="AWR126" s="6"/>
      <c r="AWS126" s="6"/>
      <c r="AWT126" s="6"/>
      <c r="AWU126" s="6"/>
      <c r="AWV126" s="6"/>
      <c r="AWW126" s="6"/>
      <c r="AWX126" s="6"/>
      <c r="AWY126" s="6"/>
      <c r="AWZ126" s="6"/>
      <c r="AXA126" s="6"/>
      <c r="AXB126" s="6"/>
      <c r="AXC126" s="6"/>
      <c r="AXD126" s="6"/>
      <c r="AXE126" s="6"/>
      <c r="AXF126" s="6"/>
      <c r="AXG126" s="6"/>
      <c r="AXH126" s="6"/>
      <c r="AXI126" s="6"/>
      <c r="AXJ126" s="6"/>
      <c r="AXK126" s="6"/>
      <c r="AXL126" s="6"/>
      <c r="AXM126" s="6"/>
      <c r="AXN126" s="6"/>
      <c r="AXO126" s="6"/>
      <c r="AXP126" s="6"/>
      <c r="AXQ126" s="6"/>
      <c r="AXR126" s="6"/>
      <c r="AXS126" s="6"/>
      <c r="AXT126" s="6"/>
      <c r="AXU126" s="6"/>
      <c r="AXV126" s="6"/>
      <c r="AXW126" s="6"/>
      <c r="AXX126" s="6"/>
      <c r="AXY126" s="6"/>
      <c r="AXZ126" s="6"/>
      <c r="AYA126" s="6"/>
      <c r="AYB126" s="6"/>
      <c r="AYC126" s="6"/>
      <c r="AYD126" s="6"/>
      <c r="AYE126" s="6"/>
      <c r="AYF126" s="6"/>
      <c r="AYG126" s="6"/>
      <c r="AYH126" s="6"/>
      <c r="AYI126" s="6"/>
      <c r="AYJ126" s="6"/>
      <c r="AYK126" s="6"/>
      <c r="AYL126" s="6"/>
      <c r="AYM126" s="6"/>
      <c r="AYN126" s="6"/>
      <c r="AYO126" s="6"/>
      <c r="AYP126" s="6"/>
      <c r="AYQ126" s="6"/>
      <c r="AYR126" s="6"/>
      <c r="AYS126" s="6"/>
      <c r="AYT126" s="6"/>
      <c r="AYU126" s="6"/>
      <c r="AYV126" s="6"/>
      <c r="AYW126" s="6"/>
      <c r="AYX126" s="6"/>
      <c r="AYY126" s="6"/>
      <c r="AYZ126" s="6"/>
      <c r="AZA126" s="6"/>
      <c r="AZB126" s="6"/>
      <c r="AZC126" s="6"/>
      <c r="AZD126" s="6"/>
      <c r="AZE126" s="6"/>
      <c r="AZF126" s="6"/>
      <c r="AZG126" s="6"/>
      <c r="AZH126" s="6"/>
      <c r="AZI126" s="6"/>
      <c r="AZJ126" s="6"/>
      <c r="AZK126" s="6"/>
      <c r="AZL126" s="6"/>
      <c r="AZM126" s="6"/>
      <c r="AZN126" s="6"/>
      <c r="AZO126" s="6"/>
      <c r="AZP126" s="6"/>
      <c r="AZQ126" s="6"/>
      <c r="AZR126" s="6"/>
      <c r="AZS126" s="6"/>
      <c r="AZT126" s="6"/>
      <c r="AZU126" s="6"/>
      <c r="AZV126" s="6"/>
      <c r="AZW126" s="6"/>
      <c r="AZX126" s="6"/>
      <c r="AZY126" s="6"/>
      <c r="AZZ126" s="6"/>
      <c r="BAA126" s="6"/>
      <c r="BAB126" s="6"/>
      <c r="BAC126" s="6"/>
      <c r="BAD126" s="6"/>
      <c r="BAE126" s="6"/>
      <c r="BAF126" s="6"/>
      <c r="BAG126" s="6"/>
      <c r="BAH126" s="6"/>
      <c r="BAI126" s="6"/>
      <c r="BAJ126" s="6"/>
      <c r="BAK126" s="6"/>
      <c r="BAL126" s="6"/>
      <c r="BAM126" s="6"/>
      <c r="BAN126" s="6"/>
      <c r="BAO126" s="6"/>
      <c r="BAP126" s="6"/>
      <c r="BAQ126" s="6"/>
      <c r="BAR126" s="6"/>
      <c r="BAS126" s="6"/>
      <c r="BAT126" s="6"/>
      <c r="BAU126" s="6"/>
      <c r="BAV126" s="6"/>
      <c r="BAW126" s="6"/>
      <c r="BAX126" s="6"/>
      <c r="BAY126" s="6"/>
      <c r="BAZ126" s="6"/>
      <c r="BBA126" s="6"/>
      <c r="BBB126" s="6"/>
      <c r="BBC126" s="6"/>
      <c r="BBD126" s="6"/>
      <c r="BBE126" s="6"/>
      <c r="BBF126" s="6"/>
      <c r="BBG126" s="6"/>
      <c r="BBH126" s="6"/>
      <c r="BBI126" s="6"/>
      <c r="BBJ126" s="6"/>
      <c r="BBK126" s="6"/>
      <c r="BBL126" s="6"/>
      <c r="BBM126" s="6"/>
      <c r="BBN126" s="6"/>
      <c r="BBO126" s="6"/>
      <c r="BBP126" s="6"/>
      <c r="BBQ126" s="6"/>
      <c r="BBR126" s="6"/>
      <c r="BBS126" s="6"/>
      <c r="BBT126" s="6"/>
      <c r="BBU126" s="6"/>
      <c r="BBV126" s="6"/>
      <c r="BBW126" s="6"/>
      <c r="BBX126" s="6"/>
      <c r="BBY126" s="6"/>
      <c r="BBZ126" s="6"/>
      <c r="BCA126" s="6"/>
      <c r="BCB126" s="6"/>
      <c r="BCC126" s="6"/>
      <c r="BCD126" s="6"/>
      <c r="BCE126" s="6"/>
      <c r="BCF126" s="6"/>
      <c r="BCG126" s="6"/>
      <c r="BCH126" s="6"/>
      <c r="BCI126" s="6"/>
      <c r="BCJ126" s="6"/>
      <c r="BCK126" s="6"/>
      <c r="BCL126" s="6"/>
      <c r="BCM126" s="6"/>
      <c r="BCN126" s="6"/>
      <c r="BCO126" s="6"/>
      <c r="BCP126" s="6"/>
      <c r="BCQ126" s="6"/>
      <c r="BCR126" s="6"/>
      <c r="BCS126" s="6"/>
      <c r="BCT126" s="6"/>
      <c r="BCU126" s="6"/>
      <c r="BCV126" s="6"/>
      <c r="BCW126" s="6"/>
      <c r="BCX126" s="6"/>
      <c r="BCY126" s="6"/>
      <c r="BCZ126" s="6"/>
      <c r="BDA126" s="6"/>
      <c r="BDB126" s="6"/>
      <c r="BDC126" s="6"/>
      <c r="BDD126" s="6"/>
      <c r="BDE126" s="6"/>
      <c r="BDF126" s="6"/>
      <c r="BDG126" s="6"/>
      <c r="BDH126" s="6"/>
      <c r="BDI126" s="6"/>
      <c r="BDJ126" s="6"/>
      <c r="BDK126" s="6"/>
      <c r="BDL126" s="6"/>
      <c r="BDM126" s="6"/>
      <c r="BDN126" s="6"/>
      <c r="BDO126" s="6"/>
      <c r="BDP126" s="6"/>
      <c r="BDQ126" s="6"/>
      <c r="BDR126" s="6"/>
      <c r="BDS126" s="6"/>
      <c r="BDT126" s="6"/>
      <c r="BDU126" s="6"/>
    </row>
    <row r="127" spans="1:1477" s="69" customFormat="1">
      <c r="B127" s="67" t="s">
        <v>4</v>
      </c>
      <c r="C127" s="67" t="s">
        <v>528</v>
      </c>
      <c r="D127" s="67" t="s">
        <v>622</v>
      </c>
      <c r="E127" s="194">
        <v>44684</v>
      </c>
      <c r="F127" s="67" t="s">
        <v>580</v>
      </c>
      <c r="G127" s="158" t="s">
        <v>577</v>
      </c>
      <c r="H127" s="187">
        <v>2</v>
      </c>
      <c r="I127" s="69">
        <v>1</v>
      </c>
      <c r="J127" s="69">
        <v>370</v>
      </c>
      <c r="K127" s="69">
        <v>456</v>
      </c>
      <c r="L127" s="69">
        <v>435</v>
      </c>
      <c r="M127" s="186">
        <f>IF(J127 = 0,0,(L127-AH127-AI127)/J127)</f>
        <v>0.94324324324324327</v>
      </c>
      <c r="N127" s="69">
        <f>IF(G127&lt;&gt;"",IF(M127&lt;=1.2,1,0),0)</f>
        <v>1</v>
      </c>
      <c r="O127" s="69">
        <v>21</v>
      </c>
      <c r="P127" s="69">
        <v>0</v>
      </c>
      <c r="Q127" s="69">
        <v>0</v>
      </c>
      <c r="R127" s="69">
        <v>86</v>
      </c>
      <c r="S127" s="69">
        <v>0</v>
      </c>
      <c r="T127" s="190">
        <v>2300883</v>
      </c>
      <c r="U127" s="190">
        <v>50000</v>
      </c>
      <c r="V127" s="190">
        <v>2250883</v>
      </c>
      <c r="W127" s="190">
        <v>2307982</v>
      </c>
      <c r="X127" s="190">
        <v>2243671</v>
      </c>
      <c r="Y127" s="190">
        <v>0</v>
      </c>
      <c r="Z127" s="190">
        <v>0</v>
      </c>
      <c r="AA127" s="190">
        <v>0</v>
      </c>
      <c r="AB127" s="190">
        <v>2243671</v>
      </c>
      <c r="AC127" s="190">
        <v>2236572</v>
      </c>
      <c r="AD127" s="186">
        <f>IF(V127=0,0,AC127/V127)</f>
        <v>0.99364205069743738</v>
      </c>
      <c r="AE127" s="69">
        <f>IF(AD127 &lt;=1.1,1,0)</f>
        <v>1</v>
      </c>
      <c r="AF127" s="190">
        <v>0</v>
      </c>
      <c r="AG127" s="190">
        <v>7099</v>
      </c>
      <c r="AH127" s="69">
        <v>43</v>
      </c>
      <c r="AI127" s="69">
        <v>43</v>
      </c>
      <c r="AJ127" s="69">
        <v>0</v>
      </c>
      <c r="AK127" s="69">
        <v>0</v>
      </c>
      <c r="AL127" s="80">
        <v>0</v>
      </c>
      <c r="AM127" s="80">
        <v>0</v>
      </c>
      <c r="AN127" s="69">
        <v>0</v>
      </c>
      <c r="AO127" s="69">
        <v>0</v>
      </c>
      <c r="AP127" s="80">
        <v>0</v>
      </c>
      <c r="AQ127" s="80">
        <v>0</v>
      </c>
      <c r="AR127" s="69">
        <v>0</v>
      </c>
      <c r="AS127" s="69">
        <v>0</v>
      </c>
      <c r="AT127" s="80">
        <v>0</v>
      </c>
      <c r="AU127" s="80">
        <v>0</v>
      </c>
      <c r="AV127" s="69">
        <v>0</v>
      </c>
      <c r="AW127" s="69">
        <v>0</v>
      </c>
      <c r="AX127" s="80">
        <v>0</v>
      </c>
      <c r="AY127" s="80">
        <v>0</v>
      </c>
      <c r="AZ127" s="69">
        <v>0</v>
      </c>
      <c r="BA127" s="69">
        <v>0</v>
      </c>
      <c r="BB127" s="80">
        <v>0</v>
      </c>
      <c r="BC127" s="80">
        <v>0</v>
      </c>
      <c r="BD127" s="69">
        <v>0</v>
      </c>
      <c r="BE127" s="69">
        <v>0</v>
      </c>
      <c r="BF127" s="80">
        <v>0</v>
      </c>
      <c r="BG127" s="80">
        <v>0</v>
      </c>
      <c r="BH127" s="69">
        <v>0</v>
      </c>
      <c r="BI127" s="69">
        <v>0</v>
      </c>
      <c r="BJ127" s="80">
        <v>0</v>
      </c>
      <c r="BK127" s="80">
        <v>0</v>
      </c>
      <c r="BL127" s="69">
        <v>0</v>
      </c>
      <c r="BM127" s="69">
        <v>0</v>
      </c>
      <c r="BN127" s="80">
        <v>0</v>
      </c>
      <c r="BO127" s="80">
        <v>0</v>
      </c>
      <c r="BP127" s="69">
        <v>0</v>
      </c>
      <c r="BQ127" s="69">
        <v>0</v>
      </c>
      <c r="BR127" s="80">
        <v>0</v>
      </c>
      <c r="BS127" s="80">
        <v>0</v>
      </c>
      <c r="BT127" s="69">
        <v>0</v>
      </c>
      <c r="BU127" s="69">
        <v>0</v>
      </c>
      <c r="BV127" s="80">
        <v>0</v>
      </c>
      <c r="BW127" s="80">
        <v>0</v>
      </c>
      <c r="BX127" s="69">
        <v>0</v>
      </c>
      <c r="BY127" s="69">
        <v>0</v>
      </c>
      <c r="BZ127" s="80">
        <v>0</v>
      </c>
      <c r="CA127" s="80">
        <v>0</v>
      </c>
      <c r="CB127" s="69">
        <v>0</v>
      </c>
      <c r="CC127" s="69">
        <v>0</v>
      </c>
      <c r="CD127" s="80">
        <v>0</v>
      </c>
      <c r="CE127" s="80">
        <v>0</v>
      </c>
      <c r="CF127" s="69">
        <v>0</v>
      </c>
      <c r="CG127" s="69">
        <v>0</v>
      </c>
      <c r="CH127" s="80">
        <v>0</v>
      </c>
      <c r="CI127" s="80">
        <v>0</v>
      </c>
      <c r="CJ127" s="69">
        <v>0</v>
      </c>
      <c r="CK127" s="69">
        <v>0</v>
      </c>
      <c r="CL127" s="80">
        <v>0</v>
      </c>
      <c r="CM127" s="80">
        <v>0</v>
      </c>
      <c r="CN127" s="67" t="s">
        <v>529</v>
      </c>
      <c r="CO127" s="67" t="s">
        <v>530</v>
      </c>
      <c r="CP127" s="67" t="s">
        <v>415</v>
      </c>
      <c r="CQ127" s="67" t="s">
        <v>415</v>
      </c>
      <c r="CR127" s="67" t="s">
        <v>415</v>
      </c>
      <c r="CS127" s="67" t="s">
        <v>415</v>
      </c>
      <c r="CT127" s="68">
        <v>45552</v>
      </c>
      <c r="CU127" s="67" t="s">
        <v>576</v>
      </c>
      <c r="CV127" s="67" t="s">
        <v>579</v>
      </c>
      <c r="CW127" s="68" t="s">
        <v>168</v>
      </c>
      <c r="CX127" s="68">
        <v>45294</v>
      </c>
      <c r="CY127" s="67" t="s">
        <v>583</v>
      </c>
      <c r="CZ127" s="67" t="s">
        <v>581</v>
      </c>
      <c r="DA127" s="67" t="s">
        <v>616</v>
      </c>
      <c r="DB127" s="81">
        <v>3525844</v>
      </c>
      <c r="DC127" s="67"/>
      <c r="DD127" s="6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</row>
    <row r="128" spans="1:1477" s="69" customFormat="1">
      <c r="B128" s="67" t="s">
        <v>4</v>
      </c>
      <c r="C128" s="67" t="s">
        <v>531</v>
      </c>
      <c r="D128" s="67" t="s">
        <v>623</v>
      </c>
      <c r="E128" s="194">
        <v>44992</v>
      </c>
      <c r="F128" s="67" t="s">
        <v>583</v>
      </c>
      <c r="G128" s="158" t="s">
        <v>584</v>
      </c>
      <c r="H128" s="187">
        <v>1</v>
      </c>
      <c r="I128" s="69">
        <v>0</v>
      </c>
      <c r="J128" s="69">
        <v>125</v>
      </c>
      <c r="K128" s="69">
        <v>179</v>
      </c>
      <c r="L128" s="69">
        <v>130</v>
      </c>
      <c r="M128" s="186">
        <f t="shared" ref="M128:M131" si="66">IF(J128 = 0,0,(L128-AH128-AI128)/J128)</f>
        <v>0.60799999999999998</v>
      </c>
      <c r="N128" s="69">
        <f t="shared" ref="N128:N131" si="67">IF(G128&lt;&gt;"",IF(M128&lt;=1.2,1,0),0)</f>
        <v>1</v>
      </c>
      <c r="O128" s="69">
        <v>49</v>
      </c>
      <c r="P128" s="69">
        <v>0</v>
      </c>
      <c r="Q128" s="69">
        <v>0</v>
      </c>
      <c r="R128" s="69">
        <v>54</v>
      </c>
      <c r="S128" s="69">
        <v>0</v>
      </c>
      <c r="T128" s="190">
        <v>698401</v>
      </c>
      <c r="U128" s="190">
        <v>38161</v>
      </c>
      <c r="V128" s="190">
        <v>660240</v>
      </c>
      <c r="W128" s="190">
        <v>698401</v>
      </c>
      <c r="X128" s="190">
        <v>660240</v>
      </c>
      <c r="Y128" s="190">
        <v>0</v>
      </c>
      <c r="Z128" s="190">
        <v>0</v>
      </c>
      <c r="AA128" s="190">
        <v>0</v>
      </c>
      <c r="AB128" s="190">
        <v>660240</v>
      </c>
      <c r="AC128" s="190">
        <v>660240</v>
      </c>
      <c r="AD128" s="186">
        <f t="shared" ref="AD128:AD131" si="68">IF(V128=0,0,AC128/V128)</f>
        <v>1</v>
      </c>
      <c r="AE128" s="69">
        <f t="shared" ref="AE128:AE131" si="69">IF(AD128 &lt;=1.1,1,0)</f>
        <v>1</v>
      </c>
      <c r="AF128" s="190">
        <v>0</v>
      </c>
      <c r="AG128" s="190">
        <v>0</v>
      </c>
      <c r="AH128" s="69">
        <v>24</v>
      </c>
      <c r="AI128" s="69">
        <v>30</v>
      </c>
      <c r="AJ128" s="69">
        <v>0</v>
      </c>
      <c r="AK128" s="69">
        <v>0</v>
      </c>
      <c r="AL128" s="80">
        <v>0</v>
      </c>
      <c r="AM128" s="80">
        <v>0</v>
      </c>
      <c r="AN128" s="69">
        <v>0</v>
      </c>
      <c r="AO128" s="69">
        <v>0</v>
      </c>
      <c r="AP128" s="80">
        <v>0</v>
      </c>
      <c r="AQ128" s="80">
        <v>0</v>
      </c>
      <c r="AR128" s="69">
        <v>0</v>
      </c>
      <c r="AS128" s="69">
        <v>0</v>
      </c>
      <c r="AT128" s="80">
        <v>0</v>
      </c>
      <c r="AU128" s="80">
        <v>0</v>
      </c>
      <c r="AV128" s="69">
        <v>0</v>
      </c>
      <c r="AW128" s="69">
        <v>0</v>
      </c>
      <c r="AX128" s="80">
        <v>0</v>
      </c>
      <c r="AY128" s="80">
        <v>0</v>
      </c>
      <c r="AZ128" s="69">
        <v>0</v>
      </c>
      <c r="BA128" s="69">
        <v>0</v>
      </c>
      <c r="BB128" s="80">
        <v>0</v>
      </c>
      <c r="BC128" s="80">
        <v>0</v>
      </c>
      <c r="BD128" s="69">
        <v>0</v>
      </c>
      <c r="BE128" s="69">
        <v>0</v>
      </c>
      <c r="BF128" s="80">
        <v>0</v>
      </c>
      <c r="BG128" s="80">
        <v>0</v>
      </c>
      <c r="BH128" s="69">
        <v>0</v>
      </c>
      <c r="BI128" s="69">
        <v>0</v>
      </c>
      <c r="BJ128" s="80">
        <v>0</v>
      </c>
      <c r="BK128" s="80">
        <v>0</v>
      </c>
      <c r="BL128" s="69">
        <v>0</v>
      </c>
      <c r="BM128" s="69">
        <v>0</v>
      </c>
      <c r="BN128" s="80">
        <v>0</v>
      </c>
      <c r="BO128" s="80">
        <v>0</v>
      </c>
      <c r="BP128" s="69">
        <v>0</v>
      </c>
      <c r="BQ128" s="69">
        <v>0</v>
      </c>
      <c r="BR128" s="80">
        <v>0</v>
      </c>
      <c r="BS128" s="80">
        <v>0</v>
      </c>
      <c r="BT128" s="69">
        <v>0</v>
      </c>
      <c r="BU128" s="69">
        <v>0</v>
      </c>
      <c r="BV128" s="80">
        <v>0</v>
      </c>
      <c r="BW128" s="80">
        <v>0</v>
      </c>
      <c r="BX128" s="69">
        <v>0</v>
      </c>
      <c r="BY128" s="69">
        <v>0</v>
      </c>
      <c r="BZ128" s="80">
        <v>0</v>
      </c>
      <c r="CA128" s="80">
        <v>0</v>
      </c>
      <c r="CB128" s="69">
        <v>0</v>
      </c>
      <c r="CC128" s="69">
        <v>0</v>
      </c>
      <c r="CD128" s="80">
        <v>0</v>
      </c>
      <c r="CE128" s="80">
        <v>0</v>
      </c>
      <c r="CF128" s="69">
        <v>0</v>
      </c>
      <c r="CG128" s="69">
        <v>0</v>
      </c>
      <c r="CH128" s="80">
        <v>0</v>
      </c>
      <c r="CI128" s="80">
        <v>0</v>
      </c>
      <c r="CJ128" s="69">
        <v>0</v>
      </c>
      <c r="CK128" s="69">
        <v>0</v>
      </c>
      <c r="CL128" s="80">
        <v>0</v>
      </c>
      <c r="CM128" s="80">
        <v>0</v>
      </c>
      <c r="CN128" s="67" t="s">
        <v>529</v>
      </c>
      <c r="CO128" s="67" t="s">
        <v>530</v>
      </c>
      <c r="CP128" s="67" t="s">
        <v>415</v>
      </c>
      <c r="CQ128" s="67" t="s">
        <v>415</v>
      </c>
      <c r="CR128" s="67" t="s">
        <v>415</v>
      </c>
      <c r="CS128" s="67" t="s">
        <v>415</v>
      </c>
      <c r="CT128" s="68">
        <v>45548</v>
      </c>
      <c r="CU128" s="67" t="s">
        <v>576</v>
      </c>
      <c r="CV128" s="67" t="s">
        <v>579</v>
      </c>
      <c r="CW128" s="68" t="s">
        <v>168</v>
      </c>
      <c r="CX128" s="68">
        <v>45393</v>
      </c>
      <c r="CY128" s="67" t="s">
        <v>580</v>
      </c>
      <c r="CZ128" s="67" t="s">
        <v>581</v>
      </c>
      <c r="DA128" s="67" t="s">
        <v>624</v>
      </c>
      <c r="DB128" s="81">
        <v>801387</v>
      </c>
      <c r="DC128" s="67"/>
      <c r="DD128" s="67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</row>
    <row r="129" spans="1:1477" s="69" customFormat="1">
      <c r="B129" s="67" t="s">
        <v>4</v>
      </c>
      <c r="C129" s="67" t="s">
        <v>381</v>
      </c>
      <c r="D129" s="67" t="s">
        <v>382</v>
      </c>
      <c r="E129" s="194">
        <v>45020</v>
      </c>
      <c r="F129" s="67" t="s">
        <v>580</v>
      </c>
      <c r="G129" s="158" t="s">
        <v>584</v>
      </c>
      <c r="H129" s="187">
        <v>1</v>
      </c>
      <c r="I129" s="69">
        <v>0</v>
      </c>
      <c r="J129" s="69">
        <v>180</v>
      </c>
      <c r="K129" s="69">
        <v>259</v>
      </c>
      <c r="L129" s="69">
        <v>259</v>
      </c>
      <c r="M129" s="186">
        <f t="shared" si="66"/>
        <v>1.0111111111111111</v>
      </c>
      <c r="N129" s="69">
        <f t="shared" si="67"/>
        <v>1</v>
      </c>
      <c r="O129" s="69">
        <v>0</v>
      </c>
      <c r="P129" s="69">
        <v>0</v>
      </c>
      <c r="Q129" s="69">
        <v>0</v>
      </c>
      <c r="R129" s="69">
        <v>77</v>
      </c>
      <c r="S129" s="69">
        <v>2</v>
      </c>
      <c r="T129" s="190">
        <v>1915338</v>
      </c>
      <c r="U129" s="190">
        <v>50000</v>
      </c>
      <c r="V129" s="190">
        <v>1865338</v>
      </c>
      <c r="W129" s="190">
        <v>1915338</v>
      </c>
      <c r="X129" s="190">
        <v>1927494</v>
      </c>
      <c r="Y129" s="190">
        <v>0</v>
      </c>
      <c r="Z129" s="190">
        <v>0</v>
      </c>
      <c r="AA129" s="190">
        <v>0</v>
      </c>
      <c r="AB129" s="190">
        <v>1927494</v>
      </c>
      <c r="AC129" s="190">
        <v>1927350</v>
      </c>
      <c r="AD129" s="186">
        <f t="shared" si="68"/>
        <v>1.0332443771584561</v>
      </c>
      <c r="AE129" s="69">
        <f t="shared" si="69"/>
        <v>1</v>
      </c>
      <c r="AF129" s="190">
        <v>-144</v>
      </c>
      <c r="AG129" s="190">
        <v>0</v>
      </c>
      <c r="AH129" s="69">
        <v>29</v>
      </c>
      <c r="AI129" s="69">
        <v>48</v>
      </c>
      <c r="AJ129" s="69">
        <v>0</v>
      </c>
      <c r="AK129" s="69">
        <v>0</v>
      </c>
      <c r="AL129" s="80">
        <v>0</v>
      </c>
      <c r="AM129" s="80">
        <v>0</v>
      </c>
      <c r="AN129" s="69">
        <v>0</v>
      </c>
      <c r="AO129" s="69">
        <v>2</v>
      </c>
      <c r="AP129" s="80">
        <v>11926</v>
      </c>
      <c r="AQ129" s="80">
        <v>0</v>
      </c>
      <c r="AR129" s="69">
        <v>0</v>
      </c>
      <c r="AS129" s="69">
        <v>0</v>
      </c>
      <c r="AT129" s="80">
        <v>0</v>
      </c>
      <c r="AU129" s="80">
        <v>0</v>
      </c>
      <c r="AV129" s="69">
        <v>0</v>
      </c>
      <c r="AW129" s="69">
        <v>0</v>
      </c>
      <c r="AX129" s="80">
        <v>0</v>
      </c>
      <c r="AY129" s="80">
        <v>0</v>
      </c>
      <c r="AZ129" s="69">
        <v>0</v>
      </c>
      <c r="BA129" s="69">
        <v>0</v>
      </c>
      <c r="BB129" s="80">
        <v>0</v>
      </c>
      <c r="BC129" s="80">
        <v>0</v>
      </c>
      <c r="BD129" s="69">
        <v>0</v>
      </c>
      <c r="BE129" s="69">
        <v>0</v>
      </c>
      <c r="BF129" s="80">
        <v>0</v>
      </c>
      <c r="BG129" s="80">
        <v>0</v>
      </c>
      <c r="BH129" s="69">
        <v>0</v>
      </c>
      <c r="BI129" s="69">
        <v>0</v>
      </c>
      <c r="BJ129" s="80">
        <v>0</v>
      </c>
      <c r="BK129" s="80">
        <v>0</v>
      </c>
      <c r="BL129" s="69">
        <v>0</v>
      </c>
      <c r="BM129" s="69">
        <v>0</v>
      </c>
      <c r="BN129" s="80">
        <v>0</v>
      </c>
      <c r="BO129" s="80">
        <v>0</v>
      </c>
      <c r="BP129" s="69">
        <v>0</v>
      </c>
      <c r="BQ129" s="69">
        <v>0</v>
      </c>
      <c r="BR129" s="80">
        <v>0</v>
      </c>
      <c r="BS129" s="80">
        <v>0</v>
      </c>
      <c r="BT129" s="69">
        <v>0</v>
      </c>
      <c r="BU129" s="69">
        <v>0</v>
      </c>
      <c r="BV129" s="80">
        <v>0</v>
      </c>
      <c r="BW129" s="80">
        <v>0</v>
      </c>
      <c r="BX129" s="69">
        <v>0</v>
      </c>
      <c r="BY129" s="69">
        <v>0</v>
      </c>
      <c r="BZ129" s="80">
        <v>0</v>
      </c>
      <c r="CA129" s="80">
        <v>0</v>
      </c>
      <c r="CB129" s="69">
        <v>0</v>
      </c>
      <c r="CC129" s="69">
        <v>0</v>
      </c>
      <c r="CD129" s="80">
        <v>0</v>
      </c>
      <c r="CE129" s="80">
        <v>0</v>
      </c>
      <c r="CF129" s="69">
        <v>0</v>
      </c>
      <c r="CG129" s="69">
        <v>0</v>
      </c>
      <c r="CH129" s="80">
        <v>0</v>
      </c>
      <c r="CI129" s="80">
        <v>0</v>
      </c>
      <c r="CJ129" s="69">
        <v>0</v>
      </c>
      <c r="CK129" s="69">
        <v>2</v>
      </c>
      <c r="CL129" s="80">
        <v>11926</v>
      </c>
      <c r="CM129" s="80">
        <v>0</v>
      </c>
      <c r="CN129" s="67" t="s">
        <v>449</v>
      </c>
      <c r="CO129" s="67" t="s">
        <v>450</v>
      </c>
      <c r="CP129" s="67" t="s">
        <v>415</v>
      </c>
      <c r="CQ129" s="67" t="s">
        <v>415</v>
      </c>
      <c r="CR129" s="67" t="s">
        <v>415</v>
      </c>
      <c r="CS129" s="67" t="s">
        <v>415</v>
      </c>
      <c r="CT129" s="68">
        <v>45517</v>
      </c>
      <c r="CU129" s="67" t="s">
        <v>576</v>
      </c>
      <c r="CV129" s="67" t="s">
        <v>579</v>
      </c>
      <c r="CW129" s="68" t="s">
        <v>168</v>
      </c>
      <c r="CX129" s="68">
        <v>45464</v>
      </c>
      <c r="CY129" s="67" t="s">
        <v>580</v>
      </c>
      <c r="CZ129" s="67" t="s">
        <v>581</v>
      </c>
      <c r="DA129" s="67" t="s">
        <v>615</v>
      </c>
      <c r="DB129" s="81">
        <v>1563670.35</v>
      </c>
      <c r="DC129" s="67"/>
      <c r="DD129" s="67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</row>
    <row r="130" spans="1:1477" s="69" customFormat="1">
      <c r="B130" s="67" t="s">
        <v>4</v>
      </c>
      <c r="C130" s="67" t="s">
        <v>532</v>
      </c>
      <c r="D130" s="67" t="s">
        <v>625</v>
      </c>
      <c r="E130" s="194">
        <v>45083</v>
      </c>
      <c r="F130" s="67" t="s">
        <v>580</v>
      </c>
      <c r="G130" s="158" t="s">
        <v>584</v>
      </c>
      <c r="H130" s="187">
        <v>1</v>
      </c>
      <c r="I130" s="69">
        <v>1</v>
      </c>
      <c r="J130" s="69">
        <v>260</v>
      </c>
      <c r="K130" s="69">
        <v>337</v>
      </c>
      <c r="L130" s="69">
        <v>337</v>
      </c>
      <c r="M130" s="186">
        <f t="shared" si="66"/>
        <v>1</v>
      </c>
      <c r="N130" s="69">
        <f t="shared" si="67"/>
        <v>1</v>
      </c>
      <c r="O130" s="69">
        <v>0</v>
      </c>
      <c r="P130" s="69">
        <v>0</v>
      </c>
      <c r="Q130" s="69">
        <v>0</v>
      </c>
      <c r="R130" s="69">
        <v>77</v>
      </c>
      <c r="S130" s="69">
        <v>0</v>
      </c>
      <c r="T130" s="190">
        <v>7890001</v>
      </c>
      <c r="U130" s="190">
        <v>88000</v>
      </c>
      <c r="V130" s="190">
        <v>7802001</v>
      </c>
      <c r="W130" s="190">
        <v>7890001</v>
      </c>
      <c r="X130" s="190">
        <v>8013155</v>
      </c>
      <c r="Y130" s="190">
        <v>0</v>
      </c>
      <c r="Z130" s="190">
        <v>0</v>
      </c>
      <c r="AA130" s="190">
        <v>0</v>
      </c>
      <c r="AB130" s="190">
        <v>8013155</v>
      </c>
      <c r="AC130" s="190">
        <v>8041936</v>
      </c>
      <c r="AD130" s="186">
        <f t="shared" si="68"/>
        <v>1.0307530081065102</v>
      </c>
      <c r="AE130" s="69">
        <f t="shared" si="69"/>
        <v>1</v>
      </c>
      <c r="AF130" s="190">
        <v>28780</v>
      </c>
      <c r="AG130" s="190">
        <v>0</v>
      </c>
      <c r="AH130" s="69">
        <v>52</v>
      </c>
      <c r="AI130" s="69">
        <v>25</v>
      </c>
      <c r="AJ130" s="69">
        <v>0</v>
      </c>
      <c r="AK130" s="69">
        <v>0</v>
      </c>
      <c r="AL130" s="80">
        <v>0</v>
      </c>
      <c r="AM130" s="80">
        <v>0</v>
      </c>
      <c r="AN130" s="69">
        <v>0</v>
      </c>
      <c r="AO130" s="69">
        <v>0</v>
      </c>
      <c r="AP130" s="80">
        <v>0</v>
      </c>
      <c r="AQ130" s="80">
        <v>0</v>
      </c>
      <c r="AR130" s="69">
        <v>0</v>
      </c>
      <c r="AS130" s="69">
        <v>0</v>
      </c>
      <c r="AT130" s="80">
        <v>0</v>
      </c>
      <c r="AU130" s="80">
        <v>0</v>
      </c>
      <c r="AV130" s="69">
        <v>0</v>
      </c>
      <c r="AW130" s="69">
        <v>0</v>
      </c>
      <c r="AX130" s="80">
        <v>0</v>
      </c>
      <c r="AY130" s="80">
        <v>0</v>
      </c>
      <c r="AZ130" s="69">
        <v>0</v>
      </c>
      <c r="BA130" s="69">
        <v>0</v>
      </c>
      <c r="BB130" s="80">
        <v>0</v>
      </c>
      <c r="BC130" s="80">
        <v>0</v>
      </c>
      <c r="BD130" s="69">
        <v>0</v>
      </c>
      <c r="BE130" s="69">
        <v>0</v>
      </c>
      <c r="BF130" s="80">
        <v>0</v>
      </c>
      <c r="BG130" s="80">
        <v>0</v>
      </c>
      <c r="BH130" s="69">
        <v>0</v>
      </c>
      <c r="BI130" s="69">
        <v>0</v>
      </c>
      <c r="BJ130" s="80">
        <v>0</v>
      </c>
      <c r="BK130" s="80">
        <v>0</v>
      </c>
      <c r="BL130" s="69">
        <v>0</v>
      </c>
      <c r="BM130" s="69">
        <v>0</v>
      </c>
      <c r="BN130" s="80">
        <v>0</v>
      </c>
      <c r="BO130" s="80">
        <v>0</v>
      </c>
      <c r="BP130" s="69">
        <v>0</v>
      </c>
      <c r="BQ130" s="69">
        <v>0</v>
      </c>
      <c r="BR130" s="80">
        <v>0</v>
      </c>
      <c r="BS130" s="80">
        <v>0</v>
      </c>
      <c r="BT130" s="69">
        <v>0</v>
      </c>
      <c r="BU130" s="69">
        <v>0</v>
      </c>
      <c r="BV130" s="80">
        <v>0</v>
      </c>
      <c r="BW130" s="80">
        <v>0</v>
      </c>
      <c r="BX130" s="69">
        <v>0</v>
      </c>
      <c r="BY130" s="69">
        <v>0</v>
      </c>
      <c r="BZ130" s="80">
        <v>0</v>
      </c>
      <c r="CA130" s="80">
        <v>0</v>
      </c>
      <c r="CB130" s="69">
        <v>0</v>
      </c>
      <c r="CC130" s="69">
        <v>0</v>
      </c>
      <c r="CD130" s="80">
        <v>0</v>
      </c>
      <c r="CE130" s="80">
        <v>0</v>
      </c>
      <c r="CF130" s="69">
        <v>0</v>
      </c>
      <c r="CG130" s="69">
        <v>0</v>
      </c>
      <c r="CH130" s="80">
        <v>0</v>
      </c>
      <c r="CI130" s="80">
        <v>0</v>
      </c>
      <c r="CJ130" s="69">
        <v>0</v>
      </c>
      <c r="CK130" s="69">
        <v>0</v>
      </c>
      <c r="CL130" s="80">
        <v>0</v>
      </c>
      <c r="CM130" s="80">
        <v>0</v>
      </c>
      <c r="CN130" s="67" t="s">
        <v>413</v>
      </c>
      <c r="CO130" s="67" t="s">
        <v>414</v>
      </c>
      <c r="CP130" s="67" t="s">
        <v>415</v>
      </c>
      <c r="CQ130" s="67" t="s">
        <v>415</v>
      </c>
      <c r="CR130" s="67" t="s">
        <v>415</v>
      </c>
      <c r="CS130" s="67" t="s">
        <v>415</v>
      </c>
      <c r="CT130" s="68">
        <v>45639</v>
      </c>
      <c r="CU130" s="67" t="s">
        <v>578</v>
      </c>
      <c r="CV130" s="67" t="s">
        <v>579</v>
      </c>
      <c r="CW130" s="68" t="s">
        <v>168</v>
      </c>
      <c r="CX130" s="68">
        <v>45511</v>
      </c>
      <c r="CY130" s="67" t="s">
        <v>576</v>
      </c>
      <c r="CZ130" s="67" t="s">
        <v>579</v>
      </c>
      <c r="DA130" s="67" t="s">
        <v>616</v>
      </c>
      <c r="DB130" s="81">
        <v>9077031.1600000001</v>
      </c>
      <c r="DC130" s="67"/>
      <c r="DD130" s="67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</row>
    <row r="131" spans="1:1477" s="69" customFormat="1">
      <c r="B131" s="67" t="s">
        <v>4</v>
      </c>
      <c r="C131" s="67" t="s">
        <v>383</v>
      </c>
      <c r="D131" s="67" t="s">
        <v>384</v>
      </c>
      <c r="E131" s="194">
        <v>45083</v>
      </c>
      <c r="F131" s="67" t="s">
        <v>580</v>
      </c>
      <c r="G131" s="158" t="s">
        <v>584</v>
      </c>
      <c r="H131" s="187">
        <v>1</v>
      </c>
      <c r="I131" s="69">
        <v>2</v>
      </c>
      <c r="J131" s="69">
        <v>170</v>
      </c>
      <c r="K131" s="69">
        <v>213</v>
      </c>
      <c r="L131" s="69">
        <v>213</v>
      </c>
      <c r="M131" s="186">
        <f t="shared" si="66"/>
        <v>1</v>
      </c>
      <c r="N131" s="69">
        <f t="shared" si="67"/>
        <v>1</v>
      </c>
      <c r="O131" s="69">
        <v>0</v>
      </c>
      <c r="P131" s="69">
        <v>0</v>
      </c>
      <c r="Q131" s="69">
        <v>0</v>
      </c>
      <c r="R131" s="69">
        <v>43</v>
      </c>
      <c r="S131" s="69">
        <v>0</v>
      </c>
      <c r="T131" s="190">
        <v>2634873</v>
      </c>
      <c r="U131" s="190">
        <v>50000</v>
      </c>
      <c r="V131" s="190">
        <v>2584873</v>
      </c>
      <c r="W131" s="190">
        <v>2681332</v>
      </c>
      <c r="X131" s="190">
        <v>2729605</v>
      </c>
      <c r="Y131" s="190">
        <v>0</v>
      </c>
      <c r="Z131" s="190">
        <v>0</v>
      </c>
      <c r="AA131" s="190">
        <v>0</v>
      </c>
      <c r="AB131" s="190">
        <v>2729605</v>
      </c>
      <c r="AC131" s="190">
        <v>2729605</v>
      </c>
      <c r="AD131" s="186">
        <f t="shared" si="68"/>
        <v>1.0559919191387739</v>
      </c>
      <c r="AE131" s="69">
        <f t="shared" si="69"/>
        <v>1</v>
      </c>
      <c r="AF131" s="190">
        <v>0</v>
      </c>
      <c r="AG131" s="190">
        <v>46460</v>
      </c>
      <c r="AH131" s="69">
        <v>31</v>
      </c>
      <c r="AI131" s="69">
        <v>12</v>
      </c>
      <c r="AJ131" s="69">
        <v>0</v>
      </c>
      <c r="AK131" s="69">
        <v>0</v>
      </c>
      <c r="AL131" s="80">
        <v>7002</v>
      </c>
      <c r="AM131" s="80">
        <v>0</v>
      </c>
      <c r="AN131" s="69">
        <v>0</v>
      </c>
      <c r="AO131" s="69">
        <v>0</v>
      </c>
      <c r="AP131" s="80">
        <v>0</v>
      </c>
      <c r="AQ131" s="80">
        <v>0</v>
      </c>
      <c r="AR131" s="69">
        <v>0</v>
      </c>
      <c r="AS131" s="69">
        <v>0</v>
      </c>
      <c r="AT131" s="80">
        <v>0</v>
      </c>
      <c r="AU131" s="80">
        <v>0</v>
      </c>
      <c r="AV131" s="69">
        <v>0</v>
      </c>
      <c r="AW131" s="69">
        <v>0</v>
      </c>
      <c r="AX131" s="80">
        <v>0</v>
      </c>
      <c r="AY131" s="80">
        <v>0</v>
      </c>
      <c r="AZ131" s="69">
        <v>0</v>
      </c>
      <c r="BA131" s="69">
        <v>0</v>
      </c>
      <c r="BB131" s="80">
        <v>0</v>
      </c>
      <c r="BC131" s="80">
        <v>0</v>
      </c>
      <c r="BD131" s="69">
        <v>0</v>
      </c>
      <c r="BE131" s="69">
        <v>0</v>
      </c>
      <c r="BF131" s="80">
        <v>0</v>
      </c>
      <c r="BG131" s="80">
        <v>0</v>
      </c>
      <c r="BH131" s="69">
        <v>0</v>
      </c>
      <c r="BI131" s="69">
        <v>0</v>
      </c>
      <c r="BJ131" s="80">
        <v>0</v>
      </c>
      <c r="BK131" s="80">
        <v>0</v>
      </c>
      <c r="BL131" s="69">
        <v>0</v>
      </c>
      <c r="BM131" s="69">
        <v>0</v>
      </c>
      <c r="BN131" s="80">
        <v>0</v>
      </c>
      <c r="BO131" s="80">
        <v>0</v>
      </c>
      <c r="BP131" s="69">
        <v>0</v>
      </c>
      <c r="BQ131" s="69">
        <v>0</v>
      </c>
      <c r="BR131" s="80">
        <v>0</v>
      </c>
      <c r="BS131" s="80">
        <v>0</v>
      </c>
      <c r="BT131" s="69">
        <v>0</v>
      </c>
      <c r="BU131" s="69">
        <v>0</v>
      </c>
      <c r="BV131" s="80">
        <v>0</v>
      </c>
      <c r="BW131" s="80">
        <v>0</v>
      </c>
      <c r="BX131" s="69">
        <v>0</v>
      </c>
      <c r="BY131" s="69">
        <v>0</v>
      </c>
      <c r="BZ131" s="80">
        <v>0</v>
      </c>
      <c r="CA131" s="80">
        <v>0</v>
      </c>
      <c r="CB131" s="69">
        <v>0</v>
      </c>
      <c r="CC131" s="69">
        <v>0</v>
      </c>
      <c r="CD131" s="80">
        <v>0</v>
      </c>
      <c r="CE131" s="80">
        <v>0</v>
      </c>
      <c r="CF131" s="69">
        <v>0</v>
      </c>
      <c r="CG131" s="69">
        <v>0</v>
      </c>
      <c r="CH131" s="80">
        <v>0</v>
      </c>
      <c r="CI131" s="80">
        <v>0</v>
      </c>
      <c r="CJ131" s="69">
        <v>0</v>
      </c>
      <c r="CK131" s="69">
        <v>0</v>
      </c>
      <c r="CL131" s="80">
        <v>7002</v>
      </c>
      <c r="CM131" s="80">
        <v>0</v>
      </c>
      <c r="CN131" s="67" t="s">
        <v>533</v>
      </c>
      <c r="CO131" s="67" t="s">
        <v>534</v>
      </c>
      <c r="CP131" s="67" t="s">
        <v>415</v>
      </c>
      <c r="CQ131" s="67" t="s">
        <v>415</v>
      </c>
      <c r="CR131" s="67" t="s">
        <v>415</v>
      </c>
      <c r="CS131" s="67" t="s">
        <v>415</v>
      </c>
      <c r="CT131" s="68">
        <v>45639</v>
      </c>
      <c r="CU131" s="67" t="s">
        <v>578</v>
      </c>
      <c r="CV131" s="67" t="s">
        <v>579</v>
      </c>
      <c r="CW131" s="68" t="s">
        <v>168</v>
      </c>
      <c r="CX131" s="68">
        <v>45505</v>
      </c>
      <c r="CY131" s="67" t="s">
        <v>576</v>
      </c>
      <c r="CZ131" s="67" t="s">
        <v>579</v>
      </c>
      <c r="DA131" s="67" t="s">
        <v>615</v>
      </c>
      <c r="DB131" s="81">
        <v>1708500.26</v>
      </c>
      <c r="DC131" s="67"/>
      <c r="DD131" s="67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</row>
    <row r="132" spans="1:1477" s="103" customFormat="1" ht="12.75" thickBot="1">
      <c r="A132" s="130"/>
      <c r="B132" s="104"/>
      <c r="C132" s="104"/>
      <c r="D132" s="104"/>
      <c r="E132" s="68"/>
      <c r="F132" s="104"/>
      <c r="G132" s="104"/>
      <c r="H132" s="105"/>
      <c r="I132" s="105"/>
      <c r="J132" s="105"/>
      <c r="K132" s="105"/>
      <c r="L132" s="105"/>
      <c r="M132" s="140"/>
      <c r="N132" s="105"/>
      <c r="O132" s="105"/>
      <c r="P132" s="105"/>
      <c r="Q132" s="105"/>
      <c r="R132" s="105"/>
      <c r="S132" s="105"/>
      <c r="T132" s="106"/>
      <c r="U132" s="106"/>
      <c r="V132" s="106"/>
      <c r="W132" s="106"/>
      <c r="X132" s="106"/>
      <c r="Y132" s="190"/>
      <c r="Z132" s="190"/>
      <c r="AA132" s="190"/>
      <c r="AB132" s="190"/>
      <c r="AC132" s="190"/>
      <c r="AD132" s="140"/>
      <c r="AE132" s="105"/>
      <c r="AF132" s="190"/>
      <c r="AG132" s="190"/>
      <c r="AH132" s="105"/>
      <c r="AI132" s="105"/>
      <c r="AJ132" s="107"/>
      <c r="AK132" s="107"/>
      <c r="AL132" s="80"/>
      <c r="AM132" s="80"/>
      <c r="AN132" s="107"/>
      <c r="AO132" s="107"/>
      <c r="AP132" s="80"/>
      <c r="AQ132" s="80"/>
      <c r="AR132" s="107"/>
      <c r="AS132" s="107"/>
      <c r="AT132" s="80"/>
      <c r="AU132" s="80"/>
      <c r="AV132" s="107"/>
      <c r="AW132" s="107"/>
      <c r="AX132" s="80"/>
      <c r="AY132" s="80"/>
      <c r="AZ132" s="107"/>
      <c r="BA132" s="107"/>
      <c r="BB132" s="80"/>
      <c r="BC132" s="80"/>
      <c r="BD132" s="107"/>
      <c r="BE132" s="107"/>
      <c r="BF132" s="80"/>
      <c r="BG132" s="80"/>
      <c r="BH132" s="107"/>
      <c r="BI132" s="107"/>
      <c r="BJ132" s="80"/>
      <c r="BK132" s="80"/>
      <c r="BL132" s="107"/>
      <c r="BM132" s="107"/>
      <c r="BN132" s="80"/>
      <c r="BO132" s="80"/>
      <c r="BP132" s="107"/>
      <c r="BQ132" s="107"/>
      <c r="BR132" s="80"/>
      <c r="BS132" s="80"/>
      <c r="BT132" s="107"/>
      <c r="BU132" s="107"/>
      <c r="BV132" s="80"/>
      <c r="BW132" s="80"/>
      <c r="BX132" s="107"/>
      <c r="BY132" s="107"/>
      <c r="BZ132" s="80"/>
      <c r="CA132" s="80"/>
      <c r="CB132" s="107"/>
      <c r="CC132" s="107"/>
      <c r="CD132" s="80"/>
      <c r="CE132" s="80"/>
      <c r="CF132" s="107"/>
      <c r="CG132" s="107"/>
      <c r="CH132" s="80"/>
      <c r="CI132" s="80"/>
      <c r="CJ132" s="107"/>
      <c r="CK132" s="107"/>
      <c r="CL132" s="80"/>
      <c r="CM132" s="80"/>
      <c r="CN132" s="108"/>
      <c r="CO132" s="108"/>
      <c r="CP132" s="108"/>
      <c r="CQ132" s="108"/>
      <c r="CR132" s="108"/>
      <c r="CS132" s="108"/>
      <c r="CT132" s="68"/>
      <c r="CU132" s="104"/>
      <c r="CV132" s="104"/>
      <c r="CW132" s="68"/>
      <c r="CX132" s="68"/>
      <c r="CY132" s="104"/>
      <c r="CZ132" s="104"/>
      <c r="DA132" s="104"/>
      <c r="DB132" s="106"/>
      <c r="DC132" s="105"/>
      <c r="DD132" s="10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 s="5"/>
      <c r="AMK132" s="5"/>
      <c r="AML132" s="5"/>
      <c r="AMM132" s="5"/>
      <c r="AMN132" s="5"/>
      <c r="AMO132" s="5"/>
      <c r="AMP132" s="5"/>
      <c r="AMQ132" s="5"/>
      <c r="AMR132" s="5"/>
      <c r="AMS132" s="5"/>
      <c r="AMT132" s="5"/>
      <c r="AMU132" s="5"/>
      <c r="AMV132" s="5"/>
      <c r="AMW132" s="5"/>
      <c r="AMX132" s="5"/>
      <c r="AMY132" s="5"/>
      <c r="AMZ132" s="5"/>
      <c r="ANA132" s="5"/>
      <c r="ANB132" s="5"/>
      <c r="ANC132" s="5"/>
      <c r="AND132" s="5"/>
      <c r="ANE132" s="5"/>
      <c r="ANF132" s="5"/>
      <c r="ANG132" s="5"/>
      <c r="ANH132" s="5"/>
      <c r="ANI132" s="5"/>
      <c r="ANJ132" s="5"/>
      <c r="ANK132" s="5"/>
      <c r="ANL132" s="5"/>
      <c r="ANM132" s="5"/>
      <c r="ANN132" s="5"/>
      <c r="ANO132" s="5"/>
      <c r="ANP132" s="5"/>
      <c r="ANQ132" s="5"/>
      <c r="ANR132" s="5"/>
      <c r="ANS132" s="5"/>
      <c r="ANT132" s="5"/>
      <c r="ANU132" s="5"/>
      <c r="ANV132" s="5"/>
      <c r="ANW132" s="5"/>
      <c r="ANX132" s="5"/>
      <c r="ANY132" s="5"/>
      <c r="ANZ132" s="5"/>
      <c r="AOA132" s="5"/>
      <c r="AOB132" s="5"/>
      <c r="AOC132" s="5"/>
      <c r="AOD132" s="5"/>
      <c r="AOE132" s="5"/>
      <c r="AOF132" s="5"/>
      <c r="AOG132" s="5"/>
      <c r="AOH132" s="5"/>
      <c r="AOI132" s="5"/>
      <c r="AOJ132" s="5"/>
      <c r="AOK132" s="5"/>
      <c r="AOL132" s="5"/>
      <c r="AOM132" s="5"/>
      <c r="AON132" s="5"/>
      <c r="AOO132" s="5"/>
      <c r="AOP132" s="5"/>
      <c r="AOQ132" s="5"/>
      <c r="AOR132" s="5"/>
      <c r="AOS132" s="5"/>
      <c r="AOT132" s="5"/>
      <c r="AOU132" s="5"/>
      <c r="AOV132" s="5"/>
      <c r="AOW132" s="5"/>
      <c r="AOX132" s="5"/>
      <c r="AOY132" s="5"/>
      <c r="AOZ132" s="5"/>
      <c r="APA132" s="5"/>
      <c r="APB132" s="5"/>
      <c r="APC132" s="5"/>
      <c r="APD132" s="5"/>
      <c r="APE132" s="5"/>
      <c r="APF132" s="5"/>
      <c r="APG132" s="5"/>
      <c r="APH132" s="5"/>
      <c r="API132" s="5"/>
      <c r="APJ132" s="5"/>
      <c r="APK132" s="5"/>
      <c r="APL132" s="5"/>
      <c r="APM132" s="5"/>
      <c r="APN132" s="5"/>
      <c r="APO132" s="5"/>
      <c r="APP132" s="5"/>
      <c r="APQ132" s="5"/>
      <c r="APR132" s="5"/>
      <c r="APS132" s="5"/>
      <c r="APT132" s="5"/>
      <c r="APU132" s="5"/>
      <c r="APV132" s="5"/>
      <c r="APW132" s="5"/>
      <c r="APX132" s="5"/>
      <c r="APY132" s="5"/>
      <c r="APZ132" s="5"/>
      <c r="AQA132" s="5"/>
      <c r="AQB132" s="5"/>
      <c r="AQC132" s="5"/>
      <c r="AQD132" s="5"/>
      <c r="AQE132" s="5"/>
      <c r="AQF132" s="5"/>
      <c r="AQG132" s="5"/>
      <c r="AQH132" s="5"/>
      <c r="AQI132" s="5"/>
      <c r="AQJ132" s="5"/>
      <c r="AQK132" s="5"/>
      <c r="AQL132" s="5"/>
      <c r="AQM132" s="5"/>
      <c r="AQN132" s="5"/>
      <c r="AQO132" s="5"/>
      <c r="AQP132" s="5"/>
      <c r="AQQ132" s="5"/>
      <c r="AQR132" s="5"/>
      <c r="AQS132" s="5"/>
      <c r="AQT132" s="5"/>
      <c r="AQU132" s="5"/>
      <c r="AQV132" s="5"/>
      <c r="AQW132" s="5"/>
      <c r="AQX132" s="5"/>
      <c r="AQY132" s="5"/>
      <c r="AQZ132" s="5"/>
      <c r="ARA132" s="5"/>
      <c r="ARB132" s="5"/>
      <c r="ARC132" s="5"/>
      <c r="ARD132" s="5"/>
      <c r="ARE132" s="5"/>
      <c r="ARF132" s="5"/>
      <c r="ARG132" s="5"/>
      <c r="ARH132" s="5"/>
      <c r="ARI132" s="5"/>
      <c r="ARJ132" s="5"/>
      <c r="ARK132" s="5"/>
      <c r="ARL132" s="5"/>
      <c r="ARM132" s="5"/>
      <c r="ARN132" s="5"/>
      <c r="ARO132" s="5"/>
      <c r="ARP132" s="5"/>
      <c r="ARQ132" s="5"/>
      <c r="ARR132" s="5"/>
      <c r="ARS132" s="5"/>
      <c r="ART132" s="5"/>
      <c r="ARU132" s="5"/>
      <c r="ARV132" s="5"/>
      <c r="ARW132" s="5"/>
      <c r="ARX132" s="5"/>
      <c r="ARY132" s="5"/>
      <c r="ARZ132" s="5"/>
      <c r="ASA132" s="5"/>
      <c r="ASB132" s="5"/>
      <c r="ASC132" s="5"/>
      <c r="ASD132" s="5"/>
      <c r="ASE132" s="5"/>
      <c r="ASF132" s="5"/>
      <c r="ASG132" s="5"/>
      <c r="ASH132" s="5"/>
      <c r="ASI132" s="5"/>
      <c r="ASJ132" s="5"/>
      <c r="ASK132" s="5"/>
      <c r="ASL132" s="5"/>
      <c r="ASM132" s="5"/>
      <c r="ASN132" s="5"/>
      <c r="ASO132" s="5"/>
      <c r="ASP132" s="5"/>
      <c r="ASQ132" s="5"/>
      <c r="ASR132" s="5"/>
      <c r="ASS132" s="5"/>
      <c r="AST132" s="5"/>
      <c r="ASU132" s="5"/>
      <c r="ASV132" s="5"/>
      <c r="ASW132" s="5"/>
      <c r="ASX132" s="5"/>
      <c r="ASY132" s="5"/>
      <c r="ASZ132" s="5"/>
      <c r="ATA132" s="5"/>
      <c r="ATB132" s="5"/>
      <c r="ATC132" s="5"/>
      <c r="ATD132" s="5"/>
      <c r="ATE132" s="5"/>
      <c r="ATF132" s="5"/>
      <c r="ATG132" s="5"/>
      <c r="ATH132" s="5"/>
      <c r="ATI132" s="5"/>
      <c r="ATJ132" s="5"/>
      <c r="ATK132" s="5"/>
      <c r="ATL132" s="5"/>
      <c r="ATM132" s="5"/>
      <c r="ATN132" s="5"/>
      <c r="ATO132" s="5"/>
      <c r="ATP132" s="5"/>
      <c r="ATQ132" s="5"/>
      <c r="ATR132" s="5"/>
      <c r="ATS132" s="5"/>
      <c r="ATT132" s="5"/>
      <c r="ATU132" s="5"/>
      <c r="ATV132" s="5"/>
      <c r="ATW132" s="5"/>
      <c r="ATX132" s="5"/>
      <c r="ATY132" s="5"/>
      <c r="ATZ132" s="5"/>
      <c r="AUA132" s="5"/>
      <c r="AUB132" s="5"/>
      <c r="AUC132" s="5"/>
      <c r="AUD132" s="5"/>
      <c r="AUE132" s="5"/>
      <c r="AUF132" s="5"/>
      <c r="AUG132" s="5"/>
      <c r="AUH132" s="5"/>
      <c r="AUI132" s="5"/>
      <c r="AUJ132" s="5"/>
      <c r="AUK132" s="5"/>
      <c r="AUL132" s="5"/>
      <c r="AUM132" s="5"/>
      <c r="AUN132" s="5"/>
      <c r="AUO132" s="5"/>
      <c r="AUP132" s="5"/>
      <c r="AUQ132" s="5"/>
      <c r="AUR132" s="5"/>
      <c r="AUS132" s="5"/>
      <c r="AUT132" s="5"/>
      <c r="AUU132" s="5"/>
      <c r="AUV132" s="5"/>
      <c r="AUW132" s="5"/>
      <c r="AUX132" s="5"/>
      <c r="AUY132" s="5"/>
      <c r="AUZ132" s="5"/>
      <c r="AVA132" s="5"/>
      <c r="AVB132" s="5"/>
      <c r="AVC132" s="5"/>
      <c r="AVD132" s="5"/>
      <c r="AVE132" s="5"/>
      <c r="AVF132" s="5"/>
      <c r="AVG132" s="5"/>
      <c r="AVH132" s="5"/>
      <c r="AVI132" s="5"/>
      <c r="AVJ132" s="5"/>
      <c r="AVK132" s="5"/>
      <c r="AVL132" s="5"/>
      <c r="AVM132" s="5"/>
      <c r="AVN132" s="5"/>
      <c r="AVO132" s="5"/>
      <c r="AVP132" s="5"/>
      <c r="AVQ132" s="5"/>
      <c r="AVR132" s="5"/>
      <c r="AVS132" s="5"/>
      <c r="AVT132" s="5"/>
      <c r="AVU132" s="5"/>
      <c r="AVV132" s="5"/>
      <c r="AVW132" s="5"/>
      <c r="AVX132" s="5"/>
      <c r="AVY132" s="5"/>
      <c r="AVZ132" s="5"/>
      <c r="AWA132" s="5"/>
      <c r="AWB132" s="5"/>
      <c r="AWC132" s="5"/>
      <c r="AWD132" s="5"/>
      <c r="AWE132" s="5"/>
      <c r="AWF132" s="5"/>
      <c r="AWG132" s="5"/>
      <c r="AWH132" s="5"/>
      <c r="AWI132" s="5"/>
      <c r="AWJ132" s="5"/>
      <c r="AWK132" s="5"/>
      <c r="AWL132" s="5"/>
      <c r="AWM132" s="5"/>
      <c r="AWN132" s="5"/>
      <c r="AWO132" s="5"/>
      <c r="AWP132" s="5"/>
      <c r="AWQ132" s="5"/>
      <c r="AWR132" s="5"/>
      <c r="AWS132" s="5"/>
      <c r="AWT132" s="5"/>
      <c r="AWU132" s="5"/>
      <c r="AWV132" s="5"/>
      <c r="AWW132" s="5"/>
      <c r="AWX132" s="5"/>
      <c r="AWY132" s="5"/>
      <c r="AWZ132" s="5"/>
      <c r="AXA132" s="5"/>
      <c r="AXB132" s="5"/>
      <c r="AXC132" s="5"/>
      <c r="AXD132" s="5"/>
      <c r="AXE132" s="5"/>
      <c r="AXF132" s="5"/>
      <c r="AXG132" s="5"/>
      <c r="AXH132" s="5"/>
      <c r="AXI132" s="5"/>
      <c r="AXJ132" s="5"/>
      <c r="AXK132" s="5"/>
      <c r="AXL132" s="5"/>
      <c r="AXM132" s="5"/>
      <c r="AXN132" s="5"/>
      <c r="AXO132" s="5"/>
      <c r="AXP132" s="5"/>
      <c r="AXQ132" s="5"/>
      <c r="AXR132" s="5"/>
      <c r="AXS132" s="5"/>
      <c r="AXT132" s="5"/>
      <c r="AXU132" s="5"/>
      <c r="AXV132" s="5"/>
      <c r="AXW132" s="5"/>
      <c r="AXX132" s="5"/>
      <c r="AXY132" s="5"/>
      <c r="AXZ132" s="5"/>
      <c r="AYA132" s="5"/>
      <c r="AYB132" s="5"/>
      <c r="AYC132" s="5"/>
      <c r="AYD132" s="5"/>
      <c r="AYE132" s="5"/>
      <c r="AYF132" s="5"/>
      <c r="AYG132" s="5"/>
      <c r="AYH132" s="5"/>
      <c r="AYI132" s="5"/>
      <c r="AYJ132" s="5"/>
      <c r="AYK132" s="5"/>
      <c r="AYL132" s="5"/>
      <c r="AYM132" s="5"/>
      <c r="AYN132" s="5"/>
      <c r="AYO132" s="5"/>
      <c r="AYP132" s="5"/>
      <c r="AYQ132" s="5"/>
      <c r="AYR132" s="5"/>
      <c r="AYS132" s="5"/>
      <c r="AYT132" s="5"/>
      <c r="AYU132" s="5"/>
      <c r="AYV132" s="5"/>
      <c r="AYW132" s="5"/>
      <c r="AYX132" s="5"/>
      <c r="AYY132" s="5"/>
      <c r="AYZ132" s="5"/>
      <c r="AZA132" s="5"/>
      <c r="AZB132" s="5"/>
      <c r="AZC132" s="5"/>
      <c r="AZD132" s="5"/>
      <c r="AZE132" s="5"/>
      <c r="AZF132" s="5"/>
      <c r="AZG132" s="5"/>
      <c r="AZH132" s="5"/>
      <c r="AZI132" s="5"/>
      <c r="AZJ132" s="5"/>
      <c r="AZK132" s="5"/>
      <c r="AZL132" s="5"/>
      <c r="AZM132" s="5"/>
      <c r="AZN132" s="5"/>
      <c r="AZO132" s="5"/>
      <c r="AZP132" s="5"/>
      <c r="AZQ132" s="5"/>
      <c r="AZR132" s="5"/>
      <c r="AZS132" s="5"/>
      <c r="AZT132" s="5"/>
      <c r="AZU132" s="5"/>
      <c r="AZV132" s="5"/>
      <c r="AZW132" s="5"/>
      <c r="AZX132" s="5"/>
      <c r="AZY132" s="5"/>
      <c r="AZZ132" s="5"/>
      <c r="BAA132" s="5"/>
      <c r="BAB132" s="5"/>
      <c r="BAC132" s="5"/>
      <c r="BAD132" s="5"/>
      <c r="BAE132" s="5"/>
      <c r="BAF132" s="5"/>
      <c r="BAG132" s="5"/>
      <c r="BAH132" s="5"/>
      <c r="BAI132" s="5"/>
      <c r="BAJ132" s="5"/>
      <c r="BAK132" s="5"/>
      <c r="BAL132" s="5"/>
      <c r="BAM132" s="5"/>
      <c r="BAN132" s="5"/>
      <c r="BAO132" s="5"/>
      <c r="BAP132" s="5"/>
      <c r="BAQ132" s="5"/>
      <c r="BAR132" s="5"/>
      <c r="BAS132" s="5"/>
      <c r="BAT132" s="5"/>
      <c r="BAU132" s="5"/>
      <c r="BAV132" s="5"/>
      <c r="BAW132" s="5"/>
      <c r="BAX132" s="5"/>
      <c r="BAY132" s="5"/>
      <c r="BAZ132" s="5"/>
      <c r="BBA132" s="5"/>
      <c r="BBB132" s="5"/>
      <c r="BBC132" s="5"/>
      <c r="BBD132" s="5"/>
      <c r="BBE132" s="5"/>
      <c r="BBF132" s="5"/>
      <c r="BBG132" s="5"/>
      <c r="BBH132" s="5"/>
      <c r="BBI132" s="5"/>
      <c r="BBJ132" s="5"/>
      <c r="BBK132" s="5"/>
      <c r="BBL132" s="5"/>
      <c r="BBM132" s="5"/>
      <c r="BBN132" s="5"/>
      <c r="BBO132" s="5"/>
      <c r="BBP132" s="5"/>
      <c r="BBQ132" s="5"/>
      <c r="BBR132" s="5"/>
      <c r="BBS132" s="5"/>
      <c r="BBT132" s="5"/>
      <c r="BBU132" s="5"/>
      <c r="BBV132" s="5"/>
      <c r="BBW132" s="5"/>
      <c r="BBX132" s="5"/>
      <c r="BBY132" s="5"/>
      <c r="BBZ132" s="5"/>
      <c r="BCA132" s="5"/>
      <c r="BCB132" s="5"/>
      <c r="BCC132" s="5"/>
      <c r="BCD132" s="5"/>
      <c r="BCE132" s="5"/>
      <c r="BCF132" s="5"/>
      <c r="BCG132" s="5"/>
      <c r="BCH132" s="5"/>
      <c r="BCI132" s="5"/>
      <c r="BCJ132" s="5"/>
      <c r="BCK132" s="5"/>
      <c r="BCL132" s="5"/>
      <c r="BCM132" s="5"/>
      <c r="BCN132" s="5"/>
      <c r="BCO132" s="5"/>
      <c r="BCP132" s="5"/>
      <c r="BCQ132" s="5"/>
      <c r="BCR132" s="5"/>
      <c r="BCS132" s="5"/>
      <c r="BCT132" s="5"/>
      <c r="BCU132" s="5"/>
      <c r="BCV132" s="5"/>
      <c r="BCW132" s="5"/>
      <c r="BCX132" s="5"/>
      <c r="BCY132" s="5"/>
      <c r="BCZ132" s="5"/>
      <c r="BDA132" s="5"/>
      <c r="BDB132" s="5"/>
      <c r="BDC132" s="5"/>
      <c r="BDD132" s="5"/>
      <c r="BDE132" s="5"/>
      <c r="BDF132" s="5"/>
      <c r="BDG132" s="5"/>
      <c r="BDH132" s="5"/>
      <c r="BDI132" s="5"/>
      <c r="BDJ132" s="5"/>
      <c r="BDK132" s="5"/>
      <c r="BDL132" s="5"/>
      <c r="BDM132" s="5"/>
      <c r="BDN132" s="5"/>
      <c r="BDO132" s="5"/>
      <c r="BDP132" s="5"/>
      <c r="BDQ132" s="5"/>
      <c r="BDR132" s="5"/>
      <c r="BDS132" s="5"/>
      <c r="BDT132" s="5"/>
      <c r="BDU132" s="5"/>
    </row>
    <row r="133" spans="1:1477" s="6" customFormat="1" ht="24" customHeight="1" thickTop="1" thickBot="1">
      <c r="B133" s="261" t="s">
        <v>645</v>
      </c>
      <c r="C133" s="262"/>
      <c r="D133" s="263"/>
      <c r="E133" s="7"/>
      <c r="F133" s="8"/>
      <c r="G133" s="159">
        <f>IF(B127="","",ROWS(B127:B132)-1)</f>
        <v>5</v>
      </c>
      <c r="H133" s="9">
        <f>SUM(H127:H132)</f>
        <v>6</v>
      </c>
      <c r="I133" s="9">
        <f>SUM(I127:I132)</f>
        <v>4</v>
      </c>
      <c r="J133" s="9">
        <f>SUM(J127:J132)</f>
        <v>1105</v>
      </c>
      <c r="K133" s="9">
        <f>SUM(K127:K132)</f>
        <v>1444</v>
      </c>
      <c r="L133" s="9">
        <f>SUM(L127:L132)</f>
        <v>1374</v>
      </c>
      <c r="M133" s="142">
        <f>IF(G133="",0,N133/G133)</f>
        <v>1</v>
      </c>
      <c r="N133" s="9">
        <f t="shared" ref="N133:AC133" si="70">SUM(N127:N132)</f>
        <v>5</v>
      </c>
      <c r="O133" s="9">
        <f t="shared" si="70"/>
        <v>70</v>
      </c>
      <c r="P133" s="9">
        <f t="shared" si="70"/>
        <v>0</v>
      </c>
      <c r="Q133" s="9">
        <f t="shared" si="70"/>
        <v>0</v>
      </c>
      <c r="R133" s="9">
        <f t="shared" si="70"/>
        <v>337</v>
      </c>
      <c r="S133" s="9">
        <f t="shared" si="70"/>
        <v>2</v>
      </c>
      <c r="T133" s="11">
        <f t="shared" si="70"/>
        <v>15439496</v>
      </c>
      <c r="U133" s="11">
        <f t="shared" si="70"/>
        <v>276161</v>
      </c>
      <c r="V133" s="11">
        <f t="shared" si="70"/>
        <v>15163335</v>
      </c>
      <c r="W133" s="11">
        <f t="shared" si="70"/>
        <v>15493054</v>
      </c>
      <c r="X133" s="11">
        <f t="shared" si="70"/>
        <v>15574165</v>
      </c>
      <c r="Y133" s="11">
        <f t="shared" si="70"/>
        <v>0</v>
      </c>
      <c r="Z133" s="11">
        <f t="shared" si="70"/>
        <v>0</v>
      </c>
      <c r="AA133" s="11">
        <f t="shared" si="70"/>
        <v>0</v>
      </c>
      <c r="AB133" s="11">
        <f t="shared" si="70"/>
        <v>15574165</v>
      </c>
      <c r="AC133" s="11">
        <f t="shared" si="70"/>
        <v>15595703</v>
      </c>
      <c r="AD133" s="142">
        <f>IF(G133="",0,AE133/G133)</f>
        <v>1</v>
      </c>
      <c r="AE133" s="145">
        <f t="shared" ref="AE133:CM133" si="71">SUM(AE127:AE132)</f>
        <v>5</v>
      </c>
      <c r="AF133" s="11">
        <f t="shared" si="71"/>
        <v>28636</v>
      </c>
      <c r="AG133" s="11">
        <f t="shared" si="71"/>
        <v>53559</v>
      </c>
      <c r="AH133" s="9">
        <f t="shared" si="71"/>
        <v>179</v>
      </c>
      <c r="AI133" s="9">
        <f t="shared" si="71"/>
        <v>158</v>
      </c>
      <c r="AJ133" s="9">
        <f t="shared" si="71"/>
        <v>0</v>
      </c>
      <c r="AK133" s="9">
        <f t="shared" si="71"/>
        <v>0</v>
      </c>
      <c r="AL133" s="11">
        <f t="shared" si="71"/>
        <v>7002</v>
      </c>
      <c r="AM133" s="11">
        <f t="shared" si="71"/>
        <v>0</v>
      </c>
      <c r="AN133" s="9">
        <f t="shared" si="71"/>
        <v>0</v>
      </c>
      <c r="AO133" s="9">
        <f t="shared" si="71"/>
        <v>2</v>
      </c>
      <c r="AP133" s="11">
        <f t="shared" si="71"/>
        <v>11926</v>
      </c>
      <c r="AQ133" s="11">
        <f t="shared" si="71"/>
        <v>0</v>
      </c>
      <c r="AR133" s="9">
        <f t="shared" si="71"/>
        <v>0</v>
      </c>
      <c r="AS133" s="9">
        <f t="shared" si="71"/>
        <v>0</v>
      </c>
      <c r="AT133" s="11">
        <f t="shared" si="71"/>
        <v>0</v>
      </c>
      <c r="AU133" s="11">
        <f t="shared" si="71"/>
        <v>0</v>
      </c>
      <c r="AV133" s="9">
        <f t="shared" si="71"/>
        <v>0</v>
      </c>
      <c r="AW133" s="9">
        <f t="shared" si="71"/>
        <v>0</v>
      </c>
      <c r="AX133" s="11">
        <f t="shared" si="71"/>
        <v>0</v>
      </c>
      <c r="AY133" s="11">
        <f t="shared" si="71"/>
        <v>0</v>
      </c>
      <c r="AZ133" s="9">
        <f t="shared" si="71"/>
        <v>0</v>
      </c>
      <c r="BA133" s="9">
        <f t="shared" si="71"/>
        <v>0</v>
      </c>
      <c r="BB133" s="11">
        <f t="shared" si="71"/>
        <v>0</v>
      </c>
      <c r="BC133" s="11">
        <f t="shared" si="71"/>
        <v>0</v>
      </c>
      <c r="BD133" s="9">
        <f t="shared" si="71"/>
        <v>0</v>
      </c>
      <c r="BE133" s="9">
        <f t="shared" si="71"/>
        <v>0</v>
      </c>
      <c r="BF133" s="11">
        <f t="shared" si="71"/>
        <v>0</v>
      </c>
      <c r="BG133" s="11">
        <f t="shared" si="71"/>
        <v>0</v>
      </c>
      <c r="BH133" s="9">
        <f t="shared" si="71"/>
        <v>0</v>
      </c>
      <c r="BI133" s="9">
        <f t="shared" si="71"/>
        <v>0</v>
      </c>
      <c r="BJ133" s="11">
        <f t="shared" si="71"/>
        <v>0</v>
      </c>
      <c r="BK133" s="11">
        <f t="shared" si="71"/>
        <v>0</v>
      </c>
      <c r="BL133" s="9">
        <f t="shared" si="71"/>
        <v>0</v>
      </c>
      <c r="BM133" s="9">
        <f t="shared" si="71"/>
        <v>0</v>
      </c>
      <c r="BN133" s="11">
        <f t="shared" si="71"/>
        <v>0</v>
      </c>
      <c r="BO133" s="11">
        <f t="shared" si="71"/>
        <v>0</v>
      </c>
      <c r="BP133" s="9">
        <f t="shared" si="71"/>
        <v>0</v>
      </c>
      <c r="BQ133" s="9">
        <f t="shared" si="71"/>
        <v>0</v>
      </c>
      <c r="BR133" s="11">
        <f t="shared" si="71"/>
        <v>0</v>
      </c>
      <c r="BS133" s="11">
        <f t="shared" si="71"/>
        <v>0</v>
      </c>
      <c r="BT133" s="9">
        <f t="shared" si="71"/>
        <v>0</v>
      </c>
      <c r="BU133" s="9">
        <f t="shared" si="71"/>
        <v>0</v>
      </c>
      <c r="BV133" s="11">
        <f t="shared" si="71"/>
        <v>0</v>
      </c>
      <c r="BW133" s="11">
        <f t="shared" si="71"/>
        <v>0</v>
      </c>
      <c r="BX133" s="9">
        <f t="shared" si="71"/>
        <v>0</v>
      </c>
      <c r="BY133" s="9">
        <f t="shared" si="71"/>
        <v>0</v>
      </c>
      <c r="BZ133" s="11">
        <f t="shared" si="71"/>
        <v>0</v>
      </c>
      <c r="CA133" s="11">
        <f t="shared" si="71"/>
        <v>0</v>
      </c>
      <c r="CB133" s="9">
        <f t="shared" si="71"/>
        <v>0</v>
      </c>
      <c r="CC133" s="9">
        <f t="shared" si="71"/>
        <v>0</v>
      </c>
      <c r="CD133" s="11">
        <f t="shared" si="71"/>
        <v>0</v>
      </c>
      <c r="CE133" s="11">
        <f t="shared" si="71"/>
        <v>0</v>
      </c>
      <c r="CF133" s="9">
        <f t="shared" si="71"/>
        <v>0</v>
      </c>
      <c r="CG133" s="9">
        <f t="shared" si="71"/>
        <v>0</v>
      </c>
      <c r="CH133" s="11">
        <f t="shared" si="71"/>
        <v>0</v>
      </c>
      <c r="CI133" s="11">
        <f t="shared" si="71"/>
        <v>0</v>
      </c>
      <c r="CJ133" s="9">
        <f t="shared" si="71"/>
        <v>0</v>
      </c>
      <c r="CK133" s="9">
        <f t="shared" si="71"/>
        <v>2</v>
      </c>
      <c r="CL133" s="11">
        <f t="shared" si="71"/>
        <v>18928</v>
      </c>
      <c r="CM133" s="11">
        <f t="shared" si="71"/>
        <v>0</v>
      </c>
      <c r="CN133" s="13"/>
      <c r="CO133" s="13"/>
      <c r="CP133" s="13"/>
      <c r="CQ133" s="13"/>
      <c r="CR133" s="13"/>
      <c r="CS133" s="13"/>
      <c r="CT133" s="7"/>
      <c r="CU133" s="8"/>
      <c r="CV133" s="8"/>
      <c r="CW133" s="7"/>
      <c r="CX133" s="7"/>
      <c r="CY133" s="8"/>
      <c r="CZ133" s="8"/>
      <c r="DA133" s="8"/>
      <c r="DB133" s="11"/>
      <c r="DC133" s="13"/>
      <c r="DD133" s="15"/>
    </row>
    <row r="134" spans="1:1477" s="102" customFormat="1" ht="24" customHeight="1" thickTop="1" thickBot="1">
      <c r="A134" s="133"/>
      <c r="B134" s="258" t="s">
        <v>36</v>
      </c>
      <c r="C134" s="259"/>
      <c r="D134" s="260"/>
      <c r="E134" s="110"/>
      <c r="F134" s="111"/>
      <c r="G134" s="112">
        <f t="shared" ref="G134:L134" si="72">SUM(G126,G133)</f>
        <v>20</v>
      </c>
      <c r="H134" s="112">
        <f t="shared" si="72"/>
        <v>37</v>
      </c>
      <c r="I134" s="112">
        <f t="shared" si="72"/>
        <v>35</v>
      </c>
      <c r="J134" s="112">
        <f t="shared" si="72"/>
        <v>4925</v>
      </c>
      <c r="K134" s="112">
        <f t="shared" si="72"/>
        <v>7191</v>
      </c>
      <c r="L134" s="112">
        <f t="shared" si="72"/>
        <v>7009</v>
      </c>
      <c r="M134" s="142">
        <f>IF(G134=0,0,N134/G134)</f>
        <v>0.9</v>
      </c>
      <c r="N134" s="112">
        <f t="shared" ref="N134:AC134" si="73">SUM(N126,N133)</f>
        <v>18</v>
      </c>
      <c r="O134" s="112">
        <f t="shared" si="73"/>
        <v>182</v>
      </c>
      <c r="P134" s="113">
        <f t="shared" si="73"/>
        <v>0</v>
      </c>
      <c r="Q134" s="113">
        <f t="shared" si="73"/>
        <v>0</v>
      </c>
      <c r="R134" s="112">
        <f t="shared" si="73"/>
        <v>1972</v>
      </c>
      <c r="S134" s="112">
        <f t="shared" si="73"/>
        <v>294</v>
      </c>
      <c r="T134" s="114">
        <f t="shared" si="73"/>
        <v>98322244</v>
      </c>
      <c r="U134" s="114">
        <f t="shared" si="73"/>
        <v>1223911</v>
      </c>
      <c r="V134" s="114">
        <f t="shared" si="73"/>
        <v>97098333</v>
      </c>
      <c r="W134" s="114">
        <f t="shared" si="73"/>
        <v>100699246</v>
      </c>
      <c r="X134" s="114">
        <f t="shared" si="73"/>
        <v>104353552</v>
      </c>
      <c r="Y134" s="114">
        <f t="shared" si="73"/>
        <v>-16914</v>
      </c>
      <c r="Z134" s="114">
        <f t="shared" si="73"/>
        <v>-11806</v>
      </c>
      <c r="AA134" s="114">
        <f t="shared" si="73"/>
        <v>-28720</v>
      </c>
      <c r="AB134" s="114">
        <f t="shared" si="73"/>
        <v>104324831</v>
      </c>
      <c r="AC134" s="114">
        <f t="shared" si="73"/>
        <v>105957656</v>
      </c>
      <c r="AD134" s="142">
        <f>IF(G134=0,0,AE134/G134)</f>
        <v>0.85</v>
      </c>
      <c r="AE134" s="144">
        <f t="shared" ref="AE134:CM134" si="74">SUM(AE126,AE133)</f>
        <v>17</v>
      </c>
      <c r="AF134" s="114">
        <f t="shared" si="74"/>
        <v>1740885</v>
      </c>
      <c r="AG134" s="114">
        <f t="shared" si="74"/>
        <v>2377002</v>
      </c>
      <c r="AH134" s="115">
        <f t="shared" si="74"/>
        <v>1146</v>
      </c>
      <c r="AI134" s="115">
        <f t="shared" si="74"/>
        <v>797</v>
      </c>
      <c r="AJ134" s="115">
        <f t="shared" si="74"/>
        <v>0</v>
      </c>
      <c r="AK134" s="115">
        <f t="shared" si="74"/>
        <v>30</v>
      </c>
      <c r="AL134" s="114">
        <f t="shared" si="74"/>
        <v>779655</v>
      </c>
      <c r="AM134" s="114">
        <f t="shared" si="74"/>
        <v>0</v>
      </c>
      <c r="AN134" s="115">
        <f t="shared" si="74"/>
        <v>0</v>
      </c>
      <c r="AO134" s="115">
        <f t="shared" si="74"/>
        <v>200</v>
      </c>
      <c r="AP134" s="114">
        <f t="shared" si="74"/>
        <v>1387227</v>
      </c>
      <c r="AQ134" s="114">
        <f t="shared" si="74"/>
        <v>292167</v>
      </c>
      <c r="AR134" s="115">
        <f t="shared" si="74"/>
        <v>0</v>
      </c>
      <c r="AS134" s="115">
        <f t="shared" si="74"/>
        <v>0</v>
      </c>
      <c r="AT134" s="114">
        <f t="shared" si="74"/>
        <v>0</v>
      </c>
      <c r="AU134" s="114">
        <f t="shared" si="74"/>
        <v>0</v>
      </c>
      <c r="AV134" s="115">
        <f t="shared" si="74"/>
        <v>0</v>
      </c>
      <c r="AW134" s="115">
        <f t="shared" si="74"/>
        <v>0</v>
      </c>
      <c r="AX134" s="114">
        <f t="shared" si="74"/>
        <v>-21976</v>
      </c>
      <c r="AY134" s="114">
        <f t="shared" si="74"/>
        <v>0</v>
      </c>
      <c r="AZ134" s="115">
        <f t="shared" si="74"/>
        <v>0</v>
      </c>
      <c r="BA134" s="115">
        <f t="shared" si="74"/>
        <v>0</v>
      </c>
      <c r="BB134" s="114">
        <f t="shared" si="74"/>
        <v>0</v>
      </c>
      <c r="BC134" s="114">
        <f t="shared" si="74"/>
        <v>0</v>
      </c>
      <c r="BD134" s="115">
        <f t="shared" si="74"/>
        <v>0</v>
      </c>
      <c r="BE134" s="115">
        <f t="shared" si="74"/>
        <v>2</v>
      </c>
      <c r="BF134" s="114">
        <f t="shared" si="74"/>
        <v>65686</v>
      </c>
      <c r="BG134" s="114">
        <f t="shared" si="74"/>
        <v>0</v>
      </c>
      <c r="BH134" s="115">
        <f t="shared" si="74"/>
        <v>0</v>
      </c>
      <c r="BI134" s="115">
        <f t="shared" si="74"/>
        <v>0</v>
      </c>
      <c r="BJ134" s="114">
        <f t="shared" si="74"/>
        <v>30107</v>
      </c>
      <c r="BK134" s="114">
        <f t="shared" si="74"/>
        <v>0</v>
      </c>
      <c r="BL134" s="115">
        <f t="shared" si="74"/>
        <v>0</v>
      </c>
      <c r="BM134" s="115">
        <f t="shared" si="74"/>
        <v>0</v>
      </c>
      <c r="BN134" s="114">
        <f t="shared" si="74"/>
        <v>0</v>
      </c>
      <c r="BO134" s="114">
        <f t="shared" si="74"/>
        <v>0</v>
      </c>
      <c r="BP134" s="115">
        <f t="shared" si="74"/>
        <v>52</v>
      </c>
      <c r="BQ134" s="115">
        <f t="shared" si="74"/>
        <v>0</v>
      </c>
      <c r="BR134" s="114">
        <f t="shared" si="74"/>
        <v>133115</v>
      </c>
      <c r="BS134" s="114">
        <f t="shared" si="74"/>
        <v>0</v>
      </c>
      <c r="BT134" s="115">
        <f t="shared" si="74"/>
        <v>0</v>
      </c>
      <c r="BU134" s="115">
        <f t="shared" si="74"/>
        <v>0</v>
      </c>
      <c r="BV134" s="114">
        <f t="shared" si="74"/>
        <v>0</v>
      </c>
      <c r="BW134" s="114">
        <f t="shared" si="74"/>
        <v>0</v>
      </c>
      <c r="BX134" s="115">
        <f t="shared" si="74"/>
        <v>0</v>
      </c>
      <c r="BY134" s="115">
        <f t="shared" si="74"/>
        <v>0</v>
      </c>
      <c r="BZ134" s="114">
        <f t="shared" si="74"/>
        <v>0</v>
      </c>
      <c r="CA134" s="114">
        <f t="shared" si="74"/>
        <v>0</v>
      </c>
      <c r="CB134" s="115">
        <f t="shared" si="74"/>
        <v>0</v>
      </c>
      <c r="CC134" s="115">
        <f t="shared" si="74"/>
        <v>0</v>
      </c>
      <c r="CD134" s="114">
        <f t="shared" si="74"/>
        <v>0</v>
      </c>
      <c r="CE134" s="114">
        <f t="shared" si="74"/>
        <v>0</v>
      </c>
      <c r="CF134" s="115">
        <f t="shared" si="74"/>
        <v>0</v>
      </c>
      <c r="CG134" s="115">
        <f t="shared" si="74"/>
        <v>0</v>
      </c>
      <c r="CH134" s="114">
        <f t="shared" si="74"/>
        <v>0</v>
      </c>
      <c r="CI134" s="114">
        <f t="shared" si="74"/>
        <v>0</v>
      </c>
      <c r="CJ134" s="115">
        <f t="shared" si="74"/>
        <v>52</v>
      </c>
      <c r="CK134" s="115">
        <f t="shared" si="74"/>
        <v>232</v>
      </c>
      <c r="CL134" s="114">
        <f t="shared" si="74"/>
        <v>2373815</v>
      </c>
      <c r="CM134" s="114">
        <f t="shared" si="74"/>
        <v>292167</v>
      </c>
      <c r="CN134" s="116"/>
      <c r="CO134" s="116"/>
      <c r="CP134" s="116"/>
      <c r="CQ134" s="116"/>
      <c r="CR134" s="116"/>
      <c r="CS134" s="116"/>
      <c r="CT134" s="110"/>
      <c r="CU134" s="111"/>
      <c r="CV134" s="111"/>
      <c r="CW134" s="110"/>
      <c r="CX134" s="110"/>
      <c r="CY134" s="111"/>
      <c r="CZ134" s="111"/>
      <c r="DA134" s="111"/>
      <c r="DB134" s="114"/>
      <c r="DC134" s="116"/>
      <c r="DD134" s="11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/>
      <c r="NA134" s="6"/>
      <c r="NB134" s="6"/>
      <c r="NC134" s="6"/>
      <c r="ND134" s="6"/>
      <c r="NE134" s="6"/>
      <c r="NF134" s="6"/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/>
      <c r="OQ134" s="6"/>
      <c r="OR134" s="6"/>
      <c r="OS134" s="6"/>
      <c r="OT134" s="6"/>
      <c r="OU134" s="6"/>
      <c r="OV134" s="6"/>
      <c r="OW134" s="6"/>
      <c r="OX134" s="6"/>
      <c r="OY134" s="6"/>
      <c r="OZ134" s="6"/>
      <c r="PA134" s="6"/>
      <c r="PB134" s="6"/>
      <c r="PC134" s="6"/>
      <c r="PD134" s="6"/>
      <c r="PE134" s="6"/>
      <c r="PF134" s="6"/>
      <c r="PG134" s="6"/>
      <c r="PH134" s="6"/>
      <c r="PI134" s="6"/>
      <c r="PJ134" s="6"/>
      <c r="PK134" s="6"/>
      <c r="PL134" s="6"/>
      <c r="PM134" s="6"/>
      <c r="PN134" s="6"/>
      <c r="PO134" s="6"/>
      <c r="PP134" s="6"/>
      <c r="PQ134" s="6"/>
      <c r="PR134" s="6"/>
      <c r="PS134" s="6"/>
      <c r="PT134" s="6"/>
      <c r="PU134" s="6"/>
      <c r="PV134" s="6"/>
      <c r="PW134" s="6"/>
      <c r="PX134" s="6"/>
      <c r="PY134" s="6"/>
      <c r="PZ134" s="6"/>
      <c r="QA134" s="6"/>
      <c r="QB134" s="6"/>
      <c r="QC134" s="6"/>
      <c r="QD134" s="6"/>
      <c r="QE134" s="6"/>
      <c r="QF134" s="6"/>
      <c r="QG134" s="6"/>
      <c r="QH134" s="6"/>
      <c r="QI134" s="6"/>
      <c r="QJ134" s="6"/>
      <c r="QK134" s="6"/>
      <c r="QL134" s="6"/>
      <c r="QM134" s="6"/>
      <c r="QN134" s="6"/>
      <c r="QO134" s="6"/>
      <c r="QP134" s="6"/>
      <c r="QQ134" s="6"/>
      <c r="QR134" s="6"/>
      <c r="QS134" s="6"/>
      <c r="QT134" s="6"/>
      <c r="QU134" s="6"/>
      <c r="QV134" s="6"/>
      <c r="QW134" s="6"/>
      <c r="QX134" s="6"/>
      <c r="QY134" s="6"/>
      <c r="QZ134" s="6"/>
      <c r="RA134" s="6"/>
      <c r="RB134" s="6"/>
      <c r="RC134" s="6"/>
      <c r="RD134" s="6"/>
      <c r="RE134" s="6"/>
      <c r="RF134" s="6"/>
      <c r="RG134" s="6"/>
      <c r="RH134" s="6"/>
      <c r="RI134" s="6"/>
      <c r="RJ134" s="6"/>
      <c r="RK134" s="6"/>
      <c r="RL134" s="6"/>
      <c r="RM134" s="6"/>
      <c r="RN134" s="6"/>
      <c r="RO134" s="6"/>
      <c r="RP134" s="6"/>
      <c r="RQ134" s="6"/>
      <c r="RR134" s="6"/>
      <c r="RS134" s="6"/>
      <c r="RT134" s="6"/>
      <c r="RU134" s="6"/>
      <c r="RV134" s="6"/>
      <c r="RW134" s="6"/>
      <c r="RX134" s="6"/>
      <c r="RY134" s="6"/>
      <c r="RZ134" s="6"/>
      <c r="SA134" s="6"/>
      <c r="SB134" s="6"/>
      <c r="SC134" s="6"/>
      <c r="SD134" s="6"/>
      <c r="SE134" s="6"/>
      <c r="SF134" s="6"/>
      <c r="SG134" s="6"/>
      <c r="SH134" s="6"/>
      <c r="SI134" s="6"/>
      <c r="SJ134" s="6"/>
      <c r="SK134" s="6"/>
      <c r="SL134" s="6"/>
      <c r="SM134" s="6"/>
      <c r="SN134" s="6"/>
      <c r="SO134" s="6"/>
      <c r="SP134" s="6"/>
      <c r="SQ134" s="6"/>
      <c r="SR134" s="6"/>
      <c r="SS134" s="6"/>
      <c r="ST134" s="6"/>
      <c r="SU134" s="6"/>
      <c r="SV134" s="6"/>
      <c r="SW134" s="6"/>
      <c r="SX134" s="6"/>
      <c r="SY134" s="6"/>
      <c r="SZ134" s="6"/>
      <c r="TA134" s="6"/>
      <c r="TB134" s="6"/>
      <c r="TC134" s="6"/>
      <c r="TD134" s="6"/>
      <c r="TE134" s="6"/>
      <c r="TF134" s="6"/>
      <c r="TG134" s="6"/>
      <c r="TH134" s="6"/>
      <c r="TI134" s="6"/>
      <c r="TJ134" s="6"/>
      <c r="TK134" s="6"/>
      <c r="TL134" s="6"/>
      <c r="TM134" s="6"/>
      <c r="TN134" s="6"/>
      <c r="TO134" s="6"/>
      <c r="TP134" s="6"/>
      <c r="TQ134" s="6"/>
      <c r="TR134" s="6"/>
      <c r="TS134" s="6"/>
      <c r="TT134" s="6"/>
      <c r="TU134" s="6"/>
      <c r="TV134" s="6"/>
      <c r="TW134" s="6"/>
      <c r="TX134" s="6"/>
      <c r="TY134" s="6"/>
      <c r="TZ134" s="6"/>
      <c r="UA134" s="6"/>
      <c r="UB134" s="6"/>
      <c r="UC134" s="6"/>
      <c r="UD134" s="6"/>
      <c r="UE134" s="6"/>
      <c r="UF134" s="6"/>
      <c r="UG134" s="6"/>
      <c r="UH134" s="6"/>
      <c r="UI134" s="6"/>
      <c r="UJ134" s="6"/>
      <c r="UK134" s="6"/>
      <c r="UL134" s="6"/>
      <c r="UM134" s="6"/>
      <c r="UN134" s="6"/>
      <c r="UO134" s="6"/>
      <c r="UP134" s="6"/>
      <c r="UQ134" s="6"/>
      <c r="UR134" s="6"/>
      <c r="US134" s="6"/>
      <c r="UT134" s="6"/>
      <c r="UU134" s="6"/>
      <c r="UV134" s="6"/>
      <c r="UW134" s="6"/>
      <c r="UX134" s="6"/>
      <c r="UY134" s="6"/>
      <c r="UZ134" s="6"/>
      <c r="VA134" s="6"/>
      <c r="VB134" s="6"/>
      <c r="VC134" s="6"/>
      <c r="VD134" s="6"/>
      <c r="VE134" s="6"/>
      <c r="VF134" s="6"/>
      <c r="VG134" s="6"/>
      <c r="VH134" s="6"/>
      <c r="VI134" s="6"/>
      <c r="VJ134" s="6"/>
      <c r="VK134" s="6"/>
      <c r="VL134" s="6"/>
      <c r="VM134" s="6"/>
      <c r="VN134" s="6"/>
      <c r="VO134" s="6"/>
      <c r="VP134" s="6"/>
      <c r="VQ134" s="6"/>
      <c r="VR134" s="6"/>
      <c r="VS134" s="6"/>
      <c r="VT134" s="6"/>
      <c r="VU134" s="6"/>
      <c r="VV134" s="6"/>
      <c r="VW134" s="6"/>
      <c r="VX134" s="6"/>
      <c r="VY134" s="6"/>
      <c r="VZ134" s="6"/>
      <c r="WA134" s="6"/>
      <c r="WB134" s="6"/>
      <c r="WC134" s="6"/>
      <c r="WD134" s="6"/>
      <c r="WE134" s="6"/>
      <c r="WF134" s="6"/>
      <c r="WG134" s="6"/>
      <c r="WH134" s="6"/>
      <c r="WI134" s="6"/>
      <c r="WJ134" s="6"/>
      <c r="WK134" s="6"/>
      <c r="WL134" s="6"/>
      <c r="WM134" s="6"/>
      <c r="WN134" s="6"/>
      <c r="WO134" s="6"/>
      <c r="WP134" s="6"/>
      <c r="WQ134" s="6"/>
      <c r="WR134" s="6"/>
      <c r="WS134" s="6"/>
      <c r="WT134" s="6"/>
      <c r="WU134" s="6"/>
      <c r="WV134" s="6"/>
      <c r="WW134" s="6"/>
      <c r="WX134" s="6"/>
      <c r="WY134" s="6"/>
      <c r="WZ134" s="6"/>
      <c r="XA134" s="6"/>
      <c r="XB134" s="6"/>
      <c r="XC134" s="6"/>
      <c r="XD134" s="6"/>
      <c r="XE134" s="6"/>
      <c r="XF134" s="6"/>
      <c r="XG134" s="6"/>
      <c r="XH134" s="6"/>
      <c r="XI134" s="6"/>
      <c r="XJ134" s="6"/>
      <c r="XK134" s="6"/>
      <c r="XL134" s="6"/>
      <c r="XM134" s="6"/>
      <c r="XN134" s="6"/>
      <c r="XO134" s="6"/>
      <c r="XP134" s="6"/>
      <c r="XQ134" s="6"/>
      <c r="XR134" s="6"/>
      <c r="XS134" s="6"/>
      <c r="XT134" s="6"/>
      <c r="XU134" s="6"/>
      <c r="XV134" s="6"/>
      <c r="XW134" s="6"/>
      <c r="XX134" s="6"/>
      <c r="XY134" s="6"/>
      <c r="XZ134" s="6"/>
      <c r="YA134" s="6"/>
      <c r="YB134" s="6"/>
      <c r="YC134" s="6"/>
      <c r="YD134" s="6"/>
      <c r="YE134" s="6"/>
      <c r="YF134" s="6"/>
      <c r="YG134" s="6"/>
      <c r="YH134" s="6"/>
      <c r="YI134" s="6"/>
      <c r="YJ134" s="6"/>
      <c r="YK134" s="6"/>
      <c r="YL134" s="6"/>
      <c r="YM134" s="6"/>
      <c r="YN134" s="6"/>
      <c r="YO134" s="6"/>
      <c r="YP134" s="6"/>
      <c r="YQ134" s="6"/>
      <c r="YR134" s="6"/>
      <c r="YS134" s="6"/>
      <c r="YT134" s="6"/>
      <c r="YU134" s="6"/>
      <c r="YV134" s="6"/>
      <c r="YW134" s="6"/>
      <c r="YX134" s="6"/>
      <c r="YY134" s="6"/>
      <c r="YZ134" s="6"/>
      <c r="ZA134" s="6"/>
      <c r="ZB134" s="6"/>
      <c r="ZC134" s="6"/>
      <c r="ZD134" s="6"/>
      <c r="ZE134" s="6"/>
      <c r="ZF134" s="6"/>
      <c r="ZG134" s="6"/>
      <c r="ZH134" s="6"/>
      <c r="ZI134" s="6"/>
      <c r="ZJ134" s="6"/>
      <c r="ZK134" s="6"/>
      <c r="ZL134" s="6"/>
      <c r="ZM134" s="6"/>
      <c r="ZN134" s="6"/>
      <c r="ZO134" s="6"/>
      <c r="ZP134" s="6"/>
      <c r="ZQ134" s="6"/>
      <c r="ZR134" s="6"/>
      <c r="ZS134" s="6"/>
      <c r="ZT134" s="6"/>
      <c r="ZU134" s="6"/>
      <c r="ZV134" s="6"/>
      <c r="ZW134" s="6"/>
      <c r="ZX134" s="6"/>
      <c r="ZY134" s="6"/>
      <c r="ZZ134" s="6"/>
      <c r="AAA134" s="6"/>
      <c r="AAB134" s="6"/>
      <c r="AAC134" s="6"/>
      <c r="AAD134" s="6"/>
      <c r="AAE134" s="6"/>
      <c r="AAF134" s="6"/>
      <c r="AAG134" s="6"/>
      <c r="AAH134" s="6"/>
      <c r="AAI134" s="6"/>
      <c r="AAJ134" s="6"/>
      <c r="AAK134" s="6"/>
      <c r="AAL134" s="6"/>
      <c r="AAM134" s="6"/>
      <c r="AAN134" s="6"/>
      <c r="AAO134" s="6"/>
      <c r="AAP134" s="6"/>
      <c r="AAQ134" s="6"/>
      <c r="AAR134" s="6"/>
      <c r="AAS134" s="6"/>
      <c r="AAT134" s="6"/>
      <c r="AAU134" s="6"/>
      <c r="AAV134" s="6"/>
      <c r="AAW134" s="6"/>
      <c r="AAX134" s="6"/>
      <c r="AAY134" s="6"/>
      <c r="AAZ134" s="6"/>
      <c r="ABA134" s="6"/>
      <c r="ABB134" s="6"/>
      <c r="ABC134" s="6"/>
      <c r="ABD134" s="6"/>
      <c r="ABE134" s="6"/>
      <c r="ABF134" s="6"/>
      <c r="ABG134" s="6"/>
      <c r="ABH134" s="6"/>
      <c r="ABI134" s="6"/>
      <c r="ABJ134" s="6"/>
      <c r="ABK134" s="6"/>
      <c r="ABL134" s="6"/>
      <c r="ABM134" s="6"/>
      <c r="ABN134" s="6"/>
      <c r="ABO134" s="6"/>
      <c r="ABP134" s="6"/>
      <c r="ABQ134" s="6"/>
      <c r="ABR134" s="6"/>
      <c r="ABS134" s="6"/>
      <c r="ABT134" s="6"/>
      <c r="ABU134" s="6"/>
      <c r="ABV134" s="6"/>
      <c r="ABW134" s="6"/>
      <c r="ABX134" s="6"/>
      <c r="ABY134" s="6"/>
      <c r="ABZ134" s="6"/>
      <c r="ACA134" s="6"/>
      <c r="ACB134" s="6"/>
      <c r="ACC134" s="6"/>
      <c r="ACD134" s="6"/>
      <c r="ACE134" s="6"/>
      <c r="ACF134" s="6"/>
      <c r="ACG134" s="6"/>
      <c r="ACH134" s="6"/>
      <c r="ACI134" s="6"/>
      <c r="ACJ134" s="6"/>
      <c r="ACK134" s="6"/>
      <c r="ACL134" s="6"/>
      <c r="ACM134" s="6"/>
      <c r="ACN134" s="6"/>
      <c r="ACO134" s="6"/>
      <c r="ACP134" s="6"/>
      <c r="ACQ134" s="6"/>
      <c r="ACR134" s="6"/>
      <c r="ACS134" s="6"/>
      <c r="ACT134" s="6"/>
      <c r="ACU134" s="6"/>
      <c r="ACV134" s="6"/>
      <c r="ACW134" s="6"/>
      <c r="ACX134" s="6"/>
      <c r="ACY134" s="6"/>
      <c r="ACZ134" s="6"/>
      <c r="ADA134" s="6"/>
      <c r="ADB134" s="6"/>
      <c r="ADC134" s="6"/>
      <c r="ADD134" s="6"/>
      <c r="ADE134" s="6"/>
      <c r="ADF134" s="6"/>
      <c r="ADG134" s="6"/>
      <c r="ADH134" s="6"/>
      <c r="ADI134" s="6"/>
      <c r="ADJ134" s="6"/>
      <c r="ADK134" s="6"/>
      <c r="ADL134" s="6"/>
      <c r="ADM134" s="6"/>
      <c r="ADN134" s="6"/>
      <c r="ADO134" s="6"/>
      <c r="ADP134" s="6"/>
      <c r="ADQ134" s="6"/>
      <c r="ADR134" s="6"/>
      <c r="ADS134" s="6"/>
      <c r="ADT134" s="6"/>
      <c r="ADU134" s="6"/>
      <c r="ADV134" s="6"/>
      <c r="ADW134" s="6"/>
      <c r="ADX134" s="6"/>
      <c r="ADY134" s="6"/>
      <c r="ADZ134" s="6"/>
      <c r="AEA134" s="6"/>
      <c r="AEB134" s="6"/>
      <c r="AEC134" s="6"/>
      <c r="AED134" s="6"/>
      <c r="AEE134" s="6"/>
      <c r="AEF134" s="6"/>
      <c r="AEG134" s="6"/>
      <c r="AEH134" s="6"/>
      <c r="AEI134" s="6"/>
      <c r="AEJ134" s="6"/>
      <c r="AEK134" s="6"/>
      <c r="AEL134" s="6"/>
      <c r="AEM134" s="6"/>
      <c r="AEN134" s="6"/>
      <c r="AEO134" s="6"/>
      <c r="AEP134" s="6"/>
      <c r="AEQ134" s="6"/>
      <c r="AER134" s="6"/>
      <c r="AES134" s="6"/>
      <c r="AET134" s="6"/>
      <c r="AEU134" s="6"/>
      <c r="AEV134" s="6"/>
      <c r="AEW134" s="6"/>
      <c r="AEX134" s="6"/>
      <c r="AEY134" s="6"/>
      <c r="AEZ134" s="6"/>
      <c r="AFA134" s="6"/>
      <c r="AFB134" s="6"/>
      <c r="AFC134" s="6"/>
      <c r="AFD134" s="6"/>
      <c r="AFE134" s="6"/>
      <c r="AFF134" s="6"/>
      <c r="AFG134" s="6"/>
      <c r="AFH134" s="6"/>
      <c r="AFI134" s="6"/>
      <c r="AFJ134" s="6"/>
      <c r="AFK134" s="6"/>
      <c r="AFL134" s="6"/>
      <c r="AFM134" s="6"/>
      <c r="AFN134" s="6"/>
      <c r="AFO134" s="6"/>
      <c r="AFP134" s="6"/>
      <c r="AFQ134" s="6"/>
      <c r="AFR134" s="6"/>
      <c r="AFS134" s="6"/>
      <c r="AFT134" s="6"/>
      <c r="AFU134" s="6"/>
      <c r="AFV134" s="6"/>
      <c r="AFW134" s="6"/>
      <c r="AFX134" s="6"/>
      <c r="AFY134" s="6"/>
      <c r="AFZ134" s="6"/>
      <c r="AGA134" s="6"/>
      <c r="AGB134" s="6"/>
      <c r="AGC134" s="6"/>
      <c r="AGD134" s="6"/>
      <c r="AGE134" s="6"/>
      <c r="AGF134" s="6"/>
      <c r="AGG134" s="6"/>
      <c r="AGH134" s="6"/>
      <c r="AGI134" s="6"/>
      <c r="AGJ134" s="6"/>
      <c r="AGK134" s="6"/>
      <c r="AGL134" s="6"/>
      <c r="AGM134" s="6"/>
      <c r="AGN134" s="6"/>
      <c r="AGO134" s="6"/>
      <c r="AGP134" s="6"/>
      <c r="AGQ134" s="6"/>
      <c r="AGR134" s="6"/>
      <c r="AGS134" s="6"/>
      <c r="AGT134" s="6"/>
      <c r="AGU134" s="6"/>
      <c r="AGV134" s="6"/>
      <c r="AGW134" s="6"/>
      <c r="AGX134" s="6"/>
      <c r="AGY134" s="6"/>
      <c r="AGZ134" s="6"/>
      <c r="AHA134" s="6"/>
      <c r="AHB134" s="6"/>
      <c r="AHC134" s="6"/>
      <c r="AHD134" s="6"/>
      <c r="AHE134" s="6"/>
      <c r="AHF134" s="6"/>
      <c r="AHG134" s="6"/>
      <c r="AHH134" s="6"/>
      <c r="AHI134" s="6"/>
      <c r="AHJ134" s="6"/>
      <c r="AHK134" s="6"/>
      <c r="AHL134" s="6"/>
      <c r="AHM134" s="6"/>
      <c r="AHN134" s="6"/>
      <c r="AHO134" s="6"/>
      <c r="AHP134" s="6"/>
      <c r="AHQ134" s="6"/>
      <c r="AHR134" s="6"/>
      <c r="AHS134" s="6"/>
      <c r="AHT134" s="6"/>
      <c r="AHU134" s="6"/>
      <c r="AHV134" s="6"/>
      <c r="AHW134" s="6"/>
      <c r="AHX134" s="6"/>
      <c r="AHY134" s="6"/>
      <c r="AHZ134" s="6"/>
      <c r="AIA134" s="6"/>
      <c r="AIB134" s="6"/>
      <c r="AIC134" s="6"/>
      <c r="AID134" s="6"/>
      <c r="AIE134" s="6"/>
      <c r="AIF134" s="6"/>
      <c r="AIG134" s="6"/>
      <c r="AIH134" s="6"/>
      <c r="AII134" s="6"/>
      <c r="AIJ134" s="6"/>
      <c r="AIK134" s="6"/>
      <c r="AIL134" s="6"/>
      <c r="AIM134" s="6"/>
      <c r="AIN134" s="6"/>
      <c r="AIO134" s="6"/>
      <c r="AIP134" s="6"/>
      <c r="AIQ134" s="6"/>
      <c r="AIR134" s="6"/>
      <c r="AIS134" s="6"/>
      <c r="AIT134" s="6"/>
      <c r="AIU134" s="6"/>
      <c r="AIV134" s="6"/>
      <c r="AIW134" s="6"/>
      <c r="AIX134" s="6"/>
      <c r="AIY134" s="6"/>
      <c r="AIZ134" s="6"/>
      <c r="AJA134" s="6"/>
      <c r="AJB134" s="6"/>
      <c r="AJC134" s="6"/>
      <c r="AJD134" s="6"/>
      <c r="AJE134" s="6"/>
      <c r="AJF134" s="6"/>
      <c r="AJG134" s="6"/>
      <c r="AJH134" s="6"/>
      <c r="AJI134" s="6"/>
      <c r="AJJ134" s="6"/>
      <c r="AJK134" s="6"/>
      <c r="AJL134" s="6"/>
      <c r="AJM134" s="6"/>
      <c r="AJN134" s="6"/>
      <c r="AJO134" s="6"/>
      <c r="AJP134" s="6"/>
      <c r="AJQ134" s="6"/>
      <c r="AJR134" s="6"/>
      <c r="AJS134" s="6"/>
      <c r="AJT134" s="6"/>
      <c r="AJU134" s="6"/>
      <c r="AJV134" s="6"/>
      <c r="AJW134" s="6"/>
      <c r="AJX134" s="6"/>
      <c r="AJY134" s="6"/>
      <c r="AJZ134" s="6"/>
      <c r="AKA134" s="6"/>
      <c r="AKB134" s="6"/>
      <c r="AKC134" s="6"/>
      <c r="AKD134" s="6"/>
      <c r="AKE134" s="6"/>
      <c r="AKF134" s="6"/>
      <c r="AKG134" s="6"/>
      <c r="AKH134" s="6"/>
      <c r="AKI134" s="6"/>
      <c r="AKJ134" s="6"/>
      <c r="AKK134" s="6"/>
      <c r="AKL134" s="6"/>
      <c r="AKM134" s="6"/>
      <c r="AKN134" s="6"/>
      <c r="AKO134" s="6"/>
      <c r="AKP134" s="6"/>
      <c r="AKQ134" s="6"/>
      <c r="AKR134" s="6"/>
      <c r="AKS134" s="6"/>
      <c r="AKT134" s="6"/>
      <c r="AKU134" s="6"/>
      <c r="AKV134" s="6"/>
      <c r="AKW134" s="6"/>
      <c r="AKX134" s="6"/>
      <c r="AKY134" s="6"/>
      <c r="AKZ134" s="6"/>
      <c r="ALA134" s="6"/>
      <c r="ALB134" s="6"/>
      <c r="ALC134" s="6"/>
      <c r="ALD134" s="6"/>
      <c r="ALE134" s="6"/>
      <c r="ALF134" s="6"/>
      <c r="ALG134" s="6"/>
      <c r="ALH134" s="6"/>
      <c r="ALI134" s="6"/>
      <c r="ALJ134" s="6"/>
      <c r="ALK134" s="6"/>
      <c r="ALL134" s="6"/>
      <c r="ALM134" s="6"/>
      <c r="ALN134" s="6"/>
      <c r="ALO134" s="6"/>
      <c r="ALP134" s="6"/>
      <c r="ALQ134" s="6"/>
      <c r="ALR134" s="6"/>
      <c r="ALS134" s="6"/>
      <c r="ALT134" s="6"/>
      <c r="ALU134" s="6"/>
      <c r="ALV134" s="6"/>
      <c r="ALW134" s="6"/>
      <c r="ALX134" s="6"/>
      <c r="ALY134" s="6"/>
      <c r="ALZ134" s="6"/>
      <c r="AMA134" s="6"/>
      <c r="AMB134" s="6"/>
      <c r="AMC134" s="6"/>
      <c r="AMD134" s="6"/>
      <c r="AME134" s="6"/>
      <c r="AMF134" s="6"/>
      <c r="AMG134" s="6"/>
      <c r="AMH134" s="6"/>
      <c r="AMI134" s="6"/>
      <c r="AMJ134" s="6"/>
      <c r="AMK134" s="6"/>
      <c r="AML134" s="6"/>
      <c r="AMM134" s="6"/>
      <c r="AMN134" s="6"/>
      <c r="AMO134" s="6"/>
      <c r="AMP134" s="6"/>
      <c r="AMQ134" s="6"/>
      <c r="AMR134" s="6"/>
      <c r="AMS134" s="6"/>
      <c r="AMT134" s="6"/>
      <c r="AMU134" s="6"/>
      <c r="AMV134" s="6"/>
      <c r="AMW134" s="6"/>
      <c r="AMX134" s="6"/>
      <c r="AMY134" s="6"/>
      <c r="AMZ134" s="6"/>
      <c r="ANA134" s="6"/>
      <c r="ANB134" s="6"/>
      <c r="ANC134" s="6"/>
      <c r="AND134" s="6"/>
      <c r="ANE134" s="6"/>
      <c r="ANF134" s="6"/>
      <c r="ANG134" s="6"/>
      <c r="ANH134" s="6"/>
      <c r="ANI134" s="6"/>
      <c r="ANJ134" s="6"/>
      <c r="ANK134" s="6"/>
      <c r="ANL134" s="6"/>
      <c r="ANM134" s="6"/>
      <c r="ANN134" s="6"/>
      <c r="ANO134" s="6"/>
      <c r="ANP134" s="6"/>
      <c r="ANQ134" s="6"/>
      <c r="ANR134" s="6"/>
      <c r="ANS134" s="6"/>
      <c r="ANT134" s="6"/>
      <c r="ANU134" s="6"/>
      <c r="ANV134" s="6"/>
      <c r="ANW134" s="6"/>
      <c r="ANX134" s="6"/>
      <c r="ANY134" s="6"/>
      <c r="ANZ134" s="6"/>
      <c r="AOA134" s="6"/>
      <c r="AOB134" s="6"/>
      <c r="AOC134" s="6"/>
      <c r="AOD134" s="6"/>
      <c r="AOE134" s="6"/>
      <c r="AOF134" s="6"/>
      <c r="AOG134" s="6"/>
      <c r="AOH134" s="6"/>
      <c r="AOI134" s="6"/>
      <c r="AOJ134" s="6"/>
      <c r="AOK134" s="6"/>
      <c r="AOL134" s="6"/>
      <c r="AOM134" s="6"/>
      <c r="AON134" s="6"/>
      <c r="AOO134" s="6"/>
      <c r="AOP134" s="6"/>
      <c r="AOQ134" s="6"/>
      <c r="AOR134" s="6"/>
      <c r="AOS134" s="6"/>
      <c r="AOT134" s="6"/>
      <c r="AOU134" s="6"/>
      <c r="AOV134" s="6"/>
      <c r="AOW134" s="6"/>
      <c r="AOX134" s="6"/>
      <c r="AOY134" s="6"/>
      <c r="AOZ134" s="6"/>
      <c r="APA134" s="6"/>
      <c r="APB134" s="6"/>
      <c r="APC134" s="6"/>
      <c r="APD134" s="6"/>
      <c r="APE134" s="6"/>
      <c r="APF134" s="6"/>
      <c r="APG134" s="6"/>
      <c r="APH134" s="6"/>
      <c r="API134" s="6"/>
      <c r="APJ134" s="6"/>
      <c r="APK134" s="6"/>
      <c r="APL134" s="6"/>
      <c r="APM134" s="6"/>
      <c r="APN134" s="6"/>
      <c r="APO134" s="6"/>
      <c r="APP134" s="6"/>
      <c r="APQ134" s="6"/>
      <c r="APR134" s="6"/>
      <c r="APS134" s="6"/>
      <c r="APT134" s="6"/>
      <c r="APU134" s="6"/>
      <c r="APV134" s="6"/>
      <c r="APW134" s="6"/>
      <c r="APX134" s="6"/>
      <c r="APY134" s="6"/>
      <c r="APZ134" s="6"/>
      <c r="AQA134" s="6"/>
      <c r="AQB134" s="6"/>
      <c r="AQC134" s="6"/>
      <c r="AQD134" s="6"/>
      <c r="AQE134" s="6"/>
      <c r="AQF134" s="6"/>
      <c r="AQG134" s="6"/>
      <c r="AQH134" s="6"/>
      <c r="AQI134" s="6"/>
      <c r="AQJ134" s="6"/>
      <c r="AQK134" s="6"/>
      <c r="AQL134" s="6"/>
      <c r="AQM134" s="6"/>
      <c r="AQN134" s="6"/>
      <c r="AQO134" s="6"/>
      <c r="AQP134" s="6"/>
      <c r="AQQ134" s="6"/>
      <c r="AQR134" s="6"/>
      <c r="AQS134" s="6"/>
      <c r="AQT134" s="6"/>
      <c r="AQU134" s="6"/>
      <c r="AQV134" s="6"/>
      <c r="AQW134" s="6"/>
      <c r="AQX134" s="6"/>
      <c r="AQY134" s="6"/>
      <c r="AQZ134" s="6"/>
      <c r="ARA134" s="6"/>
      <c r="ARB134" s="6"/>
      <c r="ARC134" s="6"/>
      <c r="ARD134" s="6"/>
      <c r="ARE134" s="6"/>
      <c r="ARF134" s="6"/>
      <c r="ARG134" s="6"/>
      <c r="ARH134" s="6"/>
      <c r="ARI134" s="6"/>
      <c r="ARJ134" s="6"/>
      <c r="ARK134" s="6"/>
      <c r="ARL134" s="6"/>
      <c r="ARM134" s="6"/>
      <c r="ARN134" s="6"/>
      <c r="ARO134" s="6"/>
      <c r="ARP134" s="6"/>
      <c r="ARQ134" s="6"/>
      <c r="ARR134" s="6"/>
      <c r="ARS134" s="6"/>
      <c r="ART134" s="6"/>
      <c r="ARU134" s="6"/>
      <c r="ARV134" s="6"/>
      <c r="ARW134" s="6"/>
      <c r="ARX134" s="6"/>
      <c r="ARY134" s="6"/>
      <c r="ARZ134" s="6"/>
      <c r="ASA134" s="6"/>
      <c r="ASB134" s="6"/>
      <c r="ASC134" s="6"/>
      <c r="ASD134" s="6"/>
      <c r="ASE134" s="6"/>
      <c r="ASF134" s="6"/>
      <c r="ASG134" s="6"/>
      <c r="ASH134" s="6"/>
      <c r="ASI134" s="6"/>
      <c r="ASJ134" s="6"/>
      <c r="ASK134" s="6"/>
      <c r="ASL134" s="6"/>
      <c r="ASM134" s="6"/>
      <c r="ASN134" s="6"/>
      <c r="ASO134" s="6"/>
      <c r="ASP134" s="6"/>
      <c r="ASQ134" s="6"/>
      <c r="ASR134" s="6"/>
      <c r="ASS134" s="6"/>
      <c r="AST134" s="6"/>
      <c r="ASU134" s="6"/>
      <c r="ASV134" s="6"/>
      <c r="ASW134" s="6"/>
      <c r="ASX134" s="6"/>
      <c r="ASY134" s="6"/>
      <c r="ASZ134" s="6"/>
      <c r="ATA134" s="6"/>
      <c r="ATB134" s="6"/>
      <c r="ATC134" s="6"/>
      <c r="ATD134" s="6"/>
      <c r="ATE134" s="6"/>
      <c r="ATF134" s="6"/>
      <c r="ATG134" s="6"/>
      <c r="ATH134" s="6"/>
      <c r="ATI134" s="6"/>
      <c r="ATJ134" s="6"/>
      <c r="ATK134" s="6"/>
      <c r="ATL134" s="6"/>
      <c r="ATM134" s="6"/>
      <c r="ATN134" s="6"/>
      <c r="ATO134" s="6"/>
      <c r="ATP134" s="6"/>
      <c r="ATQ134" s="6"/>
      <c r="ATR134" s="6"/>
      <c r="ATS134" s="6"/>
      <c r="ATT134" s="6"/>
      <c r="ATU134" s="6"/>
      <c r="ATV134" s="6"/>
      <c r="ATW134" s="6"/>
      <c r="ATX134" s="6"/>
      <c r="ATY134" s="6"/>
      <c r="ATZ134" s="6"/>
      <c r="AUA134" s="6"/>
      <c r="AUB134" s="6"/>
      <c r="AUC134" s="6"/>
      <c r="AUD134" s="6"/>
      <c r="AUE134" s="6"/>
      <c r="AUF134" s="6"/>
      <c r="AUG134" s="6"/>
      <c r="AUH134" s="6"/>
      <c r="AUI134" s="6"/>
      <c r="AUJ134" s="6"/>
      <c r="AUK134" s="6"/>
      <c r="AUL134" s="6"/>
      <c r="AUM134" s="6"/>
      <c r="AUN134" s="6"/>
      <c r="AUO134" s="6"/>
      <c r="AUP134" s="6"/>
      <c r="AUQ134" s="6"/>
      <c r="AUR134" s="6"/>
      <c r="AUS134" s="6"/>
      <c r="AUT134" s="6"/>
      <c r="AUU134" s="6"/>
      <c r="AUV134" s="6"/>
      <c r="AUW134" s="6"/>
      <c r="AUX134" s="6"/>
      <c r="AUY134" s="6"/>
      <c r="AUZ134" s="6"/>
      <c r="AVA134" s="6"/>
      <c r="AVB134" s="6"/>
      <c r="AVC134" s="6"/>
      <c r="AVD134" s="6"/>
      <c r="AVE134" s="6"/>
      <c r="AVF134" s="6"/>
      <c r="AVG134" s="6"/>
      <c r="AVH134" s="6"/>
      <c r="AVI134" s="6"/>
      <c r="AVJ134" s="6"/>
      <c r="AVK134" s="6"/>
      <c r="AVL134" s="6"/>
      <c r="AVM134" s="6"/>
      <c r="AVN134" s="6"/>
      <c r="AVO134" s="6"/>
      <c r="AVP134" s="6"/>
      <c r="AVQ134" s="6"/>
      <c r="AVR134" s="6"/>
      <c r="AVS134" s="6"/>
      <c r="AVT134" s="6"/>
      <c r="AVU134" s="6"/>
      <c r="AVV134" s="6"/>
      <c r="AVW134" s="6"/>
      <c r="AVX134" s="6"/>
      <c r="AVY134" s="6"/>
      <c r="AVZ134" s="6"/>
      <c r="AWA134" s="6"/>
      <c r="AWB134" s="6"/>
      <c r="AWC134" s="6"/>
      <c r="AWD134" s="6"/>
      <c r="AWE134" s="6"/>
      <c r="AWF134" s="6"/>
      <c r="AWG134" s="6"/>
      <c r="AWH134" s="6"/>
      <c r="AWI134" s="6"/>
      <c r="AWJ134" s="6"/>
      <c r="AWK134" s="6"/>
      <c r="AWL134" s="6"/>
      <c r="AWM134" s="6"/>
      <c r="AWN134" s="6"/>
      <c r="AWO134" s="6"/>
      <c r="AWP134" s="6"/>
      <c r="AWQ134" s="6"/>
      <c r="AWR134" s="6"/>
      <c r="AWS134" s="6"/>
      <c r="AWT134" s="6"/>
      <c r="AWU134" s="6"/>
      <c r="AWV134" s="6"/>
      <c r="AWW134" s="6"/>
      <c r="AWX134" s="6"/>
      <c r="AWY134" s="6"/>
      <c r="AWZ134" s="6"/>
      <c r="AXA134" s="6"/>
      <c r="AXB134" s="6"/>
      <c r="AXC134" s="6"/>
      <c r="AXD134" s="6"/>
      <c r="AXE134" s="6"/>
      <c r="AXF134" s="6"/>
      <c r="AXG134" s="6"/>
      <c r="AXH134" s="6"/>
      <c r="AXI134" s="6"/>
      <c r="AXJ134" s="6"/>
      <c r="AXK134" s="6"/>
      <c r="AXL134" s="6"/>
      <c r="AXM134" s="6"/>
      <c r="AXN134" s="6"/>
      <c r="AXO134" s="6"/>
      <c r="AXP134" s="6"/>
      <c r="AXQ134" s="6"/>
      <c r="AXR134" s="6"/>
      <c r="AXS134" s="6"/>
      <c r="AXT134" s="6"/>
      <c r="AXU134" s="6"/>
      <c r="AXV134" s="6"/>
      <c r="AXW134" s="6"/>
      <c r="AXX134" s="6"/>
      <c r="AXY134" s="6"/>
      <c r="AXZ134" s="6"/>
      <c r="AYA134" s="6"/>
      <c r="AYB134" s="6"/>
      <c r="AYC134" s="6"/>
      <c r="AYD134" s="6"/>
      <c r="AYE134" s="6"/>
      <c r="AYF134" s="6"/>
      <c r="AYG134" s="6"/>
      <c r="AYH134" s="6"/>
      <c r="AYI134" s="6"/>
      <c r="AYJ134" s="6"/>
      <c r="AYK134" s="6"/>
      <c r="AYL134" s="6"/>
      <c r="AYM134" s="6"/>
      <c r="AYN134" s="6"/>
      <c r="AYO134" s="6"/>
      <c r="AYP134" s="6"/>
      <c r="AYQ134" s="6"/>
      <c r="AYR134" s="6"/>
      <c r="AYS134" s="6"/>
      <c r="AYT134" s="6"/>
      <c r="AYU134" s="6"/>
      <c r="AYV134" s="6"/>
      <c r="AYW134" s="6"/>
      <c r="AYX134" s="6"/>
      <c r="AYY134" s="6"/>
      <c r="AYZ134" s="6"/>
      <c r="AZA134" s="6"/>
      <c r="AZB134" s="6"/>
      <c r="AZC134" s="6"/>
      <c r="AZD134" s="6"/>
      <c r="AZE134" s="6"/>
      <c r="AZF134" s="6"/>
      <c r="AZG134" s="6"/>
      <c r="AZH134" s="6"/>
      <c r="AZI134" s="6"/>
      <c r="AZJ134" s="6"/>
      <c r="AZK134" s="6"/>
      <c r="AZL134" s="6"/>
      <c r="AZM134" s="6"/>
      <c r="AZN134" s="6"/>
      <c r="AZO134" s="6"/>
      <c r="AZP134" s="6"/>
      <c r="AZQ134" s="6"/>
      <c r="AZR134" s="6"/>
      <c r="AZS134" s="6"/>
      <c r="AZT134" s="6"/>
      <c r="AZU134" s="6"/>
      <c r="AZV134" s="6"/>
      <c r="AZW134" s="6"/>
      <c r="AZX134" s="6"/>
      <c r="AZY134" s="6"/>
      <c r="AZZ134" s="6"/>
      <c r="BAA134" s="6"/>
      <c r="BAB134" s="6"/>
      <c r="BAC134" s="6"/>
      <c r="BAD134" s="6"/>
      <c r="BAE134" s="6"/>
      <c r="BAF134" s="6"/>
      <c r="BAG134" s="6"/>
      <c r="BAH134" s="6"/>
      <c r="BAI134" s="6"/>
      <c r="BAJ134" s="6"/>
      <c r="BAK134" s="6"/>
      <c r="BAL134" s="6"/>
      <c r="BAM134" s="6"/>
      <c r="BAN134" s="6"/>
      <c r="BAO134" s="6"/>
      <c r="BAP134" s="6"/>
      <c r="BAQ134" s="6"/>
      <c r="BAR134" s="6"/>
      <c r="BAS134" s="6"/>
      <c r="BAT134" s="6"/>
      <c r="BAU134" s="6"/>
      <c r="BAV134" s="6"/>
      <c r="BAW134" s="6"/>
      <c r="BAX134" s="6"/>
      <c r="BAY134" s="6"/>
      <c r="BAZ134" s="6"/>
      <c r="BBA134" s="6"/>
      <c r="BBB134" s="6"/>
      <c r="BBC134" s="6"/>
      <c r="BBD134" s="6"/>
      <c r="BBE134" s="6"/>
      <c r="BBF134" s="6"/>
      <c r="BBG134" s="6"/>
      <c r="BBH134" s="6"/>
      <c r="BBI134" s="6"/>
      <c r="BBJ134" s="6"/>
      <c r="BBK134" s="6"/>
      <c r="BBL134" s="6"/>
      <c r="BBM134" s="6"/>
      <c r="BBN134" s="6"/>
      <c r="BBO134" s="6"/>
      <c r="BBP134" s="6"/>
      <c r="BBQ134" s="6"/>
      <c r="BBR134" s="6"/>
      <c r="BBS134" s="6"/>
      <c r="BBT134" s="6"/>
      <c r="BBU134" s="6"/>
      <c r="BBV134" s="6"/>
      <c r="BBW134" s="6"/>
      <c r="BBX134" s="6"/>
      <c r="BBY134" s="6"/>
      <c r="BBZ134" s="6"/>
      <c r="BCA134" s="6"/>
      <c r="BCB134" s="6"/>
      <c r="BCC134" s="6"/>
      <c r="BCD134" s="6"/>
      <c r="BCE134" s="6"/>
      <c r="BCF134" s="6"/>
      <c r="BCG134" s="6"/>
      <c r="BCH134" s="6"/>
      <c r="BCI134" s="6"/>
      <c r="BCJ134" s="6"/>
      <c r="BCK134" s="6"/>
      <c r="BCL134" s="6"/>
      <c r="BCM134" s="6"/>
      <c r="BCN134" s="6"/>
      <c r="BCO134" s="6"/>
      <c r="BCP134" s="6"/>
      <c r="BCQ134" s="6"/>
      <c r="BCR134" s="6"/>
      <c r="BCS134" s="6"/>
      <c r="BCT134" s="6"/>
      <c r="BCU134" s="6"/>
      <c r="BCV134" s="6"/>
      <c r="BCW134" s="6"/>
      <c r="BCX134" s="6"/>
      <c r="BCY134" s="6"/>
      <c r="BCZ134" s="6"/>
      <c r="BDA134" s="6"/>
      <c r="BDB134" s="6"/>
      <c r="BDC134" s="6"/>
      <c r="BDD134" s="6"/>
      <c r="BDE134" s="6"/>
      <c r="BDF134" s="6"/>
      <c r="BDG134" s="6"/>
      <c r="BDH134" s="6"/>
      <c r="BDI134" s="6"/>
      <c r="BDJ134" s="6"/>
      <c r="BDK134" s="6"/>
      <c r="BDL134" s="6"/>
      <c r="BDM134" s="6"/>
      <c r="BDN134" s="6"/>
      <c r="BDO134" s="6"/>
      <c r="BDP134" s="6"/>
      <c r="BDQ134" s="6"/>
      <c r="BDR134" s="6"/>
      <c r="BDS134" s="6"/>
      <c r="BDT134" s="6"/>
      <c r="BDU134" s="6"/>
    </row>
    <row r="135" spans="1:1477" s="69" customFormat="1" ht="12.75" thickTop="1">
      <c r="A135" s="132"/>
      <c r="B135" s="67" t="s">
        <v>5</v>
      </c>
      <c r="C135" s="67" t="s">
        <v>290</v>
      </c>
      <c r="D135" s="67" t="s">
        <v>291</v>
      </c>
      <c r="E135" s="68">
        <v>44468</v>
      </c>
      <c r="F135" s="67" t="s">
        <v>576</v>
      </c>
      <c r="G135" s="67" t="s">
        <v>577</v>
      </c>
      <c r="H135" s="187">
        <v>3</v>
      </c>
      <c r="I135" s="69">
        <v>3</v>
      </c>
      <c r="J135" s="69">
        <v>500</v>
      </c>
      <c r="K135" s="69">
        <v>577</v>
      </c>
      <c r="L135" s="69">
        <v>444</v>
      </c>
      <c r="M135" s="186">
        <f>IF(J135 = 0,0,(L135-AH135-AI135)/J135)</f>
        <v>0.73399999999999999</v>
      </c>
      <c r="N135" s="69">
        <f>IF(G135&lt;&gt;"",IF(M135&lt;=1.2,1,0),0)</f>
        <v>1</v>
      </c>
      <c r="O135" s="69">
        <v>133</v>
      </c>
      <c r="P135" s="69">
        <v>0</v>
      </c>
      <c r="Q135" s="69">
        <v>0</v>
      </c>
      <c r="R135" s="69">
        <v>77</v>
      </c>
      <c r="S135" s="69">
        <v>0</v>
      </c>
      <c r="T135" s="190">
        <v>3700000</v>
      </c>
      <c r="U135" s="190">
        <v>52698</v>
      </c>
      <c r="V135" s="190">
        <v>3647302</v>
      </c>
      <c r="W135" s="190">
        <v>3848832</v>
      </c>
      <c r="X135" s="190">
        <v>3802731</v>
      </c>
      <c r="Y135" s="190">
        <v>0</v>
      </c>
      <c r="Z135" s="190">
        <v>320000</v>
      </c>
      <c r="AA135" s="190">
        <v>320000</v>
      </c>
      <c r="AB135" s="190">
        <v>4122731</v>
      </c>
      <c r="AC135" s="190">
        <v>3835748</v>
      </c>
      <c r="AD135" s="186">
        <f>IF(V135=0,0,AC135/V135)</f>
        <v>1.0516672323816345</v>
      </c>
      <c r="AE135" s="69">
        <f>IF(AD135 &lt;=1.1,1,0)</f>
        <v>1</v>
      </c>
      <c r="AF135" s="190">
        <v>-286983</v>
      </c>
      <c r="AG135" s="190">
        <v>148832</v>
      </c>
      <c r="AH135" s="69">
        <v>48</v>
      </c>
      <c r="AI135" s="69">
        <v>29</v>
      </c>
      <c r="AJ135" s="69">
        <v>0</v>
      </c>
      <c r="AK135" s="69">
        <v>0</v>
      </c>
      <c r="AL135" s="80">
        <v>102311</v>
      </c>
      <c r="AM135" s="80">
        <v>0</v>
      </c>
      <c r="AN135" s="69">
        <v>0</v>
      </c>
      <c r="AO135" s="69">
        <v>0</v>
      </c>
      <c r="AP135" s="80">
        <v>63604</v>
      </c>
      <c r="AQ135" s="80">
        <v>0</v>
      </c>
      <c r="AR135" s="69">
        <v>0</v>
      </c>
      <c r="AS135" s="69">
        <v>0</v>
      </c>
      <c r="AT135" s="80">
        <v>0</v>
      </c>
      <c r="AU135" s="80">
        <v>0</v>
      </c>
      <c r="AV135" s="69">
        <v>0</v>
      </c>
      <c r="AW135" s="69">
        <v>0</v>
      </c>
      <c r="AX135" s="80">
        <v>0</v>
      </c>
      <c r="AY135" s="80">
        <v>0</v>
      </c>
      <c r="AZ135" s="69">
        <v>0</v>
      </c>
      <c r="BA135" s="69">
        <v>0</v>
      </c>
      <c r="BB135" s="80">
        <v>0</v>
      </c>
      <c r="BC135" s="80">
        <v>0</v>
      </c>
      <c r="BD135" s="69">
        <v>0</v>
      </c>
      <c r="BE135" s="69">
        <v>0</v>
      </c>
      <c r="BF135" s="80">
        <v>0</v>
      </c>
      <c r="BG135" s="80">
        <v>0</v>
      </c>
      <c r="BH135" s="69">
        <v>0</v>
      </c>
      <c r="BI135" s="69">
        <v>0</v>
      </c>
      <c r="BJ135" s="80">
        <v>3430</v>
      </c>
      <c r="BK135" s="80">
        <v>0</v>
      </c>
      <c r="BL135" s="69">
        <v>0</v>
      </c>
      <c r="BM135" s="69">
        <v>0</v>
      </c>
      <c r="BN135" s="80">
        <v>0</v>
      </c>
      <c r="BO135" s="80">
        <v>0</v>
      </c>
      <c r="BP135" s="69">
        <v>0</v>
      </c>
      <c r="BQ135" s="69">
        <v>0</v>
      </c>
      <c r="BR135" s="80">
        <v>0</v>
      </c>
      <c r="BS135" s="80">
        <v>0</v>
      </c>
      <c r="BT135" s="69">
        <v>0</v>
      </c>
      <c r="BU135" s="69">
        <v>0</v>
      </c>
      <c r="BV135" s="80">
        <v>0</v>
      </c>
      <c r="BW135" s="80">
        <v>0</v>
      </c>
      <c r="BX135" s="69">
        <v>0</v>
      </c>
      <c r="BY135" s="69">
        <v>0</v>
      </c>
      <c r="BZ135" s="80">
        <v>3129</v>
      </c>
      <c r="CA135" s="80">
        <v>3129</v>
      </c>
      <c r="CB135" s="69">
        <v>0</v>
      </c>
      <c r="CC135" s="69">
        <v>0</v>
      </c>
      <c r="CD135" s="80">
        <v>0</v>
      </c>
      <c r="CE135" s="80">
        <v>0</v>
      </c>
      <c r="CF135" s="69">
        <v>0</v>
      </c>
      <c r="CG135" s="69">
        <v>0</v>
      </c>
      <c r="CH135" s="80">
        <v>0</v>
      </c>
      <c r="CI135" s="80">
        <v>0</v>
      </c>
      <c r="CJ135" s="69">
        <v>0</v>
      </c>
      <c r="CK135" s="69">
        <v>0</v>
      </c>
      <c r="CL135" s="80">
        <v>172474</v>
      </c>
      <c r="CM135" s="80">
        <v>3129</v>
      </c>
      <c r="CN135" s="67" t="s">
        <v>558</v>
      </c>
      <c r="CO135" s="67" t="s">
        <v>559</v>
      </c>
      <c r="CP135" s="67" t="s">
        <v>415</v>
      </c>
      <c r="CQ135" s="67" t="s">
        <v>415</v>
      </c>
      <c r="CR135" s="67" t="s">
        <v>415</v>
      </c>
      <c r="CS135" s="67" t="s">
        <v>415</v>
      </c>
      <c r="CT135" s="68">
        <v>45553</v>
      </c>
      <c r="CU135" s="67" t="s">
        <v>576</v>
      </c>
      <c r="CV135" s="67" t="s">
        <v>579</v>
      </c>
      <c r="CW135" s="68" t="s">
        <v>168</v>
      </c>
      <c r="CX135" s="68">
        <v>45448</v>
      </c>
      <c r="CY135" s="67" t="s">
        <v>580</v>
      </c>
      <c r="CZ135" s="67" t="s">
        <v>581</v>
      </c>
      <c r="DA135" s="67" t="s">
        <v>626</v>
      </c>
      <c r="DB135" s="81">
        <v>4423635.4000000004</v>
      </c>
      <c r="DC135" s="67" t="s">
        <v>511</v>
      </c>
      <c r="DD135" s="67" t="s">
        <v>512</v>
      </c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</row>
    <row r="136" spans="1:1477" s="69" customFormat="1">
      <c r="A136" s="132"/>
      <c r="B136" s="67" t="s">
        <v>5</v>
      </c>
      <c r="C136" s="67" t="s">
        <v>292</v>
      </c>
      <c r="D136" s="67" t="s">
        <v>293</v>
      </c>
      <c r="E136" s="68">
        <v>44587</v>
      </c>
      <c r="F136" s="67" t="s">
        <v>583</v>
      </c>
      <c r="G136" s="67" t="s">
        <v>577</v>
      </c>
      <c r="H136" s="187">
        <v>6</v>
      </c>
      <c r="I136" s="69">
        <v>2</v>
      </c>
      <c r="J136" s="69">
        <v>320</v>
      </c>
      <c r="K136" s="69">
        <v>394</v>
      </c>
      <c r="L136" s="69">
        <v>339</v>
      </c>
      <c r="M136" s="186">
        <f t="shared" ref="M136:M143" si="75">IF(J136 = 0,0,(L136-AH136-AI136)/J136)</f>
        <v>0.828125</v>
      </c>
      <c r="N136" s="69">
        <f t="shared" ref="N136:N143" si="76">IF(G136&lt;&gt;"",IF(M136&lt;=1.2,1,0),0)</f>
        <v>1</v>
      </c>
      <c r="O136" s="69">
        <v>55</v>
      </c>
      <c r="P136" s="69">
        <v>0</v>
      </c>
      <c r="Q136" s="69">
        <v>0</v>
      </c>
      <c r="R136" s="69">
        <v>74</v>
      </c>
      <c r="S136" s="69">
        <v>0</v>
      </c>
      <c r="T136" s="190">
        <v>4221888</v>
      </c>
      <c r="U136" s="190">
        <v>50000</v>
      </c>
      <c r="V136" s="190">
        <v>4171888</v>
      </c>
      <c r="W136" s="190">
        <v>4224163</v>
      </c>
      <c r="X136" s="190">
        <v>3676222</v>
      </c>
      <c r="Y136" s="190">
        <v>0</v>
      </c>
      <c r="Z136" s="190">
        <v>200000</v>
      </c>
      <c r="AA136" s="190">
        <v>200000</v>
      </c>
      <c r="AB136" s="190">
        <v>3876222</v>
      </c>
      <c r="AC136" s="190">
        <v>3699956</v>
      </c>
      <c r="AD136" s="186">
        <f t="shared" ref="AD136:AD143" si="77">IF(V136=0,0,AC136/V136)</f>
        <v>0.88687807534622209</v>
      </c>
      <c r="AE136" s="69">
        <f t="shared" ref="AE136:AE143" si="78">IF(AD136 &lt;=1.1,1,0)</f>
        <v>1</v>
      </c>
      <c r="AF136" s="190">
        <v>-176266</v>
      </c>
      <c r="AG136" s="190">
        <v>2275</v>
      </c>
      <c r="AH136" s="69">
        <v>60</v>
      </c>
      <c r="AI136" s="69">
        <v>14</v>
      </c>
      <c r="AJ136" s="69">
        <v>0</v>
      </c>
      <c r="AK136" s="69">
        <v>0</v>
      </c>
      <c r="AL136" s="80">
        <v>0</v>
      </c>
      <c r="AM136" s="80">
        <v>0</v>
      </c>
      <c r="AN136" s="69">
        <v>0</v>
      </c>
      <c r="AO136" s="69">
        <v>0</v>
      </c>
      <c r="AP136" s="80">
        <v>0</v>
      </c>
      <c r="AQ136" s="80">
        <v>0</v>
      </c>
      <c r="AR136" s="69">
        <v>0</v>
      </c>
      <c r="AS136" s="69">
        <v>0</v>
      </c>
      <c r="AT136" s="80">
        <v>0</v>
      </c>
      <c r="AU136" s="80">
        <v>0</v>
      </c>
      <c r="AV136" s="69">
        <v>0</v>
      </c>
      <c r="AW136" s="69">
        <v>0</v>
      </c>
      <c r="AX136" s="80">
        <v>0</v>
      </c>
      <c r="AY136" s="80">
        <v>0</v>
      </c>
      <c r="AZ136" s="69">
        <v>0</v>
      </c>
      <c r="BA136" s="69">
        <v>0</v>
      </c>
      <c r="BB136" s="80">
        <v>0</v>
      </c>
      <c r="BC136" s="80">
        <v>0</v>
      </c>
      <c r="BD136" s="69">
        <v>0</v>
      </c>
      <c r="BE136" s="69">
        <v>0</v>
      </c>
      <c r="BF136" s="80">
        <v>5708</v>
      </c>
      <c r="BG136" s="80">
        <v>0</v>
      </c>
      <c r="BH136" s="69">
        <v>0</v>
      </c>
      <c r="BI136" s="69">
        <v>0</v>
      </c>
      <c r="BJ136" s="80">
        <v>0</v>
      </c>
      <c r="BK136" s="80">
        <v>0</v>
      </c>
      <c r="BL136" s="69">
        <v>0</v>
      </c>
      <c r="BM136" s="69">
        <v>0</v>
      </c>
      <c r="BN136" s="80">
        <v>0</v>
      </c>
      <c r="BO136" s="80">
        <v>0</v>
      </c>
      <c r="BP136" s="69">
        <v>0</v>
      </c>
      <c r="BQ136" s="69">
        <v>0</v>
      </c>
      <c r="BR136" s="80">
        <v>0</v>
      </c>
      <c r="BS136" s="80">
        <v>0</v>
      </c>
      <c r="BT136" s="69">
        <v>0</v>
      </c>
      <c r="BU136" s="69">
        <v>0</v>
      </c>
      <c r="BV136" s="80">
        <v>0</v>
      </c>
      <c r="BW136" s="80">
        <v>0</v>
      </c>
      <c r="BX136" s="69">
        <v>0</v>
      </c>
      <c r="BY136" s="69">
        <v>0</v>
      </c>
      <c r="BZ136" s="80">
        <v>0</v>
      </c>
      <c r="CA136" s="80">
        <v>0</v>
      </c>
      <c r="CB136" s="69">
        <v>0</v>
      </c>
      <c r="CC136" s="69">
        <v>0</v>
      </c>
      <c r="CD136" s="80">
        <v>0</v>
      </c>
      <c r="CE136" s="80">
        <v>0</v>
      </c>
      <c r="CF136" s="69">
        <v>0</v>
      </c>
      <c r="CG136" s="69">
        <v>0</v>
      </c>
      <c r="CH136" s="80">
        <v>0</v>
      </c>
      <c r="CI136" s="80">
        <v>0</v>
      </c>
      <c r="CJ136" s="69">
        <v>0</v>
      </c>
      <c r="CK136" s="69">
        <v>0</v>
      </c>
      <c r="CL136" s="80">
        <v>5708</v>
      </c>
      <c r="CM136" s="80">
        <v>0</v>
      </c>
      <c r="CN136" s="67" t="s">
        <v>507</v>
      </c>
      <c r="CO136" s="67" t="s">
        <v>508</v>
      </c>
      <c r="CP136" s="67" t="s">
        <v>415</v>
      </c>
      <c r="CQ136" s="67" t="s">
        <v>415</v>
      </c>
      <c r="CR136" s="67" t="s">
        <v>415</v>
      </c>
      <c r="CS136" s="67" t="s">
        <v>415</v>
      </c>
      <c r="CT136" s="68">
        <v>45568</v>
      </c>
      <c r="CU136" s="67" t="s">
        <v>578</v>
      </c>
      <c r="CV136" s="67" t="s">
        <v>579</v>
      </c>
      <c r="CW136" s="68" t="s">
        <v>168</v>
      </c>
      <c r="CX136" s="68">
        <v>45273</v>
      </c>
      <c r="CY136" s="67" t="s">
        <v>578</v>
      </c>
      <c r="CZ136" s="67" t="s">
        <v>581</v>
      </c>
      <c r="DA136" s="67" t="s">
        <v>626</v>
      </c>
      <c r="DB136" s="81">
        <v>4370412.5999999996</v>
      </c>
      <c r="DC136" s="67" t="s">
        <v>560</v>
      </c>
      <c r="DD136" s="67" t="s">
        <v>561</v>
      </c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</row>
    <row r="137" spans="1:1477" s="69" customFormat="1">
      <c r="A137" s="132"/>
      <c r="B137" s="67" t="s">
        <v>5</v>
      </c>
      <c r="C137" s="67" t="s">
        <v>294</v>
      </c>
      <c r="D137" s="67" t="s">
        <v>295</v>
      </c>
      <c r="E137" s="68">
        <v>44342</v>
      </c>
      <c r="F137" s="67" t="s">
        <v>580</v>
      </c>
      <c r="G137" s="67" t="s">
        <v>586</v>
      </c>
      <c r="H137" s="187">
        <v>1</v>
      </c>
      <c r="I137" s="69">
        <v>2</v>
      </c>
      <c r="J137" s="69">
        <v>450</v>
      </c>
      <c r="K137" s="69">
        <v>541</v>
      </c>
      <c r="L137" s="69">
        <v>512</v>
      </c>
      <c r="M137" s="186">
        <f t="shared" si="75"/>
        <v>0.93555555555555558</v>
      </c>
      <c r="N137" s="69">
        <f t="shared" si="76"/>
        <v>1</v>
      </c>
      <c r="O137" s="69">
        <v>29</v>
      </c>
      <c r="P137" s="69">
        <v>0</v>
      </c>
      <c r="Q137" s="69">
        <v>0</v>
      </c>
      <c r="R137" s="69">
        <v>91</v>
      </c>
      <c r="S137" s="69">
        <v>0</v>
      </c>
      <c r="T137" s="190">
        <v>5189595</v>
      </c>
      <c r="U137" s="190">
        <v>57167</v>
      </c>
      <c r="V137" s="190">
        <v>5132429</v>
      </c>
      <c r="W137" s="190">
        <v>5303929</v>
      </c>
      <c r="X137" s="190">
        <v>5374583</v>
      </c>
      <c r="Y137" s="190">
        <v>0</v>
      </c>
      <c r="Z137" s="190">
        <v>0</v>
      </c>
      <c r="AA137" s="190">
        <v>0</v>
      </c>
      <c r="AB137" s="190">
        <v>5374583</v>
      </c>
      <c r="AC137" s="190">
        <v>5469555</v>
      </c>
      <c r="AD137" s="186">
        <f t="shared" si="77"/>
        <v>1.0656854678359895</v>
      </c>
      <c r="AE137" s="69">
        <f t="shared" si="78"/>
        <v>1</v>
      </c>
      <c r="AF137" s="190">
        <v>94972</v>
      </c>
      <c r="AG137" s="190">
        <v>114333</v>
      </c>
      <c r="AH137" s="69">
        <v>55</v>
      </c>
      <c r="AI137" s="69">
        <v>36</v>
      </c>
      <c r="AJ137" s="69">
        <v>0</v>
      </c>
      <c r="AK137" s="69">
        <v>0</v>
      </c>
      <c r="AL137" s="80">
        <v>152939</v>
      </c>
      <c r="AM137" s="80">
        <v>0</v>
      </c>
      <c r="AN137" s="69">
        <v>0</v>
      </c>
      <c r="AO137" s="69">
        <v>0</v>
      </c>
      <c r="AP137" s="80">
        <v>0</v>
      </c>
      <c r="AQ137" s="80">
        <v>0</v>
      </c>
      <c r="AR137" s="69">
        <v>0</v>
      </c>
      <c r="AS137" s="69">
        <v>0</v>
      </c>
      <c r="AT137" s="80">
        <v>0</v>
      </c>
      <c r="AU137" s="80">
        <v>0</v>
      </c>
      <c r="AV137" s="69">
        <v>0</v>
      </c>
      <c r="AW137" s="69">
        <v>0</v>
      </c>
      <c r="AX137" s="80">
        <v>0</v>
      </c>
      <c r="AY137" s="80">
        <v>0</v>
      </c>
      <c r="AZ137" s="69">
        <v>0</v>
      </c>
      <c r="BA137" s="69">
        <v>0</v>
      </c>
      <c r="BB137" s="80">
        <v>0</v>
      </c>
      <c r="BC137" s="80">
        <v>0</v>
      </c>
      <c r="BD137" s="69">
        <v>0</v>
      </c>
      <c r="BE137" s="69">
        <v>0</v>
      </c>
      <c r="BF137" s="80">
        <v>4360</v>
      </c>
      <c r="BG137" s="80">
        <v>0</v>
      </c>
      <c r="BH137" s="69">
        <v>0</v>
      </c>
      <c r="BI137" s="69">
        <v>0</v>
      </c>
      <c r="BJ137" s="80">
        <v>0</v>
      </c>
      <c r="BK137" s="80">
        <v>0</v>
      </c>
      <c r="BL137" s="69">
        <v>0</v>
      </c>
      <c r="BM137" s="69">
        <v>0</v>
      </c>
      <c r="BN137" s="80">
        <v>0</v>
      </c>
      <c r="BO137" s="80">
        <v>0</v>
      </c>
      <c r="BP137" s="69">
        <v>0</v>
      </c>
      <c r="BQ137" s="69">
        <v>0</v>
      </c>
      <c r="BR137" s="80">
        <v>0</v>
      </c>
      <c r="BS137" s="80">
        <v>0</v>
      </c>
      <c r="BT137" s="69">
        <v>0</v>
      </c>
      <c r="BU137" s="69">
        <v>0</v>
      </c>
      <c r="BV137" s="80">
        <v>0</v>
      </c>
      <c r="BW137" s="80">
        <v>0</v>
      </c>
      <c r="BX137" s="69">
        <v>0</v>
      </c>
      <c r="BY137" s="69">
        <v>0</v>
      </c>
      <c r="BZ137" s="80">
        <v>0</v>
      </c>
      <c r="CA137" s="80">
        <v>0</v>
      </c>
      <c r="CB137" s="69">
        <v>0</v>
      </c>
      <c r="CC137" s="69">
        <v>0</v>
      </c>
      <c r="CD137" s="80">
        <v>0</v>
      </c>
      <c r="CE137" s="80">
        <v>0</v>
      </c>
      <c r="CF137" s="69">
        <v>0</v>
      </c>
      <c r="CG137" s="69">
        <v>0</v>
      </c>
      <c r="CH137" s="80">
        <v>0</v>
      </c>
      <c r="CI137" s="80">
        <v>0</v>
      </c>
      <c r="CJ137" s="69">
        <v>0</v>
      </c>
      <c r="CK137" s="69">
        <v>0</v>
      </c>
      <c r="CL137" s="80">
        <v>157299</v>
      </c>
      <c r="CM137" s="80">
        <v>0</v>
      </c>
      <c r="CN137" s="67" t="s">
        <v>520</v>
      </c>
      <c r="CO137" s="67" t="s">
        <v>521</v>
      </c>
      <c r="CP137" s="67" t="s">
        <v>415</v>
      </c>
      <c r="CQ137" s="67" t="s">
        <v>415</v>
      </c>
      <c r="CR137" s="67" t="s">
        <v>415</v>
      </c>
      <c r="CS137" s="67" t="s">
        <v>415</v>
      </c>
      <c r="CT137" s="68">
        <v>45645</v>
      </c>
      <c r="CU137" s="67" t="s">
        <v>578</v>
      </c>
      <c r="CV137" s="67" t="s">
        <v>579</v>
      </c>
      <c r="CW137" s="68" t="s">
        <v>168</v>
      </c>
      <c r="CX137" s="68">
        <v>45372</v>
      </c>
      <c r="CY137" s="67" t="s">
        <v>583</v>
      </c>
      <c r="CZ137" s="67" t="s">
        <v>581</v>
      </c>
      <c r="DA137" s="67" t="s">
        <v>626</v>
      </c>
      <c r="DB137" s="81">
        <v>5707742.8099999996</v>
      </c>
      <c r="DC137" s="67" t="s">
        <v>511</v>
      </c>
      <c r="DD137" s="67" t="s">
        <v>512</v>
      </c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</row>
    <row r="138" spans="1:1477" s="69" customFormat="1">
      <c r="A138" s="132"/>
      <c r="B138" s="67" t="s">
        <v>5</v>
      </c>
      <c r="C138" s="67" t="s">
        <v>296</v>
      </c>
      <c r="D138" s="67" t="s">
        <v>297</v>
      </c>
      <c r="E138" s="68">
        <v>44587</v>
      </c>
      <c r="F138" s="67" t="s">
        <v>583</v>
      </c>
      <c r="G138" s="67" t="s">
        <v>577</v>
      </c>
      <c r="H138" s="187">
        <v>3</v>
      </c>
      <c r="I138" s="69">
        <v>5</v>
      </c>
      <c r="J138" s="69">
        <v>500</v>
      </c>
      <c r="K138" s="69">
        <v>700</v>
      </c>
      <c r="L138" s="69">
        <v>700</v>
      </c>
      <c r="M138" s="186">
        <f t="shared" si="75"/>
        <v>1.19</v>
      </c>
      <c r="N138" s="69">
        <f t="shared" si="76"/>
        <v>1</v>
      </c>
      <c r="O138" s="69">
        <v>0</v>
      </c>
      <c r="P138" s="69">
        <v>0</v>
      </c>
      <c r="Q138" s="69">
        <v>0</v>
      </c>
      <c r="R138" s="69">
        <v>105</v>
      </c>
      <c r="S138" s="69">
        <v>95</v>
      </c>
      <c r="T138" s="190">
        <v>18130831</v>
      </c>
      <c r="U138" s="190">
        <v>150000</v>
      </c>
      <c r="V138" s="190">
        <v>17980831</v>
      </c>
      <c r="W138" s="190">
        <v>18586475</v>
      </c>
      <c r="X138" s="190">
        <v>18825792</v>
      </c>
      <c r="Y138" s="190">
        <v>0</v>
      </c>
      <c r="Z138" s="190">
        <v>0</v>
      </c>
      <c r="AA138" s="190">
        <v>0</v>
      </c>
      <c r="AB138" s="190">
        <v>18825792</v>
      </c>
      <c r="AC138" s="190">
        <v>19184082</v>
      </c>
      <c r="AD138" s="186">
        <f t="shared" si="77"/>
        <v>1.0669185423076386</v>
      </c>
      <c r="AE138" s="69">
        <f t="shared" si="78"/>
        <v>1</v>
      </c>
      <c r="AF138" s="190">
        <v>488935</v>
      </c>
      <c r="AG138" s="190">
        <v>455645</v>
      </c>
      <c r="AH138" s="69">
        <v>61</v>
      </c>
      <c r="AI138" s="69">
        <v>44</v>
      </c>
      <c r="AJ138" s="69">
        <v>0</v>
      </c>
      <c r="AK138" s="69">
        <v>0</v>
      </c>
      <c r="AL138" s="80">
        <v>55800</v>
      </c>
      <c r="AM138" s="80">
        <v>0</v>
      </c>
      <c r="AN138" s="69">
        <v>0</v>
      </c>
      <c r="AO138" s="69">
        <v>95</v>
      </c>
      <c r="AP138" s="80">
        <v>262248</v>
      </c>
      <c r="AQ138" s="80">
        <v>210000</v>
      </c>
      <c r="AR138" s="69">
        <v>0</v>
      </c>
      <c r="AS138" s="69">
        <v>0</v>
      </c>
      <c r="AT138" s="80">
        <v>0</v>
      </c>
      <c r="AU138" s="80">
        <v>0</v>
      </c>
      <c r="AV138" s="69">
        <v>0</v>
      </c>
      <c r="AW138" s="69">
        <v>0</v>
      </c>
      <c r="AX138" s="80">
        <v>0</v>
      </c>
      <c r="AY138" s="80">
        <v>0</v>
      </c>
      <c r="AZ138" s="69">
        <v>0</v>
      </c>
      <c r="BA138" s="69">
        <v>0</v>
      </c>
      <c r="BB138" s="80">
        <v>0</v>
      </c>
      <c r="BC138" s="80">
        <v>0</v>
      </c>
      <c r="BD138" s="69">
        <v>0</v>
      </c>
      <c r="BE138" s="69">
        <v>0</v>
      </c>
      <c r="BF138" s="80">
        <v>55074</v>
      </c>
      <c r="BG138" s="80">
        <v>0</v>
      </c>
      <c r="BH138" s="69">
        <v>0</v>
      </c>
      <c r="BI138" s="69">
        <v>0</v>
      </c>
      <c r="BJ138" s="80">
        <v>0</v>
      </c>
      <c r="BK138" s="80">
        <v>0</v>
      </c>
      <c r="BL138" s="69">
        <v>0</v>
      </c>
      <c r="BM138" s="69">
        <v>0</v>
      </c>
      <c r="BN138" s="80">
        <v>0</v>
      </c>
      <c r="BO138" s="80">
        <v>0</v>
      </c>
      <c r="BP138" s="69">
        <v>0</v>
      </c>
      <c r="BQ138" s="69">
        <v>0</v>
      </c>
      <c r="BR138" s="80">
        <v>191857</v>
      </c>
      <c r="BS138" s="80">
        <v>0</v>
      </c>
      <c r="BT138" s="69">
        <v>0</v>
      </c>
      <c r="BU138" s="69">
        <v>0</v>
      </c>
      <c r="BV138" s="80">
        <v>0</v>
      </c>
      <c r="BW138" s="80">
        <v>0</v>
      </c>
      <c r="BX138" s="69">
        <v>0</v>
      </c>
      <c r="BY138" s="69">
        <v>0</v>
      </c>
      <c r="BZ138" s="80">
        <v>0</v>
      </c>
      <c r="CA138" s="80">
        <v>0</v>
      </c>
      <c r="CB138" s="69">
        <v>0</v>
      </c>
      <c r="CC138" s="69">
        <v>0</v>
      </c>
      <c r="CD138" s="80">
        <v>0</v>
      </c>
      <c r="CE138" s="80">
        <v>0</v>
      </c>
      <c r="CF138" s="69">
        <v>0</v>
      </c>
      <c r="CG138" s="69">
        <v>0</v>
      </c>
      <c r="CH138" s="80">
        <v>0</v>
      </c>
      <c r="CI138" s="80">
        <v>0</v>
      </c>
      <c r="CJ138" s="69">
        <v>0</v>
      </c>
      <c r="CK138" s="69">
        <v>95</v>
      </c>
      <c r="CL138" s="80">
        <v>564979</v>
      </c>
      <c r="CM138" s="80">
        <v>210000</v>
      </c>
      <c r="CN138" s="67" t="s">
        <v>520</v>
      </c>
      <c r="CO138" s="67" t="s">
        <v>521</v>
      </c>
      <c r="CP138" s="67" t="s">
        <v>415</v>
      </c>
      <c r="CQ138" s="67" t="s">
        <v>415</v>
      </c>
      <c r="CR138" s="67" t="s">
        <v>415</v>
      </c>
      <c r="CS138" s="67" t="s">
        <v>415</v>
      </c>
      <c r="CT138" s="68">
        <v>45554</v>
      </c>
      <c r="CU138" s="67" t="s">
        <v>576</v>
      </c>
      <c r="CV138" s="67" t="s">
        <v>579</v>
      </c>
      <c r="CW138" s="68" t="s">
        <v>168</v>
      </c>
      <c r="CX138" s="68">
        <v>45373</v>
      </c>
      <c r="CY138" s="67" t="s">
        <v>583</v>
      </c>
      <c r="CZ138" s="67" t="s">
        <v>581</v>
      </c>
      <c r="DA138" s="67" t="s">
        <v>627</v>
      </c>
      <c r="DB138" s="81">
        <v>17118736.649999999</v>
      </c>
      <c r="DC138" s="67" t="s">
        <v>511</v>
      </c>
      <c r="DD138" s="67" t="s">
        <v>512</v>
      </c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</row>
    <row r="139" spans="1:1477" s="69" customFormat="1">
      <c r="A139" s="132"/>
      <c r="B139" s="67" t="s">
        <v>5</v>
      </c>
      <c r="C139" s="67" t="s">
        <v>298</v>
      </c>
      <c r="D139" s="67" t="s">
        <v>299</v>
      </c>
      <c r="E139" s="68">
        <v>44706</v>
      </c>
      <c r="F139" s="67" t="s">
        <v>580</v>
      </c>
      <c r="G139" s="67" t="s">
        <v>577</v>
      </c>
      <c r="H139" s="187">
        <v>9</v>
      </c>
      <c r="I139" s="69">
        <v>1</v>
      </c>
      <c r="J139" s="69">
        <v>480</v>
      </c>
      <c r="K139" s="69">
        <v>531</v>
      </c>
      <c r="L139" s="69">
        <v>458</v>
      </c>
      <c r="M139" s="186">
        <f t="shared" si="75"/>
        <v>0.84791666666666665</v>
      </c>
      <c r="N139" s="69">
        <f t="shared" si="76"/>
        <v>1</v>
      </c>
      <c r="O139" s="69">
        <v>73</v>
      </c>
      <c r="P139" s="69">
        <v>0</v>
      </c>
      <c r="Q139" s="69">
        <v>0</v>
      </c>
      <c r="R139" s="69">
        <v>51</v>
      </c>
      <c r="S139" s="69">
        <v>0</v>
      </c>
      <c r="T139" s="190">
        <v>13790706</v>
      </c>
      <c r="U139" s="190">
        <v>121591</v>
      </c>
      <c r="V139" s="190">
        <v>13669115</v>
      </c>
      <c r="W139" s="190">
        <v>13840706</v>
      </c>
      <c r="X139" s="190">
        <v>13459785</v>
      </c>
      <c r="Y139" s="190">
        <v>0</v>
      </c>
      <c r="Z139" s="190">
        <v>480000</v>
      </c>
      <c r="AA139" s="190">
        <v>480000</v>
      </c>
      <c r="AB139" s="190">
        <v>13939785</v>
      </c>
      <c r="AC139" s="190">
        <v>13298540</v>
      </c>
      <c r="AD139" s="186">
        <f t="shared" si="77"/>
        <v>0.97288961282423914</v>
      </c>
      <c r="AE139" s="69">
        <f t="shared" si="78"/>
        <v>1</v>
      </c>
      <c r="AF139" s="190">
        <v>-641245</v>
      </c>
      <c r="AG139" s="190">
        <v>50000</v>
      </c>
      <c r="AH139" s="69">
        <v>32</v>
      </c>
      <c r="AI139" s="69">
        <v>19</v>
      </c>
      <c r="AJ139" s="69">
        <v>0</v>
      </c>
      <c r="AK139" s="69">
        <v>0</v>
      </c>
      <c r="AL139" s="80">
        <v>29647</v>
      </c>
      <c r="AM139" s="80">
        <v>0</v>
      </c>
      <c r="AN139" s="69">
        <v>0</v>
      </c>
      <c r="AO139" s="69">
        <v>0</v>
      </c>
      <c r="AP139" s="80">
        <v>16702</v>
      </c>
      <c r="AQ139" s="80">
        <v>0</v>
      </c>
      <c r="AR139" s="69">
        <v>0</v>
      </c>
      <c r="AS139" s="69">
        <v>0</v>
      </c>
      <c r="AT139" s="80">
        <v>0</v>
      </c>
      <c r="AU139" s="80">
        <v>0</v>
      </c>
      <c r="AV139" s="69">
        <v>0</v>
      </c>
      <c r="AW139" s="69">
        <v>0</v>
      </c>
      <c r="AX139" s="80">
        <v>0</v>
      </c>
      <c r="AY139" s="80">
        <v>0</v>
      </c>
      <c r="AZ139" s="69">
        <v>0</v>
      </c>
      <c r="BA139" s="69">
        <v>0</v>
      </c>
      <c r="BB139" s="80">
        <v>0</v>
      </c>
      <c r="BC139" s="80">
        <v>0</v>
      </c>
      <c r="BD139" s="69">
        <v>0</v>
      </c>
      <c r="BE139" s="69">
        <v>0</v>
      </c>
      <c r="BF139" s="80">
        <v>22076</v>
      </c>
      <c r="BG139" s="80">
        <v>0</v>
      </c>
      <c r="BH139" s="69">
        <v>0</v>
      </c>
      <c r="BI139" s="69">
        <v>0</v>
      </c>
      <c r="BJ139" s="80">
        <v>6254</v>
      </c>
      <c r="BK139" s="80">
        <v>0</v>
      </c>
      <c r="BL139" s="69">
        <v>0</v>
      </c>
      <c r="BM139" s="69">
        <v>0</v>
      </c>
      <c r="BN139" s="80">
        <v>0</v>
      </c>
      <c r="BO139" s="80">
        <v>0</v>
      </c>
      <c r="BP139" s="69">
        <v>0</v>
      </c>
      <c r="BQ139" s="69">
        <v>0</v>
      </c>
      <c r="BR139" s="80">
        <v>0</v>
      </c>
      <c r="BS139" s="80">
        <v>0</v>
      </c>
      <c r="BT139" s="69">
        <v>0</v>
      </c>
      <c r="BU139" s="69">
        <v>0</v>
      </c>
      <c r="BV139" s="80">
        <v>0</v>
      </c>
      <c r="BW139" s="80">
        <v>0</v>
      </c>
      <c r="BX139" s="69">
        <v>0</v>
      </c>
      <c r="BY139" s="69">
        <v>0</v>
      </c>
      <c r="BZ139" s="80">
        <v>0</v>
      </c>
      <c r="CA139" s="80">
        <v>0</v>
      </c>
      <c r="CB139" s="69">
        <v>0</v>
      </c>
      <c r="CC139" s="69">
        <v>0</v>
      </c>
      <c r="CD139" s="80">
        <v>0</v>
      </c>
      <c r="CE139" s="80">
        <v>0</v>
      </c>
      <c r="CF139" s="69">
        <v>0</v>
      </c>
      <c r="CG139" s="69">
        <v>0</v>
      </c>
      <c r="CH139" s="80">
        <v>0</v>
      </c>
      <c r="CI139" s="80">
        <v>0</v>
      </c>
      <c r="CJ139" s="69">
        <v>0</v>
      </c>
      <c r="CK139" s="69">
        <v>0</v>
      </c>
      <c r="CL139" s="80">
        <v>74679</v>
      </c>
      <c r="CM139" s="80">
        <v>0</v>
      </c>
      <c r="CN139" s="67" t="s">
        <v>562</v>
      </c>
      <c r="CO139" s="67" t="s">
        <v>563</v>
      </c>
      <c r="CP139" s="67" t="s">
        <v>415</v>
      </c>
      <c r="CQ139" s="67" t="s">
        <v>415</v>
      </c>
      <c r="CR139" s="67" t="s">
        <v>415</v>
      </c>
      <c r="CS139" s="67" t="s">
        <v>415</v>
      </c>
      <c r="CT139" s="68">
        <v>45567</v>
      </c>
      <c r="CU139" s="67" t="s">
        <v>578</v>
      </c>
      <c r="CV139" s="67" t="s">
        <v>579</v>
      </c>
      <c r="CW139" s="68" t="s">
        <v>168</v>
      </c>
      <c r="CX139" s="68">
        <v>45386</v>
      </c>
      <c r="CY139" s="67" t="s">
        <v>580</v>
      </c>
      <c r="CZ139" s="67" t="s">
        <v>581</v>
      </c>
      <c r="DA139" s="67" t="s">
        <v>627</v>
      </c>
      <c r="DB139" s="81">
        <v>12736630.449999999</v>
      </c>
      <c r="DC139" s="67" t="s">
        <v>564</v>
      </c>
      <c r="DD139" s="67" t="s">
        <v>565</v>
      </c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</row>
    <row r="140" spans="1:1477" s="69" customFormat="1">
      <c r="A140" s="132"/>
      <c r="B140" s="67" t="s">
        <v>5</v>
      </c>
      <c r="C140" s="67" t="s">
        <v>566</v>
      </c>
      <c r="D140" s="67" t="s">
        <v>628</v>
      </c>
      <c r="E140" s="68">
        <v>44979</v>
      </c>
      <c r="F140" s="67" t="s">
        <v>583</v>
      </c>
      <c r="G140" s="67" t="s">
        <v>584</v>
      </c>
      <c r="H140" s="187">
        <v>1</v>
      </c>
      <c r="I140" s="69">
        <v>0</v>
      </c>
      <c r="J140" s="69">
        <v>280</v>
      </c>
      <c r="K140" s="69">
        <v>315</v>
      </c>
      <c r="L140" s="69">
        <v>256</v>
      </c>
      <c r="M140" s="186">
        <f t="shared" si="75"/>
        <v>0.78928571428571426</v>
      </c>
      <c r="N140" s="69">
        <f t="shared" si="76"/>
        <v>1</v>
      </c>
      <c r="O140" s="69">
        <v>59</v>
      </c>
      <c r="P140" s="69">
        <v>0</v>
      </c>
      <c r="Q140" s="69">
        <v>0</v>
      </c>
      <c r="R140" s="69">
        <v>35</v>
      </c>
      <c r="S140" s="69">
        <v>0</v>
      </c>
      <c r="T140" s="190">
        <v>4134866</v>
      </c>
      <c r="U140" s="190">
        <v>50000</v>
      </c>
      <c r="V140" s="190">
        <v>4084866</v>
      </c>
      <c r="W140" s="190">
        <v>4134866</v>
      </c>
      <c r="X140" s="190">
        <v>3997859</v>
      </c>
      <c r="Y140" s="190">
        <v>0</v>
      </c>
      <c r="Z140" s="190">
        <v>220000</v>
      </c>
      <c r="AA140" s="190">
        <v>220000</v>
      </c>
      <c r="AB140" s="190">
        <v>4217859</v>
      </c>
      <c r="AC140" s="190">
        <v>3985462</v>
      </c>
      <c r="AD140" s="186">
        <f t="shared" si="77"/>
        <v>0.97566529722150008</v>
      </c>
      <c r="AE140" s="69">
        <f t="shared" si="78"/>
        <v>1</v>
      </c>
      <c r="AF140" s="190">
        <v>-232397</v>
      </c>
      <c r="AG140" s="190">
        <v>0</v>
      </c>
      <c r="AH140" s="69">
        <v>15</v>
      </c>
      <c r="AI140" s="69">
        <v>20</v>
      </c>
      <c r="AJ140" s="69">
        <v>0</v>
      </c>
      <c r="AK140" s="69">
        <v>0</v>
      </c>
      <c r="AL140" s="80">
        <v>0</v>
      </c>
      <c r="AM140" s="80">
        <v>0</v>
      </c>
      <c r="AN140" s="69">
        <v>0</v>
      </c>
      <c r="AO140" s="69">
        <v>0</v>
      </c>
      <c r="AP140" s="80">
        <v>0</v>
      </c>
      <c r="AQ140" s="80">
        <v>0</v>
      </c>
      <c r="AR140" s="69">
        <v>0</v>
      </c>
      <c r="AS140" s="69">
        <v>0</v>
      </c>
      <c r="AT140" s="80">
        <v>0</v>
      </c>
      <c r="AU140" s="80">
        <v>0</v>
      </c>
      <c r="AV140" s="69">
        <v>0</v>
      </c>
      <c r="AW140" s="69">
        <v>0</v>
      </c>
      <c r="AX140" s="80">
        <v>0</v>
      </c>
      <c r="AY140" s="80">
        <v>0</v>
      </c>
      <c r="AZ140" s="69">
        <v>0</v>
      </c>
      <c r="BA140" s="69">
        <v>0</v>
      </c>
      <c r="BB140" s="80">
        <v>0</v>
      </c>
      <c r="BC140" s="80">
        <v>0</v>
      </c>
      <c r="BD140" s="69">
        <v>0</v>
      </c>
      <c r="BE140" s="69">
        <v>0</v>
      </c>
      <c r="BF140" s="80">
        <v>0</v>
      </c>
      <c r="BG140" s="80">
        <v>0</v>
      </c>
      <c r="BH140" s="69">
        <v>0</v>
      </c>
      <c r="BI140" s="69">
        <v>0</v>
      </c>
      <c r="BJ140" s="80">
        <v>0</v>
      </c>
      <c r="BK140" s="80">
        <v>0</v>
      </c>
      <c r="BL140" s="69">
        <v>0</v>
      </c>
      <c r="BM140" s="69">
        <v>0</v>
      </c>
      <c r="BN140" s="80">
        <v>0</v>
      </c>
      <c r="BO140" s="80">
        <v>0</v>
      </c>
      <c r="BP140" s="69">
        <v>0</v>
      </c>
      <c r="BQ140" s="69">
        <v>0</v>
      </c>
      <c r="BR140" s="80">
        <v>0</v>
      </c>
      <c r="BS140" s="80">
        <v>0</v>
      </c>
      <c r="BT140" s="69">
        <v>0</v>
      </c>
      <c r="BU140" s="69">
        <v>0</v>
      </c>
      <c r="BV140" s="80">
        <v>0</v>
      </c>
      <c r="BW140" s="80">
        <v>0</v>
      </c>
      <c r="BX140" s="69">
        <v>0</v>
      </c>
      <c r="BY140" s="69">
        <v>0</v>
      </c>
      <c r="BZ140" s="80">
        <v>0</v>
      </c>
      <c r="CA140" s="80">
        <v>0</v>
      </c>
      <c r="CB140" s="69">
        <v>0</v>
      </c>
      <c r="CC140" s="69">
        <v>0</v>
      </c>
      <c r="CD140" s="80">
        <v>0</v>
      </c>
      <c r="CE140" s="80">
        <v>0</v>
      </c>
      <c r="CF140" s="69">
        <v>0</v>
      </c>
      <c r="CG140" s="69">
        <v>0</v>
      </c>
      <c r="CH140" s="80">
        <v>0</v>
      </c>
      <c r="CI140" s="80">
        <v>0</v>
      </c>
      <c r="CJ140" s="69">
        <v>0</v>
      </c>
      <c r="CK140" s="69">
        <v>0</v>
      </c>
      <c r="CL140" s="80">
        <v>0</v>
      </c>
      <c r="CM140" s="80">
        <v>0</v>
      </c>
      <c r="CN140" s="67" t="s">
        <v>520</v>
      </c>
      <c r="CO140" s="67" t="s">
        <v>521</v>
      </c>
      <c r="CP140" s="67" t="s">
        <v>415</v>
      </c>
      <c r="CQ140" s="67" t="s">
        <v>415</v>
      </c>
      <c r="CR140" s="67" t="s">
        <v>415</v>
      </c>
      <c r="CS140" s="67" t="s">
        <v>415</v>
      </c>
      <c r="CT140" s="68">
        <v>45524</v>
      </c>
      <c r="CU140" s="67" t="s">
        <v>576</v>
      </c>
      <c r="CV140" s="67" t="s">
        <v>579</v>
      </c>
      <c r="CW140" s="68" t="s">
        <v>168</v>
      </c>
      <c r="CX140" s="68">
        <v>45386</v>
      </c>
      <c r="CY140" s="67" t="s">
        <v>580</v>
      </c>
      <c r="CZ140" s="67" t="s">
        <v>581</v>
      </c>
      <c r="DA140" s="67" t="s">
        <v>627</v>
      </c>
      <c r="DB140" s="81">
        <v>4728009</v>
      </c>
      <c r="DC140" s="67" t="s">
        <v>511</v>
      </c>
      <c r="DD140" s="67" t="s">
        <v>512</v>
      </c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</row>
    <row r="141" spans="1:1477" s="69" customFormat="1">
      <c r="A141" s="132"/>
      <c r="B141" s="67" t="s">
        <v>5</v>
      </c>
      <c r="C141" s="67" t="s">
        <v>300</v>
      </c>
      <c r="D141" s="67" t="s">
        <v>301</v>
      </c>
      <c r="E141" s="68">
        <v>44587</v>
      </c>
      <c r="F141" s="67" t="s">
        <v>583</v>
      </c>
      <c r="G141" s="67" t="s">
        <v>577</v>
      </c>
      <c r="H141" s="187">
        <v>2</v>
      </c>
      <c r="I141" s="69">
        <v>2</v>
      </c>
      <c r="J141" s="69">
        <v>450</v>
      </c>
      <c r="K141" s="69">
        <v>619</v>
      </c>
      <c r="L141" s="69">
        <v>619</v>
      </c>
      <c r="M141" s="186">
        <f t="shared" si="75"/>
        <v>1.0711111111111111</v>
      </c>
      <c r="N141" s="69">
        <f t="shared" si="76"/>
        <v>1</v>
      </c>
      <c r="O141" s="69">
        <v>0</v>
      </c>
      <c r="P141" s="69">
        <v>0</v>
      </c>
      <c r="Q141" s="69">
        <v>0</v>
      </c>
      <c r="R141" s="69">
        <v>169</v>
      </c>
      <c r="S141" s="69">
        <v>0</v>
      </c>
      <c r="T141" s="190">
        <v>8056848</v>
      </c>
      <c r="U141" s="190">
        <v>70725</v>
      </c>
      <c r="V141" s="190">
        <v>7986123</v>
      </c>
      <c r="W141" s="190">
        <v>8075952</v>
      </c>
      <c r="X141" s="190">
        <v>7918898</v>
      </c>
      <c r="Y141" s="190">
        <v>0</v>
      </c>
      <c r="Z141" s="190">
        <v>0</v>
      </c>
      <c r="AA141" s="190">
        <v>0</v>
      </c>
      <c r="AB141" s="190">
        <v>7918898</v>
      </c>
      <c r="AC141" s="190">
        <v>7945544</v>
      </c>
      <c r="AD141" s="186">
        <f t="shared" si="77"/>
        <v>0.99491881104260482</v>
      </c>
      <c r="AE141" s="69">
        <f t="shared" si="78"/>
        <v>1</v>
      </c>
      <c r="AF141" s="190">
        <v>26646</v>
      </c>
      <c r="AG141" s="190">
        <v>19104</v>
      </c>
      <c r="AH141" s="69">
        <v>96</v>
      </c>
      <c r="AI141" s="69">
        <v>41</v>
      </c>
      <c r="AJ141" s="69">
        <v>0</v>
      </c>
      <c r="AK141" s="69">
        <v>0</v>
      </c>
      <c r="AL141" s="80">
        <v>39629</v>
      </c>
      <c r="AM141" s="80">
        <v>0</v>
      </c>
      <c r="AN141" s="69">
        <v>0</v>
      </c>
      <c r="AO141" s="69">
        <v>0</v>
      </c>
      <c r="AP141" s="80">
        <v>16524</v>
      </c>
      <c r="AQ141" s="80">
        <v>0</v>
      </c>
      <c r="AR141" s="69">
        <v>0</v>
      </c>
      <c r="AS141" s="69">
        <v>0</v>
      </c>
      <c r="AT141" s="80">
        <v>0</v>
      </c>
      <c r="AU141" s="80">
        <v>0</v>
      </c>
      <c r="AV141" s="69">
        <v>0</v>
      </c>
      <c r="AW141" s="69">
        <v>0</v>
      </c>
      <c r="AX141" s="80">
        <v>0</v>
      </c>
      <c r="AY141" s="80">
        <v>0</v>
      </c>
      <c r="AZ141" s="69">
        <v>0</v>
      </c>
      <c r="BA141" s="69">
        <v>0</v>
      </c>
      <c r="BB141" s="80">
        <v>0</v>
      </c>
      <c r="BC141" s="80">
        <v>0</v>
      </c>
      <c r="BD141" s="69">
        <v>0</v>
      </c>
      <c r="BE141" s="69">
        <v>0</v>
      </c>
      <c r="BF141" s="80">
        <v>0</v>
      </c>
      <c r="BG141" s="80">
        <v>0</v>
      </c>
      <c r="BH141" s="69">
        <v>32</v>
      </c>
      <c r="BI141" s="69">
        <v>0</v>
      </c>
      <c r="BJ141" s="80">
        <v>0</v>
      </c>
      <c r="BK141" s="80">
        <v>0</v>
      </c>
      <c r="BL141" s="69">
        <v>0</v>
      </c>
      <c r="BM141" s="69">
        <v>0</v>
      </c>
      <c r="BN141" s="80">
        <v>0</v>
      </c>
      <c r="BO141" s="80">
        <v>0</v>
      </c>
      <c r="BP141" s="69">
        <v>0</v>
      </c>
      <c r="BQ141" s="69">
        <v>0</v>
      </c>
      <c r="BR141" s="80">
        <v>0</v>
      </c>
      <c r="BS141" s="80">
        <v>0</v>
      </c>
      <c r="BT141" s="69">
        <v>0</v>
      </c>
      <c r="BU141" s="69">
        <v>0</v>
      </c>
      <c r="BV141" s="80">
        <v>0</v>
      </c>
      <c r="BW141" s="80">
        <v>0</v>
      </c>
      <c r="BX141" s="69">
        <v>0</v>
      </c>
      <c r="BY141" s="69">
        <v>0</v>
      </c>
      <c r="BZ141" s="80">
        <v>0</v>
      </c>
      <c r="CA141" s="80">
        <v>0</v>
      </c>
      <c r="CB141" s="69">
        <v>0</v>
      </c>
      <c r="CC141" s="69">
        <v>0</v>
      </c>
      <c r="CD141" s="80">
        <v>0</v>
      </c>
      <c r="CE141" s="80">
        <v>0</v>
      </c>
      <c r="CF141" s="69">
        <v>0</v>
      </c>
      <c r="CG141" s="69">
        <v>0</v>
      </c>
      <c r="CH141" s="80">
        <v>0</v>
      </c>
      <c r="CI141" s="80">
        <v>0</v>
      </c>
      <c r="CJ141" s="69">
        <v>32</v>
      </c>
      <c r="CK141" s="69">
        <v>0</v>
      </c>
      <c r="CL141" s="80">
        <v>56152</v>
      </c>
      <c r="CM141" s="80">
        <v>0</v>
      </c>
      <c r="CN141" s="67" t="s">
        <v>520</v>
      </c>
      <c r="CO141" s="67" t="s">
        <v>521</v>
      </c>
      <c r="CP141" s="67" t="s">
        <v>415</v>
      </c>
      <c r="CQ141" s="67" t="s">
        <v>415</v>
      </c>
      <c r="CR141" s="67" t="s">
        <v>415</v>
      </c>
      <c r="CS141" s="67" t="s">
        <v>415</v>
      </c>
      <c r="CT141" s="68">
        <v>45614</v>
      </c>
      <c r="CU141" s="67" t="s">
        <v>578</v>
      </c>
      <c r="CV141" s="67" t="s">
        <v>579</v>
      </c>
      <c r="CW141" s="68" t="s">
        <v>168</v>
      </c>
      <c r="CX141" s="68">
        <v>45511</v>
      </c>
      <c r="CY141" s="67" t="s">
        <v>576</v>
      </c>
      <c r="CZ141" s="67" t="s">
        <v>579</v>
      </c>
      <c r="DA141" s="67" t="s">
        <v>626</v>
      </c>
      <c r="DB141" s="81">
        <v>7161375.6500000004</v>
      </c>
      <c r="DC141" s="67" t="s">
        <v>511</v>
      </c>
      <c r="DD141" s="67" t="s">
        <v>512</v>
      </c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</row>
    <row r="142" spans="1:1477" s="69" customFormat="1">
      <c r="A142" s="132"/>
      <c r="B142" s="67" t="s">
        <v>5</v>
      </c>
      <c r="C142" s="67" t="s">
        <v>391</v>
      </c>
      <c r="D142" s="67" t="s">
        <v>392</v>
      </c>
      <c r="E142" s="68">
        <v>44951</v>
      </c>
      <c r="F142" s="67" t="s">
        <v>583</v>
      </c>
      <c r="G142" s="67" t="s">
        <v>584</v>
      </c>
      <c r="H142" s="187">
        <v>1</v>
      </c>
      <c r="I142" s="69">
        <v>0</v>
      </c>
      <c r="J142" s="69">
        <v>180</v>
      </c>
      <c r="K142" s="69">
        <v>218</v>
      </c>
      <c r="L142" s="69">
        <v>218</v>
      </c>
      <c r="M142" s="186">
        <f t="shared" si="75"/>
        <v>1</v>
      </c>
      <c r="N142" s="69">
        <f t="shared" si="76"/>
        <v>1</v>
      </c>
      <c r="O142" s="69">
        <v>0</v>
      </c>
      <c r="P142" s="69">
        <v>0</v>
      </c>
      <c r="Q142" s="69">
        <v>0</v>
      </c>
      <c r="R142" s="69">
        <v>38</v>
      </c>
      <c r="S142" s="69">
        <v>0</v>
      </c>
      <c r="T142" s="190">
        <v>1901127</v>
      </c>
      <c r="U142" s="190">
        <v>50000</v>
      </c>
      <c r="V142" s="190">
        <v>1851127</v>
      </c>
      <c r="W142" s="190">
        <v>1901127</v>
      </c>
      <c r="X142" s="190">
        <v>1885735</v>
      </c>
      <c r="Y142" s="190">
        <v>0</v>
      </c>
      <c r="Z142" s="190">
        <v>0</v>
      </c>
      <c r="AA142" s="190">
        <v>0</v>
      </c>
      <c r="AB142" s="190">
        <v>1885735</v>
      </c>
      <c r="AC142" s="190">
        <v>1881176</v>
      </c>
      <c r="AD142" s="186">
        <f t="shared" si="77"/>
        <v>1.0162328138479964</v>
      </c>
      <c r="AE142" s="69">
        <f t="shared" si="78"/>
        <v>1</v>
      </c>
      <c r="AF142" s="190">
        <v>-4559</v>
      </c>
      <c r="AG142" s="190">
        <v>0</v>
      </c>
      <c r="AH142" s="69">
        <v>16</v>
      </c>
      <c r="AI142" s="69">
        <v>22</v>
      </c>
      <c r="AJ142" s="69">
        <v>0</v>
      </c>
      <c r="AK142" s="69">
        <v>0</v>
      </c>
      <c r="AL142" s="80">
        <v>7696</v>
      </c>
      <c r="AM142" s="80">
        <v>0</v>
      </c>
      <c r="AN142" s="69">
        <v>0</v>
      </c>
      <c r="AO142" s="69">
        <v>0</v>
      </c>
      <c r="AP142" s="80">
        <v>0</v>
      </c>
      <c r="AQ142" s="80">
        <v>0</v>
      </c>
      <c r="AR142" s="69">
        <v>0</v>
      </c>
      <c r="AS142" s="69">
        <v>0</v>
      </c>
      <c r="AT142" s="80">
        <v>0</v>
      </c>
      <c r="AU142" s="80">
        <v>0</v>
      </c>
      <c r="AV142" s="69">
        <v>0</v>
      </c>
      <c r="AW142" s="69">
        <v>0</v>
      </c>
      <c r="AX142" s="80">
        <v>0</v>
      </c>
      <c r="AY142" s="80">
        <v>0</v>
      </c>
      <c r="AZ142" s="69">
        <v>0</v>
      </c>
      <c r="BA142" s="69">
        <v>0</v>
      </c>
      <c r="BB142" s="80">
        <v>0</v>
      </c>
      <c r="BC142" s="80">
        <v>0</v>
      </c>
      <c r="BD142" s="69">
        <v>0</v>
      </c>
      <c r="BE142" s="69">
        <v>0</v>
      </c>
      <c r="BF142" s="80">
        <v>37191</v>
      </c>
      <c r="BG142" s="80">
        <v>0</v>
      </c>
      <c r="BH142" s="69">
        <v>0</v>
      </c>
      <c r="BI142" s="69">
        <v>0</v>
      </c>
      <c r="BJ142" s="80">
        <v>1728</v>
      </c>
      <c r="BK142" s="80">
        <v>0</v>
      </c>
      <c r="BL142" s="69">
        <v>0</v>
      </c>
      <c r="BM142" s="69">
        <v>0</v>
      </c>
      <c r="BN142" s="80">
        <v>0</v>
      </c>
      <c r="BO142" s="80">
        <v>0</v>
      </c>
      <c r="BP142" s="69">
        <v>0</v>
      </c>
      <c r="BQ142" s="69">
        <v>0</v>
      </c>
      <c r="BR142" s="80">
        <v>0</v>
      </c>
      <c r="BS142" s="80">
        <v>0</v>
      </c>
      <c r="BT142" s="69">
        <v>0</v>
      </c>
      <c r="BU142" s="69">
        <v>0</v>
      </c>
      <c r="BV142" s="80">
        <v>0</v>
      </c>
      <c r="BW142" s="80">
        <v>0</v>
      </c>
      <c r="BX142" s="69">
        <v>0</v>
      </c>
      <c r="BY142" s="69">
        <v>0</v>
      </c>
      <c r="BZ142" s="80">
        <v>0</v>
      </c>
      <c r="CA142" s="80">
        <v>0</v>
      </c>
      <c r="CB142" s="69">
        <v>0</v>
      </c>
      <c r="CC142" s="69">
        <v>0</v>
      </c>
      <c r="CD142" s="80">
        <v>0</v>
      </c>
      <c r="CE142" s="80">
        <v>0</v>
      </c>
      <c r="CF142" s="69">
        <v>0</v>
      </c>
      <c r="CG142" s="69">
        <v>0</v>
      </c>
      <c r="CH142" s="80">
        <v>0</v>
      </c>
      <c r="CI142" s="80">
        <v>0</v>
      </c>
      <c r="CJ142" s="69">
        <v>0</v>
      </c>
      <c r="CK142" s="69">
        <v>0</v>
      </c>
      <c r="CL142" s="80">
        <v>46615</v>
      </c>
      <c r="CM142" s="80">
        <v>0</v>
      </c>
      <c r="CN142" s="67" t="s">
        <v>522</v>
      </c>
      <c r="CO142" s="67" t="s">
        <v>523</v>
      </c>
      <c r="CP142" s="67" t="s">
        <v>415</v>
      </c>
      <c r="CQ142" s="67" t="s">
        <v>415</v>
      </c>
      <c r="CR142" s="67" t="s">
        <v>415</v>
      </c>
      <c r="CS142" s="67" t="s">
        <v>415</v>
      </c>
      <c r="CT142" s="68">
        <v>45533</v>
      </c>
      <c r="CU142" s="67" t="s">
        <v>576</v>
      </c>
      <c r="CV142" s="67" t="s">
        <v>579</v>
      </c>
      <c r="CW142" s="68" t="s">
        <v>168</v>
      </c>
      <c r="CX142" s="68">
        <v>45446</v>
      </c>
      <c r="CY142" s="67" t="s">
        <v>580</v>
      </c>
      <c r="CZ142" s="67" t="s">
        <v>581</v>
      </c>
      <c r="DA142" s="67" t="s">
        <v>626</v>
      </c>
      <c r="DB142" s="81">
        <v>1978037</v>
      </c>
      <c r="DC142" s="67"/>
      <c r="DD142" s="67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</row>
    <row r="143" spans="1:1477" s="69" customFormat="1">
      <c r="A143" s="132"/>
      <c r="B143" s="67" t="s">
        <v>5</v>
      </c>
      <c r="C143" s="67" t="s">
        <v>393</v>
      </c>
      <c r="D143" s="67" t="s">
        <v>394</v>
      </c>
      <c r="E143" s="68">
        <v>45014</v>
      </c>
      <c r="F143" s="67" t="s">
        <v>583</v>
      </c>
      <c r="G143" s="67" t="s">
        <v>584</v>
      </c>
      <c r="H143" s="187">
        <v>1</v>
      </c>
      <c r="I143" s="69">
        <v>0</v>
      </c>
      <c r="J143" s="69">
        <v>240</v>
      </c>
      <c r="K143" s="69">
        <v>291</v>
      </c>
      <c r="L143" s="69">
        <v>282</v>
      </c>
      <c r="M143" s="186">
        <f t="shared" si="75"/>
        <v>0.96250000000000002</v>
      </c>
      <c r="N143" s="69">
        <f t="shared" si="76"/>
        <v>1</v>
      </c>
      <c r="O143" s="69">
        <v>9</v>
      </c>
      <c r="P143" s="69">
        <v>0</v>
      </c>
      <c r="Q143" s="69">
        <v>0</v>
      </c>
      <c r="R143" s="69">
        <v>51</v>
      </c>
      <c r="S143" s="69">
        <v>0</v>
      </c>
      <c r="T143" s="190">
        <v>2360100</v>
      </c>
      <c r="U143" s="190">
        <v>50000</v>
      </c>
      <c r="V143" s="190">
        <v>2310100</v>
      </c>
      <c r="W143" s="190">
        <v>2360100</v>
      </c>
      <c r="X143" s="190">
        <v>2343530</v>
      </c>
      <c r="Y143" s="190">
        <v>0</v>
      </c>
      <c r="Z143" s="190">
        <v>0</v>
      </c>
      <c r="AA143" s="190">
        <v>0</v>
      </c>
      <c r="AB143" s="190">
        <v>2343530</v>
      </c>
      <c r="AC143" s="190">
        <v>2341786</v>
      </c>
      <c r="AD143" s="186">
        <f t="shared" si="77"/>
        <v>1.013716289338124</v>
      </c>
      <c r="AE143" s="69">
        <f t="shared" si="78"/>
        <v>1</v>
      </c>
      <c r="AF143" s="190">
        <v>-1744</v>
      </c>
      <c r="AG143" s="190">
        <v>0</v>
      </c>
      <c r="AH143" s="69">
        <v>34</v>
      </c>
      <c r="AI143" s="69">
        <v>17</v>
      </c>
      <c r="AJ143" s="69">
        <v>0</v>
      </c>
      <c r="AK143" s="69">
        <v>0</v>
      </c>
      <c r="AL143" s="80">
        <v>931</v>
      </c>
      <c r="AM143" s="80">
        <v>0</v>
      </c>
      <c r="AN143" s="69">
        <v>0</v>
      </c>
      <c r="AO143" s="69">
        <v>0</v>
      </c>
      <c r="AP143" s="80">
        <v>364</v>
      </c>
      <c r="AQ143" s="80">
        <v>0</v>
      </c>
      <c r="AR143" s="69">
        <v>0</v>
      </c>
      <c r="AS143" s="69">
        <v>0</v>
      </c>
      <c r="AT143" s="80">
        <v>0</v>
      </c>
      <c r="AU143" s="80">
        <v>0</v>
      </c>
      <c r="AV143" s="69">
        <v>0</v>
      </c>
      <c r="AW143" s="69">
        <v>0</v>
      </c>
      <c r="AX143" s="80">
        <v>0</v>
      </c>
      <c r="AY143" s="80">
        <v>0</v>
      </c>
      <c r="AZ143" s="69">
        <v>0</v>
      </c>
      <c r="BA143" s="69">
        <v>0</v>
      </c>
      <c r="BB143" s="80">
        <v>0</v>
      </c>
      <c r="BC143" s="80">
        <v>0</v>
      </c>
      <c r="BD143" s="69">
        <v>0</v>
      </c>
      <c r="BE143" s="69">
        <v>0</v>
      </c>
      <c r="BF143" s="80">
        <v>4867</v>
      </c>
      <c r="BG143" s="80">
        <v>0</v>
      </c>
      <c r="BH143" s="69">
        <v>0</v>
      </c>
      <c r="BI143" s="69">
        <v>0</v>
      </c>
      <c r="BJ143" s="80">
        <v>0</v>
      </c>
      <c r="BK143" s="80">
        <v>0</v>
      </c>
      <c r="BL143" s="69">
        <v>0</v>
      </c>
      <c r="BM143" s="69">
        <v>0</v>
      </c>
      <c r="BN143" s="80">
        <v>0</v>
      </c>
      <c r="BO143" s="80">
        <v>0</v>
      </c>
      <c r="BP143" s="69">
        <v>0</v>
      </c>
      <c r="BQ143" s="69">
        <v>0</v>
      </c>
      <c r="BR143" s="80">
        <v>0</v>
      </c>
      <c r="BS143" s="80">
        <v>0</v>
      </c>
      <c r="BT143" s="69">
        <v>0</v>
      </c>
      <c r="BU143" s="69">
        <v>0</v>
      </c>
      <c r="BV143" s="80">
        <v>0</v>
      </c>
      <c r="BW143" s="80">
        <v>0</v>
      </c>
      <c r="BX143" s="69">
        <v>0</v>
      </c>
      <c r="BY143" s="69">
        <v>0</v>
      </c>
      <c r="BZ143" s="80">
        <v>0</v>
      </c>
      <c r="CA143" s="80">
        <v>0</v>
      </c>
      <c r="CB143" s="69">
        <v>0</v>
      </c>
      <c r="CC143" s="69">
        <v>0</v>
      </c>
      <c r="CD143" s="80">
        <v>0</v>
      </c>
      <c r="CE143" s="80">
        <v>0</v>
      </c>
      <c r="CF143" s="69">
        <v>0</v>
      </c>
      <c r="CG143" s="69">
        <v>0</v>
      </c>
      <c r="CH143" s="80">
        <v>0</v>
      </c>
      <c r="CI143" s="80">
        <v>0</v>
      </c>
      <c r="CJ143" s="69">
        <v>0</v>
      </c>
      <c r="CK143" s="69">
        <v>0</v>
      </c>
      <c r="CL143" s="80">
        <v>6163</v>
      </c>
      <c r="CM143" s="80">
        <v>0</v>
      </c>
      <c r="CN143" s="67" t="s">
        <v>413</v>
      </c>
      <c r="CO143" s="67" t="s">
        <v>414</v>
      </c>
      <c r="CP143" s="67" t="s">
        <v>415</v>
      </c>
      <c r="CQ143" s="67" t="s">
        <v>415</v>
      </c>
      <c r="CR143" s="67" t="s">
        <v>415</v>
      </c>
      <c r="CS143" s="67" t="s">
        <v>415</v>
      </c>
      <c r="CT143" s="68">
        <v>45646</v>
      </c>
      <c r="CU143" s="67" t="s">
        <v>578</v>
      </c>
      <c r="CV143" s="67" t="s">
        <v>579</v>
      </c>
      <c r="CW143" s="68" t="s">
        <v>168</v>
      </c>
      <c r="CX143" s="68">
        <v>45538</v>
      </c>
      <c r="CY143" s="67" t="s">
        <v>576</v>
      </c>
      <c r="CZ143" s="67" t="s">
        <v>579</v>
      </c>
      <c r="DA143" s="67" t="s">
        <v>626</v>
      </c>
      <c r="DB143" s="81">
        <v>2712981.65</v>
      </c>
      <c r="DC143" s="67"/>
      <c r="DD143" s="67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</row>
    <row r="144" spans="1:1477" s="5" customFormat="1" ht="12.75" thickBot="1">
      <c r="B144" s="75"/>
      <c r="C144" s="75"/>
      <c r="D144" s="75"/>
      <c r="E144" s="68"/>
      <c r="F144" s="75"/>
      <c r="G144" s="75"/>
      <c r="H144" s="187"/>
      <c r="I144" s="76"/>
      <c r="J144" s="76"/>
      <c r="K144" s="76"/>
      <c r="L144" s="76"/>
      <c r="M144" s="140"/>
      <c r="N144" s="69"/>
      <c r="O144" s="76"/>
      <c r="P144" s="76"/>
      <c r="Q144" s="76"/>
      <c r="R144" s="76"/>
      <c r="S144" s="76"/>
      <c r="T144" s="77"/>
      <c r="U144" s="77"/>
      <c r="V144" s="77"/>
      <c r="W144" s="77"/>
      <c r="X144" s="77"/>
      <c r="Y144" s="190"/>
      <c r="Z144" s="190"/>
      <c r="AA144" s="190"/>
      <c r="AB144" s="190"/>
      <c r="AC144" s="190"/>
      <c r="AD144" s="140"/>
      <c r="AE144" s="69"/>
      <c r="AF144" s="190"/>
      <c r="AG144" s="190"/>
      <c r="AH144" s="76"/>
      <c r="AI144" s="76"/>
      <c r="AJ144" s="78"/>
      <c r="AK144" s="78"/>
      <c r="AL144" s="80"/>
      <c r="AM144" s="80"/>
      <c r="AN144" s="78"/>
      <c r="AO144" s="78"/>
      <c r="AP144" s="80"/>
      <c r="AQ144" s="80"/>
      <c r="AR144" s="78"/>
      <c r="AS144" s="78"/>
      <c r="AT144" s="80"/>
      <c r="AU144" s="80"/>
      <c r="AV144" s="78"/>
      <c r="AW144" s="78"/>
      <c r="AX144" s="80"/>
      <c r="AY144" s="80"/>
      <c r="AZ144" s="78"/>
      <c r="BA144" s="78"/>
      <c r="BB144" s="80"/>
      <c r="BC144" s="80"/>
      <c r="BD144" s="78"/>
      <c r="BE144" s="78"/>
      <c r="BF144" s="80"/>
      <c r="BG144" s="80"/>
      <c r="BH144" s="78"/>
      <c r="BI144" s="78"/>
      <c r="BJ144" s="80"/>
      <c r="BK144" s="80"/>
      <c r="BL144" s="78"/>
      <c r="BM144" s="78"/>
      <c r="BN144" s="80"/>
      <c r="BO144" s="80"/>
      <c r="BP144" s="78"/>
      <c r="BQ144" s="78"/>
      <c r="BR144" s="80"/>
      <c r="BS144" s="80"/>
      <c r="BT144" s="78"/>
      <c r="BU144" s="78"/>
      <c r="BV144" s="80"/>
      <c r="BW144" s="80"/>
      <c r="BX144" s="78"/>
      <c r="BY144" s="78"/>
      <c r="BZ144" s="80"/>
      <c r="CA144" s="80"/>
      <c r="CB144" s="78"/>
      <c r="CC144" s="78"/>
      <c r="CD144" s="80"/>
      <c r="CE144" s="80"/>
      <c r="CF144" s="78"/>
      <c r="CG144" s="78"/>
      <c r="CH144" s="80"/>
      <c r="CI144" s="80"/>
      <c r="CJ144" s="78"/>
      <c r="CK144" s="78"/>
      <c r="CL144" s="80"/>
      <c r="CM144" s="80"/>
      <c r="CN144" s="79"/>
      <c r="CO144" s="79"/>
      <c r="CP144" s="79"/>
      <c r="CQ144" s="79"/>
      <c r="CR144" s="79"/>
      <c r="CS144" s="79"/>
      <c r="CT144" s="68"/>
      <c r="CU144" s="75"/>
      <c r="CV144" s="75"/>
      <c r="CW144" s="68"/>
      <c r="CX144" s="68"/>
      <c r="CY144" s="75"/>
      <c r="CZ144" s="75"/>
      <c r="DA144" s="75"/>
      <c r="DB144" s="77"/>
      <c r="DC144" s="79"/>
      <c r="DD144" s="212"/>
    </row>
    <row r="145" spans="1:1477" s="6" customFormat="1" ht="24" customHeight="1" thickTop="1">
      <c r="B145" s="258" t="s">
        <v>646</v>
      </c>
      <c r="C145" s="259"/>
      <c r="D145" s="260"/>
      <c r="E145" s="110"/>
      <c r="F145" s="111"/>
      <c r="G145" s="159">
        <f>IF(B135="","",ROWS(B135:B144)-1)</f>
        <v>9</v>
      </c>
      <c r="H145" s="112">
        <f>SUM(H135:H144)</f>
        <v>27</v>
      </c>
      <c r="I145" s="112">
        <f>SUM(I135:I144)</f>
        <v>15</v>
      </c>
      <c r="J145" s="112">
        <f>SUM(J135:J144)</f>
        <v>3400</v>
      </c>
      <c r="K145" s="112">
        <f>SUM(K135:K144)</f>
        <v>4186</v>
      </c>
      <c r="L145" s="112">
        <f>SUM(L135:L144)</f>
        <v>3828</v>
      </c>
      <c r="M145" s="142">
        <f>IF(G145="",0,N145/G145)</f>
        <v>1</v>
      </c>
      <c r="N145" s="112">
        <f t="shared" ref="N145:AC145" si="79">SUM(N135:N144)</f>
        <v>9</v>
      </c>
      <c r="O145" s="112">
        <f t="shared" si="79"/>
        <v>358</v>
      </c>
      <c r="P145" s="112">
        <f t="shared" si="79"/>
        <v>0</v>
      </c>
      <c r="Q145" s="112">
        <f t="shared" si="79"/>
        <v>0</v>
      </c>
      <c r="R145" s="112">
        <f t="shared" si="79"/>
        <v>691</v>
      </c>
      <c r="S145" s="112">
        <f t="shared" si="79"/>
        <v>95</v>
      </c>
      <c r="T145" s="114">
        <f t="shared" si="79"/>
        <v>61485961</v>
      </c>
      <c r="U145" s="114">
        <f t="shared" si="79"/>
        <v>652181</v>
      </c>
      <c r="V145" s="114">
        <f t="shared" si="79"/>
        <v>60833781</v>
      </c>
      <c r="W145" s="114">
        <f t="shared" si="79"/>
        <v>62276150</v>
      </c>
      <c r="X145" s="114">
        <f t="shared" si="79"/>
        <v>61285135</v>
      </c>
      <c r="Y145" s="114">
        <f t="shared" si="79"/>
        <v>0</v>
      </c>
      <c r="Z145" s="114">
        <f t="shared" si="79"/>
        <v>1220000</v>
      </c>
      <c r="AA145" s="114">
        <f t="shared" si="79"/>
        <v>1220000</v>
      </c>
      <c r="AB145" s="114">
        <f t="shared" si="79"/>
        <v>62505135</v>
      </c>
      <c r="AC145" s="114">
        <f t="shared" si="79"/>
        <v>61641849</v>
      </c>
      <c r="AD145" s="142">
        <f>IF(G145="",0,AE145/G145)</f>
        <v>1</v>
      </c>
      <c r="AE145" s="144">
        <f t="shared" ref="AE145:CM145" si="80">SUM(AE135:AE144)</f>
        <v>9</v>
      </c>
      <c r="AF145" s="114">
        <f t="shared" si="80"/>
        <v>-732641</v>
      </c>
      <c r="AG145" s="114">
        <f t="shared" si="80"/>
        <v>790189</v>
      </c>
      <c r="AH145" s="112">
        <f t="shared" si="80"/>
        <v>417</v>
      </c>
      <c r="AI145" s="112">
        <f t="shared" si="80"/>
        <v>242</v>
      </c>
      <c r="AJ145" s="112">
        <f t="shared" si="80"/>
        <v>0</v>
      </c>
      <c r="AK145" s="112">
        <f t="shared" si="80"/>
        <v>0</v>
      </c>
      <c r="AL145" s="114">
        <f t="shared" si="80"/>
        <v>388953</v>
      </c>
      <c r="AM145" s="114">
        <f t="shared" si="80"/>
        <v>0</v>
      </c>
      <c r="AN145" s="112">
        <f t="shared" si="80"/>
        <v>0</v>
      </c>
      <c r="AO145" s="112">
        <f t="shared" si="80"/>
        <v>95</v>
      </c>
      <c r="AP145" s="114">
        <f t="shared" si="80"/>
        <v>359442</v>
      </c>
      <c r="AQ145" s="114">
        <f t="shared" si="80"/>
        <v>210000</v>
      </c>
      <c r="AR145" s="112">
        <f t="shared" si="80"/>
        <v>0</v>
      </c>
      <c r="AS145" s="112">
        <f t="shared" si="80"/>
        <v>0</v>
      </c>
      <c r="AT145" s="114">
        <f t="shared" si="80"/>
        <v>0</v>
      </c>
      <c r="AU145" s="114">
        <f t="shared" si="80"/>
        <v>0</v>
      </c>
      <c r="AV145" s="112">
        <f t="shared" si="80"/>
        <v>0</v>
      </c>
      <c r="AW145" s="112">
        <f t="shared" si="80"/>
        <v>0</v>
      </c>
      <c r="AX145" s="114">
        <f t="shared" si="80"/>
        <v>0</v>
      </c>
      <c r="AY145" s="114">
        <f t="shared" si="80"/>
        <v>0</v>
      </c>
      <c r="AZ145" s="112">
        <f t="shared" si="80"/>
        <v>0</v>
      </c>
      <c r="BA145" s="112">
        <f t="shared" si="80"/>
        <v>0</v>
      </c>
      <c r="BB145" s="114">
        <f t="shared" si="80"/>
        <v>0</v>
      </c>
      <c r="BC145" s="114">
        <f t="shared" si="80"/>
        <v>0</v>
      </c>
      <c r="BD145" s="112">
        <f t="shared" si="80"/>
        <v>0</v>
      </c>
      <c r="BE145" s="112">
        <f t="shared" si="80"/>
        <v>0</v>
      </c>
      <c r="BF145" s="114">
        <f t="shared" si="80"/>
        <v>129276</v>
      </c>
      <c r="BG145" s="114">
        <f t="shared" si="80"/>
        <v>0</v>
      </c>
      <c r="BH145" s="112">
        <f t="shared" si="80"/>
        <v>32</v>
      </c>
      <c r="BI145" s="112">
        <f t="shared" si="80"/>
        <v>0</v>
      </c>
      <c r="BJ145" s="114">
        <f t="shared" si="80"/>
        <v>11412</v>
      </c>
      <c r="BK145" s="114">
        <f t="shared" si="80"/>
        <v>0</v>
      </c>
      <c r="BL145" s="112">
        <f t="shared" si="80"/>
        <v>0</v>
      </c>
      <c r="BM145" s="112">
        <f t="shared" si="80"/>
        <v>0</v>
      </c>
      <c r="BN145" s="114">
        <f t="shared" si="80"/>
        <v>0</v>
      </c>
      <c r="BO145" s="114">
        <f t="shared" si="80"/>
        <v>0</v>
      </c>
      <c r="BP145" s="112">
        <f t="shared" si="80"/>
        <v>0</v>
      </c>
      <c r="BQ145" s="112">
        <f t="shared" si="80"/>
        <v>0</v>
      </c>
      <c r="BR145" s="114">
        <f t="shared" si="80"/>
        <v>191857</v>
      </c>
      <c r="BS145" s="114">
        <f t="shared" si="80"/>
        <v>0</v>
      </c>
      <c r="BT145" s="112">
        <f t="shared" si="80"/>
        <v>0</v>
      </c>
      <c r="BU145" s="112">
        <f t="shared" si="80"/>
        <v>0</v>
      </c>
      <c r="BV145" s="114">
        <f t="shared" si="80"/>
        <v>0</v>
      </c>
      <c r="BW145" s="114">
        <f t="shared" si="80"/>
        <v>0</v>
      </c>
      <c r="BX145" s="112">
        <f t="shared" si="80"/>
        <v>0</v>
      </c>
      <c r="BY145" s="112">
        <f t="shared" si="80"/>
        <v>0</v>
      </c>
      <c r="BZ145" s="114">
        <f t="shared" si="80"/>
        <v>3129</v>
      </c>
      <c r="CA145" s="114">
        <f t="shared" si="80"/>
        <v>3129</v>
      </c>
      <c r="CB145" s="112">
        <f t="shared" si="80"/>
        <v>0</v>
      </c>
      <c r="CC145" s="112">
        <f t="shared" si="80"/>
        <v>0</v>
      </c>
      <c r="CD145" s="114">
        <f t="shared" si="80"/>
        <v>0</v>
      </c>
      <c r="CE145" s="114">
        <f t="shared" si="80"/>
        <v>0</v>
      </c>
      <c r="CF145" s="112">
        <f t="shared" si="80"/>
        <v>0</v>
      </c>
      <c r="CG145" s="112">
        <f t="shared" si="80"/>
        <v>0</v>
      </c>
      <c r="CH145" s="114">
        <f t="shared" si="80"/>
        <v>0</v>
      </c>
      <c r="CI145" s="114">
        <f t="shared" si="80"/>
        <v>0</v>
      </c>
      <c r="CJ145" s="112">
        <f t="shared" si="80"/>
        <v>32</v>
      </c>
      <c r="CK145" s="112">
        <f t="shared" si="80"/>
        <v>95</v>
      </c>
      <c r="CL145" s="114">
        <f t="shared" si="80"/>
        <v>1084069</v>
      </c>
      <c r="CM145" s="114">
        <f t="shared" si="80"/>
        <v>213129</v>
      </c>
      <c r="CN145" s="116"/>
      <c r="CO145" s="116"/>
      <c r="CP145" s="116"/>
      <c r="CQ145" s="116"/>
      <c r="CR145" s="116"/>
      <c r="CS145" s="116"/>
      <c r="CT145" s="110"/>
      <c r="CU145" s="111"/>
      <c r="CV145" s="111"/>
      <c r="CW145" s="110"/>
      <c r="CX145" s="110"/>
      <c r="CY145" s="111"/>
      <c r="CZ145" s="111"/>
      <c r="DA145" s="111"/>
      <c r="DB145" s="114"/>
      <c r="DC145" s="116"/>
      <c r="DD145" s="210"/>
    </row>
    <row r="146" spans="1:1477" s="69" customFormat="1">
      <c r="B146" s="67" t="s">
        <v>5</v>
      </c>
      <c r="C146" s="67" t="s">
        <v>282</v>
      </c>
      <c r="D146" s="67" t="s">
        <v>283</v>
      </c>
      <c r="E146" s="68">
        <v>44327</v>
      </c>
      <c r="F146" s="67" t="s">
        <v>580</v>
      </c>
      <c r="G146" s="158" t="s">
        <v>586</v>
      </c>
      <c r="H146" s="187">
        <v>1</v>
      </c>
      <c r="I146" s="69">
        <v>3</v>
      </c>
      <c r="J146" s="69">
        <v>680</v>
      </c>
      <c r="K146" s="69">
        <v>1057</v>
      </c>
      <c r="L146" s="69">
        <v>1057</v>
      </c>
      <c r="M146" s="186">
        <f>IF(J146 = 0,0,(L146-AH146-AI146)/J146)</f>
        <v>1.1294117647058823</v>
      </c>
      <c r="N146" s="69">
        <f>IF(G146&lt;&gt;"",IF(M146&lt;=1.2,1,0),0)</f>
        <v>1</v>
      </c>
      <c r="O146" s="69">
        <v>0</v>
      </c>
      <c r="P146" s="69">
        <v>0</v>
      </c>
      <c r="Q146" s="69">
        <v>0</v>
      </c>
      <c r="R146" s="69">
        <v>377</v>
      </c>
      <c r="S146" s="69">
        <v>0</v>
      </c>
      <c r="T146" s="190">
        <v>5167117</v>
      </c>
      <c r="U146" s="190">
        <v>50000</v>
      </c>
      <c r="V146" s="190">
        <v>5117117</v>
      </c>
      <c r="W146" s="190">
        <v>5569451</v>
      </c>
      <c r="X146" s="190">
        <v>5567027</v>
      </c>
      <c r="Y146" s="190">
        <v>0</v>
      </c>
      <c r="Z146" s="190">
        <v>0</v>
      </c>
      <c r="AA146" s="190">
        <v>0</v>
      </c>
      <c r="AB146" s="190">
        <v>5567027</v>
      </c>
      <c r="AC146" s="190">
        <v>5567027</v>
      </c>
      <c r="AD146" s="186">
        <f>IF(V146=0,0,AC146/V146)</f>
        <v>1.0879225548292133</v>
      </c>
      <c r="AE146" s="69">
        <f>IF(AD146 &lt;=1.1,1,0)</f>
        <v>1</v>
      </c>
      <c r="AF146" s="190">
        <v>0</v>
      </c>
      <c r="AG146" s="190">
        <v>402334</v>
      </c>
      <c r="AH146" s="69">
        <v>188</v>
      </c>
      <c r="AI146" s="69">
        <v>101</v>
      </c>
      <c r="AJ146" s="69">
        <v>10</v>
      </c>
      <c r="AK146" s="69">
        <v>0</v>
      </c>
      <c r="AL146" s="80">
        <v>11007</v>
      </c>
      <c r="AM146" s="80">
        <v>0</v>
      </c>
      <c r="AN146" s="69">
        <v>0</v>
      </c>
      <c r="AO146" s="69">
        <v>0</v>
      </c>
      <c r="AP146" s="80">
        <v>120107</v>
      </c>
      <c r="AQ146" s="80">
        <v>0</v>
      </c>
      <c r="AR146" s="69">
        <v>0</v>
      </c>
      <c r="AS146" s="69">
        <v>0</v>
      </c>
      <c r="AT146" s="80">
        <v>0</v>
      </c>
      <c r="AU146" s="80">
        <v>0</v>
      </c>
      <c r="AV146" s="69">
        <v>0</v>
      </c>
      <c r="AW146" s="69">
        <v>0</v>
      </c>
      <c r="AX146" s="80">
        <v>0</v>
      </c>
      <c r="AY146" s="80">
        <v>0</v>
      </c>
      <c r="AZ146" s="69">
        <v>0</v>
      </c>
      <c r="BA146" s="69">
        <v>0</v>
      </c>
      <c r="BB146" s="80">
        <v>0</v>
      </c>
      <c r="BC146" s="80">
        <v>0</v>
      </c>
      <c r="BD146" s="69">
        <v>0</v>
      </c>
      <c r="BE146" s="69">
        <v>0</v>
      </c>
      <c r="BF146" s="80">
        <v>318795</v>
      </c>
      <c r="BG146" s="80">
        <v>0</v>
      </c>
      <c r="BH146" s="69">
        <v>0</v>
      </c>
      <c r="BI146" s="69">
        <v>0</v>
      </c>
      <c r="BJ146" s="80">
        <v>0</v>
      </c>
      <c r="BK146" s="80">
        <v>0</v>
      </c>
      <c r="BL146" s="69">
        <v>0</v>
      </c>
      <c r="BM146" s="69">
        <v>0</v>
      </c>
      <c r="BN146" s="80">
        <v>0</v>
      </c>
      <c r="BO146" s="80">
        <v>0</v>
      </c>
      <c r="BP146" s="69">
        <v>78</v>
      </c>
      <c r="BQ146" s="69">
        <v>0</v>
      </c>
      <c r="BR146" s="80">
        <v>0</v>
      </c>
      <c r="BS146" s="80">
        <v>0</v>
      </c>
      <c r="BT146" s="69">
        <v>0</v>
      </c>
      <c r="BU146" s="69">
        <v>0</v>
      </c>
      <c r="BV146" s="80">
        <v>0</v>
      </c>
      <c r="BW146" s="80">
        <v>0</v>
      </c>
      <c r="BX146" s="69">
        <v>0</v>
      </c>
      <c r="BY146" s="69">
        <v>0</v>
      </c>
      <c r="BZ146" s="80">
        <v>0</v>
      </c>
      <c r="CA146" s="80">
        <v>0</v>
      </c>
      <c r="CB146" s="69">
        <v>0</v>
      </c>
      <c r="CC146" s="69">
        <v>0</v>
      </c>
      <c r="CD146" s="80">
        <v>0</v>
      </c>
      <c r="CE146" s="80">
        <v>0</v>
      </c>
      <c r="CF146" s="69">
        <v>0</v>
      </c>
      <c r="CG146" s="69">
        <v>0</v>
      </c>
      <c r="CH146" s="80">
        <v>0</v>
      </c>
      <c r="CI146" s="80">
        <v>0</v>
      </c>
      <c r="CJ146" s="69">
        <v>88</v>
      </c>
      <c r="CK146" s="69">
        <v>0</v>
      </c>
      <c r="CL146" s="80">
        <v>449910</v>
      </c>
      <c r="CM146" s="80">
        <v>0</v>
      </c>
      <c r="CN146" s="67" t="s">
        <v>545</v>
      </c>
      <c r="CO146" s="67" t="s">
        <v>546</v>
      </c>
      <c r="CP146" s="67" t="s">
        <v>415</v>
      </c>
      <c r="CQ146" s="67" t="s">
        <v>415</v>
      </c>
      <c r="CR146" s="67" t="s">
        <v>415</v>
      </c>
      <c r="CS146" s="67" t="s">
        <v>415</v>
      </c>
      <c r="CT146" s="68">
        <v>45568</v>
      </c>
      <c r="CU146" s="67" t="s">
        <v>578</v>
      </c>
      <c r="CV146" s="67" t="s">
        <v>579</v>
      </c>
      <c r="CW146" s="68" t="s">
        <v>168</v>
      </c>
      <c r="CX146" s="68">
        <v>45446</v>
      </c>
      <c r="CY146" s="67" t="s">
        <v>580</v>
      </c>
      <c r="CZ146" s="67" t="s">
        <v>581</v>
      </c>
      <c r="DA146" s="67" t="s">
        <v>627</v>
      </c>
      <c r="DB146" s="81">
        <v>4900000</v>
      </c>
      <c r="DC146" s="67" t="s">
        <v>547</v>
      </c>
      <c r="DD146" s="67" t="s">
        <v>548</v>
      </c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</row>
    <row r="147" spans="1:1477" s="69" customFormat="1">
      <c r="B147" s="67" t="s">
        <v>5</v>
      </c>
      <c r="C147" s="67" t="s">
        <v>284</v>
      </c>
      <c r="D147" s="67" t="s">
        <v>285</v>
      </c>
      <c r="E147" s="68">
        <v>44340</v>
      </c>
      <c r="F147" s="67" t="s">
        <v>580</v>
      </c>
      <c r="G147" s="158" t="s">
        <v>586</v>
      </c>
      <c r="H147" s="187">
        <v>2</v>
      </c>
      <c r="I147" s="69">
        <v>2</v>
      </c>
      <c r="J147" s="69">
        <v>720</v>
      </c>
      <c r="K147" s="69">
        <v>1041</v>
      </c>
      <c r="L147" s="69">
        <v>1037</v>
      </c>
      <c r="M147" s="186">
        <f t="shared" ref="M147:M150" si="81">IF(J147 = 0,0,(L147-AH147-AI147)/J147)</f>
        <v>1.2458333333333333</v>
      </c>
      <c r="N147" s="69">
        <f t="shared" ref="N147:N150" si="82">IF(G147&lt;&gt;"",IF(M147&lt;=1.2,1,0),0)</f>
        <v>0</v>
      </c>
      <c r="O147" s="69">
        <v>4</v>
      </c>
      <c r="P147" s="69">
        <v>0</v>
      </c>
      <c r="Q147" s="69">
        <v>0</v>
      </c>
      <c r="R147" s="69">
        <v>321</v>
      </c>
      <c r="S147" s="69">
        <v>0</v>
      </c>
      <c r="T147" s="190">
        <v>6969697</v>
      </c>
      <c r="U147" s="190">
        <v>91407</v>
      </c>
      <c r="V147" s="190">
        <v>6878290</v>
      </c>
      <c r="W147" s="190">
        <v>6904270</v>
      </c>
      <c r="X147" s="190">
        <v>6838357</v>
      </c>
      <c r="Y147" s="190">
        <v>0</v>
      </c>
      <c r="Z147" s="190">
        <v>0</v>
      </c>
      <c r="AA147" s="190">
        <v>0</v>
      </c>
      <c r="AB147" s="190">
        <v>6838357</v>
      </c>
      <c r="AC147" s="190">
        <v>-125491</v>
      </c>
      <c r="AD147" s="186">
        <f t="shared" ref="AD147:AD150" si="83">IF(V147=0,0,AC147/V147)</f>
        <v>-1.8244505538440512E-2</v>
      </c>
      <c r="AE147" s="69">
        <f t="shared" ref="AE147:AE150" si="84">IF(AD147 &lt;=1.1,1,0)</f>
        <v>1</v>
      </c>
      <c r="AF147" s="190">
        <v>-6838357</v>
      </c>
      <c r="AG147" s="190">
        <v>-65427</v>
      </c>
      <c r="AH147" s="69">
        <v>60</v>
      </c>
      <c r="AI147" s="69">
        <v>80</v>
      </c>
      <c r="AJ147" s="69">
        <v>0</v>
      </c>
      <c r="AK147" s="69">
        <v>0</v>
      </c>
      <c r="AL147" s="80">
        <v>-71816</v>
      </c>
      <c r="AM147" s="80">
        <v>0</v>
      </c>
      <c r="AN147" s="69">
        <v>0</v>
      </c>
      <c r="AO147" s="69">
        <v>0</v>
      </c>
      <c r="AP147" s="80">
        <v>0</v>
      </c>
      <c r="AQ147" s="80">
        <v>0</v>
      </c>
      <c r="AR147" s="69">
        <v>0</v>
      </c>
      <c r="AS147" s="69">
        <v>0</v>
      </c>
      <c r="AT147" s="80">
        <v>0</v>
      </c>
      <c r="AU147" s="80">
        <v>0</v>
      </c>
      <c r="AV147" s="69">
        <v>0</v>
      </c>
      <c r="AW147" s="69">
        <v>0</v>
      </c>
      <c r="AX147" s="80">
        <v>0</v>
      </c>
      <c r="AY147" s="80">
        <v>0</v>
      </c>
      <c r="AZ147" s="69">
        <v>0</v>
      </c>
      <c r="BA147" s="69">
        <v>0</v>
      </c>
      <c r="BB147" s="80">
        <v>0</v>
      </c>
      <c r="BC147" s="80">
        <v>0</v>
      </c>
      <c r="BD147" s="69">
        <v>181</v>
      </c>
      <c r="BE147" s="69">
        <v>0</v>
      </c>
      <c r="BF147" s="80">
        <v>13804</v>
      </c>
      <c r="BG147" s="80">
        <v>0</v>
      </c>
      <c r="BH147" s="69">
        <v>0</v>
      </c>
      <c r="BI147" s="69">
        <v>0</v>
      </c>
      <c r="BJ147" s="80">
        <v>18078</v>
      </c>
      <c r="BK147" s="80">
        <v>0</v>
      </c>
      <c r="BL147" s="69">
        <v>0</v>
      </c>
      <c r="BM147" s="69">
        <v>0</v>
      </c>
      <c r="BN147" s="80">
        <v>0</v>
      </c>
      <c r="BO147" s="80">
        <v>0</v>
      </c>
      <c r="BP147" s="69">
        <v>0</v>
      </c>
      <c r="BQ147" s="69">
        <v>0</v>
      </c>
      <c r="BR147" s="80">
        <v>0</v>
      </c>
      <c r="BS147" s="80">
        <v>0</v>
      </c>
      <c r="BT147" s="69">
        <v>0</v>
      </c>
      <c r="BU147" s="69">
        <v>0</v>
      </c>
      <c r="BV147" s="80">
        <v>0</v>
      </c>
      <c r="BW147" s="80">
        <v>0</v>
      </c>
      <c r="BX147" s="69">
        <v>0</v>
      </c>
      <c r="BY147" s="69">
        <v>0</v>
      </c>
      <c r="BZ147" s="80">
        <v>0</v>
      </c>
      <c r="CA147" s="80">
        <v>0</v>
      </c>
      <c r="CB147" s="69">
        <v>0</v>
      </c>
      <c r="CC147" s="69">
        <v>0</v>
      </c>
      <c r="CD147" s="80">
        <v>0</v>
      </c>
      <c r="CE147" s="80">
        <v>0</v>
      </c>
      <c r="CF147" s="69">
        <v>0</v>
      </c>
      <c r="CG147" s="69">
        <v>0</v>
      </c>
      <c r="CH147" s="80">
        <v>0</v>
      </c>
      <c r="CI147" s="80">
        <v>0</v>
      </c>
      <c r="CJ147" s="69">
        <v>181</v>
      </c>
      <c r="CK147" s="69">
        <v>0</v>
      </c>
      <c r="CL147" s="80">
        <v>-39934</v>
      </c>
      <c r="CM147" s="80">
        <v>0</v>
      </c>
      <c r="CN147" s="67" t="s">
        <v>549</v>
      </c>
      <c r="CO147" s="67" t="s">
        <v>550</v>
      </c>
      <c r="CP147" s="67" t="s">
        <v>415</v>
      </c>
      <c r="CQ147" s="67" t="s">
        <v>415</v>
      </c>
      <c r="CR147" s="67" t="s">
        <v>415</v>
      </c>
      <c r="CS147" s="67" t="s">
        <v>415</v>
      </c>
      <c r="CT147" s="68">
        <v>45545</v>
      </c>
      <c r="CU147" s="67" t="s">
        <v>576</v>
      </c>
      <c r="CV147" s="67" t="s">
        <v>579</v>
      </c>
      <c r="CW147" s="68" t="s">
        <v>168</v>
      </c>
      <c r="CX147" s="68">
        <v>45426</v>
      </c>
      <c r="CY147" s="67" t="s">
        <v>580</v>
      </c>
      <c r="CZ147" s="67" t="s">
        <v>581</v>
      </c>
      <c r="DA147" s="67" t="s">
        <v>627</v>
      </c>
      <c r="DB147" s="81">
        <v>9167406.6999999993</v>
      </c>
      <c r="DC147" s="67" t="s">
        <v>551</v>
      </c>
      <c r="DD147" s="67" t="s">
        <v>552</v>
      </c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</row>
    <row r="148" spans="1:1477" s="69" customFormat="1">
      <c r="B148" s="67" t="s">
        <v>5</v>
      </c>
      <c r="C148" s="67" t="s">
        <v>286</v>
      </c>
      <c r="D148" s="67" t="s">
        <v>287</v>
      </c>
      <c r="E148" s="68">
        <v>44662</v>
      </c>
      <c r="F148" s="67" t="s">
        <v>580</v>
      </c>
      <c r="G148" s="158" t="s">
        <v>577</v>
      </c>
      <c r="H148" s="187">
        <v>1</v>
      </c>
      <c r="I148" s="69">
        <v>2</v>
      </c>
      <c r="J148" s="69">
        <v>500</v>
      </c>
      <c r="K148" s="69">
        <v>782</v>
      </c>
      <c r="L148" s="69">
        <v>782</v>
      </c>
      <c r="M148" s="186">
        <f t="shared" si="81"/>
        <v>1.0900000000000001</v>
      </c>
      <c r="N148" s="69">
        <f t="shared" si="82"/>
        <v>1</v>
      </c>
      <c r="O148" s="69">
        <v>0</v>
      </c>
      <c r="P148" s="69">
        <v>0</v>
      </c>
      <c r="Q148" s="69">
        <v>0</v>
      </c>
      <c r="R148" s="69">
        <v>282</v>
      </c>
      <c r="S148" s="69">
        <v>0</v>
      </c>
      <c r="T148" s="190">
        <v>2597679</v>
      </c>
      <c r="U148" s="190">
        <v>50000</v>
      </c>
      <c r="V148" s="190">
        <v>2547679</v>
      </c>
      <c r="W148" s="190">
        <v>2701239</v>
      </c>
      <c r="X148" s="190">
        <v>2676164</v>
      </c>
      <c r="Y148" s="190">
        <v>0</v>
      </c>
      <c r="Z148" s="190">
        <v>0</v>
      </c>
      <c r="AA148" s="190">
        <v>0</v>
      </c>
      <c r="AB148" s="190">
        <v>2676164</v>
      </c>
      <c r="AC148" s="190">
        <v>2676164</v>
      </c>
      <c r="AD148" s="186">
        <f t="shared" si="83"/>
        <v>1.0504321776801551</v>
      </c>
      <c r="AE148" s="69">
        <f t="shared" si="84"/>
        <v>1</v>
      </c>
      <c r="AF148" s="190">
        <v>0</v>
      </c>
      <c r="AG148" s="190">
        <v>103560</v>
      </c>
      <c r="AH148" s="69">
        <v>151</v>
      </c>
      <c r="AI148" s="69">
        <v>86</v>
      </c>
      <c r="AJ148" s="69">
        <v>0</v>
      </c>
      <c r="AK148" s="69">
        <v>0</v>
      </c>
      <c r="AL148" s="80">
        <v>-12464</v>
      </c>
      <c r="AM148" s="80">
        <v>0</v>
      </c>
      <c r="AN148" s="69">
        <v>0</v>
      </c>
      <c r="AO148" s="69">
        <v>0</v>
      </c>
      <c r="AP148" s="80">
        <v>0</v>
      </c>
      <c r="AQ148" s="80">
        <v>0</v>
      </c>
      <c r="AR148" s="69">
        <v>0</v>
      </c>
      <c r="AS148" s="69">
        <v>0</v>
      </c>
      <c r="AT148" s="80">
        <v>0</v>
      </c>
      <c r="AU148" s="80">
        <v>0</v>
      </c>
      <c r="AV148" s="69">
        <v>0</v>
      </c>
      <c r="AW148" s="69">
        <v>0</v>
      </c>
      <c r="AX148" s="80">
        <v>0</v>
      </c>
      <c r="AY148" s="80">
        <v>0</v>
      </c>
      <c r="AZ148" s="69">
        <v>0</v>
      </c>
      <c r="BA148" s="69">
        <v>0</v>
      </c>
      <c r="BB148" s="80">
        <v>0</v>
      </c>
      <c r="BC148" s="80">
        <v>0</v>
      </c>
      <c r="BD148" s="69">
        <v>45</v>
      </c>
      <c r="BE148" s="69">
        <v>0</v>
      </c>
      <c r="BF148" s="80">
        <v>116024</v>
      </c>
      <c r="BG148" s="80">
        <v>0</v>
      </c>
      <c r="BH148" s="69">
        <v>0</v>
      </c>
      <c r="BI148" s="69">
        <v>0</v>
      </c>
      <c r="BJ148" s="80">
        <v>0</v>
      </c>
      <c r="BK148" s="80">
        <v>0</v>
      </c>
      <c r="BL148" s="69">
        <v>0</v>
      </c>
      <c r="BM148" s="69">
        <v>0</v>
      </c>
      <c r="BN148" s="80">
        <v>0</v>
      </c>
      <c r="BO148" s="80">
        <v>0</v>
      </c>
      <c r="BP148" s="69">
        <v>0</v>
      </c>
      <c r="BQ148" s="69">
        <v>0</v>
      </c>
      <c r="BR148" s="80">
        <v>0</v>
      </c>
      <c r="BS148" s="80">
        <v>0</v>
      </c>
      <c r="BT148" s="69">
        <v>0</v>
      </c>
      <c r="BU148" s="69">
        <v>0</v>
      </c>
      <c r="BV148" s="80">
        <v>0</v>
      </c>
      <c r="BW148" s="80">
        <v>0</v>
      </c>
      <c r="BX148" s="69">
        <v>0</v>
      </c>
      <c r="BY148" s="69">
        <v>0</v>
      </c>
      <c r="BZ148" s="80">
        <v>0</v>
      </c>
      <c r="CA148" s="80">
        <v>0</v>
      </c>
      <c r="CB148" s="69">
        <v>0</v>
      </c>
      <c r="CC148" s="69">
        <v>0</v>
      </c>
      <c r="CD148" s="80">
        <v>0</v>
      </c>
      <c r="CE148" s="80">
        <v>0</v>
      </c>
      <c r="CF148" s="69">
        <v>0</v>
      </c>
      <c r="CG148" s="69">
        <v>0</v>
      </c>
      <c r="CH148" s="80">
        <v>0</v>
      </c>
      <c r="CI148" s="80">
        <v>0</v>
      </c>
      <c r="CJ148" s="69">
        <v>45</v>
      </c>
      <c r="CK148" s="69">
        <v>0</v>
      </c>
      <c r="CL148" s="80">
        <v>103560</v>
      </c>
      <c r="CM148" s="80">
        <v>0</v>
      </c>
      <c r="CN148" s="67" t="s">
        <v>553</v>
      </c>
      <c r="CO148" s="67" t="s">
        <v>554</v>
      </c>
      <c r="CP148" s="67" t="s">
        <v>415</v>
      </c>
      <c r="CQ148" s="67" t="s">
        <v>415</v>
      </c>
      <c r="CR148" s="67" t="s">
        <v>415</v>
      </c>
      <c r="CS148" s="67" t="s">
        <v>415</v>
      </c>
      <c r="CT148" s="68">
        <v>45596</v>
      </c>
      <c r="CU148" s="67" t="s">
        <v>578</v>
      </c>
      <c r="CV148" s="67" t="s">
        <v>579</v>
      </c>
      <c r="CW148" s="68" t="s">
        <v>168</v>
      </c>
      <c r="CX148" s="68">
        <v>45506</v>
      </c>
      <c r="CY148" s="67" t="s">
        <v>576</v>
      </c>
      <c r="CZ148" s="67" t="s">
        <v>579</v>
      </c>
      <c r="DA148" s="67" t="s">
        <v>627</v>
      </c>
      <c r="DB148" s="81">
        <v>2860200</v>
      </c>
      <c r="DC148" s="67" t="s">
        <v>555</v>
      </c>
      <c r="DD148" s="67" t="s">
        <v>556</v>
      </c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</row>
    <row r="149" spans="1:1477" s="69" customFormat="1">
      <c r="B149" s="67" t="s">
        <v>5</v>
      </c>
      <c r="C149" s="67" t="s">
        <v>557</v>
      </c>
      <c r="D149" s="67" t="s">
        <v>629</v>
      </c>
      <c r="E149" s="68">
        <v>45043</v>
      </c>
      <c r="F149" s="67" t="s">
        <v>580</v>
      </c>
      <c r="G149" s="158" t="s">
        <v>584</v>
      </c>
      <c r="H149" s="187">
        <v>1</v>
      </c>
      <c r="I149" s="69">
        <v>0</v>
      </c>
      <c r="J149" s="69">
        <v>160</v>
      </c>
      <c r="K149" s="69">
        <v>186</v>
      </c>
      <c r="L149" s="69">
        <v>186</v>
      </c>
      <c r="M149" s="186">
        <f t="shared" si="81"/>
        <v>1</v>
      </c>
      <c r="N149" s="69">
        <f t="shared" si="82"/>
        <v>1</v>
      </c>
      <c r="O149" s="69">
        <v>0</v>
      </c>
      <c r="P149" s="69">
        <v>0</v>
      </c>
      <c r="Q149" s="69">
        <v>0</v>
      </c>
      <c r="R149" s="69">
        <v>26</v>
      </c>
      <c r="S149" s="69">
        <v>0</v>
      </c>
      <c r="T149" s="190">
        <v>897000</v>
      </c>
      <c r="U149" s="190">
        <v>42988</v>
      </c>
      <c r="V149" s="190">
        <v>854012</v>
      </c>
      <c r="W149" s="190">
        <v>897000</v>
      </c>
      <c r="X149" s="190">
        <v>747267</v>
      </c>
      <c r="Y149" s="190">
        <v>0</v>
      </c>
      <c r="Z149" s="190">
        <v>0</v>
      </c>
      <c r="AA149" s="190">
        <v>0</v>
      </c>
      <c r="AB149" s="190">
        <v>747267</v>
      </c>
      <c r="AC149" s="190">
        <v>747246</v>
      </c>
      <c r="AD149" s="186">
        <f t="shared" si="83"/>
        <v>0.8749830213158597</v>
      </c>
      <c r="AE149" s="69">
        <f t="shared" si="84"/>
        <v>1</v>
      </c>
      <c r="AF149" s="190">
        <v>-21</v>
      </c>
      <c r="AG149" s="190">
        <v>0</v>
      </c>
      <c r="AH149" s="69">
        <v>20</v>
      </c>
      <c r="AI149" s="69">
        <v>6</v>
      </c>
      <c r="AJ149" s="69">
        <v>0</v>
      </c>
      <c r="AK149" s="69">
        <v>0</v>
      </c>
      <c r="AL149" s="80">
        <v>0</v>
      </c>
      <c r="AM149" s="80">
        <v>0</v>
      </c>
      <c r="AN149" s="69">
        <v>0</v>
      </c>
      <c r="AO149" s="69">
        <v>0</v>
      </c>
      <c r="AP149" s="80">
        <v>0</v>
      </c>
      <c r="AQ149" s="80">
        <v>0</v>
      </c>
      <c r="AR149" s="69">
        <v>0</v>
      </c>
      <c r="AS149" s="69">
        <v>0</v>
      </c>
      <c r="AT149" s="80">
        <v>0</v>
      </c>
      <c r="AU149" s="80">
        <v>0</v>
      </c>
      <c r="AV149" s="69">
        <v>0</v>
      </c>
      <c r="AW149" s="69">
        <v>0</v>
      </c>
      <c r="AX149" s="80">
        <v>0</v>
      </c>
      <c r="AY149" s="80">
        <v>0</v>
      </c>
      <c r="AZ149" s="69">
        <v>0</v>
      </c>
      <c r="BA149" s="69">
        <v>0</v>
      </c>
      <c r="BB149" s="80">
        <v>0</v>
      </c>
      <c r="BC149" s="80">
        <v>0</v>
      </c>
      <c r="BD149" s="69">
        <v>0</v>
      </c>
      <c r="BE149" s="69">
        <v>0</v>
      </c>
      <c r="BF149" s="80">
        <v>0</v>
      </c>
      <c r="BG149" s="80">
        <v>0</v>
      </c>
      <c r="BH149" s="69">
        <v>0</v>
      </c>
      <c r="BI149" s="69">
        <v>0</v>
      </c>
      <c r="BJ149" s="80">
        <v>0</v>
      </c>
      <c r="BK149" s="80">
        <v>0</v>
      </c>
      <c r="BL149" s="69">
        <v>0</v>
      </c>
      <c r="BM149" s="69">
        <v>0</v>
      </c>
      <c r="BN149" s="80">
        <v>0</v>
      </c>
      <c r="BO149" s="80">
        <v>0</v>
      </c>
      <c r="BP149" s="69">
        <v>0</v>
      </c>
      <c r="BQ149" s="69">
        <v>0</v>
      </c>
      <c r="BR149" s="80">
        <v>0</v>
      </c>
      <c r="BS149" s="80">
        <v>0</v>
      </c>
      <c r="BT149" s="69">
        <v>0</v>
      </c>
      <c r="BU149" s="69">
        <v>0</v>
      </c>
      <c r="BV149" s="80">
        <v>0</v>
      </c>
      <c r="BW149" s="80">
        <v>0</v>
      </c>
      <c r="BX149" s="69">
        <v>0</v>
      </c>
      <c r="BY149" s="69">
        <v>0</v>
      </c>
      <c r="BZ149" s="80">
        <v>0</v>
      </c>
      <c r="CA149" s="80">
        <v>0</v>
      </c>
      <c r="CB149" s="69">
        <v>0</v>
      </c>
      <c r="CC149" s="69">
        <v>0</v>
      </c>
      <c r="CD149" s="80">
        <v>0</v>
      </c>
      <c r="CE149" s="80">
        <v>0</v>
      </c>
      <c r="CF149" s="69">
        <v>0</v>
      </c>
      <c r="CG149" s="69">
        <v>0</v>
      </c>
      <c r="CH149" s="80">
        <v>0</v>
      </c>
      <c r="CI149" s="80">
        <v>0</v>
      </c>
      <c r="CJ149" s="69">
        <v>0</v>
      </c>
      <c r="CK149" s="69">
        <v>0</v>
      </c>
      <c r="CL149" s="80">
        <v>0</v>
      </c>
      <c r="CM149" s="80">
        <v>0</v>
      </c>
      <c r="CN149" s="67" t="s">
        <v>496</v>
      </c>
      <c r="CO149" s="67" t="s">
        <v>497</v>
      </c>
      <c r="CP149" s="67" t="s">
        <v>415</v>
      </c>
      <c r="CQ149" s="67" t="s">
        <v>415</v>
      </c>
      <c r="CR149" s="67" t="s">
        <v>415</v>
      </c>
      <c r="CS149" s="67" t="s">
        <v>415</v>
      </c>
      <c r="CT149" s="68">
        <v>45558</v>
      </c>
      <c r="CU149" s="67" t="s">
        <v>576</v>
      </c>
      <c r="CV149" s="67" t="s">
        <v>579</v>
      </c>
      <c r="CW149" s="68" t="s">
        <v>168</v>
      </c>
      <c r="CX149" s="68">
        <v>45491</v>
      </c>
      <c r="CY149" s="67" t="s">
        <v>576</v>
      </c>
      <c r="CZ149" s="67" t="s">
        <v>579</v>
      </c>
      <c r="DA149" s="67" t="s">
        <v>626</v>
      </c>
      <c r="DB149" s="81">
        <v>902745.5</v>
      </c>
      <c r="DC149" s="67"/>
      <c r="DD149" s="67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</row>
    <row r="150" spans="1:1477" s="69" customFormat="1">
      <c r="B150" s="67" t="s">
        <v>5</v>
      </c>
      <c r="C150" s="67" t="s">
        <v>288</v>
      </c>
      <c r="D150" s="67" t="s">
        <v>289</v>
      </c>
      <c r="E150" s="68">
        <v>45089</v>
      </c>
      <c r="F150" s="67" t="s">
        <v>580</v>
      </c>
      <c r="G150" s="158" t="s">
        <v>584</v>
      </c>
      <c r="H150" s="187">
        <v>2</v>
      </c>
      <c r="I150" s="69">
        <v>4</v>
      </c>
      <c r="J150" s="69">
        <v>330</v>
      </c>
      <c r="K150" s="69">
        <v>352</v>
      </c>
      <c r="L150" s="69">
        <v>324</v>
      </c>
      <c r="M150" s="186">
        <f t="shared" si="81"/>
        <v>0.91515151515151516</v>
      </c>
      <c r="N150" s="69">
        <f t="shared" si="82"/>
        <v>1</v>
      </c>
      <c r="O150" s="69">
        <v>28</v>
      </c>
      <c r="P150" s="69">
        <v>0</v>
      </c>
      <c r="Q150" s="69">
        <v>0</v>
      </c>
      <c r="R150" s="69">
        <v>22</v>
      </c>
      <c r="S150" s="69">
        <v>0</v>
      </c>
      <c r="T150" s="190">
        <v>1937336</v>
      </c>
      <c r="U150" s="190">
        <v>0</v>
      </c>
      <c r="V150" s="190">
        <v>1937336</v>
      </c>
      <c r="W150" s="190">
        <v>1987336</v>
      </c>
      <c r="X150" s="190">
        <v>1966014</v>
      </c>
      <c r="Y150" s="190">
        <v>0</v>
      </c>
      <c r="Z150" s="190">
        <v>0</v>
      </c>
      <c r="AA150" s="190">
        <v>0</v>
      </c>
      <c r="AB150" s="190">
        <v>1966014</v>
      </c>
      <c r="AC150" s="190">
        <v>0</v>
      </c>
      <c r="AD150" s="186">
        <f t="shared" si="83"/>
        <v>0</v>
      </c>
      <c r="AE150" s="69">
        <f t="shared" si="84"/>
        <v>1</v>
      </c>
      <c r="AF150" s="190">
        <v>-1966014</v>
      </c>
      <c r="AG150" s="190">
        <v>50000</v>
      </c>
      <c r="AH150" s="69">
        <v>0</v>
      </c>
      <c r="AI150" s="69">
        <v>22</v>
      </c>
      <c r="AJ150" s="69">
        <v>0</v>
      </c>
      <c r="AK150" s="69">
        <v>0</v>
      </c>
      <c r="AL150" s="80">
        <v>13249</v>
      </c>
      <c r="AM150" s="80">
        <v>0</v>
      </c>
      <c r="AN150" s="69">
        <v>0</v>
      </c>
      <c r="AO150" s="69">
        <v>0</v>
      </c>
      <c r="AP150" s="80">
        <v>6779</v>
      </c>
      <c r="AQ150" s="80">
        <v>0</v>
      </c>
      <c r="AR150" s="69">
        <v>0</v>
      </c>
      <c r="AS150" s="69">
        <v>0</v>
      </c>
      <c r="AT150" s="80">
        <v>0</v>
      </c>
      <c r="AU150" s="80">
        <v>0</v>
      </c>
      <c r="AV150" s="69">
        <v>0</v>
      </c>
      <c r="AW150" s="69">
        <v>0</v>
      </c>
      <c r="AX150" s="80">
        <v>0</v>
      </c>
      <c r="AY150" s="80">
        <v>0</v>
      </c>
      <c r="AZ150" s="69">
        <v>0</v>
      </c>
      <c r="BA150" s="69">
        <v>0</v>
      </c>
      <c r="BB150" s="80">
        <v>0</v>
      </c>
      <c r="BC150" s="80">
        <v>0</v>
      </c>
      <c r="BD150" s="69">
        <v>0</v>
      </c>
      <c r="BE150" s="69">
        <v>0</v>
      </c>
      <c r="BF150" s="80">
        <v>8650</v>
      </c>
      <c r="BG150" s="80">
        <v>0</v>
      </c>
      <c r="BH150" s="69">
        <v>0</v>
      </c>
      <c r="BI150" s="69">
        <v>0</v>
      </c>
      <c r="BJ150" s="80">
        <v>0</v>
      </c>
      <c r="BK150" s="80">
        <v>0</v>
      </c>
      <c r="BL150" s="69">
        <v>0</v>
      </c>
      <c r="BM150" s="69">
        <v>0</v>
      </c>
      <c r="BN150" s="80">
        <v>0</v>
      </c>
      <c r="BO150" s="80">
        <v>0</v>
      </c>
      <c r="BP150" s="69">
        <v>0</v>
      </c>
      <c r="BQ150" s="69">
        <v>0</v>
      </c>
      <c r="BR150" s="80">
        <v>0</v>
      </c>
      <c r="BS150" s="80">
        <v>0</v>
      </c>
      <c r="BT150" s="69">
        <v>0</v>
      </c>
      <c r="BU150" s="69">
        <v>0</v>
      </c>
      <c r="BV150" s="80">
        <v>0</v>
      </c>
      <c r="BW150" s="80">
        <v>0</v>
      </c>
      <c r="BX150" s="69">
        <v>0</v>
      </c>
      <c r="BY150" s="69">
        <v>0</v>
      </c>
      <c r="BZ150" s="80">
        <v>0</v>
      </c>
      <c r="CA150" s="80">
        <v>0</v>
      </c>
      <c r="CB150" s="69">
        <v>0</v>
      </c>
      <c r="CC150" s="69">
        <v>0</v>
      </c>
      <c r="CD150" s="80">
        <v>0</v>
      </c>
      <c r="CE150" s="80">
        <v>0</v>
      </c>
      <c r="CF150" s="69">
        <v>0</v>
      </c>
      <c r="CG150" s="69">
        <v>0</v>
      </c>
      <c r="CH150" s="80">
        <v>0</v>
      </c>
      <c r="CI150" s="80">
        <v>0</v>
      </c>
      <c r="CJ150" s="69">
        <v>0</v>
      </c>
      <c r="CK150" s="69">
        <v>0</v>
      </c>
      <c r="CL150" s="80">
        <v>28678</v>
      </c>
      <c r="CM150" s="80">
        <v>0</v>
      </c>
      <c r="CN150" s="67" t="s">
        <v>444</v>
      </c>
      <c r="CO150" s="67" t="s">
        <v>445</v>
      </c>
      <c r="CP150" s="67" t="s">
        <v>415</v>
      </c>
      <c r="CQ150" s="67" t="s">
        <v>415</v>
      </c>
      <c r="CR150" s="67" t="s">
        <v>415</v>
      </c>
      <c r="CS150" s="67" t="s">
        <v>415</v>
      </c>
      <c r="CT150" s="68">
        <v>45568</v>
      </c>
      <c r="CU150" s="67" t="s">
        <v>578</v>
      </c>
      <c r="CV150" s="67" t="s">
        <v>579</v>
      </c>
      <c r="CW150" s="68" t="s">
        <v>168</v>
      </c>
      <c r="CX150" s="68">
        <v>45513</v>
      </c>
      <c r="CY150" s="67" t="s">
        <v>576</v>
      </c>
      <c r="CZ150" s="67" t="s">
        <v>579</v>
      </c>
      <c r="DA150" s="67" t="s">
        <v>627</v>
      </c>
      <c r="DB150" s="81">
        <v>2649100</v>
      </c>
      <c r="DC150" s="67" t="s">
        <v>547</v>
      </c>
      <c r="DD150" s="67" t="s">
        <v>548</v>
      </c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</row>
    <row r="151" spans="1:1477" s="98" customFormat="1" ht="12.75" thickBot="1">
      <c r="A151" s="134"/>
      <c r="B151" s="99"/>
      <c r="C151" s="99"/>
      <c r="D151" s="99"/>
      <c r="E151" s="197"/>
      <c r="F151" s="99"/>
      <c r="G151" s="99"/>
      <c r="H151" s="198"/>
      <c r="T151" s="100"/>
      <c r="U151" s="100"/>
      <c r="V151" s="100"/>
      <c r="W151" s="100"/>
      <c r="X151" s="100"/>
      <c r="Y151" s="193"/>
      <c r="Z151" s="193"/>
      <c r="AA151" s="193"/>
      <c r="AB151" s="193"/>
      <c r="AC151" s="193"/>
      <c r="AF151" s="193"/>
      <c r="AG151" s="193"/>
      <c r="AL151" s="100"/>
      <c r="AM151" s="100"/>
      <c r="AP151" s="100"/>
      <c r="AQ151" s="100"/>
      <c r="AT151" s="100"/>
      <c r="AU151" s="100"/>
      <c r="AX151" s="100"/>
      <c r="AY151" s="100"/>
      <c r="BB151" s="100"/>
      <c r="BC151" s="100"/>
      <c r="BF151" s="100"/>
      <c r="BG151" s="100"/>
      <c r="BJ151" s="100"/>
      <c r="BK151" s="100"/>
      <c r="BN151" s="100"/>
      <c r="BO151" s="100"/>
      <c r="BR151" s="100"/>
      <c r="BS151" s="100"/>
      <c r="BV151" s="100"/>
      <c r="BW151" s="100"/>
      <c r="BZ151" s="100"/>
      <c r="CA151" s="100"/>
      <c r="CD151" s="100"/>
      <c r="CE151" s="100"/>
      <c r="CH151" s="100"/>
      <c r="CI151" s="100"/>
      <c r="CL151" s="100"/>
      <c r="CM151" s="100"/>
      <c r="CN151" s="99"/>
      <c r="CO151" s="99"/>
      <c r="CP151" s="99"/>
      <c r="CQ151" s="99"/>
      <c r="CR151" s="99"/>
      <c r="CS151" s="99"/>
      <c r="CT151" s="197"/>
      <c r="CU151" s="99"/>
      <c r="CV151" s="99"/>
      <c r="CW151" s="197"/>
      <c r="CX151" s="197"/>
      <c r="CY151" s="99"/>
      <c r="CZ151" s="99"/>
      <c r="DB151" s="101"/>
      <c r="DC151" s="99"/>
      <c r="DD151" s="212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</row>
    <row r="152" spans="1:1477" s="6" customFormat="1" ht="24" customHeight="1" thickTop="1" thickBot="1">
      <c r="A152" s="135"/>
      <c r="B152" s="270" t="s">
        <v>647</v>
      </c>
      <c r="C152" s="271"/>
      <c r="D152" s="272"/>
      <c r="E152" s="91"/>
      <c r="F152" s="92"/>
      <c r="G152" s="159">
        <f>IF(B146="","",ROWS(B146:B151)-1)</f>
        <v>5</v>
      </c>
      <c r="H152" s="93">
        <f>SUM(H146:H151)</f>
        <v>7</v>
      </c>
      <c r="I152" s="93">
        <f>SUM(I146:I151)</f>
        <v>11</v>
      </c>
      <c r="J152" s="93">
        <f>SUM(J146:J151)</f>
        <v>2390</v>
      </c>
      <c r="K152" s="93">
        <f>SUM(K146:K151)</f>
        <v>3418</v>
      </c>
      <c r="L152" s="93">
        <f>SUM(L146:L151)</f>
        <v>3386</v>
      </c>
      <c r="M152" s="142">
        <f>IF(G152="",0,N152/G152)</f>
        <v>0.8</v>
      </c>
      <c r="N152" s="93">
        <f t="shared" ref="N152:AC152" si="85">SUM(N146:N151)</f>
        <v>4</v>
      </c>
      <c r="O152" s="93">
        <f t="shared" si="85"/>
        <v>32</v>
      </c>
      <c r="P152" s="94">
        <f t="shared" si="85"/>
        <v>0</v>
      </c>
      <c r="Q152" s="94">
        <f t="shared" si="85"/>
        <v>0</v>
      </c>
      <c r="R152" s="93">
        <f t="shared" si="85"/>
        <v>1028</v>
      </c>
      <c r="S152" s="93">
        <f t="shared" si="85"/>
        <v>0</v>
      </c>
      <c r="T152" s="95">
        <f t="shared" si="85"/>
        <v>17568829</v>
      </c>
      <c r="U152" s="95">
        <f t="shared" si="85"/>
        <v>234395</v>
      </c>
      <c r="V152" s="95">
        <f t="shared" si="85"/>
        <v>17334434</v>
      </c>
      <c r="W152" s="95">
        <f t="shared" si="85"/>
        <v>18059296</v>
      </c>
      <c r="X152" s="95">
        <f t="shared" si="85"/>
        <v>17794829</v>
      </c>
      <c r="Y152" s="95">
        <f t="shared" si="85"/>
        <v>0</v>
      </c>
      <c r="Z152" s="95">
        <f t="shared" si="85"/>
        <v>0</v>
      </c>
      <c r="AA152" s="95">
        <f t="shared" si="85"/>
        <v>0</v>
      </c>
      <c r="AB152" s="95">
        <f t="shared" si="85"/>
        <v>17794829</v>
      </c>
      <c r="AC152" s="95">
        <f t="shared" si="85"/>
        <v>8864946</v>
      </c>
      <c r="AD152" s="142">
        <f>IF(G152="",0,AE152/G152)</f>
        <v>1</v>
      </c>
      <c r="AE152" s="147">
        <f t="shared" ref="AE152:CM152" si="86">SUM(AE146:AE151)</f>
        <v>5</v>
      </c>
      <c r="AF152" s="95">
        <f t="shared" si="86"/>
        <v>-8804392</v>
      </c>
      <c r="AG152" s="95">
        <f t="shared" si="86"/>
        <v>490467</v>
      </c>
      <c r="AH152" s="96">
        <f t="shared" si="86"/>
        <v>419</v>
      </c>
      <c r="AI152" s="96">
        <f t="shared" si="86"/>
        <v>295</v>
      </c>
      <c r="AJ152" s="96">
        <f t="shared" si="86"/>
        <v>10</v>
      </c>
      <c r="AK152" s="96">
        <f t="shared" si="86"/>
        <v>0</v>
      </c>
      <c r="AL152" s="95">
        <f t="shared" si="86"/>
        <v>-60024</v>
      </c>
      <c r="AM152" s="95">
        <f t="shared" si="86"/>
        <v>0</v>
      </c>
      <c r="AN152" s="96">
        <f t="shared" si="86"/>
        <v>0</v>
      </c>
      <c r="AO152" s="96">
        <f t="shared" si="86"/>
        <v>0</v>
      </c>
      <c r="AP152" s="95">
        <f t="shared" si="86"/>
        <v>126886</v>
      </c>
      <c r="AQ152" s="95">
        <f t="shared" si="86"/>
        <v>0</v>
      </c>
      <c r="AR152" s="96">
        <f t="shared" si="86"/>
        <v>0</v>
      </c>
      <c r="AS152" s="96">
        <f t="shared" si="86"/>
        <v>0</v>
      </c>
      <c r="AT152" s="95">
        <f t="shared" si="86"/>
        <v>0</v>
      </c>
      <c r="AU152" s="95">
        <f t="shared" si="86"/>
        <v>0</v>
      </c>
      <c r="AV152" s="96">
        <f t="shared" si="86"/>
        <v>0</v>
      </c>
      <c r="AW152" s="96">
        <f t="shared" si="86"/>
        <v>0</v>
      </c>
      <c r="AX152" s="95">
        <f t="shared" si="86"/>
        <v>0</v>
      </c>
      <c r="AY152" s="95">
        <f t="shared" si="86"/>
        <v>0</v>
      </c>
      <c r="AZ152" s="96">
        <f t="shared" si="86"/>
        <v>0</v>
      </c>
      <c r="BA152" s="96">
        <f t="shared" si="86"/>
        <v>0</v>
      </c>
      <c r="BB152" s="95">
        <f t="shared" si="86"/>
        <v>0</v>
      </c>
      <c r="BC152" s="95">
        <f t="shared" si="86"/>
        <v>0</v>
      </c>
      <c r="BD152" s="96">
        <f t="shared" si="86"/>
        <v>226</v>
      </c>
      <c r="BE152" s="96">
        <f t="shared" si="86"/>
        <v>0</v>
      </c>
      <c r="BF152" s="95">
        <f t="shared" si="86"/>
        <v>457273</v>
      </c>
      <c r="BG152" s="95">
        <f t="shared" si="86"/>
        <v>0</v>
      </c>
      <c r="BH152" s="96">
        <f t="shared" si="86"/>
        <v>0</v>
      </c>
      <c r="BI152" s="96">
        <f t="shared" si="86"/>
        <v>0</v>
      </c>
      <c r="BJ152" s="95">
        <f t="shared" si="86"/>
        <v>18078</v>
      </c>
      <c r="BK152" s="95">
        <f t="shared" si="86"/>
        <v>0</v>
      </c>
      <c r="BL152" s="96">
        <f t="shared" si="86"/>
        <v>0</v>
      </c>
      <c r="BM152" s="96">
        <f t="shared" si="86"/>
        <v>0</v>
      </c>
      <c r="BN152" s="95">
        <f t="shared" si="86"/>
        <v>0</v>
      </c>
      <c r="BO152" s="95">
        <f t="shared" si="86"/>
        <v>0</v>
      </c>
      <c r="BP152" s="96">
        <f t="shared" si="86"/>
        <v>78</v>
      </c>
      <c r="BQ152" s="96">
        <f t="shared" si="86"/>
        <v>0</v>
      </c>
      <c r="BR152" s="95">
        <f t="shared" si="86"/>
        <v>0</v>
      </c>
      <c r="BS152" s="95">
        <f t="shared" si="86"/>
        <v>0</v>
      </c>
      <c r="BT152" s="96">
        <f t="shared" si="86"/>
        <v>0</v>
      </c>
      <c r="BU152" s="96">
        <f t="shared" si="86"/>
        <v>0</v>
      </c>
      <c r="BV152" s="95">
        <f t="shared" si="86"/>
        <v>0</v>
      </c>
      <c r="BW152" s="95">
        <f t="shared" si="86"/>
        <v>0</v>
      </c>
      <c r="BX152" s="96">
        <f t="shared" si="86"/>
        <v>0</v>
      </c>
      <c r="BY152" s="96">
        <f t="shared" si="86"/>
        <v>0</v>
      </c>
      <c r="BZ152" s="95">
        <f t="shared" si="86"/>
        <v>0</v>
      </c>
      <c r="CA152" s="95">
        <f t="shared" si="86"/>
        <v>0</v>
      </c>
      <c r="CB152" s="96">
        <f t="shared" si="86"/>
        <v>0</v>
      </c>
      <c r="CC152" s="96">
        <f t="shared" si="86"/>
        <v>0</v>
      </c>
      <c r="CD152" s="95">
        <f t="shared" si="86"/>
        <v>0</v>
      </c>
      <c r="CE152" s="95">
        <f t="shared" si="86"/>
        <v>0</v>
      </c>
      <c r="CF152" s="96">
        <f t="shared" si="86"/>
        <v>0</v>
      </c>
      <c r="CG152" s="96">
        <f t="shared" si="86"/>
        <v>0</v>
      </c>
      <c r="CH152" s="95">
        <f t="shared" si="86"/>
        <v>0</v>
      </c>
      <c r="CI152" s="95">
        <f t="shared" si="86"/>
        <v>0</v>
      </c>
      <c r="CJ152" s="96">
        <f t="shared" si="86"/>
        <v>314</v>
      </c>
      <c r="CK152" s="96">
        <f t="shared" si="86"/>
        <v>0</v>
      </c>
      <c r="CL152" s="95">
        <f t="shared" si="86"/>
        <v>542214</v>
      </c>
      <c r="CM152" s="95">
        <f t="shared" si="86"/>
        <v>0</v>
      </c>
      <c r="CN152" s="97"/>
      <c r="CO152" s="97"/>
      <c r="CP152" s="97"/>
      <c r="CQ152" s="97"/>
      <c r="CR152" s="97"/>
      <c r="CS152" s="97"/>
      <c r="CT152" s="91"/>
      <c r="CU152" s="92"/>
      <c r="CV152" s="92"/>
      <c r="CW152" s="91"/>
      <c r="CX152" s="91"/>
      <c r="CY152" s="92"/>
      <c r="CZ152" s="92"/>
      <c r="DA152" s="92"/>
      <c r="DB152" s="95"/>
      <c r="DC152" s="97"/>
      <c r="DD152" s="15"/>
    </row>
    <row r="153" spans="1:1477" s="6" customFormat="1" ht="24" customHeight="1" thickTop="1">
      <c r="B153" s="258" t="s">
        <v>37</v>
      </c>
      <c r="C153" s="259"/>
      <c r="D153" s="260"/>
      <c r="E153" s="110"/>
      <c r="F153" s="111"/>
      <c r="G153" s="112">
        <f t="shared" ref="G153:L153" si="87">SUM(G152,G145)</f>
        <v>14</v>
      </c>
      <c r="H153" s="112">
        <f t="shared" si="87"/>
        <v>34</v>
      </c>
      <c r="I153" s="112">
        <f t="shared" si="87"/>
        <v>26</v>
      </c>
      <c r="J153" s="112">
        <f t="shared" si="87"/>
        <v>5790</v>
      </c>
      <c r="K153" s="112">
        <f t="shared" si="87"/>
        <v>7604</v>
      </c>
      <c r="L153" s="112">
        <f t="shared" si="87"/>
        <v>7214</v>
      </c>
      <c r="M153" s="142">
        <f>IF(G153=0,0,N153/G153)</f>
        <v>0.9285714285714286</v>
      </c>
      <c r="N153" s="112">
        <f t="shared" ref="N153:AC153" si="88">SUM(N152,N145)</f>
        <v>13</v>
      </c>
      <c r="O153" s="112">
        <f t="shared" si="88"/>
        <v>390</v>
      </c>
      <c r="P153" s="113">
        <f t="shared" si="88"/>
        <v>0</v>
      </c>
      <c r="Q153" s="113">
        <f t="shared" si="88"/>
        <v>0</v>
      </c>
      <c r="R153" s="112">
        <f t="shared" si="88"/>
        <v>1719</v>
      </c>
      <c r="S153" s="112">
        <f t="shared" si="88"/>
        <v>95</v>
      </c>
      <c r="T153" s="114">
        <f t="shared" si="88"/>
        <v>79054790</v>
      </c>
      <c r="U153" s="114">
        <f t="shared" si="88"/>
        <v>886576</v>
      </c>
      <c r="V153" s="114">
        <f t="shared" si="88"/>
        <v>78168215</v>
      </c>
      <c r="W153" s="114">
        <f t="shared" si="88"/>
        <v>80335446</v>
      </c>
      <c r="X153" s="114">
        <f t="shared" si="88"/>
        <v>79079964</v>
      </c>
      <c r="Y153" s="114">
        <f t="shared" si="88"/>
        <v>0</v>
      </c>
      <c r="Z153" s="114">
        <f t="shared" si="88"/>
        <v>1220000</v>
      </c>
      <c r="AA153" s="114">
        <f t="shared" si="88"/>
        <v>1220000</v>
      </c>
      <c r="AB153" s="114">
        <f t="shared" si="88"/>
        <v>80299964</v>
      </c>
      <c r="AC153" s="114">
        <f t="shared" si="88"/>
        <v>70506795</v>
      </c>
      <c r="AD153" s="142">
        <f>IF(G153=0,0,AE153/G153)</f>
        <v>1</v>
      </c>
      <c r="AE153" s="144">
        <f t="shared" ref="AE153:CM153" si="89">SUM(AE152,AE145)</f>
        <v>14</v>
      </c>
      <c r="AF153" s="114">
        <f t="shared" si="89"/>
        <v>-9537033</v>
      </c>
      <c r="AG153" s="114">
        <f t="shared" si="89"/>
        <v>1280656</v>
      </c>
      <c r="AH153" s="115">
        <f t="shared" si="89"/>
        <v>836</v>
      </c>
      <c r="AI153" s="115">
        <f t="shared" si="89"/>
        <v>537</v>
      </c>
      <c r="AJ153" s="115">
        <f t="shared" si="89"/>
        <v>10</v>
      </c>
      <c r="AK153" s="115">
        <f t="shared" si="89"/>
        <v>0</v>
      </c>
      <c r="AL153" s="114">
        <f t="shared" si="89"/>
        <v>328929</v>
      </c>
      <c r="AM153" s="114">
        <f t="shared" si="89"/>
        <v>0</v>
      </c>
      <c r="AN153" s="115">
        <f t="shared" si="89"/>
        <v>0</v>
      </c>
      <c r="AO153" s="115">
        <f t="shared" si="89"/>
        <v>95</v>
      </c>
      <c r="AP153" s="114">
        <f t="shared" si="89"/>
        <v>486328</v>
      </c>
      <c r="AQ153" s="114">
        <f t="shared" si="89"/>
        <v>210000</v>
      </c>
      <c r="AR153" s="115">
        <f t="shared" si="89"/>
        <v>0</v>
      </c>
      <c r="AS153" s="115">
        <f t="shared" si="89"/>
        <v>0</v>
      </c>
      <c r="AT153" s="114">
        <f t="shared" si="89"/>
        <v>0</v>
      </c>
      <c r="AU153" s="114">
        <f t="shared" si="89"/>
        <v>0</v>
      </c>
      <c r="AV153" s="115">
        <f t="shared" si="89"/>
        <v>0</v>
      </c>
      <c r="AW153" s="115">
        <f t="shared" si="89"/>
        <v>0</v>
      </c>
      <c r="AX153" s="114">
        <f t="shared" si="89"/>
        <v>0</v>
      </c>
      <c r="AY153" s="114">
        <f t="shared" si="89"/>
        <v>0</v>
      </c>
      <c r="AZ153" s="115">
        <f t="shared" si="89"/>
        <v>0</v>
      </c>
      <c r="BA153" s="115">
        <f t="shared" si="89"/>
        <v>0</v>
      </c>
      <c r="BB153" s="114">
        <f t="shared" si="89"/>
        <v>0</v>
      </c>
      <c r="BC153" s="114">
        <f t="shared" si="89"/>
        <v>0</v>
      </c>
      <c r="BD153" s="115">
        <f t="shared" si="89"/>
        <v>226</v>
      </c>
      <c r="BE153" s="115">
        <f t="shared" si="89"/>
        <v>0</v>
      </c>
      <c r="BF153" s="114">
        <f t="shared" si="89"/>
        <v>586549</v>
      </c>
      <c r="BG153" s="114">
        <f t="shared" si="89"/>
        <v>0</v>
      </c>
      <c r="BH153" s="115">
        <f t="shared" si="89"/>
        <v>32</v>
      </c>
      <c r="BI153" s="115">
        <f t="shared" si="89"/>
        <v>0</v>
      </c>
      <c r="BJ153" s="114">
        <f t="shared" si="89"/>
        <v>29490</v>
      </c>
      <c r="BK153" s="114">
        <f t="shared" si="89"/>
        <v>0</v>
      </c>
      <c r="BL153" s="115">
        <f t="shared" si="89"/>
        <v>0</v>
      </c>
      <c r="BM153" s="115">
        <f t="shared" si="89"/>
        <v>0</v>
      </c>
      <c r="BN153" s="114">
        <f t="shared" si="89"/>
        <v>0</v>
      </c>
      <c r="BO153" s="114">
        <f t="shared" si="89"/>
        <v>0</v>
      </c>
      <c r="BP153" s="115">
        <f t="shared" si="89"/>
        <v>78</v>
      </c>
      <c r="BQ153" s="115">
        <f t="shared" si="89"/>
        <v>0</v>
      </c>
      <c r="BR153" s="114">
        <f t="shared" si="89"/>
        <v>191857</v>
      </c>
      <c r="BS153" s="114">
        <f t="shared" si="89"/>
        <v>0</v>
      </c>
      <c r="BT153" s="115">
        <f t="shared" si="89"/>
        <v>0</v>
      </c>
      <c r="BU153" s="115">
        <f t="shared" si="89"/>
        <v>0</v>
      </c>
      <c r="BV153" s="114">
        <f t="shared" si="89"/>
        <v>0</v>
      </c>
      <c r="BW153" s="114">
        <f t="shared" si="89"/>
        <v>0</v>
      </c>
      <c r="BX153" s="115">
        <f t="shared" si="89"/>
        <v>0</v>
      </c>
      <c r="BY153" s="115">
        <f t="shared" si="89"/>
        <v>0</v>
      </c>
      <c r="BZ153" s="114">
        <f t="shared" si="89"/>
        <v>3129</v>
      </c>
      <c r="CA153" s="114">
        <f t="shared" si="89"/>
        <v>3129</v>
      </c>
      <c r="CB153" s="115">
        <f t="shared" si="89"/>
        <v>0</v>
      </c>
      <c r="CC153" s="115">
        <f t="shared" si="89"/>
        <v>0</v>
      </c>
      <c r="CD153" s="114">
        <f t="shared" si="89"/>
        <v>0</v>
      </c>
      <c r="CE153" s="114">
        <f t="shared" si="89"/>
        <v>0</v>
      </c>
      <c r="CF153" s="115">
        <f t="shared" si="89"/>
        <v>0</v>
      </c>
      <c r="CG153" s="115">
        <f t="shared" si="89"/>
        <v>0</v>
      </c>
      <c r="CH153" s="114">
        <f t="shared" si="89"/>
        <v>0</v>
      </c>
      <c r="CI153" s="114">
        <f t="shared" si="89"/>
        <v>0</v>
      </c>
      <c r="CJ153" s="115">
        <f t="shared" si="89"/>
        <v>346</v>
      </c>
      <c r="CK153" s="115">
        <f t="shared" si="89"/>
        <v>95</v>
      </c>
      <c r="CL153" s="114">
        <f t="shared" si="89"/>
        <v>1626283</v>
      </c>
      <c r="CM153" s="114">
        <f t="shared" si="89"/>
        <v>213129</v>
      </c>
      <c r="CN153" s="116"/>
      <c r="CO153" s="116"/>
      <c r="CP153" s="116"/>
      <c r="CQ153" s="116"/>
      <c r="CR153" s="116"/>
      <c r="CS153" s="116"/>
      <c r="CT153" s="110"/>
      <c r="CU153" s="111"/>
      <c r="CV153" s="111"/>
      <c r="CW153" s="110"/>
      <c r="CX153" s="110"/>
      <c r="CY153" s="111"/>
      <c r="CZ153" s="111"/>
      <c r="DA153" s="111"/>
      <c r="DB153" s="114"/>
      <c r="DC153" s="116"/>
      <c r="DD153" s="116"/>
    </row>
    <row r="154" spans="1:1477" s="69" customFormat="1">
      <c r="B154" s="67" t="s">
        <v>6</v>
      </c>
      <c r="C154" s="67" t="s">
        <v>318</v>
      </c>
      <c r="D154" s="67" t="s">
        <v>319</v>
      </c>
      <c r="E154" s="68">
        <v>44153</v>
      </c>
      <c r="F154" s="67" t="s">
        <v>578</v>
      </c>
      <c r="G154" s="67" t="s">
        <v>586</v>
      </c>
      <c r="H154" s="187">
        <v>2</v>
      </c>
      <c r="I154" s="69">
        <v>11</v>
      </c>
      <c r="J154" s="69">
        <v>700</v>
      </c>
      <c r="K154" s="69">
        <v>961</v>
      </c>
      <c r="L154" s="69">
        <v>953</v>
      </c>
      <c r="M154" s="186">
        <f>IF(J154 = 0,0,(L154-AH154-AI154)/J154)</f>
        <v>1.05</v>
      </c>
      <c r="N154" s="69">
        <f>IF(G154&lt;&gt;"",IF(M154&lt;=1.2,1,0),0)</f>
        <v>1</v>
      </c>
      <c r="O154" s="69">
        <v>8</v>
      </c>
      <c r="P154" s="69">
        <v>0</v>
      </c>
      <c r="Q154" s="69">
        <v>0</v>
      </c>
      <c r="R154" s="69">
        <v>218</v>
      </c>
      <c r="S154" s="69">
        <v>43</v>
      </c>
      <c r="T154" s="190">
        <v>16728833</v>
      </c>
      <c r="U154" s="190">
        <v>239863</v>
      </c>
      <c r="V154" s="190">
        <v>16488970</v>
      </c>
      <c r="W154" s="190">
        <v>18036076</v>
      </c>
      <c r="X154" s="190">
        <v>18037280</v>
      </c>
      <c r="Y154" s="190">
        <v>0</v>
      </c>
      <c r="Z154" s="190">
        <v>0</v>
      </c>
      <c r="AA154" s="190">
        <v>0</v>
      </c>
      <c r="AB154" s="190">
        <v>18037280</v>
      </c>
      <c r="AC154" s="190">
        <v>18987569</v>
      </c>
      <c r="AD154" s="186">
        <f>IF(V154=0,0,AC154/V154)</f>
        <v>1.1515315389621061</v>
      </c>
      <c r="AE154" s="69">
        <f>IF(AD154 &lt;=1.1,1,0)</f>
        <v>0</v>
      </c>
      <c r="AF154" s="190">
        <v>1096394</v>
      </c>
      <c r="AG154" s="190">
        <v>1307244</v>
      </c>
      <c r="AH154" s="69">
        <v>167</v>
      </c>
      <c r="AI154" s="69">
        <v>51</v>
      </c>
      <c r="AJ154" s="69">
        <v>0</v>
      </c>
      <c r="AK154" s="69">
        <v>39</v>
      </c>
      <c r="AL154" s="80">
        <v>487932</v>
      </c>
      <c r="AM154" s="80">
        <v>0</v>
      </c>
      <c r="AN154" s="69">
        <v>0</v>
      </c>
      <c r="AO154" s="69">
        <v>4</v>
      </c>
      <c r="AP154" s="80">
        <v>893855</v>
      </c>
      <c r="AQ154" s="80">
        <v>7595</v>
      </c>
      <c r="AR154" s="69">
        <v>0</v>
      </c>
      <c r="AS154" s="69">
        <v>0</v>
      </c>
      <c r="AT154" s="80">
        <v>0</v>
      </c>
      <c r="AU154" s="80">
        <v>0</v>
      </c>
      <c r="AV154" s="69">
        <v>0</v>
      </c>
      <c r="AW154" s="69">
        <v>0</v>
      </c>
      <c r="AX154" s="80">
        <v>0</v>
      </c>
      <c r="AY154" s="80">
        <v>0</v>
      </c>
      <c r="AZ154" s="69">
        <v>0</v>
      </c>
      <c r="BA154" s="69">
        <v>0</v>
      </c>
      <c r="BB154" s="80">
        <v>0</v>
      </c>
      <c r="BC154" s="80">
        <v>0</v>
      </c>
      <c r="BD154" s="69">
        <v>0</v>
      </c>
      <c r="BE154" s="69">
        <v>0</v>
      </c>
      <c r="BF154" s="80">
        <v>3382</v>
      </c>
      <c r="BG154" s="80">
        <v>0</v>
      </c>
      <c r="BH154" s="69">
        <v>0</v>
      </c>
      <c r="BI154" s="69">
        <v>0</v>
      </c>
      <c r="BJ154" s="80">
        <v>0</v>
      </c>
      <c r="BK154" s="80">
        <v>0</v>
      </c>
      <c r="BL154" s="69">
        <v>0</v>
      </c>
      <c r="BM154" s="69">
        <v>0</v>
      </c>
      <c r="BN154" s="80">
        <v>0</v>
      </c>
      <c r="BO154" s="80">
        <v>0</v>
      </c>
      <c r="BP154" s="69">
        <v>0</v>
      </c>
      <c r="BQ154" s="69">
        <v>0</v>
      </c>
      <c r="BR154" s="80">
        <v>88439</v>
      </c>
      <c r="BS154" s="80">
        <v>16356</v>
      </c>
      <c r="BT154" s="69">
        <v>0</v>
      </c>
      <c r="BU154" s="69">
        <v>0</v>
      </c>
      <c r="BV154" s="80">
        <v>0</v>
      </c>
      <c r="BW154" s="80">
        <v>0</v>
      </c>
      <c r="BX154" s="69">
        <v>0</v>
      </c>
      <c r="BY154" s="69">
        <v>0</v>
      </c>
      <c r="BZ154" s="80">
        <v>0</v>
      </c>
      <c r="CA154" s="80">
        <v>0</v>
      </c>
      <c r="CB154" s="69">
        <v>0</v>
      </c>
      <c r="CC154" s="69">
        <v>0</v>
      </c>
      <c r="CD154" s="80">
        <v>0</v>
      </c>
      <c r="CE154" s="80">
        <v>0</v>
      </c>
      <c r="CF154" s="69">
        <v>0</v>
      </c>
      <c r="CG154" s="69">
        <v>0</v>
      </c>
      <c r="CH154" s="80">
        <v>0</v>
      </c>
      <c r="CI154" s="80">
        <v>0</v>
      </c>
      <c r="CJ154" s="69">
        <v>0</v>
      </c>
      <c r="CK154" s="69">
        <v>43</v>
      </c>
      <c r="CL154" s="80">
        <v>1473608</v>
      </c>
      <c r="CM154" s="80">
        <v>23952</v>
      </c>
      <c r="CN154" s="67" t="s">
        <v>440</v>
      </c>
      <c r="CO154" s="67" t="s">
        <v>441</v>
      </c>
      <c r="CP154" s="67" t="s">
        <v>415</v>
      </c>
      <c r="CQ154" s="67" t="s">
        <v>415</v>
      </c>
      <c r="CR154" s="67" t="s">
        <v>415</v>
      </c>
      <c r="CS154" s="67" t="s">
        <v>415</v>
      </c>
      <c r="CT154" s="68">
        <v>45611</v>
      </c>
      <c r="CU154" s="67" t="s">
        <v>578</v>
      </c>
      <c r="CV154" s="67" t="s">
        <v>579</v>
      </c>
      <c r="CW154" s="68" t="s">
        <v>168</v>
      </c>
      <c r="CX154" s="68">
        <v>45218</v>
      </c>
      <c r="CY154" s="67" t="s">
        <v>578</v>
      </c>
      <c r="CZ154" s="67" t="s">
        <v>581</v>
      </c>
      <c r="DA154" s="67" t="s">
        <v>630</v>
      </c>
      <c r="DB154" s="81">
        <v>19921100</v>
      </c>
      <c r="DD154" s="67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</row>
    <row r="155" spans="1:1477" s="69" customFormat="1">
      <c r="B155" s="67" t="s">
        <v>6</v>
      </c>
      <c r="C155" s="67" t="s">
        <v>320</v>
      </c>
      <c r="D155" s="67" t="s">
        <v>321</v>
      </c>
      <c r="E155" s="68">
        <v>44153</v>
      </c>
      <c r="F155" s="67" t="s">
        <v>578</v>
      </c>
      <c r="G155" s="67" t="s">
        <v>586</v>
      </c>
      <c r="H155" s="187">
        <v>3</v>
      </c>
      <c r="I155" s="69">
        <v>4</v>
      </c>
      <c r="J155" s="69">
        <v>500</v>
      </c>
      <c r="K155" s="69">
        <v>598</v>
      </c>
      <c r="L155" s="69">
        <v>597</v>
      </c>
      <c r="M155" s="186">
        <f t="shared" ref="M155:M159" si="90">IF(J155 = 0,0,(L155-AH155-AI155)/J155)</f>
        <v>0.998</v>
      </c>
      <c r="N155" s="69">
        <f t="shared" ref="N155:N159" si="91">IF(G155&lt;&gt;"",IF(M155&lt;=1.2,1,0),0)</f>
        <v>1</v>
      </c>
      <c r="O155" s="69">
        <v>1</v>
      </c>
      <c r="P155" s="69">
        <v>0</v>
      </c>
      <c r="Q155" s="69">
        <v>0</v>
      </c>
      <c r="R155" s="69">
        <v>91</v>
      </c>
      <c r="S155" s="69">
        <v>7</v>
      </c>
      <c r="T155" s="190">
        <v>4459994</v>
      </c>
      <c r="U155" s="190">
        <v>50000</v>
      </c>
      <c r="V155" s="190">
        <v>4409994</v>
      </c>
      <c r="W155" s="190">
        <v>4666559</v>
      </c>
      <c r="X155" s="190">
        <v>4576961</v>
      </c>
      <c r="Y155" s="190">
        <v>0</v>
      </c>
      <c r="Z155" s="190">
        <v>0</v>
      </c>
      <c r="AA155" s="190">
        <v>0</v>
      </c>
      <c r="AB155" s="190">
        <v>4576961</v>
      </c>
      <c r="AC155" s="190">
        <v>4688561</v>
      </c>
      <c r="AD155" s="186">
        <f t="shared" ref="AD155:AD159" si="92">IF(V155=0,0,AC155/V155)</f>
        <v>1.0631672061231829</v>
      </c>
      <c r="AE155" s="69">
        <f t="shared" ref="AE155:AE159" si="93">IF(AD155 &lt;=1.1,1,0)</f>
        <v>1</v>
      </c>
      <c r="AF155" s="190">
        <v>117308</v>
      </c>
      <c r="AG155" s="190">
        <v>206565</v>
      </c>
      <c r="AH155" s="69">
        <v>66</v>
      </c>
      <c r="AI155" s="69">
        <v>32</v>
      </c>
      <c r="AJ155" s="69">
        <v>0</v>
      </c>
      <c r="AK155" s="69">
        <v>0</v>
      </c>
      <c r="AL155" s="80">
        <v>0</v>
      </c>
      <c r="AM155" s="80">
        <v>0</v>
      </c>
      <c r="AN155" s="69">
        <v>0</v>
      </c>
      <c r="AO155" s="69">
        <v>0</v>
      </c>
      <c r="AP155" s="80">
        <v>132817</v>
      </c>
      <c r="AQ155" s="80">
        <v>63270</v>
      </c>
      <c r="AR155" s="69">
        <v>0</v>
      </c>
      <c r="AS155" s="69">
        <v>0</v>
      </c>
      <c r="AT155" s="80">
        <v>0</v>
      </c>
      <c r="AU155" s="80">
        <v>0</v>
      </c>
      <c r="AV155" s="69">
        <v>0</v>
      </c>
      <c r="AW155" s="69">
        <v>0</v>
      </c>
      <c r="AX155" s="80">
        <v>0</v>
      </c>
      <c r="AY155" s="80">
        <v>0</v>
      </c>
      <c r="AZ155" s="69">
        <v>0</v>
      </c>
      <c r="BA155" s="69">
        <v>0</v>
      </c>
      <c r="BB155" s="80">
        <v>0</v>
      </c>
      <c r="BC155" s="80">
        <v>0</v>
      </c>
      <c r="BD155" s="69">
        <v>0</v>
      </c>
      <c r="BE155" s="69">
        <v>0</v>
      </c>
      <c r="BF155" s="80">
        <v>3810</v>
      </c>
      <c r="BG155" s="80">
        <v>0</v>
      </c>
      <c r="BH155" s="69">
        <v>0</v>
      </c>
      <c r="BI155" s="69">
        <v>0</v>
      </c>
      <c r="BJ155" s="80">
        <v>0</v>
      </c>
      <c r="BK155" s="80">
        <v>0</v>
      </c>
      <c r="BL155" s="69">
        <v>0</v>
      </c>
      <c r="BM155" s="69">
        <v>0</v>
      </c>
      <c r="BN155" s="80">
        <v>0</v>
      </c>
      <c r="BO155" s="80">
        <v>0</v>
      </c>
      <c r="BP155" s="69">
        <v>0</v>
      </c>
      <c r="BQ155" s="69">
        <v>7</v>
      </c>
      <c r="BR155" s="80">
        <v>0</v>
      </c>
      <c r="BS155" s="80">
        <v>0</v>
      </c>
      <c r="BT155" s="69">
        <v>0</v>
      </c>
      <c r="BU155" s="69">
        <v>0</v>
      </c>
      <c r="BV155" s="80">
        <v>0</v>
      </c>
      <c r="BW155" s="80">
        <v>0</v>
      </c>
      <c r="BX155" s="69">
        <v>0</v>
      </c>
      <c r="BY155" s="69">
        <v>0</v>
      </c>
      <c r="BZ155" s="80">
        <v>6086</v>
      </c>
      <c r="CA155" s="80">
        <v>0</v>
      </c>
      <c r="CB155" s="69">
        <v>0</v>
      </c>
      <c r="CC155" s="69">
        <v>0</v>
      </c>
      <c r="CD155" s="80">
        <v>0</v>
      </c>
      <c r="CE155" s="80">
        <v>0</v>
      </c>
      <c r="CF155" s="69">
        <v>0</v>
      </c>
      <c r="CG155" s="69">
        <v>0</v>
      </c>
      <c r="CH155" s="80">
        <v>0</v>
      </c>
      <c r="CI155" s="80">
        <v>0</v>
      </c>
      <c r="CJ155" s="69">
        <v>0</v>
      </c>
      <c r="CK155" s="69">
        <v>7</v>
      </c>
      <c r="CL155" s="80">
        <v>142713</v>
      </c>
      <c r="CM155" s="80">
        <v>63270</v>
      </c>
      <c r="CN155" s="67" t="s">
        <v>502</v>
      </c>
      <c r="CO155" s="67" t="s">
        <v>503</v>
      </c>
      <c r="CP155" s="67" t="s">
        <v>415</v>
      </c>
      <c r="CQ155" s="67" t="s">
        <v>415</v>
      </c>
      <c r="CR155" s="67" t="s">
        <v>415</v>
      </c>
      <c r="CS155" s="67" t="s">
        <v>415</v>
      </c>
      <c r="CT155" s="68">
        <v>45545</v>
      </c>
      <c r="CU155" s="67" t="s">
        <v>576</v>
      </c>
      <c r="CV155" s="67" t="s">
        <v>579</v>
      </c>
      <c r="CW155" s="68" t="s">
        <v>168</v>
      </c>
      <c r="CX155" s="68">
        <v>44865</v>
      </c>
      <c r="CY155" s="67" t="s">
        <v>578</v>
      </c>
      <c r="CZ155" s="67" t="s">
        <v>584</v>
      </c>
      <c r="DA155" s="67" t="s">
        <v>631</v>
      </c>
      <c r="DB155" s="81">
        <v>4598900</v>
      </c>
      <c r="DD155" s="67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</row>
    <row r="156" spans="1:1477" s="69" customFormat="1">
      <c r="B156" s="67" t="s">
        <v>6</v>
      </c>
      <c r="C156" s="67" t="s">
        <v>397</v>
      </c>
      <c r="D156" s="67" t="s">
        <v>398</v>
      </c>
      <c r="E156" s="68">
        <v>44804</v>
      </c>
      <c r="F156" s="67" t="s">
        <v>576</v>
      </c>
      <c r="G156" s="67" t="s">
        <v>584</v>
      </c>
      <c r="H156" s="187">
        <v>3</v>
      </c>
      <c r="I156" s="69">
        <v>0</v>
      </c>
      <c r="J156" s="69">
        <v>225</v>
      </c>
      <c r="K156" s="69">
        <v>294</v>
      </c>
      <c r="L156" s="69">
        <v>294</v>
      </c>
      <c r="M156" s="186">
        <f t="shared" si="90"/>
        <v>1</v>
      </c>
      <c r="N156" s="69">
        <f t="shared" si="91"/>
        <v>1</v>
      </c>
      <c r="O156" s="69">
        <v>0</v>
      </c>
      <c r="P156" s="69">
        <v>0</v>
      </c>
      <c r="Q156" s="69">
        <v>0</v>
      </c>
      <c r="R156" s="69">
        <v>69</v>
      </c>
      <c r="S156" s="69">
        <v>0</v>
      </c>
      <c r="T156" s="190">
        <v>3304021</v>
      </c>
      <c r="U156" s="190">
        <v>50000</v>
      </c>
      <c r="V156" s="190">
        <v>3254021</v>
      </c>
      <c r="W156" s="190">
        <v>3304021</v>
      </c>
      <c r="X156" s="190">
        <v>3182990</v>
      </c>
      <c r="Y156" s="190">
        <v>0</v>
      </c>
      <c r="Z156" s="190">
        <v>0</v>
      </c>
      <c r="AA156" s="190">
        <v>0</v>
      </c>
      <c r="AB156" s="190">
        <v>3182990</v>
      </c>
      <c r="AC156" s="190">
        <v>3174072</v>
      </c>
      <c r="AD156" s="186">
        <f t="shared" si="92"/>
        <v>0.97543070557934319</v>
      </c>
      <c r="AE156" s="69">
        <f t="shared" si="93"/>
        <v>1</v>
      </c>
      <c r="AF156" s="190">
        <v>-8918</v>
      </c>
      <c r="AG156" s="190">
        <v>0</v>
      </c>
      <c r="AH156" s="69">
        <v>32</v>
      </c>
      <c r="AI156" s="69">
        <v>37</v>
      </c>
      <c r="AJ156" s="69">
        <v>0</v>
      </c>
      <c r="AK156" s="69">
        <v>0</v>
      </c>
      <c r="AL156" s="80">
        <v>0</v>
      </c>
      <c r="AM156" s="80">
        <v>0</v>
      </c>
      <c r="AN156" s="69">
        <v>0</v>
      </c>
      <c r="AO156" s="69">
        <v>0</v>
      </c>
      <c r="AP156" s="80">
        <v>0</v>
      </c>
      <c r="AQ156" s="80">
        <v>0</v>
      </c>
      <c r="AR156" s="69">
        <v>0</v>
      </c>
      <c r="AS156" s="69">
        <v>0</v>
      </c>
      <c r="AT156" s="80">
        <v>0</v>
      </c>
      <c r="AU156" s="80">
        <v>0</v>
      </c>
      <c r="AV156" s="69">
        <v>0</v>
      </c>
      <c r="AW156" s="69">
        <v>0</v>
      </c>
      <c r="AX156" s="80">
        <v>0</v>
      </c>
      <c r="AY156" s="80">
        <v>0</v>
      </c>
      <c r="AZ156" s="69">
        <v>0</v>
      </c>
      <c r="BA156" s="69">
        <v>0</v>
      </c>
      <c r="BB156" s="80">
        <v>0</v>
      </c>
      <c r="BC156" s="80">
        <v>0</v>
      </c>
      <c r="BD156" s="69">
        <v>0</v>
      </c>
      <c r="BE156" s="69">
        <v>0</v>
      </c>
      <c r="BF156" s="80">
        <v>10611</v>
      </c>
      <c r="BG156" s="80">
        <v>0</v>
      </c>
      <c r="BH156" s="69">
        <v>0</v>
      </c>
      <c r="BI156" s="69">
        <v>0</v>
      </c>
      <c r="BJ156" s="80">
        <v>0</v>
      </c>
      <c r="BK156" s="80">
        <v>0</v>
      </c>
      <c r="BL156" s="69">
        <v>0</v>
      </c>
      <c r="BM156" s="69">
        <v>0</v>
      </c>
      <c r="BN156" s="80">
        <v>0</v>
      </c>
      <c r="BO156" s="80">
        <v>0</v>
      </c>
      <c r="BP156" s="69">
        <v>0</v>
      </c>
      <c r="BQ156" s="69">
        <v>0</v>
      </c>
      <c r="BR156" s="80">
        <v>0</v>
      </c>
      <c r="BS156" s="80">
        <v>0</v>
      </c>
      <c r="BT156" s="69">
        <v>0</v>
      </c>
      <c r="BU156" s="69">
        <v>0</v>
      </c>
      <c r="BV156" s="80">
        <v>0</v>
      </c>
      <c r="BW156" s="80">
        <v>0</v>
      </c>
      <c r="BX156" s="69">
        <v>0</v>
      </c>
      <c r="BY156" s="69">
        <v>0</v>
      </c>
      <c r="BZ156" s="80">
        <v>0</v>
      </c>
      <c r="CA156" s="80">
        <v>0</v>
      </c>
      <c r="CB156" s="69">
        <v>0</v>
      </c>
      <c r="CC156" s="69">
        <v>0</v>
      </c>
      <c r="CD156" s="80">
        <v>0</v>
      </c>
      <c r="CE156" s="80">
        <v>0</v>
      </c>
      <c r="CF156" s="69">
        <v>0</v>
      </c>
      <c r="CG156" s="69">
        <v>0</v>
      </c>
      <c r="CH156" s="80">
        <v>0</v>
      </c>
      <c r="CI156" s="80">
        <v>0</v>
      </c>
      <c r="CJ156" s="69">
        <v>0</v>
      </c>
      <c r="CK156" s="69">
        <v>0</v>
      </c>
      <c r="CL156" s="80">
        <v>10611</v>
      </c>
      <c r="CM156" s="80">
        <v>0</v>
      </c>
      <c r="CN156" s="67" t="s">
        <v>420</v>
      </c>
      <c r="CO156" s="67" t="s">
        <v>421</v>
      </c>
      <c r="CP156" s="67" t="s">
        <v>415</v>
      </c>
      <c r="CQ156" s="67" t="s">
        <v>415</v>
      </c>
      <c r="CR156" s="67" t="s">
        <v>415</v>
      </c>
      <c r="CS156" s="67" t="s">
        <v>415</v>
      </c>
      <c r="CT156" s="68">
        <v>45608</v>
      </c>
      <c r="CU156" s="67" t="s">
        <v>578</v>
      </c>
      <c r="CV156" s="67" t="s">
        <v>579</v>
      </c>
      <c r="CW156" s="68" t="s">
        <v>168</v>
      </c>
      <c r="CX156" s="68">
        <v>45365</v>
      </c>
      <c r="CY156" s="67" t="s">
        <v>583</v>
      </c>
      <c r="CZ156" s="67" t="s">
        <v>581</v>
      </c>
      <c r="DA156" s="67" t="s">
        <v>631</v>
      </c>
      <c r="DB156" s="81">
        <v>3303500</v>
      </c>
      <c r="DD156" s="67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</row>
    <row r="157" spans="1:1477" s="69" customFormat="1">
      <c r="B157" s="67" t="s">
        <v>6</v>
      </c>
      <c r="C157" s="67" t="s">
        <v>322</v>
      </c>
      <c r="D157" s="67" t="s">
        <v>323</v>
      </c>
      <c r="E157" s="68">
        <v>44979</v>
      </c>
      <c r="F157" s="67" t="s">
        <v>583</v>
      </c>
      <c r="G157" s="67" t="s">
        <v>584</v>
      </c>
      <c r="H157" s="187">
        <v>1</v>
      </c>
      <c r="I157" s="69">
        <v>1</v>
      </c>
      <c r="J157" s="69">
        <v>210</v>
      </c>
      <c r="K157" s="69">
        <v>250</v>
      </c>
      <c r="L157" s="69">
        <v>250</v>
      </c>
      <c r="M157" s="186">
        <f t="shared" si="90"/>
        <v>1</v>
      </c>
      <c r="N157" s="69">
        <f t="shared" si="91"/>
        <v>1</v>
      </c>
      <c r="O157" s="69">
        <v>0</v>
      </c>
      <c r="P157" s="69">
        <v>0</v>
      </c>
      <c r="Q157" s="69">
        <v>0</v>
      </c>
      <c r="R157" s="69">
        <v>40</v>
      </c>
      <c r="S157" s="69">
        <v>0</v>
      </c>
      <c r="T157" s="190">
        <v>5438332</v>
      </c>
      <c r="U157" s="190">
        <v>52000</v>
      </c>
      <c r="V157" s="190">
        <v>5386332</v>
      </c>
      <c r="W157" s="190">
        <v>5435828</v>
      </c>
      <c r="X157" s="190">
        <v>5441055</v>
      </c>
      <c r="Y157" s="190">
        <v>0</v>
      </c>
      <c r="Z157" s="190">
        <v>0</v>
      </c>
      <c r="AA157" s="190">
        <v>0</v>
      </c>
      <c r="AB157" s="190">
        <v>5441055</v>
      </c>
      <c r="AC157" s="190">
        <v>5414623</v>
      </c>
      <c r="AD157" s="186">
        <f t="shared" si="92"/>
        <v>1.0052523684020962</v>
      </c>
      <c r="AE157" s="69">
        <f t="shared" si="93"/>
        <v>1</v>
      </c>
      <c r="AF157" s="190">
        <v>-26432</v>
      </c>
      <c r="AG157" s="190">
        <v>-2504</v>
      </c>
      <c r="AH157" s="69">
        <v>24</v>
      </c>
      <c r="AI157" s="69">
        <v>16</v>
      </c>
      <c r="AJ157" s="69">
        <v>0</v>
      </c>
      <c r="AK157" s="69">
        <v>0</v>
      </c>
      <c r="AL157" s="80">
        <v>-2504</v>
      </c>
      <c r="AM157" s="80">
        <v>0</v>
      </c>
      <c r="AN157" s="69">
        <v>0</v>
      </c>
      <c r="AO157" s="69">
        <v>0</v>
      </c>
      <c r="AP157" s="80">
        <v>0</v>
      </c>
      <c r="AQ157" s="80">
        <v>0</v>
      </c>
      <c r="AR157" s="69">
        <v>0</v>
      </c>
      <c r="AS157" s="69">
        <v>0</v>
      </c>
      <c r="AT157" s="80">
        <v>0</v>
      </c>
      <c r="AU157" s="80">
        <v>0</v>
      </c>
      <c r="AV157" s="69">
        <v>0</v>
      </c>
      <c r="AW157" s="69">
        <v>0</v>
      </c>
      <c r="AX157" s="80">
        <v>0</v>
      </c>
      <c r="AY157" s="80">
        <v>0</v>
      </c>
      <c r="AZ157" s="69">
        <v>0</v>
      </c>
      <c r="BA157" s="69">
        <v>0</v>
      </c>
      <c r="BB157" s="80">
        <v>0</v>
      </c>
      <c r="BC157" s="80">
        <v>0</v>
      </c>
      <c r="BD157" s="69">
        <v>0</v>
      </c>
      <c r="BE157" s="69">
        <v>0</v>
      </c>
      <c r="BF157" s="80">
        <v>0</v>
      </c>
      <c r="BG157" s="80">
        <v>0</v>
      </c>
      <c r="BH157" s="69">
        <v>0</v>
      </c>
      <c r="BI157" s="69">
        <v>0</v>
      </c>
      <c r="BJ157" s="80">
        <v>0</v>
      </c>
      <c r="BK157" s="80">
        <v>0</v>
      </c>
      <c r="BL157" s="69">
        <v>0</v>
      </c>
      <c r="BM157" s="69">
        <v>0</v>
      </c>
      <c r="BN157" s="80">
        <v>0</v>
      </c>
      <c r="BO157" s="80">
        <v>0</v>
      </c>
      <c r="BP157" s="69">
        <v>0</v>
      </c>
      <c r="BQ157" s="69">
        <v>0</v>
      </c>
      <c r="BR157" s="80">
        <v>0</v>
      </c>
      <c r="BS157" s="80">
        <v>0</v>
      </c>
      <c r="BT157" s="69">
        <v>0</v>
      </c>
      <c r="BU157" s="69">
        <v>0</v>
      </c>
      <c r="BV157" s="80">
        <v>0</v>
      </c>
      <c r="BW157" s="80">
        <v>0</v>
      </c>
      <c r="BX157" s="69">
        <v>0</v>
      </c>
      <c r="BY157" s="69">
        <v>0</v>
      </c>
      <c r="BZ157" s="80">
        <v>0</v>
      </c>
      <c r="CA157" s="80">
        <v>0</v>
      </c>
      <c r="CB157" s="69">
        <v>0</v>
      </c>
      <c r="CC157" s="69">
        <v>0</v>
      </c>
      <c r="CD157" s="80">
        <v>0</v>
      </c>
      <c r="CE157" s="80">
        <v>0</v>
      </c>
      <c r="CF157" s="69">
        <v>0</v>
      </c>
      <c r="CG157" s="69">
        <v>0</v>
      </c>
      <c r="CH157" s="80">
        <v>0</v>
      </c>
      <c r="CI157" s="80">
        <v>0</v>
      </c>
      <c r="CJ157" s="69">
        <v>0</v>
      </c>
      <c r="CK157" s="69">
        <v>0</v>
      </c>
      <c r="CL157" s="80">
        <v>-2504</v>
      </c>
      <c r="CM157" s="80">
        <v>0</v>
      </c>
      <c r="CN157" s="67" t="s">
        <v>426</v>
      </c>
      <c r="CO157" s="67" t="s">
        <v>427</v>
      </c>
      <c r="CP157" s="67" t="s">
        <v>415</v>
      </c>
      <c r="CQ157" s="67" t="s">
        <v>415</v>
      </c>
      <c r="CR157" s="67" t="s">
        <v>415</v>
      </c>
      <c r="CS157" s="67" t="s">
        <v>415</v>
      </c>
      <c r="CT157" s="68">
        <v>45630</v>
      </c>
      <c r="CU157" s="67" t="s">
        <v>578</v>
      </c>
      <c r="CV157" s="67" t="s">
        <v>579</v>
      </c>
      <c r="CW157" s="68" t="s">
        <v>168</v>
      </c>
      <c r="CX157" s="68">
        <v>45511</v>
      </c>
      <c r="CY157" s="67" t="s">
        <v>576</v>
      </c>
      <c r="CZ157" s="67" t="s">
        <v>579</v>
      </c>
      <c r="DA157" s="67" t="s">
        <v>632</v>
      </c>
      <c r="DB157" s="81">
        <v>5496384.1500000004</v>
      </c>
      <c r="DD157" s="6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</row>
    <row r="158" spans="1:1477" s="69" customFormat="1">
      <c r="B158" s="67" t="s">
        <v>6</v>
      </c>
      <c r="C158" s="67" t="s">
        <v>399</v>
      </c>
      <c r="D158" s="67" t="s">
        <v>400</v>
      </c>
      <c r="E158" s="68">
        <v>45014</v>
      </c>
      <c r="F158" s="67" t="s">
        <v>583</v>
      </c>
      <c r="G158" s="67" t="s">
        <v>584</v>
      </c>
      <c r="H158" s="187">
        <v>1</v>
      </c>
      <c r="I158" s="69">
        <v>0</v>
      </c>
      <c r="J158" s="69">
        <v>210</v>
      </c>
      <c r="K158" s="69">
        <v>273</v>
      </c>
      <c r="L158" s="69">
        <v>269</v>
      </c>
      <c r="M158" s="186">
        <f t="shared" si="90"/>
        <v>0.98095238095238091</v>
      </c>
      <c r="N158" s="69">
        <f t="shared" si="91"/>
        <v>1</v>
      </c>
      <c r="O158" s="69">
        <v>4</v>
      </c>
      <c r="P158" s="69">
        <v>0</v>
      </c>
      <c r="Q158" s="69">
        <v>0</v>
      </c>
      <c r="R158" s="69">
        <v>63</v>
      </c>
      <c r="S158" s="69">
        <v>0</v>
      </c>
      <c r="T158" s="190">
        <v>4477908</v>
      </c>
      <c r="U158" s="190">
        <v>50000</v>
      </c>
      <c r="V158" s="190">
        <v>4427908</v>
      </c>
      <c r="W158" s="190">
        <v>4477908</v>
      </c>
      <c r="X158" s="190">
        <v>4516174</v>
      </c>
      <c r="Y158" s="190">
        <v>0</v>
      </c>
      <c r="Z158" s="190">
        <v>0</v>
      </c>
      <c r="AA158" s="190">
        <v>0</v>
      </c>
      <c r="AB158" s="190">
        <v>4516174</v>
      </c>
      <c r="AC158" s="190">
        <v>4513509</v>
      </c>
      <c r="AD158" s="186">
        <f t="shared" si="92"/>
        <v>1.0193321541459308</v>
      </c>
      <c r="AE158" s="69">
        <f t="shared" si="93"/>
        <v>1</v>
      </c>
      <c r="AF158" s="190">
        <v>-2665</v>
      </c>
      <c r="AG158" s="190">
        <v>0</v>
      </c>
      <c r="AH158" s="69">
        <v>38</v>
      </c>
      <c r="AI158" s="69">
        <v>25</v>
      </c>
      <c r="AJ158" s="69">
        <v>0</v>
      </c>
      <c r="AK158" s="69">
        <v>0</v>
      </c>
      <c r="AL158" s="80">
        <v>0</v>
      </c>
      <c r="AM158" s="80">
        <v>0</v>
      </c>
      <c r="AN158" s="69">
        <v>0</v>
      </c>
      <c r="AO158" s="69">
        <v>0</v>
      </c>
      <c r="AP158" s="80">
        <v>5793</v>
      </c>
      <c r="AQ158" s="80">
        <v>0</v>
      </c>
      <c r="AR158" s="69">
        <v>0</v>
      </c>
      <c r="AS158" s="69">
        <v>0</v>
      </c>
      <c r="AT158" s="80">
        <v>0</v>
      </c>
      <c r="AU158" s="80">
        <v>0</v>
      </c>
      <c r="AV158" s="69">
        <v>0</v>
      </c>
      <c r="AW158" s="69">
        <v>0</v>
      </c>
      <c r="AX158" s="80">
        <v>0</v>
      </c>
      <c r="AY158" s="80">
        <v>0</v>
      </c>
      <c r="AZ158" s="69">
        <v>0</v>
      </c>
      <c r="BA158" s="69">
        <v>0</v>
      </c>
      <c r="BB158" s="80">
        <v>0</v>
      </c>
      <c r="BC158" s="80">
        <v>0</v>
      </c>
      <c r="BD158" s="69">
        <v>0</v>
      </c>
      <c r="BE158" s="69">
        <v>0</v>
      </c>
      <c r="BF158" s="80">
        <v>0</v>
      </c>
      <c r="BG158" s="80">
        <v>0</v>
      </c>
      <c r="BH158" s="69">
        <v>0</v>
      </c>
      <c r="BI158" s="69">
        <v>0</v>
      </c>
      <c r="BJ158" s="80">
        <v>0</v>
      </c>
      <c r="BK158" s="80">
        <v>0</v>
      </c>
      <c r="BL158" s="69">
        <v>0</v>
      </c>
      <c r="BM158" s="69">
        <v>0</v>
      </c>
      <c r="BN158" s="80">
        <v>0</v>
      </c>
      <c r="BO158" s="80">
        <v>0</v>
      </c>
      <c r="BP158" s="69">
        <v>0</v>
      </c>
      <c r="BQ158" s="69">
        <v>0</v>
      </c>
      <c r="BR158" s="80">
        <v>0</v>
      </c>
      <c r="BS158" s="80">
        <v>0</v>
      </c>
      <c r="BT158" s="69">
        <v>0</v>
      </c>
      <c r="BU158" s="69">
        <v>0</v>
      </c>
      <c r="BV158" s="80">
        <v>0</v>
      </c>
      <c r="BW158" s="80">
        <v>0</v>
      </c>
      <c r="BX158" s="69">
        <v>0</v>
      </c>
      <c r="BY158" s="69">
        <v>0</v>
      </c>
      <c r="BZ158" s="80">
        <v>0</v>
      </c>
      <c r="CA158" s="80">
        <v>0</v>
      </c>
      <c r="CB158" s="69">
        <v>0</v>
      </c>
      <c r="CC158" s="69">
        <v>0</v>
      </c>
      <c r="CD158" s="80">
        <v>0</v>
      </c>
      <c r="CE158" s="80">
        <v>0</v>
      </c>
      <c r="CF158" s="69">
        <v>0</v>
      </c>
      <c r="CG158" s="69">
        <v>0</v>
      </c>
      <c r="CH158" s="80">
        <v>0</v>
      </c>
      <c r="CI158" s="80">
        <v>0</v>
      </c>
      <c r="CJ158" s="69">
        <v>0</v>
      </c>
      <c r="CK158" s="69">
        <v>0</v>
      </c>
      <c r="CL158" s="80">
        <v>5793</v>
      </c>
      <c r="CM158" s="80">
        <v>0</v>
      </c>
      <c r="CN158" s="67" t="s">
        <v>453</v>
      </c>
      <c r="CO158" s="67" t="s">
        <v>454</v>
      </c>
      <c r="CP158" s="67" t="s">
        <v>415</v>
      </c>
      <c r="CQ158" s="67" t="s">
        <v>415</v>
      </c>
      <c r="CR158" s="67" t="s">
        <v>415</v>
      </c>
      <c r="CS158" s="67" t="s">
        <v>415</v>
      </c>
      <c r="CT158" s="68">
        <v>45565</v>
      </c>
      <c r="CU158" s="67" t="s">
        <v>576</v>
      </c>
      <c r="CV158" s="67" t="s">
        <v>579</v>
      </c>
      <c r="CW158" s="68" t="s">
        <v>168</v>
      </c>
      <c r="CX158" s="68">
        <v>45455</v>
      </c>
      <c r="CY158" s="67" t="s">
        <v>580</v>
      </c>
      <c r="CZ158" s="67" t="s">
        <v>581</v>
      </c>
      <c r="DA158" s="67" t="s">
        <v>631</v>
      </c>
      <c r="DB158" s="81">
        <v>4643300</v>
      </c>
      <c r="DD158" s="67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</row>
    <row r="159" spans="1:1477" s="69" customFormat="1">
      <c r="B159" s="67" t="s">
        <v>6</v>
      </c>
      <c r="C159" s="67" t="s">
        <v>573</v>
      </c>
      <c r="D159" s="67" t="s">
        <v>633</v>
      </c>
      <c r="E159" s="68">
        <v>45266</v>
      </c>
      <c r="F159" s="67" t="s">
        <v>578</v>
      </c>
      <c r="G159" s="67" t="s">
        <v>581</v>
      </c>
      <c r="H159" s="187">
        <v>5</v>
      </c>
      <c r="I159" s="69">
        <v>0</v>
      </c>
      <c r="J159" s="69">
        <v>140</v>
      </c>
      <c r="K159" s="69">
        <v>153</v>
      </c>
      <c r="L159" s="69">
        <v>142</v>
      </c>
      <c r="M159" s="186">
        <f t="shared" si="90"/>
        <v>0.92142857142857137</v>
      </c>
      <c r="N159" s="69">
        <f t="shared" si="91"/>
        <v>1</v>
      </c>
      <c r="O159" s="69">
        <v>11</v>
      </c>
      <c r="P159" s="69">
        <v>0</v>
      </c>
      <c r="Q159" s="69">
        <v>0</v>
      </c>
      <c r="R159" s="69">
        <v>13</v>
      </c>
      <c r="S159" s="69">
        <v>0</v>
      </c>
      <c r="T159" s="190">
        <v>908274</v>
      </c>
      <c r="U159" s="190">
        <v>50000</v>
      </c>
      <c r="V159" s="190">
        <v>858274</v>
      </c>
      <c r="W159" s="190">
        <v>908274</v>
      </c>
      <c r="X159" s="190">
        <v>908491</v>
      </c>
      <c r="Y159" s="190">
        <v>0</v>
      </c>
      <c r="Z159" s="190">
        <v>0</v>
      </c>
      <c r="AA159" s="190">
        <v>0</v>
      </c>
      <c r="AB159" s="190">
        <v>908491</v>
      </c>
      <c r="AC159" s="190">
        <v>908491</v>
      </c>
      <c r="AD159" s="186">
        <f t="shared" si="92"/>
        <v>1.0585092872439337</v>
      </c>
      <c r="AE159" s="69">
        <f t="shared" si="93"/>
        <v>1</v>
      </c>
      <c r="AF159" s="190">
        <v>0</v>
      </c>
      <c r="AG159" s="190">
        <v>0</v>
      </c>
      <c r="AH159" s="69">
        <v>6</v>
      </c>
      <c r="AI159" s="69">
        <v>7</v>
      </c>
      <c r="AJ159" s="69">
        <v>0</v>
      </c>
      <c r="AK159" s="69">
        <v>0</v>
      </c>
      <c r="AL159" s="80">
        <v>0</v>
      </c>
      <c r="AM159" s="80">
        <v>0</v>
      </c>
      <c r="AN159" s="69">
        <v>0</v>
      </c>
      <c r="AO159" s="69">
        <v>0</v>
      </c>
      <c r="AP159" s="80">
        <v>0</v>
      </c>
      <c r="AQ159" s="80">
        <v>0</v>
      </c>
      <c r="AR159" s="69">
        <v>0</v>
      </c>
      <c r="AS159" s="69">
        <v>0</v>
      </c>
      <c r="AT159" s="80">
        <v>0</v>
      </c>
      <c r="AU159" s="80">
        <v>0</v>
      </c>
      <c r="AV159" s="69">
        <v>0</v>
      </c>
      <c r="AW159" s="69">
        <v>0</v>
      </c>
      <c r="AX159" s="80">
        <v>0</v>
      </c>
      <c r="AY159" s="80">
        <v>0</v>
      </c>
      <c r="AZ159" s="69">
        <v>0</v>
      </c>
      <c r="BA159" s="69">
        <v>0</v>
      </c>
      <c r="BB159" s="80">
        <v>0</v>
      </c>
      <c r="BC159" s="80">
        <v>0</v>
      </c>
      <c r="BD159" s="69">
        <v>0</v>
      </c>
      <c r="BE159" s="69">
        <v>0</v>
      </c>
      <c r="BF159" s="80">
        <v>0</v>
      </c>
      <c r="BG159" s="80">
        <v>0</v>
      </c>
      <c r="BH159" s="69">
        <v>0</v>
      </c>
      <c r="BI159" s="69">
        <v>0</v>
      </c>
      <c r="BJ159" s="80">
        <v>0</v>
      </c>
      <c r="BK159" s="80">
        <v>0</v>
      </c>
      <c r="BL159" s="69">
        <v>0</v>
      </c>
      <c r="BM159" s="69">
        <v>0</v>
      </c>
      <c r="BN159" s="80">
        <v>0</v>
      </c>
      <c r="BO159" s="80">
        <v>0</v>
      </c>
      <c r="BP159" s="69">
        <v>0</v>
      </c>
      <c r="BQ159" s="69">
        <v>0</v>
      </c>
      <c r="BR159" s="80">
        <v>0</v>
      </c>
      <c r="BS159" s="80">
        <v>0</v>
      </c>
      <c r="BT159" s="69">
        <v>0</v>
      </c>
      <c r="BU159" s="69">
        <v>0</v>
      </c>
      <c r="BV159" s="80">
        <v>0</v>
      </c>
      <c r="BW159" s="80">
        <v>0</v>
      </c>
      <c r="BX159" s="69">
        <v>0</v>
      </c>
      <c r="BY159" s="69">
        <v>0</v>
      </c>
      <c r="BZ159" s="80">
        <v>0</v>
      </c>
      <c r="CA159" s="80">
        <v>0</v>
      </c>
      <c r="CB159" s="69">
        <v>0</v>
      </c>
      <c r="CC159" s="69">
        <v>0</v>
      </c>
      <c r="CD159" s="80">
        <v>0</v>
      </c>
      <c r="CE159" s="80">
        <v>0</v>
      </c>
      <c r="CF159" s="69">
        <v>0</v>
      </c>
      <c r="CG159" s="69">
        <v>0</v>
      </c>
      <c r="CH159" s="80">
        <v>0</v>
      </c>
      <c r="CI159" s="80">
        <v>0</v>
      </c>
      <c r="CJ159" s="69">
        <v>0</v>
      </c>
      <c r="CK159" s="69">
        <v>0</v>
      </c>
      <c r="CL159" s="80">
        <v>0</v>
      </c>
      <c r="CM159" s="80">
        <v>0</v>
      </c>
      <c r="CN159" s="67" t="s">
        <v>432</v>
      </c>
      <c r="CO159" s="67" t="s">
        <v>433</v>
      </c>
      <c r="CP159" s="67" t="s">
        <v>415</v>
      </c>
      <c r="CQ159" s="67" t="s">
        <v>415</v>
      </c>
      <c r="CR159" s="67" t="s">
        <v>415</v>
      </c>
      <c r="CS159" s="67" t="s">
        <v>415</v>
      </c>
      <c r="CT159" s="68">
        <v>45656</v>
      </c>
      <c r="CU159" s="67" t="s">
        <v>578</v>
      </c>
      <c r="CV159" s="67" t="s">
        <v>579</v>
      </c>
      <c r="CW159" s="68" t="s">
        <v>168</v>
      </c>
      <c r="CX159" s="68">
        <v>45551</v>
      </c>
      <c r="CY159" s="67" t="s">
        <v>576</v>
      </c>
      <c r="CZ159" s="67" t="s">
        <v>579</v>
      </c>
      <c r="DA159" s="67" t="s">
        <v>634</v>
      </c>
      <c r="DB159" s="81">
        <v>1515975</v>
      </c>
      <c r="DD159" s="67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</row>
    <row r="160" spans="1:1477" s="103" customFormat="1" ht="12.75" thickBot="1">
      <c r="A160" s="130"/>
      <c r="B160" s="104"/>
      <c r="C160" s="104"/>
      <c r="D160" s="104"/>
      <c r="E160" s="68"/>
      <c r="F160" s="104"/>
      <c r="G160" s="104"/>
      <c r="H160" s="187"/>
      <c r="I160" s="105"/>
      <c r="J160" s="105"/>
      <c r="K160" s="105"/>
      <c r="L160" s="105"/>
      <c r="M160" s="140"/>
      <c r="N160" s="69"/>
      <c r="O160" s="105"/>
      <c r="P160" s="105"/>
      <c r="Q160" s="105"/>
      <c r="R160" s="105"/>
      <c r="S160" s="105"/>
      <c r="T160" s="106"/>
      <c r="U160" s="106"/>
      <c r="V160" s="106"/>
      <c r="W160" s="106"/>
      <c r="X160" s="106"/>
      <c r="Y160" s="190"/>
      <c r="Z160" s="190"/>
      <c r="AA160" s="190"/>
      <c r="AB160" s="190"/>
      <c r="AC160" s="190"/>
      <c r="AD160" s="140"/>
      <c r="AE160" s="69"/>
      <c r="AF160" s="190"/>
      <c r="AG160" s="190"/>
      <c r="AH160" s="105"/>
      <c r="AI160" s="105"/>
      <c r="AJ160" s="107"/>
      <c r="AK160" s="107"/>
      <c r="AL160" s="80"/>
      <c r="AM160" s="80"/>
      <c r="AN160" s="107"/>
      <c r="AO160" s="107"/>
      <c r="AP160" s="80"/>
      <c r="AQ160" s="80"/>
      <c r="AR160" s="107"/>
      <c r="AS160" s="107"/>
      <c r="AT160" s="80"/>
      <c r="AU160" s="80"/>
      <c r="AV160" s="107"/>
      <c r="AW160" s="107"/>
      <c r="AX160" s="80"/>
      <c r="AY160" s="80"/>
      <c r="AZ160" s="107"/>
      <c r="BA160" s="107"/>
      <c r="BB160" s="80"/>
      <c r="BC160" s="80"/>
      <c r="BD160" s="107"/>
      <c r="BE160" s="107"/>
      <c r="BF160" s="80"/>
      <c r="BG160" s="80"/>
      <c r="BH160" s="107"/>
      <c r="BI160" s="107"/>
      <c r="BJ160" s="80"/>
      <c r="BK160" s="80"/>
      <c r="BL160" s="107"/>
      <c r="BM160" s="107"/>
      <c r="BN160" s="80"/>
      <c r="BO160" s="80"/>
      <c r="BP160" s="107"/>
      <c r="BQ160" s="107"/>
      <c r="BR160" s="80"/>
      <c r="BS160" s="80"/>
      <c r="BT160" s="107"/>
      <c r="BU160" s="107"/>
      <c r="BV160" s="80"/>
      <c r="BW160" s="80"/>
      <c r="BX160" s="107"/>
      <c r="BY160" s="107"/>
      <c r="BZ160" s="80"/>
      <c r="CA160" s="80"/>
      <c r="CB160" s="107"/>
      <c r="CC160" s="107"/>
      <c r="CD160" s="80"/>
      <c r="CE160" s="80"/>
      <c r="CF160" s="107"/>
      <c r="CG160" s="107"/>
      <c r="CH160" s="80"/>
      <c r="CI160" s="80"/>
      <c r="CJ160" s="107"/>
      <c r="CK160" s="107"/>
      <c r="CL160" s="80"/>
      <c r="CM160" s="80"/>
      <c r="CN160" s="108"/>
      <c r="CO160" s="108"/>
      <c r="CP160" s="108"/>
      <c r="CQ160" s="108"/>
      <c r="CR160" s="108"/>
      <c r="CS160" s="108"/>
      <c r="CT160" s="68"/>
      <c r="CU160" s="104"/>
      <c r="CV160" s="104"/>
      <c r="CW160" s="68"/>
      <c r="CX160" s="68"/>
      <c r="CY160" s="104"/>
      <c r="CZ160" s="104"/>
      <c r="DA160" s="104"/>
      <c r="DB160" s="106"/>
      <c r="DC160" s="105"/>
      <c r="DD160" s="212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</row>
    <row r="161" spans="1:1477" s="124" customFormat="1" ht="24" customHeight="1" thickTop="1">
      <c r="A161" s="136"/>
      <c r="B161" s="258" t="s">
        <v>648</v>
      </c>
      <c r="C161" s="259"/>
      <c r="D161" s="260"/>
      <c r="E161" s="110"/>
      <c r="F161" s="111"/>
      <c r="G161" s="159">
        <f>IF(B154="","",ROWS(B154:B160)-1)</f>
        <v>6</v>
      </c>
      <c r="H161" s="112">
        <f>SUM(H154:H160)</f>
        <v>15</v>
      </c>
      <c r="I161" s="112">
        <f>SUM(I154:I160)</f>
        <v>16</v>
      </c>
      <c r="J161" s="112">
        <f>SUM(J154:J160)</f>
        <v>1985</v>
      </c>
      <c r="K161" s="112">
        <f>SUM(K154:K160)</f>
        <v>2529</v>
      </c>
      <c r="L161" s="112">
        <f>SUM(L154:L160)</f>
        <v>2505</v>
      </c>
      <c r="M161" s="142">
        <f>IF(G161="",0,N161/G161)</f>
        <v>1</v>
      </c>
      <c r="N161" s="112">
        <f t="shared" ref="N161:AC161" si="94">SUM(N154:N160)</f>
        <v>6</v>
      </c>
      <c r="O161" s="112">
        <f t="shared" si="94"/>
        <v>24</v>
      </c>
      <c r="P161" s="113">
        <f t="shared" si="94"/>
        <v>0</v>
      </c>
      <c r="Q161" s="113">
        <f t="shared" si="94"/>
        <v>0</v>
      </c>
      <c r="R161" s="112">
        <f t="shared" si="94"/>
        <v>494</v>
      </c>
      <c r="S161" s="112">
        <f t="shared" si="94"/>
        <v>50</v>
      </c>
      <c r="T161" s="114">
        <f t="shared" si="94"/>
        <v>35317362</v>
      </c>
      <c r="U161" s="114">
        <f t="shared" si="94"/>
        <v>491863</v>
      </c>
      <c r="V161" s="114">
        <f t="shared" si="94"/>
        <v>34825499</v>
      </c>
      <c r="W161" s="114">
        <f t="shared" si="94"/>
        <v>36828666</v>
      </c>
      <c r="X161" s="114">
        <f t="shared" si="94"/>
        <v>36662951</v>
      </c>
      <c r="Y161" s="114">
        <f t="shared" si="94"/>
        <v>0</v>
      </c>
      <c r="Z161" s="114">
        <f t="shared" si="94"/>
        <v>0</v>
      </c>
      <c r="AA161" s="114">
        <f t="shared" si="94"/>
        <v>0</v>
      </c>
      <c r="AB161" s="114">
        <f t="shared" si="94"/>
        <v>36662951</v>
      </c>
      <c r="AC161" s="114">
        <f t="shared" si="94"/>
        <v>37686825</v>
      </c>
      <c r="AD161" s="142">
        <f>IF(G161="",0,AE161/G161)</f>
        <v>0.83333333333333337</v>
      </c>
      <c r="AE161" s="144">
        <f t="shared" ref="AE161:CM161" si="95">SUM(AE154:AE160)</f>
        <v>5</v>
      </c>
      <c r="AF161" s="114">
        <f t="shared" si="95"/>
        <v>1175687</v>
      </c>
      <c r="AG161" s="114">
        <f t="shared" si="95"/>
        <v>1511305</v>
      </c>
      <c r="AH161" s="115">
        <f t="shared" si="95"/>
        <v>333</v>
      </c>
      <c r="AI161" s="115">
        <f t="shared" si="95"/>
        <v>168</v>
      </c>
      <c r="AJ161" s="115">
        <f t="shared" si="95"/>
        <v>0</v>
      </c>
      <c r="AK161" s="115">
        <f t="shared" si="95"/>
        <v>39</v>
      </c>
      <c r="AL161" s="114">
        <f t="shared" si="95"/>
        <v>485428</v>
      </c>
      <c r="AM161" s="114">
        <f t="shared" si="95"/>
        <v>0</v>
      </c>
      <c r="AN161" s="115">
        <f t="shared" si="95"/>
        <v>0</v>
      </c>
      <c r="AO161" s="115">
        <f t="shared" si="95"/>
        <v>4</v>
      </c>
      <c r="AP161" s="114">
        <f t="shared" si="95"/>
        <v>1032465</v>
      </c>
      <c r="AQ161" s="114">
        <f t="shared" si="95"/>
        <v>70865</v>
      </c>
      <c r="AR161" s="115">
        <f t="shared" si="95"/>
        <v>0</v>
      </c>
      <c r="AS161" s="115">
        <f t="shared" si="95"/>
        <v>0</v>
      </c>
      <c r="AT161" s="114">
        <f t="shared" si="95"/>
        <v>0</v>
      </c>
      <c r="AU161" s="114">
        <f t="shared" si="95"/>
        <v>0</v>
      </c>
      <c r="AV161" s="115">
        <f t="shared" si="95"/>
        <v>0</v>
      </c>
      <c r="AW161" s="115">
        <f t="shared" si="95"/>
        <v>0</v>
      </c>
      <c r="AX161" s="114">
        <f t="shared" si="95"/>
        <v>0</v>
      </c>
      <c r="AY161" s="114">
        <f t="shared" si="95"/>
        <v>0</v>
      </c>
      <c r="AZ161" s="115">
        <f t="shared" si="95"/>
        <v>0</v>
      </c>
      <c r="BA161" s="115">
        <f t="shared" si="95"/>
        <v>0</v>
      </c>
      <c r="BB161" s="114">
        <f t="shared" si="95"/>
        <v>0</v>
      </c>
      <c r="BC161" s="114">
        <f t="shared" si="95"/>
        <v>0</v>
      </c>
      <c r="BD161" s="115">
        <f t="shared" si="95"/>
        <v>0</v>
      </c>
      <c r="BE161" s="115">
        <f t="shared" si="95"/>
        <v>0</v>
      </c>
      <c r="BF161" s="114">
        <f t="shared" si="95"/>
        <v>17803</v>
      </c>
      <c r="BG161" s="114">
        <f t="shared" si="95"/>
        <v>0</v>
      </c>
      <c r="BH161" s="115">
        <f t="shared" si="95"/>
        <v>0</v>
      </c>
      <c r="BI161" s="115">
        <f t="shared" si="95"/>
        <v>0</v>
      </c>
      <c r="BJ161" s="114">
        <f t="shared" si="95"/>
        <v>0</v>
      </c>
      <c r="BK161" s="114">
        <f t="shared" si="95"/>
        <v>0</v>
      </c>
      <c r="BL161" s="115">
        <f t="shared" si="95"/>
        <v>0</v>
      </c>
      <c r="BM161" s="115">
        <f t="shared" si="95"/>
        <v>0</v>
      </c>
      <c r="BN161" s="114">
        <f t="shared" si="95"/>
        <v>0</v>
      </c>
      <c r="BO161" s="114">
        <f t="shared" si="95"/>
        <v>0</v>
      </c>
      <c r="BP161" s="115">
        <f t="shared" si="95"/>
        <v>0</v>
      </c>
      <c r="BQ161" s="115">
        <f t="shared" si="95"/>
        <v>7</v>
      </c>
      <c r="BR161" s="114">
        <f t="shared" si="95"/>
        <v>88439</v>
      </c>
      <c r="BS161" s="114">
        <f t="shared" si="95"/>
        <v>16356</v>
      </c>
      <c r="BT161" s="115">
        <f t="shared" si="95"/>
        <v>0</v>
      </c>
      <c r="BU161" s="115">
        <f t="shared" si="95"/>
        <v>0</v>
      </c>
      <c r="BV161" s="114">
        <f t="shared" si="95"/>
        <v>0</v>
      </c>
      <c r="BW161" s="114">
        <f t="shared" si="95"/>
        <v>0</v>
      </c>
      <c r="BX161" s="115">
        <f t="shared" si="95"/>
        <v>0</v>
      </c>
      <c r="BY161" s="115">
        <f t="shared" si="95"/>
        <v>0</v>
      </c>
      <c r="BZ161" s="114">
        <f t="shared" si="95"/>
        <v>6086</v>
      </c>
      <c r="CA161" s="114">
        <f t="shared" si="95"/>
        <v>0</v>
      </c>
      <c r="CB161" s="115">
        <f t="shared" si="95"/>
        <v>0</v>
      </c>
      <c r="CC161" s="115">
        <f t="shared" si="95"/>
        <v>0</v>
      </c>
      <c r="CD161" s="114">
        <f t="shared" si="95"/>
        <v>0</v>
      </c>
      <c r="CE161" s="114">
        <f t="shared" si="95"/>
        <v>0</v>
      </c>
      <c r="CF161" s="115">
        <f t="shared" si="95"/>
        <v>0</v>
      </c>
      <c r="CG161" s="115">
        <f t="shared" si="95"/>
        <v>0</v>
      </c>
      <c r="CH161" s="114">
        <f t="shared" si="95"/>
        <v>0</v>
      </c>
      <c r="CI161" s="114">
        <f t="shared" si="95"/>
        <v>0</v>
      </c>
      <c r="CJ161" s="115">
        <f t="shared" si="95"/>
        <v>0</v>
      </c>
      <c r="CK161" s="115">
        <f t="shared" si="95"/>
        <v>50</v>
      </c>
      <c r="CL161" s="114">
        <f t="shared" si="95"/>
        <v>1630221</v>
      </c>
      <c r="CM161" s="114">
        <f t="shared" si="95"/>
        <v>87222</v>
      </c>
      <c r="CN161" s="116"/>
      <c r="CO161" s="116"/>
      <c r="CP161" s="116"/>
      <c r="CQ161" s="116"/>
      <c r="CR161" s="116"/>
      <c r="CS161" s="116"/>
      <c r="CT161" s="110"/>
      <c r="CU161" s="111"/>
      <c r="CV161" s="111"/>
      <c r="CW161" s="110"/>
      <c r="CX161" s="110"/>
      <c r="CY161" s="111"/>
      <c r="CZ161" s="111"/>
      <c r="DA161" s="111"/>
      <c r="DB161" s="114"/>
      <c r="DC161" s="116"/>
      <c r="DD161" s="11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/>
      <c r="OQ161" s="6"/>
      <c r="OR161" s="6"/>
      <c r="OS161" s="6"/>
      <c r="OT161" s="6"/>
      <c r="OU161" s="6"/>
      <c r="OV161" s="6"/>
      <c r="OW161" s="6"/>
      <c r="OX161" s="6"/>
      <c r="OY161" s="6"/>
      <c r="OZ161" s="6"/>
      <c r="PA161" s="6"/>
      <c r="PB161" s="6"/>
      <c r="PC161" s="6"/>
      <c r="PD161" s="6"/>
      <c r="PE161" s="6"/>
      <c r="PF161" s="6"/>
      <c r="PG161" s="6"/>
      <c r="PH161" s="6"/>
      <c r="PI161" s="6"/>
      <c r="PJ161" s="6"/>
      <c r="PK161" s="6"/>
      <c r="PL161" s="6"/>
      <c r="PM161" s="6"/>
      <c r="PN161" s="6"/>
      <c r="PO161" s="6"/>
      <c r="PP161" s="6"/>
      <c r="PQ161" s="6"/>
      <c r="PR161" s="6"/>
      <c r="PS161" s="6"/>
      <c r="PT161" s="6"/>
      <c r="PU161" s="6"/>
      <c r="PV161" s="6"/>
      <c r="PW161" s="6"/>
      <c r="PX161" s="6"/>
      <c r="PY161" s="6"/>
      <c r="PZ161" s="6"/>
      <c r="QA161" s="6"/>
      <c r="QB161" s="6"/>
      <c r="QC161" s="6"/>
      <c r="QD161" s="6"/>
      <c r="QE161" s="6"/>
      <c r="QF161" s="6"/>
      <c r="QG161" s="6"/>
      <c r="QH161" s="6"/>
      <c r="QI161" s="6"/>
      <c r="QJ161" s="6"/>
      <c r="QK161" s="6"/>
      <c r="QL161" s="6"/>
      <c r="QM161" s="6"/>
      <c r="QN161" s="6"/>
      <c r="QO161" s="6"/>
      <c r="QP161" s="6"/>
      <c r="QQ161" s="6"/>
      <c r="QR161" s="6"/>
      <c r="QS161" s="6"/>
      <c r="QT161" s="6"/>
      <c r="QU161" s="6"/>
      <c r="QV161" s="6"/>
      <c r="QW161" s="6"/>
      <c r="QX161" s="6"/>
      <c r="QY161" s="6"/>
      <c r="QZ161" s="6"/>
      <c r="RA161" s="6"/>
      <c r="RB161" s="6"/>
      <c r="RC161" s="6"/>
      <c r="RD161" s="6"/>
      <c r="RE161" s="6"/>
      <c r="RF161" s="6"/>
      <c r="RG161" s="6"/>
      <c r="RH161" s="6"/>
      <c r="RI161" s="6"/>
      <c r="RJ161" s="6"/>
      <c r="RK161" s="6"/>
      <c r="RL161" s="6"/>
      <c r="RM161" s="6"/>
      <c r="RN161" s="6"/>
      <c r="RO161" s="6"/>
      <c r="RP161" s="6"/>
      <c r="RQ161" s="6"/>
      <c r="RR161" s="6"/>
      <c r="RS161" s="6"/>
      <c r="RT161" s="6"/>
      <c r="RU161" s="6"/>
      <c r="RV161" s="6"/>
      <c r="RW161" s="6"/>
      <c r="RX161" s="6"/>
      <c r="RY161" s="6"/>
      <c r="RZ161" s="6"/>
      <c r="SA161" s="6"/>
      <c r="SB161" s="6"/>
      <c r="SC161" s="6"/>
      <c r="SD161" s="6"/>
      <c r="SE161" s="6"/>
      <c r="SF161" s="6"/>
      <c r="SG161" s="6"/>
      <c r="SH161" s="6"/>
      <c r="SI161" s="6"/>
      <c r="SJ161" s="6"/>
      <c r="SK161" s="6"/>
      <c r="SL161" s="6"/>
      <c r="SM161" s="6"/>
      <c r="SN161" s="6"/>
      <c r="SO161" s="6"/>
      <c r="SP161" s="6"/>
      <c r="SQ161" s="6"/>
      <c r="SR161" s="6"/>
      <c r="SS161" s="6"/>
      <c r="ST161" s="6"/>
      <c r="SU161" s="6"/>
      <c r="SV161" s="6"/>
      <c r="SW161" s="6"/>
      <c r="SX161" s="6"/>
      <c r="SY161" s="6"/>
      <c r="SZ161" s="6"/>
      <c r="TA161" s="6"/>
      <c r="TB161" s="6"/>
      <c r="TC161" s="6"/>
      <c r="TD161" s="6"/>
      <c r="TE161" s="6"/>
      <c r="TF161" s="6"/>
      <c r="TG161" s="6"/>
      <c r="TH161" s="6"/>
      <c r="TI161" s="6"/>
      <c r="TJ161" s="6"/>
      <c r="TK161" s="6"/>
      <c r="TL161" s="6"/>
      <c r="TM161" s="6"/>
      <c r="TN161" s="6"/>
      <c r="TO161" s="6"/>
      <c r="TP161" s="6"/>
      <c r="TQ161" s="6"/>
      <c r="TR161" s="6"/>
      <c r="TS161" s="6"/>
      <c r="TT161" s="6"/>
      <c r="TU161" s="6"/>
      <c r="TV161" s="6"/>
      <c r="TW161" s="6"/>
      <c r="TX161" s="6"/>
      <c r="TY161" s="6"/>
      <c r="TZ161" s="6"/>
      <c r="UA161" s="6"/>
      <c r="UB161" s="6"/>
      <c r="UC161" s="6"/>
      <c r="UD161" s="6"/>
      <c r="UE161" s="6"/>
      <c r="UF161" s="6"/>
      <c r="UG161" s="6"/>
      <c r="UH161" s="6"/>
      <c r="UI161" s="6"/>
      <c r="UJ161" s="6"/>
      <c r="UK161" s="6"/>
      <c r="UL161" s="6"/>
      <c r="UM161" s="6"/>
      <c r="UN161" s="6"/>
      <c r="UO161" s="6"/>
      <c r="UP161" s="6"/>
      <c r="UQ161" s="6"/>
      <c r="UR161" s="6"/>
      <c r="US161" s="6"/>
      <c r="UT161" s="6"/>
      <c r="UU161" s="6"/>
      <c r="UV161" s="6"/>
      <c r="UW161" s="6"/>
      <c r="UX161" s="6"/>
      <c r="UY161" s="6"/>
      <c r="UZ161" s="6"/>
      <c r="VA161" s="6"/>
      <c r="VB161" s="6"/>
      <c r="VC161" s="6"/>
      <c r="VD161" s="6"/>
      <c r="VE161" s="6"/>
      <c r="VF161" s="6"/>
      <c r="VG161" s="6"/>
      <c r="VH161" s="6"/>
      <c r="VI161" s="6"/>
      <c r="VJ161" s="6"/>
      <c r="VK161" s="6"/>
      <c r="VL161" s="6"/>
      <c r="VM161" s="6"/>
      <c r="VN161" s="6"/>
      <c r="VO161" s="6"/>
      <c r="VP161" s="6"/>
      <c r="VQ161" s="6"/>
      <c r="VR161" s="6"/>
      <c r="VS161" s="6"/>
      <c r="VT161" s="6"/>
      <c r="VU161" s="6"/>
      <c r="VV161" s="6"/>
      <c r="VW161" s="6"/>
      <c r="VX161" s="6"/>
      <c r="VY161" s="6"/>
      <c r="VZ161" s="6"/>
      <c r="WA161" s="6"/>
      <c r="WB161" s="6"/>
      <c r="WC161" s="6"/>
      <c r="WD161" s="6"/>
      <c r="WE161" s="6"/>
      <c r="WF161" s="6"/>
      <c r="WG161" s="6"/>
      <c r="WH161" s="6"/>
      <c r="WI161" s="6"/>
      <c r="WJ161" s="6"/>
      <c r="WK161" s="6"/>
      <c r="WL161" s="6"/>
      <c r="WM161" s="6"/>
      <c r="WN161" s="6"/>
      <c r="WO161" s="6"/>
      <c r="WP161" s="6"/>
      <c r="WQ161" s="6"/>
      <c r="WR161" s="6"/>
      <c r="WS161" s="6"/>
      <c r="WT161" s="6"/>
      <c r="WU161" s="6"/>
      <c r="WV161" s="6"/>
      <c r="WW161" s="6"/>
      <c r="WX161" s="6"/>
      <c r="WY161" s="6"/>
      <c r="WZ161" s="6"/>
      <c r="XA161" s="6"/>
      <c r="XB161" s="6"/>
      <c r="XC161" s="6"/>
      <c r="XD161" s="6"/>
      <c r="XE161" s="6"/>
      <c r="XF161" s="6"/>
      <c r="XG161" s="6"/>
      <c r="XH161" s="6"/>
      <c r="XI161" s="6"/>
      <c r="XJ161" s="6"/>
      <c r="XK161" s="6"/>
      <c r="XL161" s="6"/>
      <c r="XM161" s="6"/>
      <c r="XN161" s="6"/>
      <c r="XO161" s="6"/>
      <c r="XP161" s="6"/>
      <c r="XQ161" s="6"/>
      <c r="XR161" s="6"/>
      <c r="XS161" s="6"/>
      <c r="XT161" s="6"/>
      <c r="XU161" s="6"/>
      <c r="XV161" s="6"/>
      <c r="XW161" s="6"/>
      <c r="XX161" s="6"/>
      <c r="XY161" s="6"/>
      <c r="XZ161" s="6"/>
      <c r="YA161" s="6"/>
      <c r="YB161" s="6"/>
      <c r="YC161" s="6"/>
      <c r="YD161" s="6"/>
      <c r="YE161" s="6"/>
      <c r="YF161" s="6"/>
      <c r="YG161" s="6"/>
      <c r="YH161" s="6"/>
      <c r="YI161" s="6"/>
      <c r="YJ161" s="6"/>
      <c r="YK161" s="6"/>
      <c r="YL161" s="6"/>
      <c r="YM161" s="6"/>
      <c r="YN161" s="6"/>
      <c r="YO161" s="6"/>
      <c r="YP161" s="6"/>
      <c r="YQ161" s="6"/>
      <c r="YR161" s="6"/>
      <c r="YS161" s="6"/>
      <c r="YT161" s="6"/>
      <c r="YU161" s="6"/>
      <c r="YV161" s="6"/>
      <c r="YW161" s="6"/>
      <c r="YX161" s="6"/>
      <c r="YY161" s="6"/>
      <c r="YZ161" s="6"/>
      <c r="ZA161" s="6"/>
      <c r="ZB161" s="6"/>
      <c r="ZC161" s="6"/>
      <c r="ZD161" s="6"/>
      <c r="ZE161" s="6"/>
      <c r="ZF161" s="6"/>
      <c r="ZG161" s="6"/>
      <c r="ZH161" s="6"/>
      <c r="ZI161" s="6"/>
      <c r="ZJ161" s="6"/>
      <c r="ZK161" s="6"/>
      <c r="ZL161" s="6"/>
      <c r="ZM161" s="6"/>
      <c r="ZN161" s="6"/>
      <c r="ZO161" s="6"/>
      <c r="ZP161" s="6"/>
      <c r="ZQ161" s="6"/>
      <c r="ZR161" s="6"/>
      <c r="ZS161" s="6"/>
      <c r="ZT161" s="6"/>
      <c r="ZU161" s="6"/>
      <c r="ZV161" s="6"/>
      <c r="ZW161" s="6"/>
      <c r="ZX161" s="6"/>
      <c r="ZY161" s="6"/>
      <c r="ZZ161" s="6"/>
      <c r="AAA161" s="6"/>
      <c r="AAB161" s="6"/>
      <c r="AAC161" s="6"/>
      <c r="AAD161" s="6"/>
      <c r="AAE161" s="6"/>
      <c r="AAF161" s="6"/>
      <c r="AAG161" s="6"/>
      <c r="AAH161" s="6"/>
      <c r="AAI161" s="6"/>
      <c r="AAJ161" s="6"/>
      <c r="AAK161" s="6"/>
      <c r="AAL161" s="6"/>
      <c r="AAM161" s="6"/>
      <c r="AAN161" s="6"/>
      <c r="AAO161" s="6"/>
      <c r="AAP161" s="6"/>
      <c r="AAQ161" s="6"/>
      <c r="AAR161" s="6"/>
      <c r="AAS161" s="6"/>
      <c r="AAT161" s="6"/>
      <c r="AAU161" s="6"/>
      <c r="AAV161" s="6"/>
      <c r="AAW161" s="6"/>
      <c r="AAX161" s="6"/>
      <c r="AAY161" s="6"/>
      <c r="AAZ161" s="6"/>
      <c r="ABA161" s="6"/>
      <c r="ABB161" s="6"/>
      <c r="ABC161" s="6"/>
      <c r="ABD161" s="6"/>
      <c r="ABE161" s="6"/>
      <c r="ABF161" s="6"/>
      <c r="ABG161" s="6"/>
      <c r="ABH161" s="6"/>
      <c r="ABI161" s="6"/>
      <c r="ABJ161" s="6"/>
      <c r="ABK161" s="6"/>
      <c r="ABL161" s="6"/>
      <c r="ABM161" s="6"/>
      <c r="ABN161" s="6"/>
      <c r="ABO161" s="6"/>
      <c r="ABP161" s="6"/>
      <c r="ABQ161" s="6"/>
      <c r="ABR161" s="6"/>
      <c r="ABS161" s="6"/>
      <c r="ABT161" s="6"/>
      <c r="ABU161" s="6"/>
      <c r="ABV161" s="6"/>
      <c r="ABW161" s="6"/>
      <c r="ABX161" s="6"/>
      <c r="ABY161" s="6"/>
      <c r="ABZ161" s="6"/>
      <c r="ACA161" s="6"/>
      <c r="ACB161" s="6"/>
      <c r="ACC161" s="6"/>
      <c r="ACD161" s="6"/>
      <c r="ACE161" s="6"/>
      <c r="ACF161" s="6"/>
      <c r="ACG161" s="6"/>
      <c r="ACH161" s="6"/>
      <c r="ACI161" s="6"/>
      <c r="ACJ161" s="6"/>
      <c r="ACK161" s="6"/>
      <c r="ACL161" s="6"/>
      <c r="ACM161" s="6"/>
      <c r="ACN161" s="6"/>
      <c r="ACO161" s="6"/>
      <c r="ACP161" s="6"/>
      <c r="ACQ161" s="6"/>
      <c r="ACR161" s="6"/>
      <c r="ACS161" s="6"/>
      <c r="ACT161" s="6"/>
      <c r="ACU161" s="6"/>
      <c r="ACV161" s="6"/>
      <c r="ACW161" s="6"/>
      <c r="ACX161" s="6"/>
      <c r="ACY161" s="6"/>
      <c r="ACZ161" s="6"/>
      <c r="ADA161" s="6"/>
      <c r="ADB161" s="6"/>
      <c r="ADC161" s="6"/>
      <c r="ADD161" s="6"/>
      <c r="ADE161" s="6"/>
      <c r="ADF161" s="6"/>
      <c r="ADG161" s="6"/>
      <c r="ADH161" s="6"/>
      <c r="ADI161" s="6"/>
      <c r="ADJ161" s="6"/>
      <c r="ADK161" s="6"/>
      <c r="ADL161" s="6"/>
      <c r="ADM161" s="6"/>
      <c r="ADN161" s="6"/>
      <c r="ADO161" s="6"/>
      <c r="ADP161" s="6"/>
      <c r="ADQ161" s="6"/>
      <c r="ADR161" s="6"/>
      <c r="ADS161" s="6"/>
      <c r="ADT161" s="6"/>
      <c r="ADU161" s="6"/>
      <c r="ADV161" s="6"/>
      <c r="ADW161" s="6"/>
      <c r="ADX161" s="6"/>
      <c r="ADY161" s="6"/>
      <c r="ADZ161" s="6"/>
      <c r="AEA161" s="6"/>
      <c r="AEB161" s="6"/>
      <c r="AEC161" s="6"/>
      <c r="AED161" s="6"/>
      <c r="AEE161" s="6"/>
      <c r="AEF161" s="6"/>
      <c r="AEG161" s="6"/>
      <c r="AEH161" s="6"/>
      <c r="AEI161" s="6"/>
      <c r="AEJ161" s="6"/>
      <c r="AEK161" s="6"/>
      <c r="AEL161" s="6"/>
      <c r="AEM161" s="6"/>
      <c r="AEN161" s="6"/>
      <c r="AEO161" s="6"/>
      <c r="AEP161" s="6"/>
      <c r="AEQ161" s="6"/>
      <c r="AER161" s="6"/>
      <c r="AES161" s="6"/>
      <c r="AET161" s="6"/>
      <c r="AEU161" s="6"/>
      <c r="AEV161" s="6"/>
      <c r="AEW161" s="6"/>
      <c r="AEX161" s="6"/>
      <c r="AEY161" s="6"/>
      <c r="AEZ161" s="6"/>
      <c r="AFA161" s="6"/>
      <c r="AFB161" s="6"/>
      <c r="AFC161" s="6"/>
      <c r="AFD161" s="6"/>
      <c r="AFE161" s="6"/>
      <c r="AFF161" s="6"/>
      <c r="AFG161" s="6"/>
      <c r="AFH161" s="6"/>
      <c r="AFI161" s="6"/>
      <c r="AFJ161" s="6"/>
      <c r="AFK161" s="6"/>
      <c r="AFL161" s="6"/>
      <c r="AFM161" s="6"/>
      <c r="AFN161" s="6"/>
      <c r="AFO161" s="6"/>
      <c r="AFP161" s="6"/>
      <c r="AFQ161" s="6"/>
      <c r="AFR161" s="6"/>
      <c r="AFS161" s="6"/>
      <c r="AFT161" s="6"/>
      <c r="AFU161" s="6"/>
      <c r="AFV161" s="6"/>
      <c r="AFW161" s="6"/>
      <c r="AFX161" s="6"/>
      <c r="AFY161" s="6"/>
      <c r="AFZ161" s="6"/>
      <c r="AGA161" s="6"/>
      <c r="AGB161" s="6"/>
      <c r="AGC161" s="6"/>
      <c r="AGD161" s="6"/>
      <c r="AGE161" s="6"/>
      <c r="AGF161" s="6"/>
      <c r="AGG161" s="6"/>
      <c r="AGH161" s="6"/>
      <c r="AGI161" s="6"/>
      <c r="AGJ161" s="6"/>
      <c r="AGK161" s="6"/>
      <c r="AGL161" s="6"/>
      <c r="AGM161" s="6"/>
      <c r="AGN161" s="6"/>
      <c r="AGO161" s="6"/>
      <c r="AGP161" s="6"/>
      <c r="AGQ161" s="6"/>
      <c r="AGR161" s="6"/>
      <c r="AGS161" s="6"/>
      <c r="AGT161" s="6"/>
      <c r="AGU161" s="6"/>
      <c r="AGV161" s="6"/>
      <c r="AGW161" s="6"/>
      <c r="AGX161" s="6"/>
      <c r="AGY161" s="6"/>
      <c r="AGZ161" s="6"/>
      <c r="AHA161" s="6"/>
      <c r="AHB161" s="6"/>
      <c r="AHC161" s="6"/>
      <c r="AHD161" s="6"/>
      <c r="AHE161" s="6"/>
      <c r="AHF161" s="6"/>
      <c r="AHG161" s="6"/>
      <c r="AHH161" s="6"/>
      <c r="AHI161" s="6"/>
      <c r="AHJ161" s="6"/>
      <c r="AHK161" s="6"/>
      <c r="AHL161" s="6"/>
      <c r="AHM161" s="6"/>
      <c r="AHN161" s="6"/>
      <c r="AHO161" s="6"/>
      <c r="AHP161" s="6"/>
      <c r="AHQ161" s="6"/>
      <c r="AHR161" s="6"/>
      <c r="AHS161" s="6"/>
      <c r="AHT161" s="6"/>
      <c r="AHU161" s="6"/>
      <c r="AHV161" s="6"/>
      <c r="AHW161" s="6"/>
      <c r="AHX161" s="6"/>
      <c r="AHY161" s="6"/>
      <c r="AHZ161" s="6"/>
      <c r="AIA161" s="6"/>
      <c r="AIB161" s="6"/>
      <c r="AIC161" s="6"/>
      <c r="AID161" s="6"/>
      <c r="AIE161" s="6"/>
      <c r="AIF161" s="6"/>
      <c r="AIG161" s="6"/>
      <c r="AIH161" s="6"/>
      <c r="AII161" s="6"/>
      <c r="AIJ161" s="6"/>
      <c r="AIK161" s="6"/>
      <c r="AIL161" s="6"/>
      <c r="AIM161" s="6"/>
      <c r="AIN161" s="6"/>
      <c r="AIO161" s="6"/>
      <c r="AIP161" s="6"/>
      <c r="AIQ161" s="6"/>
      <c r="AIR161" s="6"/>
      <c r="AIS161" s="6"/>
      <c r="AIT161" s="6"/>
      <c r="AIU161" s="6"/>
      <c r="AIV161" s="6"/>
      <c r="AIW161" s="6"/>
      <c r="AIX161" s="6"/>
      <c r="AIY161" s="6"/>
      <c r="AIZ161" s="6"/>
      <c r="AJA161" s="6"/>
      <c r="AJB161" s="6"/>
      <c r="AJC161" s="6"/>
      <c r="AJD161" s="6"/>
      <c r="AJE161" s="6"/>
      <c r="AJF161" s="6"/>
      <c r="AJG161" s="6"/>
      <c r="AJH161" s="6"/>
      <c r="AJI161" s="6"/>
      <c r="AJJ161" s="6"/>
      <c r="AJK161" s="6"/>
      <c r="AJL161" s="6"/>
      <c r="AJM161" s="6"/>
      <c r="AJN161" s="6"/>
      <c r="AJO161" s="6"/>
      <c r="AJP161" s="6"/>
      <c r="AJQ161" s="6"/>
      <c r="AJR161" s="6"/>
      <c r="AJS161" s="6"/>
      <c r="AJT161" s="6"/>
      <c r="AJU161" s="6"/>
      <c r="AJV161" s="6"/>
      <c r="AJW161" s="6"/>
      <c r="AJX161" s="6"/>
      <c r="AJY161" s="6"/>
      <c r="AJZ161" s="6"/>
      <c r="AKA161" s="6"/>
      <c r="AKB161" s="6"/>
      <c r="AKC161" s="6"/>
      <c r="AKD161" s="6"/>
      <c r="AKE161" s="6"/>
      <c r="AKF161" s="6"/>
      <c r="AKG161" s="6"/>
      <c r="AKH161" s="6"/>
      <c r="AKI161" s="6"/>
      <c r="AKJ161" s="6"/>
      <c r="AKK161" s="6"/>
      <c r="AKL161" s="6"/>
      <c r="AKM161" s="6"/>
      <c r="AKN161" s="6"/>
      <c r="AKO161" s="6"/>
      <c r="AKP161" s="6"/>
      <c r="AKQ161" s="6"/>
      <c r="AKR161" s="6"/>
      <c r="AKS161" s="6"/>
      <c r="AKT161" s="6"/>
      <c r="AKU161" s="6"/>
      <c r="AKV161" s="6"/>
      <c r="AKW161" s="6"/>
      <c r="AKX161" s="6"/>
      <c r="AKY161" s="6"/>
      <c r="AKZ161" s="6"/>
      <c r="ALA161" s="6"/>
      <c r="ALB161" s="6"/>
      <c r="ALC161" s="6"/>
      <c r="ALD161" s="6"/>
      <c r="ALE161" s="6"/>
      <c r="ALF161" s="6"/>
      <c r="ALG161" s="6"/>
      <c r="ALH161" s="6"/>
      <c r="ALI161" s="6"/>
      <c r="ALJ161" s="6"/>
      <c r="ALK161" s="6"/>
      <c r="ALL161" s="6"/>
      <c r="ALM161" s="6"/>
      <c r="ALN161" s="6"/>
      <c r="ALO161" s="6"/>
      <c r="ALP161" s="6"/>
      <c r="ALQ161" s="6"/>
      <c r="ALR161" s="6"/>
      <c r="ALS161" s="6"/>
      <c r="ALT161" s="6"/>
      <c r="ALU161" s="6"/>
      <c r="ALV161" s="6"/>
      <c r="ALW161" s="6"/>
      <c r="ALX161" s="6"/>
      <c r="ALY161" s="6"/>
      <c r="ALZ161" s="6"/>
      <c r="AMA161" s="6"/>
      <c r="AMB161" s="6"/>
      <c r="AMC161" s="6"/>
      <c r="AMD161" s="6"/>
      <c r="AME161" s="6"/>
      <c r="AMF161" s="6"/>
      <c r="AMG161" s="6"/>
      <c r="AMH161" s="6"/>
      <c r="AMI161" s="6"/>
      <c r="AMJ161" s="6"/>
      <c r="AMK161" s="6"/>
      <c r="AML161" s="6"/>
      <c r="AMM161" s="6"/>
      <c r="AMN161" s="6"/>
      <c r="AMO161" s="6"/>
      <c r="AMP161" s="6"/>
      <c r="AMQ161" s="6"/>
      <c r="AMR161" s="6"/>
      <c r="AMS161" s="6"/>
      <c r="AMT161" s="6"/>
      <c r="AMU161" s="6"/>
      <c r="AMV161" s="6"/>
      <c r="AMW161" s="6"/>
      <c r="AMX161" s="6"/>
      <c r="AMY161" s="6"/>
      <c r="AMZ161" s="6"/>
      <c r="ANA161" s="6"/>
      <c r="ANB161" s="6"/>
      <c r="ANC161" s="6"/>
      <c r="AND161" s="6"/>
      <c r="ANE161" s="6"/>
      <c r="ANF161" s="6"/>
      <c r="ANG161" s="6"/>
      <c r="ANH161" s="6"/>
      <c r="ANI161" s="6"/>
      <c r="ANJ161" s="6"/>
      <c r="ANK161" s="6"/>
      <c r="ANL161" s="6"/>
      <c r="ANM161" s="6"/>
      <c r="ANN161" s="6"/>
      <c r="ANO161" s="6"/>
      <c r="ANP161" s="6"/>
      <c r="ANQ161" s="6"/>
      <c r="ANR161" s="6"/>
      <c r="ANS161" s="6"/>
      <c r="ANT161" s="6"/>
      <c r="ANU161" s="6"/>
      <c r="ANV161" s="6"/>
      <c r="ANW161" s="6"/>
      <c r="ANX161" s="6"/>
      <c r="ANY161" s="6"/>
      <c r="ANZ161" s="6"/>
      <c r="AOA161" s="6"/>
      <c r="AOB161" s="6"/>
      <c r="AOC161" s="6"/>
      <c r="AOD161" s="6"/>
      <c r="AOE161" s="6"/>
      <c r="AOF161" s="6"/>
      <c r="AOG161" s="6"/>
      <c r="AOH161" s="6"/>
      <c r="AOI161" s="6"/>
      <c r="AOJ161" s="6"/>
      <c r="AOK161" s="6"/>
      <c r="AOL161" s="6"/>
      <c r="AOM161" s="6"/>
      <c r="AON161" s="6"/>
      <c r="AOO161" s="6"/>
      <c r="AOP161" s="6"/>
      <c r="AOQ161" s="6"/>
      <c r="AOR161" s="6"/>
      <c r="AOS161" s="6"/>
      <c r="AOT161" s="6"/>
      <c r="AOU161" s="6"/>
      <c r="AOV161" s="6"/>
      <c r="AOW161" s="6"/>
      <c r="AOX161" s="6"/>
      <c r="AOY161" s="6"/>
      <c r="AOZ161" s="6"/>
      <c r="APA161" s="6"/>
      <c r="APB161" s="6"/>
      <c r="APC161" s="6"/>
      <c r="APD161" s="6"/>
      <c r="APE161" s="6"/>
      <c r="APF161" s="6"/>
      <c r="APG161" s="6"/>
      <c r="APH161" s="6"/>
      <c r="API161" s="6"/>
      <c r="APJ161" s="6"/>
      <c r="APK161" s="6"/>
      <c r="APL161" s="6"/>
      <c r="APM161" s="6"/>
      <c r="APN161" s="6"/>
      <c r="APO161" s="6"/>
      <c r="APP161" s="6"/>
      <c r="APQ161" s="6"/>
      <c r="APR161" s="6"/>
      <c r="APS161" s="6"/>
      <c r="APT161" s="6"/>
      <c r="APU161" s="6"/>
      <c r="APV161" s="6"/>
      <c r="APW161" s="6"/>
      <c r="APX161" s="6"/>
      <c r="APY161" s="6"/>
      <c r="APZ161" s="6"/>
      <c r="AQA161" s="6"/>
      <c r="AQB161" s="6"/>
      <c r="AQC161" s="6"/>
      <c r="AQD161" s="6"/>
      <c r="AQE161" s="6"/>
      <c r="AQF161" s="6"/>
      <c r="AQG161" s="6"/>
      <c r="AQH161" s="6"/>
      <c r="AQI161" s="6"/>
      <c r="AQJ161" s="6"/>
      <c r="AQK161" s="6"/>
      <c r="AQL161" s="6"/>
      <c r="AQM161" s="6"/>
      <c r="AQN161" s="6"/>
      <c r="AQO161" s="6"/>
      <c r="AQP161" s="6"/>
      <c r="AQQ161" s="6"/>
      <c r="AQR161" s="6"/>
      <c r="AQS161" s="6"/>
      <c r="AQT161" s="6"/>
      <c r="AQU161" s="6"/>
      <c r="AQV161" s="6"/>
      <c r="AQW161" s="6"/>
      <c r="AQX161" s="6"/>
      <c r="AQY161" s="6"/>
      <c r="AQZ161" s="6"/>
      <c r="ARA161" s="6"/>
      <c r="ARB161" s="6"/>
      <c r="ARC161" s="6"/>
      <c r="ARD161" s="6"/>
      <c r="ARE161" s="6"/>
      <c r="ARF161" s="6"/>
      <c r="ARG161" s="6"/>
      <c r="ARH161" s="6"/>
      <c r="ARI161" s="6"/>
      <c r="ARJ161" s="6"/>
      <c r="ARK161" s="6"/>
      <c r="ARL161" s="6"/>
      <c r="ARM161" s="6"/>
      <c r="ARN161" s="6"/>
      <c r="ARO161" s="6"/>
      <c r="ARP161" s="6"/>
      <c r="ARQ161" s="6"/>
      <c r="ARR161" s="6"/>
      <c r="ARS161" s="6"/>
      <c r="ART161" s="6"/>
      <c r="ARU161" s="6"/>
      <c r="ARV161" s="6"/>
      <c r="ARW161" s="6"/>
      <c r="ARX161" s="6"/>
      <c r="ARY161" s="6"/>
      <c r="ARZ161" s="6"/>
      <c r="ASA161" s="6"/>
      <c r="ASB161" s="6"/>
      <c r="ASC161" s="6"/>
      <c r="ASD161" s="6"/>
      <c r="ASE161" s="6"/>
      <c r="ASF161" s="6"/>
      <c r="ASG161" s="6"/>
      <c r="ASH161" s="6"/>
      <c r="ASI161" s="6"/>
      <c r="ASJ161" s="6"/>
      <c r="ASK161" s="6"/>
      <c r="ASL161" s="6"/>
      <c r="ASM161" s="6"/>
      <c r="ASN161" s="6"/>
      <c r="ASO161" s="6"/>
      <c r="ASP161" s="6"/>
      <c r="ASQ161" s="6"/>
      <c r="ASR161" s="6"/>
      <c r="ASS161" s="6"/>
      <c r="AST161" s="6"/>
      <c r="ASU161" s="6"/>
      <c r="ASV161" s="6"/>
      <c r="ASW161" s="6"/>
      <c r="ASX161" s="6"/>
      <c r="ASY161" s="6"/>
      <c r="ASZ161" s="6"/>
      <c r="ATA161" s="6"/>
      <c r="ATB161" s="6"/>
      <c r="ATC161" s="6"/>
      <c r="ATD161" s="6"/>
      <c r="ATE161" s="6"/>
      <c r="ATF161" s="6"/>
      <c r="ATG161" s="6"/>
      <c r="ATH161" s="6"/>
      <c r="ATI161" s="6"/>
      <c r="ATJ161" s="6"/>
      <c r="ATK161" s="6"/>
      <c r="ATL161" s="6"/>
      <c r="ATM161" s="6"/>
      <c r="ATN161" s="6"/>
      <c r="ATO161" s="6"/>
      <c r="ATP161" s="6"/>
      <c r="ATQ161" s="6"/>
      <c r="ATR161" s="6"/>
      <c r="ATS161" s="6"/>
      <c r="ATT161" s="6"/>
      <c r="ATU161" s="6"/>
      <c r="ATV161" s="6"/>
      <c r="ATW161" s="6"/>
      <c r="ATX161" s="6"/>
      <c r="ATY161" s="6"/>
      <c r="ATZ161" s="6"/>
      <c r="AUA161" s="6"/>
      <c r="AUB161" s="6"/>
      <c r="AUC161" s="6"/>
      <c r="AUD161" s="6"/>
      <c r="AUE161" s="6"/>
      <c r="AUF161" s="6"/>
      <c r="AUG161" s="6"/>
      <c r="AUH161" s="6"/>
      <c r="AUI161" s="6"/>
      <c r="AUJ161" s="6"/>
      <c r="AUK161" s="6"/>
      <c r="AUL161" s="6"/>
      <c r="AUM161" s="6"/>
      <c r="AUN161" s="6"/>
      <c r="AUO161" s="6"/>
      <c r="AUP161" s="6"/>
      <c r="AUQ161" s="6"/>
      <c r="AUR161" s="6"/>
      <c r="AUS161" s="6"/>
      <c r="AUT161" s="6"/>
      <c r="AUU161" s="6"/>
      <c r="AUV161" s="6"/>
      <c r="AUW161" s="6"/>
      <c r="AUX161" s="6"/>
      <c r="AUY161" s="6"/>
      <c r="AUZ161" s="6"/>
      <c r="AVA161" s="6"/>
      <c r="AVB161" s="6"/>
      <c r="AVC161" s="6"/>
      <c r="AVD161" s="6"/>
      <c r="AVE161" s="6"/>
      <c r="AVF161" s="6"/>
      <c r="AVG161" s="6"/>
      <c r="AVH161" s="6"/>
      <c r="AVI161" s="6"/>
      <c r="AVJ161" s="6"/>
      <c r="AVK161" s="6"/>
      <c r="AVL161" s="6"/>
      <c r="AVM161" s="6"/>
      <c r="AVN161" s="6"/>
      <c r="AVO161" s="6"/>
      <c r="AVP161" s="6"/>
      <c r="AVQ161" s="6"/>
      <c r="AVR161" s="6"/>
      <c r="AVS161" s="6"/>
      <c r="AVT161" s="6"/>
      <c r="AVU161" s="6"/>
      <c r="AVV161" s="6"/>
      <c r="AVW161" s="6"/>
      <c r="AVX161" s="6"/>
      <c r="AVY161" s="6"/>
      <c r="AVZ161" s="6"/>
      <c r="AWA161" s="6"/>
      <c r="AWB161" s="6"/>
      <c r="AWC161" s="6"/>
      <c r="AWD161" s="6"/>
      <c r="AWE161" s="6"/>
      <c r="AWF161" s="6"/>
      <c r="AWG161" s="6"/>
      <c r="AWH161" s="6"/>
      <c r="AWI161" s="6"/>
      <c r="AWJ161" s="6"/>
      <c r="AWK161" s="6"/>
      <c r="AWL161" s="6"/>
      <c r="AWM161" s="6"/>
      <c r="AWN161" s="6"/>
      <c r="AWO161" s="6"/>
      <c r="AWP161" s="6"/>
      <c r="AWQ161" s="6"/>
      <c r="AWR161" s="6"/>
      <c r="AWS161" s="6"/>
      <c r="AWT161" s="6"/>
      <c r="AWU161" s="6"/>
      <c r="AWV161" s="6"/>
      <c r="AWW161" s="6"/>
      <c r="AWX161" s="6"/>
      <c r="AWY161" s="6"/>
      <c r="AWZ161" s="6"/>
      <c r="AXA161" s="6"/>
      <c r="AXB161" s="6"/>
      <c r="AXC161" s="6"/>
      <c r="AXD161" s="6"/>
      <c r="AXE161" s="6"/>
      <c r="AXF161" s="6"/>
      <c r="AXG161" s="6"/>
      <c r="AXH161" s="6"/>
      <c r="AXI161" s="6"/>
      <c r="AXJ161" s="6"/>
      <c r="AXK161" s="6"/>
      <c r="AXL161" s="6"/>
      <c r="AXM161" s="6"/>
      <c r="AXN161" s="6"/>
      <c r="AXO161" s="6"/>
      <c r="AXP161" s="6"/>
      <c r="AXQ161" s="6"/>
      <c r="AXR161" s="6"/>
      <c r="AXS161" s="6"/>
      <c r="AXT161" s="6"/>
      <c r="AXU161" s="6"/>
      <c r="AXV161" s="6"/>
      <c r="AXW161" s="6"/>
      <c r="AXX161" s="6"/>
      <c r="AXY161" s="6"/>
      <c r="AXZ161" s="6"/>
      <c r="AYA161" s="6"/>
      <c r="AYB161" s="6"/>
      <c r="AYC161" s="6"/>
      <c r="AYD161" s="6"/>
      <c r="AYE161" s="6"/>
      <c r="AYF161" s="6"/>
      <c r="AYG161" s="6"/>
      <c r="AYH161" s="6"/>
      <c r="AYI161" s="6"/>
      <c r="AYJ161" s="6"/>
      <c r="AYK161" s="6"/>
      <c r="AYL161" s="6"/>
      <c r="AYM161" s="6"/>
      <c r="AYN161" s="6"/>
      <c r="AYO161" s="6"/>
      <c r="AYP161" s="6"/>
      <c r="AYQ161" s="6"/>
      <c r="AYR161" s="6"/>
      <c r="AYS161" s="6"/>
      <c r="AYT161" s="6"/>
      <c r="AYU161" s="6"/>
      <c r="AYV161" s="6"/>
      <c r="AYW161" s="6"/>
      <c r="AYX161" s="6"/>
      <c r="AYY161" s="6"/>
      <c r="AYZ161" s="6"/>
      <c r="AZA161" s="6"/>
      <c r="AZB161" s="6"/>
      <c r="AZC161" s="6"/>
      <c r="AZD161" s="6"/>
      <c r="AZE161" s="6"/>
      <c r="AZF161" s="6"/>
      <c r="AZG161" s="6"/>
      <c r="AZH161" s="6"/>
      <c r="AZI161" s="6"/>
      <c r="AZJ161" s="6"/>
      <c r="AZK161" s="6"/>
      <c r="AZL161" s="6"/>
      <c r="AZM161" s="6"/>
      <c r="AZN161" s="6"/>
      <c r="AZO161" s="6"/>
      <c r="AZP161" s="6"/>
      <c r="AZQ161" s="6"/>
      <c r="AZR161" s="6"/>
      <c r="AZS161" s="6"/>
      <c r="AZT161" s="6"/>
      <c r="AZU161" s="6"/>
      <c r="AZV161" s="6"/>
      <c r="AZW161" s="6"/>
      <c r="AZX161" s="6"/>
      <c r="AZY161" s="6"/>
      <c r="AZZ161" s="6"/>
      <c r="BAA161" s="6"/>
      <c r="BAB161" s="6"/>
      <c r="BAC161" s="6"/>
      <c r="BAD161" s="6"/>
      <c r="BAE161" s="6"/>
      <c r="BAF161" s="6"/>
      <c r="BAG161" s="6"/>
      <c r="BAH161" s="6"/>
      <c r="BAI161" s="6"/>
      <c r="BAJ161" s="6"/>
      <c r="BAK161" s="6"/>
      <c r="BAL161" s="6"/>
      <c r="BAM161" s="6"/>
      <c r="BAN161" s="6"/>
      <c r="BAO161" s="6"/>
      <c r="BAP161" s="6"/>
      <c r="BAQ161" s="6"/>
      <c r="BAR161" s="6"/>
      <c r="BAS161" s="6"/>
      <c r="BAT161" s="6"/>
      <c r="BAU161" s="6"/>
      <c r="BAV161" s="6"/>
      <c r="BAW161" s="6"/>
      <c r="BAX161" s="6"/>
      <c r="BAY161" s="6"/>
      <c r="BAZ161" s="6"/>
      <c r="BBA161" s="6"/>
      <c r="BBB161" s="6"/>
      <c r="BBC161" s="6"/>
      <c r="BBD161" s="6"/>
      <c r="BBE161" s="6"/>
      <c r="BBF161" s="6"/>
      <c r="BBG161" s="6"/>
      <c r="BBH161" s="6"/>
      <c r="BBI161" s="6"/>
      <c r="BBJ161" s="6"/>
      <c r="BBK161" s="6"/>
      <c r="BBL161" s="6"/>
      <c r="BBM161" s="6"/>
      <c r="BBN161" s="6"/>
      <c r="BBO161" s="6"/>
      <c r="BBP161" s="6"/>
      <c r="BBQ161" s="6"/>
      <c r="BBR161" s="6"/>
      <c r="BBS161" s="6"/>
      <c r="BBT161" s="6"/>
      <c r="BBU161" s="6"/>
      <c r="BBV161" s="6"/>
      <c r="BBW161" s="6"/>
      <c r="BBX161" s="6"/>
      <c r="BBY161" s="6"/>
      <c r="BBZ161" s="6"/>
      <c r="BCA161" s="6"/>
      <c r="BCB161" s="6"/>
      <c r="BCC161" s="6"/>
      <c r="BCD161" s="6"/>
      <c r="BCE161" s="6"/>
      <c r="BCF161" s="6"/>
      <c r="BCG161" s="6"/>
      <c r="BCH161" s="6"/>
      <c r="BCI161" s="6"/>
      <c r="BCJ161" s="6"/>
      <c r="BCK161" s="6"/>
      <c r="BCL161" s="6"/>
      <c r="BCM161" s="6"/>
      <c r="BCN161" s="6"/>
      <c r="BCO161" s="6"/>
      <c r="BCP161" s="6"/>
      <c r="BCQ161" s="6"/>
      <c r="BCR161" s="6"/>
      <c r="BCS161" s="6"/>
      <c r="BCT161" s="6"/>
      <c r="BCU161" s="6"/>
      <c r="BCV161" s="6"/>
      <c r="BCW161" s="6"/>
      <c r="BCX161" s="6"/>
      <c r="BCY161" s="6"/>
      <c r="BCZ161" s="6"/>
      <c r="BDA161" s="6"/>
      <c r="BDB161" s="6"/>
      <c r="BDC161" s="6"/>
      <c r="BDD161" s="6"/>
      <c r="BDE161" s="6"/>
      <c r="BDF161" s="6"/>
      <c r="BDG161" s="6"/>
      <c r="BDH161" s="6"/>
      <c r="BDI161" s="6"/>
      <c r="BDJ161" s="6"/>
      <c r="BDK161" s="6"/>
      <c r="BDL161" s="6"/>
      <c r="BDM161" s="6"/>
      <c r="BDN161" s="6"/>
      <c r="BDO161" s="6"/>
      <c r="BDP161" s="6"/>
      <c r="BDQ161" s="6"/>
      <c r="BDR161" s="6"/>
      <c r="BDS161" s="6"/>
      <c r="BDT161" s="6"/>
      <c r="BDU161" s="6"/>
    </row>
    <row r="162" spans="1:1477" s="69" customFormat="1">
      <c r="B162" s="67" t="s">
        <v>6</v>
      </c>
      <c r="C162" s="67" t="s">
        <v>302</v>
      </c>
      <c r="D162" s="67" t="s">
        <v>303</v>
      </c>
      <c r="E162" s="68">
        <v>44237</v>
      </c>
      <c r="F162" s="67" t="s">
        <v>583</v>
      </c>
      <c r="G162" s="158" t="s">
        <v>586</v>
      </c>
      <c r="H162" s="187">
        <v>1</v>
      </c>
      <c r="I162" s="69">
        <v>3</v>
      </c>
      <c r="J162" s="69">
        <v>240</v>
      </c>
      <c r="K162" s="69">
        <v>887</v>
      </c>
      <c r="L162" s="69">
        <v>1039</v>
      </c>
      <c r="M162" s="186">
        <f>IF(J162 = 0,0,(L162-AH162-AI162)/J162)</f>
        <v>3.3583333333333334</v>
      </c>
      <c r="N162" s="69">
        <f>IF(G162&lt;&gt;"",IF(M162&lt;=1.2,1,0),0)</f>
        <v>0</v>
      </c>
      <c r="O162" s="69">
        <v>-152</v>
      </c>
      <c r="P162" s="69">
        <v>152</v>
      </c>
      <c r="Q162" s="69">
        <v>0</v>
      </c>
      <c r="R162" s="69">
        <v>647</v>
      </c>
      <c r="S162" s="69">
        <v>0</v>
      </c>
      <c r="T162" s="190">
        <v>6131310</v>
      </c>
      <c r="U162" s="190">
        <v>61000</v>
      </c>
      <c r="V162" s="190">
        <v>6070310</v>
      </c>
      <c r="W162" s="190">
        <v>6338797</v>
      </c>
      <c r="X162" s="190">
        <v>6305080</v>
      </c>
      <c r="Y162" s="190">
        <v>-570912</v>
      </c>
      <c r="Z162" s="190">
        <v>0</v>
      </c>
      <c r="AA162" s="190">
        <v>-570912</v>
      </c>
      <c r="AB162" s="190">
        <v>5734168</v>
      </c>
      <c r="AC162" s="190">
        <v>5526680</v>
      </c>
      <c r="AD162" s="186">
        <f>IF(V162=0,0,AC162/V162)</f>
        <v>0.91044444188188078</v>
      </c>
      <c r="AE162" s="69">
        <f>IF(AD162 &lt;=1.1,1,0)</f>
        <v>1</v>
      </c>
      <c r="AF162" s="190">
        <v>0</v>
      </c>
      <c r="AG162" s="190">
        <v>207487</v>
      </c>
      <c r="AH162" s="69">
        <v>178</v>
      </c>
      <c r="AI162" s="69">
        <v>55</v>
      </c>
      <c r="AJ162" s="69">
        <v>0</v>
      </c>
      <c r="AK162" s="69">
        <v>0</v>
      </c>
      <c r="AL162" s="80">
        <v>15789</v>
      </c>
      <c r="AM162" s="80">
        <v>0</v>
      </c>
      <c r="AN162" s="69">
        <v>0</v>
      </c>
      <c r="AO162" s="69">
        <v>0</v>
      </c>
      <c r="AP162" s="80">
        <v>0</v>
      </c>
      <c r="AQ162" s="80">
        <v>0</v>
      </c>
      <c r="AR162" s="69">
        <v>0</v>
      </c>
      <c r="AS162" s="69">
        <v>0</v>
      </c>
      <c r="AT162" s="80">
        <v>0</v>
      </c>
      <c r="AU162" s="80">
        <v>0</v>
      </c>
      <c r="AV162" s="69">
        <v>0</v>
      </c>
      <c r="AW162" s="69">
        <v>0</v>
      </c>
      <c r="AX162" s="80">
        <v>0</v>
      </c>
      <c r="AY162" s="80">
        <v>0</v>
      </c>
      <c r="AZ162" s="69">
        <v>0</v>
      </c>
      <c r="BA162" s="69">
        <v>0</v>
      </c>
      <c r="BB162" s="80">
        <v>0</v>
      </c>
      <c r="BC162" s="80">
        <v>0</v>
      </c>
      <c r="BD162" s="69">
        <v>0</v>
      </c>
      <c r="BE162" s="69">
        <v>0</v>
      </c>
      <c r="BF162" s="80">
        <v>0</v>
      </c>
      <c r="BG162" s="80">
        <v>0</v>
      </c>
      <c r="BH162" s="69">
        <v>0</v>
      </c>
      <c r="BI162" s="69">
        <v>0</v>
      </c>
      <c r="BJ162" s="80">
        <v>0</v>
      </c>
      <c r="BK162" s="80">
        <v>0</v>
      </c>
      <c r="BL162" s="69">
        <v>0</v>
      </c>
      <c r="BM162" s="69">
        <v>0</v>
      </c>
      <c r="BN162" s="80">
        <v>0</v>
      </c>
      <c r="BO162" s="80">
        <v>0</v>
      </c>
      <c r="BP162" s="69">
        <v>0</v>
      </c>
      <c r="BQ162" s="69">
        <v>0</v>
      </c>
      <c r="BR162" s="80">
        <v>207487</v>
      </c>
      <c r="BS162" s="80">
        <v>0</v>
      </c>
      <c r="BT162" s="69">
        <v>0</v>
      </c>
      <c r="BU162" s="69">
        <v>0</v>
      </c>
      <c r="BV162" s="80">
        <v>0</v>
      </c>
      <c r="BW162" s="80">
        <v>0</v>
      </c>
      <c r="BX162" s="69">
        <v>0</v>
      </c>
      <c r="BY162" s="69">
        <v>0</v>
      </c>
      <c r="BZ162" s="80">
        <v>0</v>
      </c>
      <c r="CA162" s="80">
        <v>0</v>
      </c>
      <c r="CB162" s="69">
        <v>0</v>
      </c>
      <c r="CC162" s="69">
        <v>0</v>
      </c>
      <c r="CD162" s="80">
        <v>0</v>
      </c>
      <c r="CE162" s="80">
        <v>0</v>
      </c>
      <c r="CF162" s="69">
        <v>0</v>
      </c>
      <c r="CG162" s="69">
        <v>0</v>
      </c>
      <c r="CH162" s="80">
        <v>0</v>
      </c>
      <c r="CI162" s="80">
        <v>0</v>
      </c>
      <c r="CJ162" s="69">
        <v>0</v>
      </c>
      <c r="CK162" s="69">
        <v>0</v>
      </c>
      <c r="CL162" s="80">
        <v>223276</v>
      </c>
      <c r="CM162" s="80">
        <v>0</v>
      </c>
      <c r="CN162" s="67" t="s">
        <v>567</v>
      </c>
      <c r="CO162" s="67" t="s">
        <v>568</v>
      </c>
      <c r="CP162" s="67" t="s">
        <v>415</v>
      </c>
      <c r="CQ162" s="67" t="s">
        <v>415</v>
      </c>
      <c r="CR162" s="67" t="s">
        <v>415</v>
      </c>
      <c r="CS162" s="67" t="s">
        <v>415</v>
      </c>
      <c r="CT162" s="68">
        <v>45565</v>
      </c>
      <c r="CU162" s="67" t="s">
        <v>576</v>
      </c>
      <c r="CV162" s="67" t="s">
        <v>579</v>
      </c>
      <c r="CW162" s="68" t="s">
        <v>168</v>
      </c>
      <c r="CX162" s="68">
        <v>45422</v>
      </c>
      <c r="CY162" s="67" t="s">
        <v>580</v>
      </c>
      <c r="CZ162" s="67" t="s">
        <v>581</v>
      </c>
      <c r="DA162" s="67" t="s">
        <v>632</v>
      </c>
      <c r="DB162" s="81">
        <v>6350300</v>
      </c>
      <c r="DD162" s="67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</row>
    <row r="163" spans="1:1477" s="69" customFormat="1">
      <c r="B163" s="67" t="s">
        <v>6</v>
      </c>
      <c r="C163" s="67" t="s">
        <v>395</v>
      </c>
      <c r="D163" s="67" t="s">
        <v>396</v>
      </c>
      <c r="E163" s="68">
        <v>44937</v>
      </c>
      <c r="F163" s="67" t="s">
        <v>583</v>
      </c>
      <c r="G163" s="158" t="s">
        <v>584</v>
      </c>
      <c r="H163" s="187">
        <v>1</v>
      </c>
      <c r="I163" s="69">
        <v>0</v>
      </c>
      <c r="J163" s="69">
        <v>180</v>
      </c>
      <c r="K163" s="69">
        <v>241</v>
      </c>
      <c r="L163" s="69">
        <v>241</v>
      </c>
      <c r="M163" s="186">
        <f t="shared" ref="M163:M170" si="96">IF(J163 = 0,0,(L163-AH163-AI163)/J163)</f>
        <v>1.0777777777777777</v>
      </c>
      <c r="N163" s="69">
        <f t="shared" ref="N163:N170" si="97">IF(G163&lt;&gt;"",IF(M163&lt;=1.2,1,0),0)</f>
        <v>1</v>
      </c>
      <c r="O163" s="69">
        <v>0</v>
      </c>
      <c r="P163" s="69">
        <v>0</v>
      </c>
      <c r="Q163" s="69">
        <v>0</v>
      </c>
      <c r="R163" s="69">
        <v>61</v>
      </c>
      <c r="S163" s="69">
        <v>0</v>
      </c>
      <c r="T163" s="190">
        <v>5191258</v>
      </c>
      <c r="U163" s="190">
        <v>55000</v>
      </c>
      <c r="V163" s="190">
        <v>5136258</v>
      </c>
      <c r="W163" s="190">
        <v>5191258</v>
      </c>
      <c r="X163" s="190">
        <v>5651758</v>
      </c>
      <c r="Y163" s="190">
        <v>0</v>
      </c>
      <c r="Z163" s="190">
        <v>0</v>
      </c>
      <c r="AA163" s="190">
        <v>0</v>
      </c>
      <c r="AB163" s="190">
        <v>5651758</v>
      </c>
      <c r="AC163" s="190">
        <v>5623798</v>
      </c>
      <c r="AD163" s="186">
        <f t="shared" ref="AD163:AD170" si="98">IF(V163=0,0,AC163/V163)</f>
        <v>1.0949212442209872</v>
      </c>
      <c r="AE163" s="69">
        <f t="shared" ref="AE163:AE170" si="99">IF(AD163 &lt;=1.1,1,0)</f>
        <v>1</v>
      </c>
      <c r="AF163" s="190">
        <v>-27960</v>
      </c>
      <c r="AG163" s="190">
        <v>0</v>
      </c>
      <c r="AH163" s="69">
        <v>24</v>
      </c>
      <c r="AI163" s="69">
        <v>23</v>
      </c>
      <c r="AJ163" s="69">
        <v>0</v>
      </c>
      <c r="AK163" s="69">
        <v>0</v>
      </c>
      <c r="AL163" s="80">
        <v>0</v>
      </c>
      <c r="AM163" s="80">
        <v>0</v>
      </c>
      <c r="AN163" s="69">
        <v>0</v>
      </c>
      <c r="AO163" s="69">
        <v>0</v>
      </c>
      <c r="AP163" s="80">
        <v>17807</v>
      </c>
      <c r="AQ163" s="80">
        <v>0</v>
      </c>
      <c r="AR163" s="69">
        <v>0</v>
      </c>
      <c r="AS163" s="69">
        <v>0</v>
      </c>
      <c r="AT163" s="80">
        <v>0</v>
      </c>
      <c r="AU163" s="80">
        <v>0</v>
      </c>
      <c r="AV163" s="69">
        <v>0</v>
      </c>
      <c r="AW163" s="69">
        <v>0</v>
      </c>
      <c r="AX163" s="80">
        <v>0</v>
      </c>
      <c r="AY163" s="80">
        <v>0</v>
      </c>
      <c r="AZ163" s="69">
        <v>0</v>
      </c>
      <c r="BA163" s="69">
        <v>0</v>
      </c>
      <c r="BB163" s="80">
        <v>0</v>
      </c>
      <c r="BC163" s="80">
        <v>0</v>
      </c>
      <c r="BD163" s="69">
        <v>0</v>
      </c>
      <c r="BE163" s="69">
        <v>0</v>
      </c>
      <c r="BF163" s="80">
        <v>0</v>
      </c>
      <c r="BG163" s="80">
        <v>0</v>
      </c>
      <c r="BH163" s="69">
        <v>0</v>
      </c>
      <c r="BI163" s="69">
        <v>0</v>
      </c>
      <c r="BJ163" s="80">
        <v>0</v>
      </c>
      <c r="BK163" s="80">
        <v>0</v>
      </c>
      <c r="BL163" s="69">
        <v>0</v>
      </c>
      <c r="BM163" s="69">
        <v>0</v>
      </c>
      <c r="BN163" s="80">
        <v>0</v>
      </c>
      <c r="BO163" s="80">
        <v>0</v>
      </c>
      <c r="BP163" s="69">
        <v>0</v>
      </c>
      <c r="BQ163" s="69">
        <v>0</v>
      </c>
      <c r="BR163" s="80">
        <v>0</v>
      </c>
      <c r="BS163" s="80">
        <v>0</v>
      </c>
      <c r="BT163" s="69">
        <v>0</v>
      </c>
      <c r="BU163" s="69">
        <v>0</v>
      </c>
      <c r="BV163" s="80">
        <v>0</v>
      </c>
      <c r="BW163" s="80">
        <v>0</v>
      </c>
      <c r="BX163" s="69">
        <v>14</v>
      </c>
      <c r="BY163" s="69">
        <v>0</v>
      </c>
      <c r="BZ163" s="80">
        <v>0</v>
      </c>
      <c r="CA163" s="80">
        <v>0</v>
      </c>
      <c r="CB163" s="69">
        <v>0</v>
      </c>
      <c r="CC163" s="69">
        <v>0</v>
      </c>
      <c r="CD163" s="80">
        <v>0</v>
      </c>
      <c r="CE163" s="80">
        <v>0</v>
      </c>
      <c r="CF163" s="69">
        <v>0</v>
      </c>
      <c r="CG163" s="69">
        <v>0</v>
      </c>
      <c r="CH163" s="80">
        <v>0</v>
      </c>
      <c r="CI163" s="80">
        <v>0</v>
      </c>
      <c r="CJ163" s="69">
        <v>14</v>
      </c>
      <c r="CK163" s="69">
        <v>0</v>
      </c>
      <c r="CL163" s="80">
        <v>17807</v>
      </c>
      <c r="CM163" s="80">
        <v>0</v>
      </c>
      <c r="CN163" s="67" t="s">
        <v>453</v>
      </c>
      <c r="CO163" s="67" t="s">
        <v>454</v>
      </c>
      <c r="CP163" s="67" t="s">
        <v>415</v>
      </c>
      <c r="CQ163" s="67" t="s">
        <v>415</v>
      </c>
      <c r="CR163" s="67" t="s">
        <v>415</v>
      </c>
      <c r="CS163" s="67" t="s">
        <v>415</v>
      </c>
      <c r="CT163" s="68">
        <v>45488</v>
      </c>
      <c r="CU163" s="67" t="s">
        <v>576</v>
      </c>
      <c r="CV163" s="67" t="s">
        <v>579</v>
      </c>
      <c r="CW163" s="68" t="s">
        <v>168</v>
      </c>
      <c r="CX163" s="68">
        <v>45386</v>
      </c>
      <c r="CY163" s="67" t="s">
        <v>580</v>
      </c>
      <c r="CZ163" s="67" t="s">
        <v>581</v>
      </c>
      <c r="DA163" s="67" t="s">
        <v>632</v>
      </c>
      <c r="DB163" s="81">
        <v>5707113.6200000001</v>
      </c>
      <c r="DD163" s="67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</row>
    <row r="164" spans="1:1477" s="69" customFormat="1">
      <c r="B164" s="67" t="s">
        <v>6</v>
      </c>
      <c r="C164" s="67" t="s">
        <v>304</v>
      </c>
      <c r="D164" s="67" t="s">
        <v>305</v>
      </c>
      <c r="E164" s="68">
        <v>44720</v>
      </c>
      <c r="F164" s="67" t="s">
        <v>580</v>
      </c>
      <c r="G164" s="158" t="s">
        <v>577</v>
      </c>
      <c r="H164" s="187">
        <v>1</v>
      </c>
      <c r="I164" s="69">
        <v>3</v>
      </c>
      <c r="J164" s="69">
        <v>285</v>
      </c>
      <c r="K164" s="69">
        <v>434</v>
      </c>
      <c r="L164" s="69">
        <v>434</v>
      </c>
      <c r="M164" s="186">
        <f t="shared" si="96"/>
        <v>1</v>
      </c>
      <c r="N164" s="69">
        <f t="shared" si="97"/>
        <v>1</v>
      </c>
      <c r="O164" s="69">
        <v>0</v>
      </c>
      <c r="P164" s="69">
        <v>0</v>
      </c>
      <c r="Q164" s="69">
        <v>0</v>
      </c>
      <c r="R164" s="69">
        <v>37</v>
      </c>
      <c r="S164" s="69">
        <v>112</v>
      </c>
      <c r="T164" s="190">
        <v>6091557</v>
      </c>
      <c r="U164" s="190">
        <v>50000</v>
      </c>
      <c r="V164" s="190">
        <v>6041557</v>
      </c>
      <c r="W164" s="190">
        <v>6416319</v>
      </c>
      <c r="X164" s="190">
        <v>6316136</v>
      </c>
      <c r="Y164" s="190">
        <v>0</v>
      </c>
      <c r="Z164" s="190">
        <v>0</v>
      </c>
      <c r="AA164" s="190">
        <v>0</v>
      </c>
      <c r="AB164" s="190">
        <v>6316136</v>
      </c>
      <c r="AC164" s="190">
        <v>6124596</v>
      </c>
      <c r="AD164" s="186">
        <f t="shared" si="98"/>
        <v>1.013744635695732</v>
      </c>
      <c r="AE164" s="69">
        <f t="shared" si="99"/>
        <v>1</v>
      </c>
      <c r="AF164" s="190">
        <v>-125432</v>
      </c>
      <c r="AG164" s="190">
        <v>324762</v>
      </c>
      <c r="AH164" s="69">
        <v>127</v>
      </c>
      <c r="AI164" s="69">
        <v>22</v>
      </c>
      <c r="AJ164" s="69">
        <v>0</v>
      </c>
      <c r="AK164" s="69">
        <v>0</v>
      </c>
      <c r="AL164" s="80">
        <v>46638</v>
      </c>
      <c r="AM164" s="80">
        <v>13259</v>
      </c>
      <c r="AN164" s="69">
        <v>0</v>
      </c>
      <c r="AO164" s="69">
        <v>54</v>
      </c>
      <c r="AP164" s="80">
        <v>314752</v>
      </c>
      <c r="AQ164" s="80">
        <v>62190</v>
      </c>
      <c r="AR164" s="69">
        <v>0</v>
      </c>
      <c r="AS164" s="69">
        <v>0</v>
      </c>
      <c r="AT164" s="80">
        <v>0</v>
      </c>
      <c r="AU164" s="80">
        <v>0</v>
      </c>
      <c r="AV164" s="69">
        <v>0</v>
      </c>
      <c r="AW164" s="69">
        <v>0</v>
      </c>
      <c r="AX164" s="80">
        <v>0</v>
      </c>
      <c r="AY164" s="80">
        <v>0</v>
      </c>
      <c r="AZ164" s="69">
        <v>0</v>
      </c>
      <c r="BA164" s="69">
        <v>0</v>
      </c>
      <c r="BB164" s="80">
        <v>0</v>
      </c>
      <c r="BC164" s="80">
        <v>0</v>
      </c>
      <c r="BD164" s="69">
        <v>0</v>
      </c>
      <c r="BE164" s="69">
        <v>0</v>
      </c>
      <c r="BF164" s="80">
        <v>0</v>
      </c>
      <c r="BG164" s="80">
        <v>0</v>
      </c>
      <c r="BH164" s="69">
        <v>0</v>
      </c>
      <c r="BI164" s="69">
        <v>0</v>
      </c>
      <c r="BJ164" s="80">
        <v>0</v>
      </c>
      <c r="BK164" s="80">
        <v>0</v>
      </c>
      <c r="BL164" s="69">
        <v>0</v>
      </c>
      <c r="BM164" s="69">
        <v>0</v>
      </c>
      <c r="BN164" s="80">
        <v>0</v>
      </c>
      <c r="BO164" s="80">
        <v>0</v>
      </c>
      <c r="BP164" s="69">
        <v>0</v>
      </c>
      <c r="BQ164" s="69">
        <v>58</v>
      </c>
      <c r="BR164" s="80">
        <v>0</v>
      </c>
      <c r="BS164" s="80">
        <v>0</v>
      </c>
      <c r="BT164" s="69">
        <v>0</v>
      </c>
      <c r="BU164" s="69">
        <v>0</v>
      </c>
      <c r="BV164" s="80">
        <v>0</v>
      </c>
      <c r="BW164" s="80">
        <v>0</v>
      </c>
      <c r="BX164" s="69">
        <v>0</v>
      </c>
      <c r="BY164" s="69">
        <v>0</v>
      </c>
      <c r="BZ164" s="80">
        <v>0</v>
      </c>
      <c r="CA164" s="80">
        <v>0</v>
      </c>
      <c r="CB164" s="69">
        <v>0</v>
      </c>
      <c r="CC164" s="69">
        <v>0</v>
      </c>
      <c r="CD164" s="80">
        <v>0</v>
      </c>
      <c r="CE164" s="80">
        <v>0</v>
      </c>
      <c r="CF164" s="69">
        <v>0</v>
      </c>
      <c r="CG164" s="69">
        <v>0</v>
      </c>
      <c r="CH164" s="80">
        <v>0</v>
      </c>
      <c r="CI164" s="80">
        <v>0</v>
      </c>
      <c r="CJ164" s="69">
        <v>0</v>
      </c>
      <c r="CK164" s="69">
        <v>112</v>
      </c>
      <c r="CL164" s="80">
        <v>361390</v>
      </c>
      <c r="CM164" s="80">
        <v>75450</v>
      </c>
      <c r="CN164" s="67" t="s">
        <v>416</v>
      </c>
      <c r="CO164" s="67" t="s">
        <v>417</v>
      </c>
      <c r="CP164" s="67" t="s">
        <v>415</v>
      </c>
      <c r="CQ164" s="67" t="s">
        <v>415</v>
      </c>
      <c r="CR164" s="67" t="s">
        <v>415</v>
      </c>
      <c r="CS164" s="67" t="s">
        <v>415</v>
      </c>
      <c r="CT164" s="68">
        <v>45497</v>
      </c>
      <c r="CU164" s="67" t="s">
        <v>576</v>
      </c>
      <c r="CV164" s="67" t="s">
        <v>579</v>
      </c>
      <c r="CW164" s="68" t="s">
        <v>168</v>
      </c>
      <c r="CX164" s="68">
        <v>45362</v>
      </c>
      <c r="CY164" s="67" t="s">
        <v>583</v>
      </c>
      <c r="CZ164" s="67" t="s">
        <v>581</v>
      </c>
      <c r="DA164" s="67" t="s">
        <v>632</v>
      </c>
      <c r="DB164" s="81">
        <v>6992900</v>
      </c>
      <c r="DD164" s="67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</row>
    <row r="165" spans="1:1477" s="69" customFormat="1">
      <c r="B165" s="67" t="s">
        <v>6</v>
      </c>
      <c r="C165" s="67" t="s">
        <v>306</v>
      </c>
      <c r="D165" s="67" t="s">
        <v>307</v>
      </c>
      <c r="E165" s="68">
        <v>44692</v>
      </c>
      <c r="F165" s="67" t="s">
        <v>580</v>
      </c>
      <c r="G165" s="158" t="s">
        <v>577</v>
      </c>
      <c r="H165" s="187">
        <v>2</v>
      </c>
      <c r="I165" s="69">
        <v>3</v>
      </c>
      <c r="J165" s="69">
        <v>400</v>
      </c>
      <c r="K165" s="69">
        <v>458</v>
      </c>
      <c r="L165" s="69">
        <v>458</v>
      </c>
      <c r="M165" s="186">
        <f t="shared" si="96"/>
        <v>1</v>
      </c>
      <c r="N165" s="69">
        <f t="shared" si="97"/>
        <v>1</v>
      </c>
      <c r="O165" s="69">
        <v>0</v>
      </c>
      <c r="P165" s="69">
        <v>0</v>
      </c>
      <c r="Q165" s="69">
        <v>0</v>
      </c>
      <c r="R165" s="69">
        <v>58</v>
      </c>
      <c r="S165" s="69">
        <v>0</v>
      </c>
      <c r="T165" s="190">
        <v>8986578</v>
      </c>
      <c r="U165" s="190">
        <v>71000</v>
      </c>
      <c r="V165" s="190">
        <v>8915578</v>
      </c>
      <c r="W165" s="190">
        <v>9084687</v>
      </c>
      <c r="X165" s="190">
        <v>9016111</v>
      </c>
      <c r="Y165" s="190">
        <v>0</v>
      </c>
      <c r="Z165" s="190">
        <v>0</v>
      </c>
      <c r="AA165" s="190">
        <v>0</v>
      </c>
      <c r="AB165" s="190">
        <v>9016111</v>
      </c>
      <c r="AC165" s="190">
        <v>8840279</v>
      </c>
      <c r="AD165" s="186">
        <f t="shared" si="98"/>
        <v>0.99155422116210523</v>
      </c>
      <c r="AE165" s="69">
        <f t="shared" si="99"/>
        <v>1</v>
      </c>
      <c r="AF165" s="190">
        <v>-171882</v>
      </c>
      <c r="AG165" s="190">
        <v>98110</v>
      </c>
      <c r="AH165" s="69">
        <v>30</v>
      </c>
      <c r="AI165" s="69">
        <v>28</v>
      </c>
      <c r="AJ165" s="69">
        <v>0</v>
      </c>
      <c r="AK165" s="69">
        <v>0</v>
      </c>
      <c r="AL165" s="80">
        <v>115777</v>
      </c>
      <c r="AM165" s="80">
        <v>0</v>
      </c>
      <c r="AN165" s="69">
        <v>0</v>
      </c>
      <c r="AO165" s="69">
        <v>0</v>
      </c>
      <c r="AP165" s="80">
        <v>5445</v>
      </c>
      <c r="AQ165" s="80">
        <v>0</v>
      </c>
      <c r="AR165" s="69">
        <v>0</v>
      </c>
      <c r="AS165" s="69">
        <v>0</v>
      </c>
      <c r="AT165" s="80">
        <v>0</v>
      </c>
      <c r="AU165" s="80">
        <v>0</v>
      </c>
      <c r="AV165" s="69">
        <v>0</v>
      </c>
      <c r="AW165" s="69">
        <v>0</v>
      </c>
      <c r="AX165" s="80">
        <v>0</v>
      </c>
      <c r="AY165" s="80">
        <v>0</v>
      </c>
      <c r="AZ165" s="69">
        <v>0</v>
      </c>
      <c r="BA165" s="69">
        <v>0</v>
      </c>
      <c r="BB165" s="80">
        <v>0</v>
      </c>
      <c r="BC165" s="80">
        <v>0</v>
      </c>
      <c r="BD165" s="69">
        <v>0</v>
      </c>
      <c r="BE165" s="69">
        <v>0</v>
      </c>
      <c r="BF165" s="80">
        <v>0</v>
      </c>
      <c r="BG165" s="80">
        <v>0</v>
      </c>
      <c r="BH165" s="69">
        <v>0</v>
      </c>
      <c r="BI165" s="69">
        <v>0</v>
      </c>
      <c r="BJ165" s="80">
        <v>0</v>
      </c>
      <c r="BK165" s="80">
        <v>0</v>
      </c>
      <c r="BL165" s="69">
        <v>0</v>
      </c>
      <c r="BM165" s="69">
        <v>0</v>
      </c>
      <c r="BN165" s="80">
        <v>0</v>
      </c>
      <c r="BO165" s="80">
        <v>0</v>
      </c>
      <c r="BP165" s="69">
        <v>0</v>
      </c>
      <c r="BQ165" s="69">
        <v>0</v>
      </c>
      <c r="BR165" s="80">
        <v>3949</v>
      </c>
      <c r="BS165" s="80">
        <v>0</v>
      </c>
      <c r="BT165" s="69">
        <v>0</v>
      </c>
      <c r="BU165" s="69">
        <v>0</v>
      </c>
      <c r="BV165" s="80">
        <v>0</v>
      </c>
      <c r="BW165" s="80">
        <v>0</v>
      </c>
      <c r="BX165" s="69">
        <v>0</v>
      </c>
      <c r="BY165" s="69">
        <v>0</v>
      </c>
      <c r="BZ165" s="80">
        <v>0</v>
      </c>
      <c r="CA165" s="80">
        <v>0</v>
      </c>
      <c r="CB165" s="69">
        <v>0</v>
      </c>
      <c r="CC165" s="69">
        <v>0</v>
      </c>
      <c r="CD165" s="80">
        <v>0</v>
      </c>
      <c r="CE165" s="80">
        <v>0</v>
      </c>
      <c r="CF165" s="69">
        <v>0</v>
      </c>
      <c r="CG165" s="69">
        <v>0</v>
      </c>
      <c r="CH165" s="80">
        <v>0</v>
      </c>
      <c r="CI165" s="80">
        <v>0</v>
      </c>
      <c r="CJ165" s="69">
        <v>0</v>
      </c>
      <c r="CK165" s="69">
        <v>0</v>
      </c>
      <c r="CL165" s="80">
        <v>125171</v>
      </c>
      <c r="CM165" s="80">
        <v>0</v>
      </c>
      <c r="CN165" s="67" t="s">
        <v>426</v>
      </c>
      <c r="CO165" s="67" t="s">
        <v>427</v>
      </c>
      <c r="CP165" s="67" t="s">
        <v>415</v>
      </c>
      <c r="CQ165" s="67" t="s">
        <v>415</v>
      </c>
      <c r="CR165" s="67" t="s">
        <v>415</v>
      </c>
      <c r="CS165" s="67" t="s">
        <v>415</v>
      </c>
      <c r="CT165" s="68">
        <v>45614</v>
      </c>
      <c r="CU165" s="67" t="s">
        <v>578</v>
      </c>
      <c r="CV165" s="67" t="s">
        <v>579</v>
      </c>
      <c r="CW165" s="68" t="s">
        <v>168</v>
      </c>
      <c r="CX165" s="68">
        <v>45400</v>
      </c>
      <c r="CY165" s="67" t="s">
        <v>580</v>
      </c>
      <c r="CZ165" s="67" t="s">
        <v>581</v>
      </c>
      <c r="DA165" s="67" t="s">
        <v>632</v>
      </c>
      <c r="DB165" s="81">
        <v>8393400</v>
      </c>
      <c r="DD165" s="67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</row>
    <row r="166" spans="1:1477" s="69" customFormat="1">
      <c r="B166" s="67" t="s">
        <v>6</v>
      </c>
      <c r="C166" s="67" t="s">
        <v>308</v>
      </c>
      <c r="D166" s="67" t="s">
        <v>309</v>
      </c>
      <c r="E166" s="68">
        <v>45028</v>
      </c>
      <c r="F166" s="67" t="s">
        <v>580</v>
      </c>
      <c r="G166" s="158" t="s">
        <v>584</v>
      </c>
      <c r="H166" s="187">
        <v>2</v>
      </c>
      <c r="I166" s="69">
        <v>4</v>
      </c>
      <c r="J166" s="69">
        <v>150</v>
      </c>
      <c r="K166" s="69">
        <v>187</v>
      </c>
      <c r="L166" s="69">
        <v>187</v>
      </c>
      <c r="M166" s="186">
        <f t="shared" si="96"/>
        <v>1</v>
      </c>
      <c r="N166" s="69">
        <f t="shared" si="97"/>
        <v>1</v>
      </c>
      <c r="O166" s="69">
        <v>0</v>
      </c>
      <c r="P166" s="69">
        <v>0</v>
      </c>
      <c r="Q166" s="69">
        <v>0</v>
      </c>
      <c r="R166" s="69">
        <v>37</v>
      </c>
      <c r="S166" s="69">
        <v>0</v>
      </c>
      <c r="T166" s="190">
        <v>2391656</v>
      </c>
      <c r="U166" s="190">
        <v>50000</v>
      </c>
      <c r="V166" s="190">
        <v>2341656</v>
      </c>
      <c r="W166" s="190">
        <v>2492761</v>
      </c>
      <c r="X166" s="190">
        <v>2474615</v>
      </c>
      <c r="Y166" s="190">
        <v>0</v>
      </c>
      <c r="Z166" s="190">
        <v>0</v>
      </c>
      <c r="AA166" s="190">
        <v>0</v>
      </c>
      <c r="AB166" s="190">
        <v>2474615</v>
      </c>
      <c r="AC166" s="190">
        <v>2474272</v>
      </c>
      <c r="AD166" s="186">
        <f t="shared" si="98"/>
        <v>1.0566334252341079</v>
      </c>
      <c r="AE166" s="69">
        <f t="shared" si="99"/>
        <v>1</v>
      </c>
      <c r="AF166" s="190">
        <v>-342</v>
      </c>
      <c r="AG166" s="190">
        <v>101105</v>
      </c>
      <c r="AH166" s="69">
        <v>19</v>
      </c>
      <c r="AI166" s="69">
        <v>18</v>
      </c>
      <c r="AJ166" s="69">
        <v>0</v>
      </c>
      <c r="AK166" s="69">
        <v>0</v>
      </c>
      <c r="AL166" s="80">
        <v>0</v>
      </c>
      <c r="AM166" s="80">
        <v>0</v>
      </c>
      <c r="AN166" s="69">
        <v>0</v>
      </c>
      <c r="AO166" s="69">
        <v>0</v>
      </c>
      <c r="AP166" s="80">
        <v>12946</v>
      </c>
      <c r="AQ166" s="80">
        <v>0</v>
      </c>
      <c r="AR166" s="69">
        <v>0</v>
      </c>
      <c r="AS166" s="69">
        <v>0</v>
      </c>
      <c r="AT166" s="80">
        <v>0</v>
      </c>
      <c r="AU166" s="80">
        <v>0</v>
      </c>
      <c r="AV166" s="69">
        <v>0</v>
      </c>
      <c r="AW166" s="69">
        <v>0</v>
      </c>
      <c r="AX166" s="80">
        <v>0</v>
      </c>
      <c r="AY166" s="80">
        <v>0</v>
      </c>
      <c r="AZ166" s="69">
        <v>0</v>
      </c>
      <c r="BA166" s="69">
        <v>0</v>
      </c>
      <c r="BB166" s="80">
        <v>0</v>
      </c>
      <c r="BC166" s="80">
        <v>0</v>
      </c>
      <c r="BD166" s="69">
        <v>0</v>
      </c>
      <c r="BE166" s="69">
        <v>0</v>
      </c>
      <c r="BF166" s="80">
        <v>88159</v>
      </c>
      <c r="BG166" s="80">
        <v>88159</v>
      </c>
      <c r="BH166" s="69">
        <v>0</v>
      </c>
      <c r="BI166" s="69">
        <v>0</v>
      </c>
      <c r="BJ166" s="80">
        <v>0</v>
      </c>
      <c r="BK166" s="80">
        <v>0</v>
      </c>
      <c r="BL166" s="69">
        <v>0</v>
      </c>
      <c r="BM166" s="69">
        <v>0</v>
      </c>
      <c r="BN166" s="80">
        <v>0</v>
      </c>
      <c r="BO166" s="80">
        <v>0</v>
      </c>
      <c r="BP166" s="69">
        <v>0</v>
      </c>
      <c r="BQ166" s="69">
        <v>0</v>
      </c>
      <c r="BR166" s="80">
        <v>0</v>
      </c>
      <c r="BS166" s="80">
        <v>0</v>
      </c>
      <c r="BT166" s="69">
        <v>0</v>
      </c>
      <c r="BU166" s="69">
        <v>0</v>
      </c>
      <c r="BV166" s="80">
        <v>0</v>
      </c>
      <c r="BW166" s="80">
        <v>0</v>
      </c>
      <c r="BX166" s="69">
        <v>0</v>
      </c>
      <c r="BY166" s="69">
        <v>0</v>
      </c>
      <c r="BZ166" s="80">
        <v>0</v>
      </c>
      <c r="CA166" s="80">
        <v>0</v>
      </c>
      <c r="CB166" s="69">
        <v>0</v>
      </c>
      <c r="CC166" s="69">
        <v>0</v>
      </c>
      <c r="CD166" s="80">
        <v>0</v>
      </c>
      <c r="CE166" s="80">
        <v>0</v>
      </c>
      <c r="CF166" s="69">
        <v>0</v>
      </c>
      <c r="CG166" s="69">
        <v>0</v>
      </c>
      <c r="CH166" s="80">
        <v>0</v>
      </c>
      <c r="CI166" s="80">
        <v>0</v>
      </c>
      <c r="CJ166" s="69">
        <v>0</v>
      </c>
      <c r="CK166" s="69">
        <v>0</v>
      </c>
      <c r="CL166" s="80">
        <v>101105</v>
      </c>
      <c r="CM166" s="80">
        <v>88159</v>
      </c>
      <c r="CN166" s="67" t="s">
        <v>453</v>
      </c>
      <c r="CO166" s="67" t="s">
        <v>454</v>
      </c>
      <c r="CP166" s="67" t="s">
        <v>415</v>
      </c>
      <c r="CQ166" s="67" t="s">
        <v>415</v>
      </c>
      <c r="CR166" s="67" t="s">
        <v>415</v>
      </c>
      <c r="CS166" s="67" t="s">
        <v>415</v>
      </c>
      <c r="CT166" s="68">
        <v>45523</v>
      </c>
      <c r="CU166" s="67" t="s">
        <v>576</v>
      </c>
      <c r="CV166" s="67" t="s">
        <v>579</v>
      </c>
      <c r="CW166" s="68" t="s">
        <v>168</v>
      </c>
      <c r="CX166" s="68">
        <v>45365</v>
      </c>
      <c r="CY166" s="67" t="s">
        <v>583</v>
      </c>
      <c r="CZ166" s="67" t="s">
        <v>581</v>
      </c>
      <c r="DA166" s="67" t="s">
        <v>632</v>
      </c>
      <c r="DB166" s="81">
        <v>2000400</v>
      </c>
      <c r="DD166" s="67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</row>
    <row r="167" spans="1:1477" s="69" customFormat="1">
      <c r="B167" s="67" t="s">
        <v>6</v>
      </c>
      <c r="C167" s="67" t="s">
        <v>310</v>
      </c>
      <c r="D167" s="67" t="s">
        <v>311</v>
      </c>
      <c r="E167" s="68">
        <v>45084</v>
      </c>
      <c r="F167" s="67" t="s">
        <v>580</v>
      </c>
      <c r="G167" s="158" t="s">
        <v>584</v>
      </c>
      <c r="H167" s="187">
        <v>1</v>
      </c>
      <c r="I167" s="69">
        <v>2</v>
      </c>
      <c r="J167" s="69">
        <v>100</v>
      </c>
      <c r="K167" s="69">
        <v>103</v>
      </c>
      <c r="L167" s="69">
        <v>101</v>
      </c>
      <c r="M167" s="186">
        <f t="shared" si="96"/>
        <v>0.98</v>
      </c>
      <c r="N167" s="69">
        <f t="shared" si="97"/>
        <v>1</v>
      </c>
      <c r="O167" s="69">
        <v>2</v>
      </c>
      <c r="P167" s="69">
        <v>0</v>
      </c>
      <c r="Q167" s="69">
        <v>0</v>
      </c>
      <c r="R167" s="69">
        <v>3</v>
      </c>
      <c r="S167" s="69">
        <v>0</v>
      </c>
      <c r="T167" s="190">
        <v>1219976</v>
      </c>
      <c r="U167" s="190">
        <v>50000</v>
      </c>
      <c r="V167" s="190">
        <v>1169976</v>
      </c>
      <c r="W167" s="190">
        <v>1219975</v>
      </c>
      <c r="X167" s="190">
        <v>1270757</v>
      </c>
      <c r="Y167" s="190">
        <v>0</v>
      </c>
      <c r="Z167" s="190">
        <v>0</v>
      </c>
      <c r="AA167" s="190">
        <v>0</v>
      </c>
      <c r="AB167" s="190">
        <v>1270757</v>
      </c>
      <c r="AC167" s="190">
        <v>1271460</v>
      </c>
      <c r="AD167" s="186">
        <f t="shared" si="98"/>
        <v>1.0867402408254527</v>
      </c>
      <c r="AE167" s="69">
        <f t="shared" si="99"/>
        <v>1</v>
      </c>
      <c r="AF167" s="190">
        <v>702</v>
      </c>
      <c r="AG167" s="190">
        <v>-1</v>
      </c>
      <c r="AH167" s="69">
        <v>3</v>
      </c>
      <c r="AI167" s="69">
        <v>0</v>
      </c>
      <c r="AJ167" s="69">
        <v>0</v>
      </c>
      <c r="AK167" s="69">
        <v>0</v>
      </c>
      <c r="AL167" s="80">
        <v>0</v>
      </c>
      <c r="AM167" s="80">
        <v>0</v>
      </c>
      <c r="AN167" s="69">
        <v>0</v>
      </c>
      <c r="AO167" s="69">
        <v>0</v>
      </c>
      <c r="AP167" s="80">
        <v>13975</v>
      </c>
      <c r="AQ167" s="80">
        <v>0</v>
      </c>
      <c r="AR167" s="69">
        <v>0</v>
      </c>
      <c r="AS167" s="69">
        <v>0</v>
      </c>
      <c r="AT167" s="80">
        <v>0</v>
      </c>
      <c r="AU167" s="80">
        <v>0</v>
      </c>
      <c r="AV167" s="69">
        <v>0</v>
      </c>
      <c r="AW167" s="69">
        <v>0</v>
      </c>
      <c r="AX167" s="80">
        <v>0</v>
      </c>
      <c r="AY167" s="80">
        <v>0</v>
      </c>
      <c r="AZ167" s="69">
        <v>0</v>
      </c>
      <c r="BA167" s="69">
        <v>0</v>
      </c>
      <c r="BB167" s="80">
        <v>0</v>
      </c>
      <c r="BC167" s="80">
        <v>0</v>
      </c>
      <c r="BD167" s="69">
        <v>0</v>
      </c>
      <c r="BE167" s="69">
        <v>0</v>
      </c>
      <c r="BF167" s="80">
        <v>32456</v>
      </c>
      <c r="BG167" s="80">
        <v>0</v>
      </c>
      <c r="BH167" s="69">
        <v>0</v>
      </c>
      <c r="BI167" s="69">
        <v>0</v>
      </c>
      <c r="BJ167" s="80">
        <v>0</v>
      </c>
      <c r="BK167" s="80">
        <v>0</v>
      </c>
      <c r="BL167" s="69">
        <v>0</v>
      </c>
      <c r="BM167" s="69">
        <v>0</v>
      </c>
      <c r="BN167" s="80">
        <v>0</v>
      </c>
      <c r="BO167" s="80">
        <v>0</v>
      </c>
      <c r="BP167" s="69">
        <v>0</v>
      </c>
      <c r="BQ167" s="69">
        <v>0</v>
      </c>
      <c r="BR167" s="80">
        <v>0</v>
      </c>
      <c r="BS167" s="80">
        <v>0</v>
      </c>
      <c r="BT167" s="69">
        <v>0</v>
      </c>
      <c r="BU167" s="69">
        <v>0</v>
      </c>
      <c r="BV167" s="80">
        <v>0</v>
      </c>
      <c r="BW167" s="80">
        <v>0</v>
      </c>
      <c r="BX167" s="69">
        <v>0</v>
      </c>
      <c r="BY167" s="69">
        <v>0</v>
      </c>
      <c r="BZ167" s="80">
        <v>0</v>
      </c>
      <c r="CA167" s="80">
        <v>0</v>
      </c>
      <c r="CB167" s="69">
        <v>0</v>
      </c>
      <c r="CC167" s="69">
        <v>0</v>
      </c>
      <c r="CD167" s="80">
        <v>0</v>
      </c>
      <c r="CE167" s="80">
        <v>0</v>
      </c>
      <c r="CF167" s="69">
        <v>0</v>
      </c>
      <c r="CG167" s="69">
        <v>0</v>
      </c>
      <c r="CH167" s="80">
        <v>0</v>
      </c>
      <c r="CI167" s="80">
        <v>0</v>
      </c>
      <c r="CJ167" s="69">
        <v>0</v>
      </c>
      <c r="CK167" s="69">
        <v>0</v>
      </c>
      <c r="CL167" s="80">
        <v>46431</v>
      </c>
      <c r="CM167" s="80">
        <v>0</v>
      </c>
      <c r="CN167" s="67" t="s">
        <v>453</v>
      </c>
      <c r="CO167" s="67" t="s">
        <v>454</v>
      </c>
      <c r="CP167" s="67" t="s">
        <v>415</v>
      </c>
      <c r="CQ167" s="67" t="s">
        <v>415</v>
      </c>
      <c r="CR167" s="67" t="s">
        <v>415</v>
      </c>
      <c r="CS167" s="67" t="s">
        <v>415</v>
      </c>
      <c r="CT167" s="68">
        <v>45533</v>
      </c>
      <c r="CU167" s="67" t="s">
        <v>576</v>
      </c>
      <c r="CV167" s="67" t="s">
        <v>579</v>
      </c>
      <c r="CW167" s="68" t="s">
        <v>168</v>
      </c>
      <c r="CX167" s="68">
        <v>45425</v>
      </c>
      <c r="CY167" s="67" t="s">
        <v>580</v>
      </c>
      <c r="CZ167" s="67" t="s">
        <v>581</v>
      </c>
      <c r="DA167" s="67" t="s">
        <v>632</v>
      </c>
      <c r="DB167" s="81">
        <v>1145700</v>
      </c>
      <c r="DD167" s="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</row>
    <row r="168" spans="1:1477" s="69" customFormat="1">
      <c r="B168" s="67" t="s">
        <v>6</v>
      </c>
      <c r="C168" s="67" t="s">
        <v>312</v>
      </c>
      <c r="D168" s="67" t="s">
        <v>313</v>
      </c>
      <c r="E168" s="68">
        <v>45091</v>
      </c>
      <c r="F168" s="67" t="s">
        <v>580</v>
      </c>
      <c r="G168" s="158" t="s">
        <v>584</v>
      </c>
      <c r="H168" s="187">
        <v>1</v>
      </c>
      <c r="I168" s="69">
        <v>1</v>
      </c>
      <c r="J168" s="69">
        <v>175</v>
      </c>
      <c r="K168" s="69">
        <v>201</v>
      </c>
      <c r="L168" s="69">
        <v>176</v>
      </c>
      <c r="M168" s="186">
        <f t="shared" si="96"/>
        <v>0.8571428571428571</v>
      </c>
      <c r="N168" s="69">
        <f t="shared" si="97"/>
        <v>1</v>
      </c>
      <c r="O168" s="69">
        <v>25</v>
      </c>
      <c r="P168" s="69">
        <v>0</v>
      </c>
      <c r="Q168" s="69">
        <v>0</v>
      </c>
      <c r="R168" s="69">
        <v>26</v>
      </c>
      <c r="S168" s="69">
        <v>0</v>
      </c>
      <c r="T168" s="190">
        <v>2654159</v>
      </c>
      <c r="U168" s="190">
        <v>50000</v>
      </c>
      <c r="V168" s="190">
        <v>2604159</v>
      </c>
      <c r="W168" s="190">
        <v>2684159</v>
      </c>
      <c r="X168" s="190">
        <v>2759623</v>
      </c>
      <c r="Y168" s="190">
        <v>0</v>
      </c>
      <c r="Z168" s="190">
        <v>0</v>
      </c>
      <c r="AA168" s="190">
        <v>0</v>
      </c>
      <c r="AB168" s="190">
        <v>2759623</v>
      </c>
      <c r="AC168" s="190">
        <v>2762434</v>
      </c>
      <c r="AD168" s="186">
        <f t="shared" si="98"/>
        <v>1.0607777789297812</v>
      </c>
      <c r="AE168" s="69">
        <f t="shared" si="99"/>
        <v>1</v>
      </c>
      <c r="AF168" s="190">
        <v>2811</v>
      </c>
      <c r="AG168" s="190">
        <v>30000</v>
      </c>
      <c r="AH168" s="69">
        <v>19</v>
      </c>
      <c r="AI168" s="69">
        <v>7</v>
      </c>
      <c r="AJ168" s="69">
        <v>0</v>
      </c>
      <c r="AK168" s="69">
        <v>0</v>
      </c>
      <c r="AL168" s="80">
        <v>0</v>
      </c>
      <c r="AM168" s="80">
        <v>0</v>
      </c>
      <c r="AN168" s="69">
        <v>0</v>
      </c>
      <c r="AO168" s="69">
        <v>0</v>
      </c>
      <c r="AP168" s="80">
        <v>29582</v>
      </c>
      <c r="AQ168" s="80">
        <v>0</v>
      </c>
      <c r="AR168" s="69">
        <v>0</v>
      </c>
      <c r="AS168" s="69">
        <v>0</v>
      </c>
      <c r="AT168" s="80">
        <v>0</v>
      </c>
      <c r="AU168" s="80">
        <v>0</v>
      </c>
      <c r="AV168" s="69">
        <v>0</v>
      </c>
      <c r="AW168" s="69">
        <v>0</v>
      </c>
      <c r="AX168" s="80">
        <v>0</v>
      </c>
      <c r="AY168" s="80">
        <v>0</v>
      </c>
      <c r="AZ168" s="69">
        <v>0</v>
      </c>
      <c r="BA168" s="69">
        <v>0</v>
      </c>
      <c r="BB168" s="80">
        <v>0</v>
      </c>
      <c r="BC168" s="80">
        <v>0</v>
      </c>
      <c r="BD168" s="69">
        <v>0</v>
      </c>
      <c r="BE168" s="69">
        <v>0</v>
      </c>
      <c r="BF168" s="80">
        <v>0</v>
      </c>
      <c r="BG168" s="80">
        <v>0</v>
      </c>
      <c r="BH168" s="69">
        <v>0</v>
      </c>
      <c r="BI168" s="69">
        <v>0</v>
      </c>
      <c r="BJ168" s="80">
        <v>0</v>
      </c>
      <c r="BK168" s="80">
        <v>0</v>
      </c>
      <c r="BL168" s="69">
        <v>0</v>
      </c>
      <c r="BM168" s="69">
        <v>0</v>
      </c>
      <c r="BN168" s="80">
        <v>0</v>
      </c>
      <c r="BO168" s="80">
        <v>0</v>
      </c>
      <c r="BP168" s="69">
        <v>0</v>
      </c>
      <c r="BQ168" s="69">
        <v>0</v>
      </c>
      <c r="BR168" s="80">
        <v>0</v>
      </c>
      <c r="BS168" s="80">
        <v>0</v>
      </c>
      <c r="BT168" s="69">
        <v>0</v>
      </c>
      <c r="BU168" s="69">
        <v>0</v>
      </c>
      <c r="BV168" s="80">
        <v>0</v>
      </c>
      <c r="BW168" s="80">
        <v>0</v>
      </c>
      <c r="BX168" s="69">
        <v>0</v>
      </c>
      <c r="BY168" s="69">
        <v>0</v>
      </c>
      <c r="BZ168" s="80">
        <v>0</v>
      </c>
      <c r="CA168" s="80">
        <v>0</v>
      </c>
      <c r="CB168" s="69">
        <v>0</v>
      </c>
      <c r="CC168" s="69">
        <v>0</v>
      </c>
      <c r="CD168" s="80">
        <v>0</v>
      </c>
      <c r="CE168" s="80">
        <v>0</v>
      </c>
      <c r="CF168" s="69">
        <v>0</v>
      </c>
      <c r="CG168" s="69">
        <v>0</v>
      </c>
      <c r="CH168" s="80">
        <v>0</v>
      </c>
      <c r="CI168" s="80">
        <v>0</v>
      </c>
      <c r="CJ168" s="69">
        <v>0</v>
      </c>
      <c r="CK168" s="69">
        <v>0</v>
      </c>
      <c r="CL168" s="80">
        <v>29582</v>
      </c>
      <c r="CM168" s="80">
        <v>0</v>
      </c>
      <c r="CN168" s="67" t="s">
        <v>453</v>
      </c>
      <c r="CO168" s="67" t="s">
        <v>454</v>
      </c>
      <c r="CP168" s="67" t="s">
        <v>415</v>
      </c>
      <c r="CQ168" s="67" t="s">
        <v>415</v>
      </c>
      <c r="CR168" s="67" t="s">
        <v>415</v>
      </c>
      <c r="CS168" s="67" t="s">
        <v>415</v>
      </c>
      <c r="CT168" s="68">
        <v>45533</v>
      </c>
      <c r="CU168" s="67" t="s">
        <v>576</v>
      </c>
      <c r="CV168" s="67" t="s">
        <v>579</v>
      </c>
      <c r="CW168" s="68" t="s">
        <v>168</v>
      </c>
      <c r="CX168" s="68">
        <v>45481</v>
      </c>
      <c r="CY168" s="67" t="s">
        <v>576</v>
      </c>
      <c r="CZ168" s="67" t="s">
        <v>579</v>
      </c>
      <c r="DA168" s="67" t="s">
        <v>631</v>
      </c>
      <c r="DB168" s="81">
        <v>2504300</v>
      </c>
      <c r="DD168" s="67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</row>
    <row r="169" spans="1:1477" s="69" customFormat="1">
      <c r="B169" s="67" t="s">
        <v>6</v>
      </c>
      <c r="C169" s="67" t="s">
        <v>314</v>
      </c>
      <c r="D169" s="67" t="s">
        <v>315</v>
      </c>
      <c r="E169" s="68">
        <v>45084</v>
      </c>
      <c r="F169" s="67" t="s">
        <v>580</v>
      </c>
      <c r="G169" s="158" t="s">
        <v>584</v>
      </c>
      <c r="H169" s="187">
        <v>1</v>
      </c>
      <c r="I169" s="69">
        <v>1</v>
      </c>
      <c r="J169" s="69">
        <v>125</v>
      </c>
      <c r="K169" s="69">
        <v>162</v>
      </c>
      <c r="L169" s="69">
        <v>145</v>
      </c>
      <c r="M169" s="186">
        <f t="shared" si="96"/>
        <v>0.86399999999999999</v>
      </c>
      <c r="N169" s="69">
        <f t="shared" si="97"/>
        <v>1</v>
      </c>
      <c r="O169" s="69">
        <v>17</v>
      </c>
      <c r="P169" s="69">
        <v>0</v>
      </c>
      <c r="Q169" s="69">
        <v>0</v>
      </c>
      <c r="R169" s="69">
        <v>37</v>
      </c>
      <c r="S169" s="69">
        <v>0</v>
      </c>
      <c r="T169" s="190">
        <v>1489626</v>
      </c>
      <c r="U169" s="190">
        <v>50000</v>
      </c>
      <c r="V169" s="190">
        <v>1439626</v>
      </c>
      <c r="W169" s="190">
        <v>1494272</v>
      </c>
      <c r="X169" s="190">
        <v>1546615</v>
      </c>
      <c r="Y169" s="190">
        <v>0</v>
      </c>
      <c r="Z169" s="190">
        <v>0</v>
      </c>
      <c r="AA169" s="190">
        <v>0</v>
      </c>
      <c r="AB169" s="190">
        <v>1546615</v>
      </c>
      <c r="AC169" s="190">
        <v>1547180</v>
      </c>
      <c r="AD169" s="186">
        <f t="shared" si="98"/>
        <v>1.0747096815422894</v>
      </c>
      <c r="AE169" s="69">
        <f t="shared" si="99"/>
        <v>1</v>
      </c>
      <c r="AF169" s="190">
        <v>565</v>
      </c>
      <c r="AG169" s="190">
        <v>4646</v>
      </c>
      <c r="AH169" s="69">
        <v>2</v>
      </c>
      <c r="AI169" s="69">
        <v>35</v>
      </c>
      <c r="AJ169" s="69">
        <v>0</v>
      </c>
      <c r="AK169" s="69">
        <v>0</v>
      </c>
      <c r="AL169" s="80">
        <v>0</v>
      </c>
      <c r="AM169" s="80">
        <v>0</v>
      </c>
      <c r="AN169" s="69">
        <v>0</v>
      </c>
      <c r="AO169" s="69">
        <v>0</v>
      </c>
      <c r="AP169" s="80">
        <v>39202</v>
      </c>
      <c r="AQ169" s="80">
        <v>0</v>
      </c>
      <c r="AR169" s="69">
        <v>0</v>
      </c>
      <c r="AS169" s="69">
        <v>0</v>
      </c>
      <c r="AT169" s="80">
        <v>0</v>
      </c>
      <c r="AU169" s="80">
        <v>0</v>
      </c>
      <c r="AV169" s="69">
        <v>0</v>
      </c>
      <c r="AW169" s="69">
        <v>0</v>
      </c>
      <c r="AX169" s="80">
        <v>0</v>
      </c>
      <c r="AY169" s="80">
        <v>0</v>
      </c>
      <c r="AZ169" s="69">
        <v>0</v>
      </c>
      <c r="BA169" s="69">
        <v>0</v>
      </c>
      <c r="BB169" s="80">
        <v>0</v>
      </c>
      <c r="BC169" s="80">
        <v>0</v>
      </c>
      <c r="BD169" s="69">
        <v>0</v>
      </c>
      <c r="BE169" s="69">
        <v>0</v>
      </c>
      <c r="BF169" s="80">
        <v>0</v>
      </c>
      <c r="BG169" s="80">
        <v>0</v>
      </c>
      <c r="BH169" s="69">
        <v>0</v>
      </c>
      <c r="BI169" s="69">
        <v>0</v>
      </c>
      <c r="BJ169" s="80">
        <v>0</v>
      </c>
      <c r="BK169" s="80">
        <v>0</v>
      </c>
      <c r="BL169" s="69">
        <v>0</v>
      </c>
      <c r="BM169" s="69">
        <v>0</v>
      </c>
      <c r="BN169" s="80">
        <v>0</v>
      </c>
      <c r="BO169" s="80">
        <v>0</v>
      </c>
      <c r="BP169" s="69">
        <v>0</v>
      </c>
      <c r="BQ169" s="69">
        <v>0</v>
      </c>
      <c r="BR169" s="80">
        <v>0</v>
      </c>
      <c r="BS169" s="80">
        <v>0</v>
      </c>
      <c r="BT169" s="69">
        <v>0</v>
      </c>
      <c r="BU169" s="69">
        <v>0</v>
      </c>
      <c r="BV169" s="80">
        <v>0</v>
      </c>
      <c r="BW169" s="80">
        <v>0</v>
      </c>
      <c r="BX169" s="69">
        <v>0</v>
      </c>
      <c r="BY169" s="69">
        <v>0</v>
      </c>
      <c r="BZ169" s="80">
        <v>0</v>
      </c>
      <c r="CA169" s="80">
        <v>0</v>
      </c>
      <c r="CB169" s="69">
        <v>0</v>
      </c>
      <c r="CC169" s="69">
        <v>0</v>
      </c>
      <c r="CD169" s="80">
        <v>0</v>
      </c>
      <c r="CE169" s="80">
        <v>0</v>
      </c>
      <c r="CF169" s="69">
        <v>0</v>
      </c>
      <c r="CG169" s="69">
        <v>0</v>
      </c>
      <c r="CH169" s="80">
        <v>0</v>
      </c>
      <c r="CI169" s="80">
        <v>0</v>
      </c>
      <c r="CJ169" s="69">
        <v>0</v>
      </c>
      <c r="CK169" s="69">
        <v>0</v>
      </c>
      <c r="CL169" s="80">
        <v>39202</v>
      </c>
      <c r="CM169" s="80">
        <v>0</v>
      </c>
      <c r="CN169" s="67" t="s">
        <v>453</v>
      </c>
      <c r="CO169" s="67" t="s">
        <v>454</v>
      </c>
      <c r="CP169" s="67" t="s">
        <v>415</v>
      </c>
      <c r="CQ169" s="67" t="s">
        <v>415</v>
      </c>
      <c r="CR169" s="67" t="s">
        <v>415</v>
      </c>
      <c r="CS169" s="67" t="s">
        <v>415</v>
      </c>
      <c r="CT169" s="68">
        <v>45510</v>
      </c>
      <c r="CU169" s="67" t="s">
        <v>576</v>
      </c>
      <c r="CV169" s="67" t="s">
        <v>579</v>
      </c>
      <c r="CW169" s="68" t="s">
        <v>168</v>
      </c>
      <c r="CX169" s="68">
        <v>45469</v>
      </c>
      <c r="CY169" s="67" t="s">
        <v>580</v>
      </c>
      <c r="CZ169" s="67" t="s">
        <v>581</v>
      </c>
      <c r="DA169" s="67" t="s">
        <v>632</v>
      </c>
      <c r="DB169" s="81">
        <v>1595200</v>
      </c>
      <c r="DD169" s="67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</row>
    <row r="170" spans="1:1477" s="69" customFormat="1">
      <c r="B170" s="67" t="s">
        <v>6</v>
      </c>
      <c r="C170" s="67" t="s">
        <v>316</v>
      </c>
      <c r="D170" s="67" t="s">
        <v>317</v>
      </c>
      <c r="E170" s="68">
        <v>43235</v>
      </c>
      <c r="F170" s="67" t="s">
        <v>580</v>
      </c>
      <c r="G170" s="158" t="s">
        <v>602</v>
      </c>
      <c r="H170" s="187">
        <v>3</v>
      </c>
      <c r="I170" s="69">
        <v>22</v>
      </c>
      <c r="J170" s="69">
        <v>900</v>
      </c>
      <c r="K170" s="69">
        <v>1664</v>
      </c>
      <c r="L170" s="69">
        <v>1664</v>
      </c>
      <c r="M170" s="186">
        <f t="shared" si="96"/>
        <v>1.1688888888888889</v>
      </c>
      <c r="N170" s="69">
        <f t="shared" si="97"/>
        <v>1</v>
      </c>
      <c r="O170" s="69">
        <v>0</v>
      </c>
      <c r="P170" s="69">
        <v>0</v>
      </c>
      <c r="Q170" s="69">
        <v>0</v>
      </c>
      <c r="R170" s="69">
        <v>764</v>
      </c>
      <c r="S170" s="69">
        <v>0</v>
      </c>
      <c r="T170" s="190">
        <v>56246888</v>
      </c>
      <c r="U170" s="190">
        <v>150000</v>
      </c>
      <c r="V170" s="190">
        <v>56096888</v>
      </c>
      <c r="W170" s="190">
        <v>59724057</v>
      </c>
      <c r="X170" s="190">
        <v>59409421</v>
      </c>
      <c r="Y170" s="190">
        <v>0</v>
      </c>
      <c r="Z170" s="190">
        <v>0</v>
      </c>
      <c r="AA170" s="190">
        <v>0</v>
      </c>
      <c r="AB170" s="190">
        <v>59409421</v>
      </c>
      <c r="AC170" s="190">
        <v>59100398</v>
      </c>
      <c r="AD170" s="186">
        <f t="shared" si="98"/>
        <v>1.0535414727462244</v>
      </c>
      <c r="AE170" s="69">
        <f t="shared" si="99"/>
        <v>1</v>
      </c>
      <c r="AF170" s="190">
        <v>-31871</v>
      </c>
      <c r="AG170" s="190">
        <v>3477169</v>
      </c>
      <c r="AH170" s="69">
        <v>524</v>
      </c>
      <c r="AI170" s="69">
        <v>88</v>
      </c>
      <c r="AJ170" s="69">
        <v>144</v>
      </c>
      <c r="AK170" s="69">
        <v>0</v>
      </c>
      <c r="AL170" s="80">
        <v>2594782</v>
      </c>
      <c r="AM170" s="80">
        <v>1765728</v>
      </c>
      <c r="AN170" s="69">
        <v>0</v>
      </c>
      <c r="AO170" s="69">
        <v>0</v>
      </c>
      <c r="AP170" s="80">
        <v>629024</v>
      </c>
      <c r="AQ170" s="80">
        <v>271987</v>
      </c>
      <c r="AR170" s="69">
        <v>0</v>
      </c>
      <c r="AS170" s="69">
        <v>0</v>
      </c>
      <c r="AT170" s="80">
        <v>0</v>
      </c>
      <c r="AU170" s="80">
        <v>0</v>
      </c>
      <c r="AV170" s="69">
        <v>0</v>
      </c>
      <c r="AW170" s="69">
        <v>0</v>
      </c>
      <c r="AX170" s="80">
        <v>0</v>
      </c>
      <c r="AY170" s="80">
        <v>0</v>
      </c>
      <c r="AZ170" s="69">
        <v>0</v>
      </c>
      <c r="BA170" s="69">
        <v>0</v>
      </c>
      <c r="BB170" s="80">
        <v>0</v>
      </c>
      <c r="BC170" s="80">
        <v>0</v>
      </c>
      <c r="BD170" s="69">
        <v>0</v>
      </c>
      <c r="BE170" s="69">
        <v>0</v>
      </c>
      <c r="BF170" s="80">
        <v>33320</v>
      </c>
      <c r="BG170" s="80">
        <v>0</v>
      </c>
      <c r="BH170" s="69">
        <v>0</v>
      </c>
      <c r="BI170" s="69">
        <v>0</v>
      </c>
      <c r="BJ170" s="80">
        <v>0</v>
      </c>
      <c r="BK170" s="80">
        <v>0</v>
      </c>
      <c r="BL170" s="69">
        <v>0</v>
      </c>
      <c r="BM170" s="69">
        <v>0</v>
      </c>
      <c r="BN170" s="80">
        <v>0</v>
      </c>
      <c r="BO170" s="80">
        <v>0</v>
      </c>
      <c r="BP170" s="69">
        <v>252</v>
      </c>
      <c r="BQ170" s="69">
        <v>0</v>
      </c>
      <c r="BR170" s="80">
        <v>181416</v>
      </c>
      <c r="BS170" s="80">
        <v>71647</v>
      </c>
      <c r="BT170" s="69">
        <v>0</v>
      </c>
      <c r="BU170" s="69">
        <v>0</v>
      </c>
      <c r="BV170" s="80">
        <v>0</v>
      </c>
      <c r="BW170" s="80">
        <v>0</v>
      </c>
      <c r="BX170" s="69">
        <v>8</v>
      </c>
      <c r="BY170" s="69">
        <v>0</v>
      </c>
      <c r="BZ170" s="80">
        <v>0</v>
      </c>
      <c r="CA170" s="80">
        <v>0</v>
      </c>
      <c r="CB170" s="69">
        <v>0</v>
      </c>
      <c r="CC170" s="69">
        <v>0</v>
      </c>
      <c r="CD170" s="80">
        <v>0</v>
      </c>
      <c r="CE170" s="80">
        <v>0</v>
      </c>
      <c r="CF170" s="69">
        <v>0</v>
      </c>
      <c r="CG170" s="69">
        <v>0</v>
      </c>
      <c r="CH170" s="80">
        <v>-127928</v>
      </c>
      <c r="CI170" s="80">
        <v>0</v>
      </c>
      <c r="CJ170" s="69">
        <v>404</v>
      </c>
      <c r="CK170" s="69">
        <v>0</v>
      </c>
      <c r="CL170" s="80">
        <v>3310615</v>
      </c>
      <c r="CM170" s="80">
        <v>2109363</v>
      </c>
      <c r="CN170" s="67" t="s">
        <v>569</v>
      </c>
      <c r="CO170" s="67" t="s">
        <v>570</v>
      </c>
      <c r="CP170" s="67" t="s">
        <v>415</v>
      </c>
      <c r="CQ170" s="67" t="s">
        <v>415</v>
      </c>
      <c r="CR170" s="67" t="s">
        <v>415</v>
      </c>
      <c r="CS170" s="67" t="s">
        <v>415</v>
      </c>
      <c r="CT170" s="68">
        <v>45497</v>
      </c>
      <c r="CU170" s="67" t="s">
        <v>576</v>
      </c>
      <c r="CV170" s="67" t="s">
        <v>579</v>
      </c>
      <c r="CW170" s="68" t="s">
        <v>168</v>
      </c>
      <c r="CX170" s="68">
        <v>44956</v>
      </c>
      <c r="CY170" s="67" t="s">
        <v>583</v>
      </c>
      <c r="CZ170" s="67" t="s">
        <v>584</v>
      </c>
      <c r="DA170" s="67" t="s">
        <v>632</v>
      </c>
      <c r="DB170" s="81">
        <v>60000000</v>
      </c>
      <c r="DC170" s="69" t="s">
        <v>571</v>
      </c>
      <c r="DD170" s="67" t="s">
        <v>572</v>
      </c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</row>
    <row r="171" spans="1:1477" s="5" customFormat="1" ht="12.75" thickBot="1">
      <c r="B171" s="75"/>
      <c r="C171" s="75"/>
      <c r="D171" s="75"/>
      <c r="E171" s="68"/>
      <c r="F171" s="75"/>
      <c r="G171" s="75"/>
      <c r="H171" s="187"/>
      <c r="I171" s="76"/>
      <c r="J171" s="76"/>
      <c r="K171" s="76"/>
      <c r="L171" s="76"/>
      <c r="M171" s="140"/>
      <c r="N171" s="69"/>
      <c r="O171" s="76"/>
      <c r="P171" s="76"/>
      <c r="Q171" s="76"/>
      <c r="R171" s="76"/>
      <c r="S171" s="76"/>
      <c r="T171" s="77"/>
      <c r="U171" s="77"/>
      <c r="V171" s="77"/>
      <c r="W171" s="77"/>
      <c r="X171" s="77"/>
      <c r="Y171" s="190"/>
      <c r="Z171" s="190"/>
      <c r="AA171" s="190"/>
      <c r="AB171" s="190"/>
      <c r="AC171" s="190"/>
      <c r="AD171" s="140"/>
      <c r="AE171" s="69"/>
      <c r="AF171" s="190"/>
      <c r="AG171" s="190"/>
      <c r="AH171" s="76"/>
      <c r="AI171" s="76"/>
      <c r="AJ171" s="78"/>
      <c r="AK171" s="78"/>
      <c r="AL171" s="80"/>
      <c r="AM171" s="80"/>
      <c r="AN171" s="78"/>
      <c r="AO171" s="78"/>
      <c r="AP171" s="80"/>
      <c r="AQ171" s="80"/>
      <c r="AR171" s="78"/>
      <c r="AS171" s="78"/>
      <c r="AT171" s="80"/>
      <c r="AU171" s="80"/>
      <c r="AV171" s="78"/>
      <c r="AW171" s="78"/>
      <c r="AX171" s="80"/>
      <c r="AY171" s="80"/>
      <c r="AZ171" s="78"/>
      <c r="BA171" s="78"/>
      <c r="BB171" s="80"/>
      <c r="BC171" s="80"/>
      <c r="BD171" s="78"/>
      <c r="BE171" s="78"/>
      <c r="BF171" s="80"/>
      <c r="BG171" s="80"/>
      <c r="BH171" s="78"/>
      <c r="BI171" s="78"/>
      <c r="BJ171" s="80"/>
      <c r="BK171" s="80"/>
      <c r="BL171" s="78"/>
      <c r="BM171" s="78"/>
      <c r="BN171" s="80"/>
      <c r="BO171" s="80"/>
      <c r="BP171" s="78"/>
      <c r="BQ171" s="78"/>
      <c r="BR171" s="80"/>
      <c r="BS171" s="80"/>
      <c r="BT171" s="78"/>
      <c r="BU171" s="78"/>
      <c r="BV171" s="80"/>
      <c r="BW171" s="80"/>
      <c r="BX171" s="78"/>
      <c r="BY171" s="78"/>
      <c r="BZ171" s="80"/>
      <c r="CA171" s="80"/>
      <c r="CB171" s="78"/>
      <c r="CC171" s="78"/>
      <c r="CD171" s="80"/>
      <c r="CE171" s="80"/>
      <c r="CF171" s="78"/>
      <c r="CG171" s="78"/>
      <c r="CH171" s="80"/>
      <c r="CI171" s="80"/>
      <c r="CJ171" s="78"/>
      <c r="CK171" s="78"/>
      <c r="CL171" s="80"/>
      <c r="CM171" s="80"/>
      <c r="CN171" s="79"/>
      <c r="CO171" s="79"/>
      <c r="CP171" s="79"/>
      <c r="CQ171" s="79"/>
      <c r="CR171" s="79"/>
      <c r="CS171" s="79"/>
      <c r="CT171" s="68"/>
      <c r="CU171" s="75"/>
      <c r="CV171" s="75"/>
      <c r="CW171" s="68"/>
      <c r="CX171" s="68"/>
      <c r="CY171" s="75"/>
      <c r="CZ171" s="75"/>
      <c r="DA171" s="75"/>
      <c r="DB171" s="77"/>
      <c r="DC171" s="76"/>
      <c r="DD171" s="212"/>
    </row>
    <row r="172" spans="1:1477" s="102" customFormat="1" ht="24" customHeight="1" thickTop="1" thickBot="1">
      <c r="A172" s="137"/>
      <c r="B172" s="261" t="s">
        <v>649</v>
      </c>
      <c r="C172" s="262"/>
      <c r="D172" s="263"/>
      <c r="E172" s="7"/>
      <c r="F172" s="8"/>
      <c r="G172" s="159">
        <f>IF(B162="","",ROWS(B162:B171)-1)</f>
        <v>9</v>
      </c>
      <c r="H172" s="9">
        <f>SUM(H162:H171)</f>
        <v>13</v>
      </c>
      <c r="I172" s="9">
        <f>SUM(I162:I171)</f>
        <v>39</v>
      </c>
      <c r="J172" s="9">
        <f>SUM(J162:J171)</f>
        <v>2555</v>
      </c>
      <c r="K172" s="9">
        <f>SUM(K162:K171)</f>
        <v>4337</v>
      </c>
      <c r="L172" s="9">
        <f>SUM(L162:L171)</f>
        <v>4445</v>
      </c>
      <c r="M172" s="142">
        <f>IF(G172="",0,N172/G172)</f>
        <v>0.88888888888888884</v>
      </c>
      <c r="N172" s="9">
        <f t="shared" ref="N172:AC172" si="100">SUM(N162:N171)</f>
        <v>8</v>
      </c>
      <c r="O172" s="9">
        <f t="shared" si="100"/>
        <v>-108</v>
      </c>
      <c r="P172" s="10">
        <f t="shared" si="100"/>
        <v>152</v>
      </c>
      <c r="Q172" s="10">
        <f t="shared" si="100"/>
        <v>0</v>
      </c>
      <c r="R172" s="9">
        <f t="shared" si="100"/>
        <v>1670</v>
      </c>
      <c r="S172" s="9">
        <f t="shared" si="100"/>
        <v>112</v>
      </c>
      <c r="T172" s="11">
        <f t="shared" si="100"/>
        <v>90403008</v>
      </c>
      <c r="U172" s="11">
        <f t="shared" si="100"/>
        <v>587000</v>
      </c>
      <c r="V172" s="11">
        <f t="shared" si="100"/>
        <v>89816008</v>
      </c>
      <c r="W172" s="11">
        <f t="shared" si="100"/>
        <v>94646285</v>
      </c>
      <c r="X172" s="11">
        <f t="shared" si="100"/>
        <v>94750116</v>
      </c>
      <c r="Y172" s="11">
        <f t="shared" si="100"/>
        <v>-570912</v>
      </c>
      <c r="Z172" s="11">
        <f t="shared" si="100"/>
        <v>0</v>
      </c>
      <c r="AA172" s="11">
        <f t="shared" si="100"/>
        <v>-570912</v>
      </c>
      <c r="AB172" s="11">
        <f t="shared" si="100"/>
        <v>94179204</v>
      </c>
      <c r="AC172" s="11">
        <f t="shared" si="100"/>
        <v>93271097</v>
      </c>
      <c r="AD172" s="142">
        <f>IF(G172="",0,AE172/G172)</f>
        <v>1</v>
      </c>
      <c r="AE172" s="145">
        <f t="shared" ref="AE172:CM172" si="101">SUM(AE162:AE171)</f>
        <v>9</v>
      </c>
      <c r="AF172" s="11">
        <f t="shared" si="101"/>
        <v>-353409</v>
      </c>
      <c r="AG172" s="11">
        <f t="shared" si="101"/>
        <v>4243278</v>
      </c>
      <c r="AH172" s="12">
        <f t="shared" si="101"/>
        <v>926</v>
      </c>
      <c r="AI172" s="12">
        <f t="shared" si="101"/>
        <v>276</v>
      </c>
      <c r="AJ172" s="12">
        <f t="shared" si="101"/>
        <v>144</v>
      </c>
      <c r="AK172" s="12">
        <f t="shared" si="101"/>
        <v>0</v>
      </c>
      <c r="AL172" s="11">
        <f t="shared" si="101"/>
        <v>2772986</v>
      </c>
      <c r="AM172" s="11">
        <f t="shared" si="101"/>
        <v>1778987</v>
      </c>
      <c r="AN172" s="12">
        <f t="shared" si="101"/>
        <v>0</v>
      </c>
      <c r="AO172" s="12">
        <f t="shared" si="101"/>
        <v>54</v>
      </c>
      <c r="AP172" s="11">
        <f t="shared" si="101"/>
        <v>1062733</v>
      </c>
      <c r="AQ172" s="11">
        <f t="shared" si="101"/>
        <v>334177</v>
      </c>
      <c r="AR172" s="12">
        <f t="shared" si="101"/>
        <v>0</v>
      </c>
      <c r="AS172" s="12">
        <f t="shared" si="101"/>
        <v>0</v>
      </c>
      <c r="AT172" s="11">
        <f t="shared" si="101"/>
        <v>0</v>
      </c>
      <c r="AU172" s="11">
        <f t="shared" si="101"/>
        <v>0</v>
      </c>
      <c r="AV172" s="12">
        <f t="shared" si="101"/>
        <v>0</v>
      </c>
      <c r="AW172" s="12">
        <f t="shared" si="101"/>
        <v>0</v>
      </c>
      <c r="AX172" s="11">
        <f t="shared" si="101"/>
        <v>0</v>
      </c>
      <c r="AY172" s="11">
        <f t="shared" si="101"/>
        <v>0</v>
      </c>
      <c r="AZ172" s="12">
        <f t="shared" si="101"/>
        <v>0</v>
      </c>
      <c r="BA172" s="12">
        <f t="shared" si="101"/>
        <v>0</v>
      </c>
      <c r="BB172" s="11">
        <f t="shared" si="101"/>
        <v>0</v>
      </c>
      <c r="BC172" s="11">
        <f t="shared" si="101"/>
        <v>0</v>
      </c>
      <c r="BD172" s="12">
        <f t="shared" si="101"/>
        <v>0</v>
      </c>
      <c r="BE172" s="12">
        <f t="shared" si="101"/>
        <v>0</v>
      </c>
      <c r="BF172" s="11">
        <f t="shared" si="101"/>
        <v>153935</v>
      </c>
      <c r="BG172" s="11">
        <f t="shared" si="101"/>
        <v>88159</v>
      </c>
      <c r="BH172" s="12">
        <f t="shared" si="101"/>
        <v>0</v>
      </c>
      <c r="BI172" s="12">
        <f t="shared" si="101"/>
        <v>0</v>
      </c>
      <c r="BJ172" s="11">
        <f t="shared" si="101"/>
        <v>0</v>
      </c>
      <c r="BK172" s="11">
        <f t="shared" si="101"/>
        <v>0</v>
      </c>
      <c r="BL172" s="12">
        <f t="shared" si="101"/>
        <v>0</v>
      </c>
      <c r="BM172" s="12">
        <f t="shared" si="101"/>
        <v>0</v>
      </c>
      <c r="BN172" s="11">
        <f t="shared" si="101"/>
        <v>0</v>
      </c>
      <c r="BO172" s="11">
        <f t="shared" si="101"/>
        <v>0</v>
      </c>
      <c r="BP172" s="12">
        <f t="shared" si="101"/>
        <v>252</v>
      </c>
      <c r="BQ172" s="12">
        <f t="shared" si="101"/>
        <v>58</v>
      </c>
      <c r="BR172" s="11">
        <f t="shared" si="101"/>
        <v>392852</v>
      </c>
      <c r="BS172" s="11">
        <f t="shared" si="101"/>
        <v>71647</v>
      </c>
      <c r="BT172" s="12">
        <f t="shared" si="101"/>
        <v>0</v>
      </c>
      <c r="BU172" s="12">
        <f t="shared" si="101"/>
        <v>0</v>
      </c>
      <c r="BV172" s="11">
        <f t="shared" si="101"/>
        <v>0</v>
      </c>
      <c r="BW172" s="11">
        <f t="shared" si="101"/>
        <v>0</v>
      </c>
      <c r="BX172" s="12">
        <f t="shared" si="101"/>
        <v>22</v>
      </c>
      <c r="BY172" s="12">
        <f t="shared" si="101"/>
        <v>0</v>
      </c>
      <c r="BZ172" s="11">
        <f t="shared" si="101"/>
        <v>0</v>
      </c>
      <c r="CA172" s="11">
        <f t="shared" si="101"/>
        <v>0</v>
      </c>
      <c r="CB172" s="12">
        <f t="shared" si="101"/>
        <v>0</v>
      </c>
      <c r="CC172" s="12">
        <f t="shared" si="101"/>
        <v>0</v>
      </c>
      <c r="CD172" s="11">
        <f t="shared" si="101"/>
        <v>0</v>
      </c>
      <c r="CE172" s="11">
        <f t="shared" si="101"/>
        <v>0</v>
      </c>
      <c r="CF172" s="12">
        <f t="shared" si="101"/>
        <v>0</v>
      </c>
      <c r="CG172" s="12">
        <f t="shared" si="101"/>
        <v>0</v>
      </c>
      <c r="CH172" s="11">
        <f t="shared" si="101"/>
        <v>-127928</v>
      </c>
      <c r="CI172" s="11">
        <f t="shared" si="101"/>
        <v>0</v>
      </c>
      <c r="CJ172" s="12">
        <f t="shared" si="101"/>
        <v>418</v>
      </c>
      <c r="CK172" s="12">
        <f t="shared" si="101"/>
        <v>112</v>
      </c>
      <c r="CL172" s="11">
        <f t="shared" si="101"/>
        <v>4254579</v>
      </c>
      <c r="CM172" s="11">
        <f t="shared" si="101"/>
        <v>2272972</v>
      </c>
      <c r="CN172" s="13"/>
      <c r="CO172" s="13"/>
      <c r="CP172" s="13"/>
      <c r="CQ172" s="13"/>
      <c r="CR172" s="13"/>
      <c r="CS172" s="13"/>
      <c r="CT172" s="7"/>
      <c r="CU172" s="8"/>
      <c r="CV172" s="8"/>
      <c r="CW172" s="7"/>
      <c r="CX172" s="7"/>
      <c r="CY172" s="8"/>
      <c r="CZ172" s="8"/>
      <c r="DA172" s="8"/>
      <c r="DB172" s="11"/>
      <c r="DC172" s="13"/>
      <c r="DD172" s="15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/>
      <c r="KH172" s="6"/>
      <c r="KI172" s="6"/>
      <c r="KJ172" s="6"/>
      <c r="KK172" s="6"/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/>
      <c r="OP172" s="6"/>
      <c r="OQ172" s="6"/>
      <c r="OR172" s="6"/>
      <c r="OS172" s="6"/>
      <c r="OT172" s="6"/>
      <c r="OU172" s="6"/>
      <c r="OV172" s="6"/>
      <c r="OW172" s="6"/>
      <c r="OX172" s="6"/>
      <c r="OY172" s="6"/>
      <c r="OZ172" s="6"/>
      <c r="PA172" s="6"/>
      <c r="PB172" s="6"/>
      <c r="PC172" s="6"/>
      <c r="PD172" s="6"/>
      <c r="PE172" s="6"/>
      <c r="PF172" s="6"/>
      <c r="PG172" s="6"/>
      <c r="PH172" s="6"/>
      <c r="PI172" s="6"/>
      <c r="PJ172" s="6"/>
      <c r="PK172" s="6"/>
      <c r="PL172" s="6"/>
      <c r="PM172" s="6"/>
      <c r="PN172" s="6"/>
      <c r="PO172" s="6"/>
      <c r="PP172" s="6"/>
      <c r="PQ172" s="6"/>
      <c r="PR172" s="6"/>
      <c r="PS172" s="6"/>
      <c r="PT172" s="6"/>
      <c r="PU172" s="6"/>
      <c r="PV172" s="6"/>
      <c r="PW172" s="6"/>
      <c r="PX172" s="6"/>
      <c r="PY172" s="6"/>
      <c r="PZ172" s="6"/>
      <c r="QA172" s="6"/>
      <c r="QB172" s="6"/>
      <c r="QC172" s="6"/>
      <c r="QD172" s="6"/>
      <c r="QE172" s="6"/>
      <c r="QF172" s="6"/>
      <c r="QG172" s="6"/>
      <c r="QH172" s="6"/>
      <c r="QI172" s="6"/>
      <c r="QJ172" s="6"/>
      <c r="QK172" s="6"/>
      <c r="QL172" s="6"/>
      <c r="QM172" s="6"/>
      <c r="QN172" s="6"/>
      <c r="QO172" s="6"/>
      <c r="QP172" s="6"/>
      <c r="QQ172" s="6"/>
      <c r="QR172" s="6"/>
      <c r="QS172" s="6"/>
      <c r="QT172" s="6"/>
      <c r="QU172" s="6"/>
      <c r="QV172" s="6"/>
      <c r="QW172" s="6"/>
      <c r="QX172" s="6"/>
      <c r="QY172" s="6"/>
      <c r="QZ172" s="6"/>
      <c r="RA172" s="6"/>
      <c r="RB172" s="6"/>
      <c r="RC172" s="6"/>
      <c r="RD172" s="6"/>
      <c r="RE172" s="6"/>
      <c r="RF172" s="6"/>
      <c r="RG172" s="6"/>
      <c r="RH172" s="6"/>
      <c r="RI172" s="6"/>
      <c r="RJ172" s="6"/>
      <c r="RK172" s="6"/>
      <c r="RL172" s="6"/>
      <c r="RM172" s="6"/>
      <c r="RN172" s="6"/>
      <c r="RO172" s="6"/>
      <c r="RP172" s="6"/>
      <c r="RQ172" s="6"/>
      <c r="RR172" s="6"/>
      <c r="RS172" s="6"/>
      <c r="RT172" s="6"/>
      <c r="RU172" s="6"/>
      <c r="RV172" s="6"/>
      <c r="RW172" s="6"/>
      <c r="RX172" s="6"/>
      <c r="RY172" s="6"/>
      <c r="RZ172" s="6"/>
      <c r="SA172" s="6"/>
      <c r="SB172" s="6"/>
      <c r="SC172" s="6"/>
      <c r="SD172" s="6"/>
      <c r="SE172" s="6"/>
      <c r="SF172" s="6"/>
      <c r="SG172" s="6"/>
      <c r="SH172" s="6"/>
      <c r="SI172" s="6"/>
      <c r="SJ172" s="6"/>
      <c r="SK172" s="6"/>
      <c r="SL172" s="6"/>
      <c r="SM172" s="6"/>
      <c r="SN172" s="6"/>
      <c r="SO172" s="6"/>
      <c r="SP172" s="6"/>
      <c r="SQ172" s="6"/>
      <c r="SR172" s="6"/>
      <c r="SS172" s="6"/>
      <c r="ST172" s="6"/>
      <c r="SU172" s="6"/>
      <c r="SV172" s="6"/>
      <c r="SW172" s="6"/>
      <c r="SX172" s="6"/>
      <c r="SY172" s="6"/>
      <c r="SZ172" s="6"/>
      <c r="TA172" s="6"/>
      <c r="TB172" s="6"/>
      <c r="TC172" s="6"/>
      <c r="TD172" s="6"/>
      <c r="TE172" s="6"/>
      <c r="TF172" s="6"/>
      <c r="TG172" s="6"/>
      <c r="TH172" s="6"/>
      <c r="TI172" s="6"/>
      <c r="TJ172" s="6"/>
      <c r="TK172" s="6"/>
      <c r="TL172" s="6"/>
      <c r="TM172" s="6"/>
      <c r="TN172" s="6"/>
      <c r="TO172" s="6"/>
      <c r="TP172" s="6"/>
      <c r="TQ172" s="6"/>
      <c r="TR172" s="6"/>
      <c r="TS172" s="6"/>
      <c r="TT172" s="6"/>
      <c r="TU172" s="6"/>
      <c r="TV172" s="6"/>
      <c r="TW172" s="6"/>
      <c r="TX172" s="6"/>
      <c r="TY172" s="6"/>
      <c r="TZ172" s="6"/>
      <c r="UA172" s="6"/>
      <c r="UB172" s="6"/>
      <c r="UC172" s="6"/>
      <c r="UD172" s="6"/>
      <c r="UE172" s="6"/>
      <c r="UF172" s="6"/>
      <c r="UG172" s="6"/>
      <c r="UH172" s="6"/>
      <c r="UI172" s="6"/>
      <c r="UJ172" s="6"/>
      <c r="UK172" s="6"/>
      <c r="UL172" s="6"/>
      <c r="UM172" s="6"/>
      <c r="UN172" s="6"/>
      <c r="UO172" s="6"/>
      <c r="UP172" s="6"/>
      <c r="UQ172" s="6"/>
      <c r="UR172" s="6"/>
      <c r="US172" s="6"/>
      <c r="UT172" s="6"/>
      <c r="UU172" s="6"/>
      <c r="UV172" s="6"/>
      <c r="UW172" s="6"/>
      <c r="UX172" s="6"/>
      <c r="UY172" s="6"/>
      <c r="UZ172" s="6"/>
      <c r="VA172" s="6"/>
      <c r="VB172" s="6"/>
      <c r="VC172" s="6"/>
      <c r="VD172" s="6"/>
      <c r="VE172" s="6"/>
      <c r="VF172" s="6"/>
      <c r="VG172" s="6"/>
      <c r="VH172" s="6"/>
      <c r="VI172" s="6"/>
      <c r="VJ172" s="6"/>
      <c r="VK172" s="6"/>
      <c r="VL172" s="6"/>
      <c r="VM172" s="6"/>
      <c r="VN172" s="6"/>
      <c r="VO172" s="6"/>
      <c r="VP172" s="6"/>
      <c r="VQ172" s="6"/>
      <c r="VR172" s="6"/>
      <c r="VS172" s="6"/>
      <c r="VT172" s="6"/>
      <c r="VU172" s="6"/>
      <c r="VV172" s="6"/>
      <c r="VW172" s="6"/>
      <c r="VX172" s="6"/>
      <c r="VY172" s="6"/>
      <c r="VZ172" s="6"/>
      <c r="WA172" s="6"/>
      <c r="WB172" s="6"/>
      <c r="WC172" s="6"/>
      <c r="WD172" s="6"/>
      <c r="WE172" s="6"/>
      <c r="WF172" s="6"/>
      <c r="WG172" s="6"/>
      <c r="WH172" s="6"/>
      <c r="WI172" s="6"/>
      <c r="WJ172" s="6"/>
      <c r="WK172" s="6"/>
      <c r="WL172" s="6"/>
      <c r="WM172" s="6"/>
      <c r="WN172" s="6"/>
      <c r="WO172" s="6"/>
      <c r="WP172" s="6"/>
      <c r="WQ172" s="6"/>
      <c r="WR172" s="6"/>
      <c r="WS172" s="6"/>
      <c r="WT172" s="6"/>
      <c r="WU172" s="6"/>
      <c r="WV172" s="6"/>
      <c r="WW172" s="6"/>
      <c r="WX172" s="6"/>
      <c r="WY172" s="6"/>
      <c r="WZ172" s="6"/>
      <c r="XA172" s="6"/>
      <c r="XB172" s="6"/>
      <c r="XC172" s="6"/>
      <c r="XD172" s="6"/>
      <c r="XE172" s="6"/>
      <c r="XF172" s="6"/>
      <c r="XG172" s="6"/>
      <c r="XH172" s="6"/>
      <c r="XI172" s="6"/>
      <c r="XJ172" s="6"/>
      <c r="XK172" s="6"/>
      <c r="XL172" s="6"/>
      <c r="XM172" s="6"/>
      <c r="XN172" s="6"/>
      <c r="XO172" s="6"/>
      <c r="XP172" s="6"/>
      <c r="XQ172" s="6"/>
      <c r="XR172" s="6"/>
      <c r="XS172" s="6"/>
      <c r="XT172" s="6"/>
      <c r="XU172" s="6"/>
      <c r="XV172" s="6"/>
      <c r="XW172" s="6"/>
      <c r="XX172" s="6"/>
      <c r="XY172" s="6"/>
      <c r="XZ172" s="6"/>
      <c r="YA172" s="6"/>
      <c r="YB172" s="6"/>
      <c r="YC172" s="6"/>
      <c r="YD172" s="6"/>
      <c r="YE172" s="6"/>
      <c r="YF172" s="6"/>
      <c r="YG172" s="6"/>
      <c r="YH172" s="6"/>
      <c r="YI172" s="6"/>
      <c r="YJ172" s="6"/>
      <c r="YK172" s="6"/>
      <c r="YL172" s="6"/>
      <c r="YM172" s="6"/>
      <c r="YN172" s="6"/>
      <c r="YO172" s="6"/>
      <c r="YP172" s="6"/>
      <c r="YQ172" s="6"/>
      <c r="YR172" s="6"/>
      <c r="YS172" s="6"/>
      <c r="YT172" s="6"/>
      <c r="YU172" s="6"/>
      <c r="YV172" s="6"/>
      <c r="YW172" s="6"/>
      <c r="YX172" s="6"/>
      <c r="YY172" s="6"/>
      <c r="YZ172" s="6"/>
      <c r="ZA172" s="6"/>
      <c r="ZB172" s="6"/>
      <c r="ZC172" s="6"/>
      <c r="ZD172" s="6"/>
      <c r="ZE172" s="6"/>
      <c r="ZF172" s="6"/>
      <c r="ZG172" s="6"/>
      <c r="ZH172" s="6"/>
      <c r="ZI172" s="6"/>
      <c r="ZJ172" s="6"/>
      <c r="ZK172" s="6"/>
      <c r="ZL172" s="6"/>
      <c r="ZM172" s="6"/>
      <c r="ZN172" s="6"/>
      <c r="ZO172" s="6"/>
      <c r="ZP172" s="6"/>
      <c r="ZQ172" s="6"/>
      <c r="ZR172" s="6"/>
      <c r="ZS172" s="6"/>
      <c r="ZT172" s="6"/>
      <c r="ZU172" s="6"/>
      <c r="ZV172" s="6"/>
      <c r="ZW172" s="6"/>
      <c r="ZX172" s="6"/>
      <c r="ZY172" s="6"/>
      <c r="ZZ172" s="6"/>
      <c r="AAA172" s="6"/>
      <c r="AAB172" s="6"/>
      <c r="AAC172" s="6"/>
      <c r="AAD172" s="6"/>
      <c r="AAE172" s="6"/>
      <c r="AAF172" s="6"/>
      <c r="AAG172" s="6"/>
      <c r="AAH172" s="6"/>
      <c r="AAI172" s="6"/>
      <c r="AAJ172" s="6"/>
      <c r="AAK172" s="6"/>
      <c r="AAL172" s="6"/>
      <c r="AAM172" s="6"/>
      <c r="AAN172" s="6"/>
      <c r="AAO172" s="6"/>
      <c r="AAP172" s="6"/>
      <c r="AAQ172" s="6"/>
      <c r="AAR172" s="6"/>
      <c r="AAS172" s="6"/>
      <c r="AAT172" s="6"/>
      <c r="AAU172" s="6"/>
      <c r="AAV172" s="6"/>
      <c r="AAW172" s="6"/>
      <c r="AAX172" s="6"/>
      <c r="AAY172" s="6"/>
      <c r="AAZ172" s="6"/>
      <c r="ABA172" s="6"/>
      <c r="ABB172" s="6"/>
      <c r="ABC172" s="6"/>
      <c r="ABD172" s="6"/>
      <c r="ABE172" s="6"/>
      <c r="ABF172" s="6"/>
      <c r="ABG172" s="6"/>
      <c r="ABH172" s="6"/>
      <c r="ABI172" s="6"/>
      <c r="ABJ172" s="6"/>
      <c r="ABK172" s="6"/>
      <c r="ABL172" s="6"/>
      <c r="ABM172" s="6"/>
      <c r="ABN172" s="6"/>
      <c r="ABO172" s="6"/>
      <c r="ABP172" s="6"/>
      <c r="ABQ172" s="6"/>
      <c r="ABR172" s="6"/>
      <c r="ABS172" s="6"/>
      <c r="ABT172" s="6"/>
      <c r="ABU172" s="6"/>
      <c r="ABV172" s="6"/>
      <c r="ABW172" s="6"/>
      <c r="ABX172" s="6"/>
      <c r="ABY172" s="6"/>
      <c r="ABZ172" s="6"/>
      <c r="ACA172" s="6"/>
      <c r="ACB172" s="6"/>
      <c r="ACC172" s="6"/>
      <c r="ACD172" s="6"/>
      <c r="ACE172" s="6"/>
      <c r="ACF172" s="6"/>
      <c r="ACG172" s="6"/>
      <c r="ACH172" s="6"/>
      <c r="ACI172" s="6"/>
      <c r="ACJ172" s="6"/>
      <c r="ACK172" s="6"/>
      <c r="ACL172" s="6"/>
      <c r="ACM172" s="6"/>
      <c r="ACN172" s="6"/>
      <c r="ACO172" s="6"/>
      <c r="ACP172" s="6"/>
      <c r="ACQ172" s="6"/>
      <c r="ACR172" s="6"/>
      <c r="ACS172" s="6"/>
      <c r="ACT172" s="6"/>
      <c r="ACU172" s="6"/>
      <c r="ACV172" s="6"/>
      <c r="ACW172" s="6"/>
      <c r="ACX172" s="6"/>
      <c r="ACY172" s="6"/>
      <c r="ACZ172" s="6"/>
      <c r="ADA172" s="6"/>
      <c r="ADB172" s="6"/>
      <c r="ADC172" s="6"/>
      <c r="ADD172" s="6"/>
      <c r="ADE172" s="6"/>
      <c r="ADF172" s="6"/>
      <c r="ADG172" s="6"/>
      <c r="ADH172" s="6"/>
      <c r="ADI172" s="6"/>
      <c r="ADJ172" s="6"/>
      <c r="ADK172" s="6"/>
      <c r="ADL172" s="6"/>
      <c r="ADM172" s="6"/>
      <c r="ADN172" s="6"/>
      <c r="ADO172" s="6"/>
      <c r="ADP172" s="6"/>
      <c r="ADQ172" s="6"/>
      <c r="ADR172" s="6"/>
      <c r="ADS172" s="6"/>
      <c r="ADT172" s="6"/>
      <c r="ADU172" s="6"/>
      <c r="ADV172" s="6"/>
      <c r="ADW172" s="6"/>
      <c r="ADX172" s="6"/>
      <c r="ADY172" s="6"/>
      <c r="ADZ172" s="6"/>
      <c r="AEA172" s="6"/>
      <c r="AEB172" s="6"/>
      <c r="AEC172" s="6"/>
      <c r="AED172" s="6"/>
      <c r="AEE172" s="6"/>
      <c r="AEF172" s="6"/>
      <c r="AEG172" s="6"/>
      <c r="AEH172" s="6"/>
      <c r="AEI172" s="6"/>
      <c r="AEJ172" s="6"/>
      <c r="AEK172" s="6"/>
      <c r="AEL172" s="6"/>
      <c r="AEM172" s="6"/>
      <c r="AEN172" s="6"/>
      <c r="AEO172" s="6"/>
      <c r="AEP172" s="6"/>
      <c r="AEQ172" s="6"/>
      <c r="AER172" s="6"/>
      <c r="AES172" s="6"/>
      <c r="AET172" s="6"/>
      <c r="AEU172" s="6"/>
      <c r="AEV172" s="6"/>
      <c r="AEW172" s="6"/>
      <c r="AEX172" s="6"/>
      <c r="AEY172" s="6"/>
      <c r="AEZ172" s="6"/>
      <c r="AFA172" s="6"/>
      <c r="AFB172" s="6"/>
      <c r="AFC172" s="6"/>
      <c r="AFD172" s="6"/>
      <c r="AFE172" s="6"/>
      <c r="AFF172" s="6"/>
      <c r="AFG172" s="6"/>
      <c r="AFH172" s="6"/>
      <c r="AFI172" s="6"/>
      <c r="AFJ172" s="6"/>
      <c r="AFK172" s="6"/>
      <c r="AFL172" s="6"/>
      <c r="AFM172" s="6"/>
      <c r="AFN172" s="6"/>
      <c r="AFO172" s="6"/>
      <c r="AFP172" s="6"/>
      <c r="AFQ172" s="6"/>
      <c r="AFR172" s="6"/>
      <c r="AFS172" s="6"/>
      <c r="AFT172" s="6"/>
      <c r="AFU172" s="6"/>
      <c r="AFV172" s="6"/>
      <c r="AFW172" s="6"/>
      <c r="AFX172" s="6"/>
      <c r="AFY172" s="6"/>
      <c r="AFZ172" s="6"/>
      <c r="AGA172" s="6"/>
      <c r="AGB172" s="6"/>
      <c r="AGC172" s="6"/>
      <c r="AGD172" s="6"/>
      <c r="AGE172" s="6"/>
      <c r="AGF172" s="6"/>
      <c r="AGG172" s="6"/>
      <c r="AGH172" s="6"/>
      <c r="AGI172" s="6"/>
      <c r="AGJ172" s="6"/>
      <c r="AGK172" s="6"/>
      <c r="AGL172" s="6"/>
      <c r="AGM172" s="6"/>
      <c r="AGN172" s="6"/>
      <c r="AGO172" s="6"/>
      <c r="AGP172" s="6"/>
      <c r="AGQ172" s="6"/>
      <c r="AGR172" s="6"/>
      <c r="AGS172" s="6"/>
      <c r="AGT172" s="6"/>
      <c r="AGU172" s="6"/>
      <c r="AGV172" s="6"/>
      <c r="AGW172" s="6"/>
      <c r="AGX172" s="6"/>
      <c r="AGY172" s="6"/>
      <c r="AGZ172" s="6"/>
      <c r="AHA172" s="6"/>
      <c r="AHB172" s="6"/>
      <c r="AHC172" s="6"/>
      <c r="AHD172" s="6"/>
      <c r="AHE172" s="6"/>
      <c r="AHF172" s="6"/>
      <c r="AHG172" s="6"/>
      <c r="AHH172" s="6"/>
      <c r="AHI172" s="6"/>
      <c r="AHJ172" s="6"/>
      <c r="AHK172" s="6"/>
      <c r="AHL172" s="6"/>
      <c r="AHM172" s="6"/>
      <c r="AHN172" s="6"/>
      <c r="AHO172" s="6"/>
      <c r="AHP172" s="6"/>
      <c r="AHQ172" s="6"/>
      <c r="AHR172" s="6"/>
      <c r="AHS172" s="6"/>
      <c r="AHT172" s="6"/>
      <c r="AHU172" s="6"/>
      <c r="AHV172" s="6"/>
      <c r="AHW172" s="6"/>
      <c r="AHX172" s="6"/>
      <c r="AHY172" s="6"/>
      <c r="AHZ172" s="6"/>
      <c r="AIA172" s="6"/>
      <c r="AIB172" s="6"/>
      <c r="AIC172" s="6"/>
      <c r="AID172" s="6"/>
      <c r="AIE172" s="6"/>
      <c r="AIF172" s="6"/>
      <c r="AIG172" s="6"/>
      <c r="AIH172" s="6"/>
      <c r="AII172" s="6"/>
      <c r="AIJ172" s="6"/>
      <c r="AIK172" s="6"/>
      <c r="AIL172" s="6"/>
      <c r="AIM172" s="6"/>
      <c r="AIN172" s="6"/>
      <c r="AIO172" s="6"/>
      <c r="AIP172" s="6"/>
      <c r="AIQ172" s="6"/>
      <c r="AIR172" s="6"/>
      <c r="AIS172" s="6"/>
      <c r="AIT172" s="6"/>
      <c r="AIU172" s="6"/>
      <c r="AIV172" s="6"/>
      <c r="AIW172" s="6"/>
      <c r="AIX172" s="6"/>
      <c r="AIY172" s="6"/>
      <c r="AIZ172" s="6"/>
      <c r="AJA172" s="6"/>
      <c r="AJB172" s="6"/>
      <c r="AJC172" s="6"/>
      <c r="AJD172" s="6"/>
      <c r="AJE172" s="6"/>
      <c r="AJF172" s="6"/>
      <c r="AJG172" s="6"/>
      <c r="AJH172" s="6"/>
      <c r="AJI172" s="6"/>
      <c r="AJJ172" s="6"/>
      <c r="AJK172" s="6"/>
      <c r="AJL172" s="6"/>
      <c r="AJM172" s="6"/>
      <c r="AJN172" s="6"/>
      <c r="AJO172" s="6"/>
      <c r="AJP172" s="6"/>
      <c r="AJQ172" s="6"/>
      <c r="AJR172" s="6"/>
      <c r="AJS172" s="6"/>
      <c r="AJT172" s="6"/>
      <c r="AJU172" s="6"/>
      <c r="AJV172" s="6"/>
      <c r="AJW172" s="6"/>
      <c r="AJX172" s="6"/>
      <c r="AJY172" s="6"/>
      <c r="AJZ172" s="6"/>
      <c r="AKA172" s="6"/>
      <c r="AKB172" s="6"/>
      <c r="AKC172" s="6"/>
      <c r="AKD172" s="6"/>
      <c r="AKE172" s="6"/>
      <c r="AKF172" s="6"/>
      <c r="AKG172" s="6"/>
      <c r="AKH172" s="6"/>
      <c r="AKI172" s="6"/>
      <c r="AKJ172" s="6"/>
      <c r="AKK172" s="6"/>
      <c r="AKL172" s="6"/>
      <c r="AKM172" s="6"/>
      <c r="AKN172" s="6"/>
      <c r="AKO172" s="6"/>
      <c r="AKP172" s="6"/>
      <c r="AKQ172" s="6"/>
      <c r="AKR172" s="6"/>
      <c r="AKS172" s="6"/>
      <c r="AKT172" s="6"/>
      <c r="AKU172" s="6"/>
      <c r="AKV172" s="6"/>
      <c r="AKW172" s="6"/>
      <c r="AKX172" s="6"/>
      <c r="AKY172" s="6"/>
      <c r="AKZ172" s="6"/>
      <c r="ALA172" s="6"/>
      <c r="ALB172" s="6"/>
      <c r="ALC172" s="6"/>
      <c r="ALD172" s="6"/>
      <c r="ALE172" s="6"/>
      <c r="ALF172" s="6"/>
      <c r="ALG172" s="6"/>
      <c r="ALH172" s="6"/>
      <c r="ALI172" s="6"/>
      <c r="ALJ172" s="6"/>
      <c r="ALK172" s="6"/>
      <c r="ALL172" s="6"/>
      <c r="ALM172" s="6"/>
      <c r="ALN172" s="6"/>
      <c r="ALO172" s="6"/>
      <c r="ALP172" s="6"/>
      <c r="ALQ172" s="6"/>
      <c r="ALR172" s="6"/>
      <c r="ALS172" s="6"/>
      <c r="ALT172" s="6"/>
      <c r="ALU172" s="6"/>
      <c r="ALV172" s="6"/>
      <c r="ALW172" s="6"/>
      <c r="ALX172" s="6"/>
      <c r="ALY172" s="6"/>
      <c r="ALZ172" s="6"/>
      <c r="AMA172" s="6"/>
      <c r="AMB172" s="6"/>
      <c r="AMC172" s="6"/>
      <c r="AMD172" s="6"/>
      <c r="AME172" s="6"/>
      <c r="AMF172" s="6"/>
      <c r="AMG172" s="6"/>
      <c r="AMH172" s="6"/>
      <c r="AMI172" s="6"/>
      <c r="AMJ172" s="6"/>
      <c r="AMK172" s="6"/>
      <c r="AML172" s="6"/>
      <c r="AMM172" s="6"/>
      <c r="AMN172" s="6"/>
      <c r="AMO172" s="6"/>
      <c r="AMP172" s="6"/>
      <c r="AMQ172" s="6"/>
      <c r="AMR172" s="6"/>
      <c r="AMS172" s="6"/>
      <c r="AMT172" s="6"/>
      <c r="AMU172" s="6"/>
      <c r="AMV172" s="6"/>
      <c r="AMW172" s="6"/>
      <c r="AMX172" s="6"/>
      <c r="AMY172" s="6"/>
      <c r="AMZ172" s="6"/>
      <c r="ANA172" s="6"/>
      <c r="ANB172" s="6"/>
      <c r="ANC172" s="6"/>
      <c r="AND172" s="6"/>
      <c r="ANE172" s="6"/>
      <c r="ANF172" s="6"/>
      <c r="ANG172" s="6"/>
      <c r="ANH172" s="6"/>
      <c r="ANI172" s="6"/>
      <c r="ANJ172" s="6"/>
      <c r="ANK172" s="6"/>
      <c r="ANL172" s="6"/>
      <c r="ANM172" s="6"/>
      <c r="ANN172" s="6"/>
      <c r="ANO172" s="6"/>
      <c r="ANP172" s="6"/>
      <c r="ANQ172" s="6"/>
      <c r="ANR172" s="6"/>
      <c r="ANS172" s="6"/>
      <c r="ANT172" s="6"/>
      <c r="ANU172" s="6"/>
      <c r="ANV172" s="6"/>
      <c r="ANW172" s="6"/>
      <c r="ANX172" s="6"/>
      <c r="ANY172" s="6"/>
      <c r="ANZ172" s="6"/>
      <c r="AOA172" s="6"/>
      <c r="AOB172" s="6"/>
      <c r="AOC172" s="6"/>
      <c r="AOD172" s="6"/>
      <c r="AOE172" s="6"/>
      <c r="AOF172" s="6"/>
      <c r="AOG172" s="6"/>
      <c r="AOH172" s="6"/>
      <c r="AOI172" s="6"/>
      <c r="AOJ172" s="6"/>
      <c r="AOK172" s="6"/>
      <c r="AOL172" s="6"/>
      <c r="AOM172" s="6"/>
      <c r="AON172" s="6"/>
      <c r="AOO172" s="6"/>
      <c r="AOP172" s="6"/>
      <c r="AOQ172" s="6"/>
      <c r="AOR172" s="6"/>
      <c r="AOS172" s="6"/>
      <c r="AOT172" s="6"/>
      <c r="AOU172" s="6"/>
      <c r="AOV172" s="6"/>
      <c r="AOW172" s="6"/>
      <c r="AOX172" s="6"/>
      <c r="AOY172" s="6"/>
      <c r="AOZ172" s="6"/>
      <c r="APA172" s="6"/>
      <c r="APB172" s="6"/>
      <c r="APC172" s="6"/>
      <c r="APD172" s="6"/>
      <c r="APE172" s="6"/>
      <c r="APF172" s="6"/>
      <c r="APG172" s="6"/>
      <c r="APH172" s="6"/>
      <c r="API172" s="6"/>
      <c r="APJ172" s="6"/>
      <c r="APK172" s="6"/>
      <c r="APL172" s="6"/>
      <c r="APM172" s="6"/>
      <c r="APN172" s="6"/>
      <c r="APO172" s="6"/>
      <c r="APP172" s="6"/>
      <c r="APQ172" s="6"/>
      <c r="APR172" s="6"/>
      <c r="APS172" s="6"/>
      <c r="APT172" s="6"/>
      <c r="APU172" s="6"/>
      <c r="APV172" s="6"/>
      <c r="APW172" s="6"/>
      <c r="APX172" s="6"/>
      <c r="APY172" s="6"/>
      <c r="APZ172" s="6"/>
      <c r="AQA172" s="6"/>
      <c r="AQB172" s="6"/>
      <c r="AQC172" s="6"/>
      <c r="AQD172" s="6"/>
      <c r="AQE172" s="6"/>
      <c r="AQF172" s="6"/>
      <c r="AQG172" s="6"/>
      <c r="AQH172" s="6"/>
      <c r="AQI172" s="6"/>
      <c r="AQJ172" s="6"/>
      <c r="AQK172" s="6"/>
      <c r="AQL172" s="6"/>
      <c r="AQM172" s="6"/>
      <c r="AQN172" s="6"/>
      <c r="AQO172" s="6"/>
      <c r="AQP172" s="6"/>
      <c r="AQQ172" s="6"/>
      <c r="AQR172" s="6"/>
      <c r="AQS172" s="6"/>
      <c r="AQT172" s="6"/>
      <c r="AQU172" s="6"/>
      <c r="AQV172" s="6"/>
      <c r="AQW172" s="6"/>
      <c r="AQX172" s="6"/>
      <c r="AQY172" s="6"/>
      <c r="AQZ172" s="6"/>
      <c r="ARA172" s="6"/>
      <c r="ARB172" s="6"/>
      <c r="ARC172" s="6"/>
      <c r="ARD172" s="6"/>
      <c r="ARE172" s="6"/>
      <c r="ARF172" s="6"/>
      <c r="ARG172" s="6"/>
      <c r="ARH172" s="6"/>
      <c r="ARI172" s="6"/>
      <c r="ARJ172" s="6"/>
      <c r="ARK172" s="6"/>
      <c r="ARL172" s="6"/>
      <c r="ARM172" s="6"/>
      <c r="ARN172" s="6"/>
      <c r="ARO172" s="6"/>
      <c r="ARP172" s="6"/>
      <c r="ARQ172" s="6"/>
      <c r="ARR172" s="6"/>
      <c r="ARS172" s="6"/>
      <c r="ART172" s="6"/>
      <c r="ARU172" s="6"/>
      <c r="ARV172" s="6"/>
      <c r="ARW172" s="6"/>
      <c r="ARX172" s="6"/>
      <c r="ARY172" s="6"/>
      <c r="ARZ172" s="6"/>
      <c r="ASA172" s="6"/>
      <c r="ASB172" s="6"/>
      <c r="ASC172" s="6"/>
      <c r="ASD172" s="6"/>
      <c r="ASE172" s="6"/>
      <c r="ASF172" s="6"/>
      <c r="ASG172" s="6"/>
      <c r="ASH172" s="6"/>
      <c r="ASI172" s="6"/>
      <c r="ASJ172" s="6"/>
      <c r="ASK172" s="6"/>
      <c r="ASL172" s="6"/>
      <c r="ASM172" s="6"/>
      <c r="ASN172" s="6"/>
      <c r="ASO172" s="6"/>
      <c r="ASP172" s="6"/>
      <c r="ASQ172" s="6"/>
      <c r="ASR172" s="6"/>
      <c r="ASS172" s="6"/>
      <c r="AST172" s="6"/>
      <c r="ASU172" s="6"/>
      <c r="ASV172" s="6"/>
      <c r="ASW172" s="6"/>
      <c r="ASX172" s="6"/>
      <c r="ASY172" s="6"/>
      <c r="ASZ172" s="6"/>
      <c r="ATA172" s="6"/>
      <c r="ATB172" s="6"/>
      <c r="ATC172" s="6"/>
      <c r="ATD172" s="6"/>
      <c r="ATE172" s="6"/>
      <c r="ATF172" s="6"/>
      <c r="ATG172" s="6"/>
      <c r="ATH172" s="6"/>
      <c r="ATI172" s="6"/>
      <c r="ATJ172" s="6"/>
      <c r="ATK172" s="6"/>
      <c r="ATL172" s="6"/>
      <c r="ATM172" s="6"/>
      <c r="ATN172" s="6"/>
      <c r="ATO172" s="6"/>
      <c r="ATP172" s="6"/>
      <c r="ATQ172" s="6"/>
      <c r="ATR172" s="6"/>
      <c r="ATS172" s="6"/>
      <c r="ATT172" s="6"/>
      <c r="ATU172" s="6"/>
      <c r="ATV172" s="6"/>
      <c r="ATW172" s="6"/>
      <c r="ATX172" s="6"/>
      <c r="ATY172" s="6"/>
      <c r="ATZ172" s="6"/>
      <c r="AUA172" s="6"/>
      <c r="AUB172" s="6"/>
      <c r="AUC172" s="6"/>
      <c r="AUD172" s="6"/>
      <c r="AUE172" s="6"/>
      <c r="AUF172" s="6"/>
      <c r="AUG172" s="6"/>
      <c r="AUH172" s="6"/>
      <c r="AUI172" s="6"/>
      <c r="AUJ172" s="6"/>
      <c r="AUK172" s="6"/>
      <c r="AUL172" s="6"/>
      <c r="AUM172" s="6"/>
      <c r="AUN172" s="6"/>
      <c r="AUO172" s="6"/>
      <c r="AUP172" s="6"/>
      <c r="AUQ172" s="6"/>
      <c r="AUR172" s="6"/>
      <c r="AUS172" s="6"/>
      <c r="AUT172" s="6"/>
      <c r="AUU172" s="6"/>
      <c r="AUV172" s="6"/>
      <c r="AUW172" s="6"/>
      <c r="AUX172" s="6"/>
      <c r="AUY172" s="6"/>
      <c r="AUZ172" s="6"/>
      <c r="AVA172" s="6"/>
      <c r="AVB172" s="6"/>
      <c r="AVC172" s="6"/>
      <c r="AVD172" s="6"/>
      <c r="AVE172" s="6"/>
      <c r="AVF172" s="6"/>
      <c r="AVG172" s="6"/>
      <c r="AVH172" s="6"/>
      <c r="AVI172" s="6"/>
      <c r="AVJ172" s="6"/>
      <c r="AVK172" s="6"/>
      <c r="AVL172" s="6"/>
      <c r="AVM172" s="6"/>
      <c r="AVN172" s="6"/>
      <c r="AVO172" s="6"/>
      <c r="AVP172" s="6"/>
      <c r="AVQ172" s="6"/>
      <c r="AVR172" s="6"/>
      <c r="AVS172" s="6"/>
      <c r="AVT172" s="6"/>
      <c r="AVU172" s="6"/>
      <c r="AVV172" s="6"/>
      <c r="AVW172" s="6"/>
      <c r="AVX172" s="6"/>
      <c r="AVY172" s="6"/>
      <c r="AVZ172" s="6"/>
      <c r="AWA172" s="6"/>
      <c r="AWB172" s="6"/>
      <c r="AWC172" s="6"/>
      <c r="AWD172" s="6"/>
      <c r="AWE172" s="6"/>
      <c r="AWF172" s="6"/>
      <c r="AWG172" s="6"/>
      <c r="AWH172" s="6"/>
      <c r="AWI172" s="6"/>
      <c r="AWJ172" s="6"/>
      <c r="AWK172" s="6"/>
      <c r="AWL172" s="6"/>
      <c r="AWM172" s="6"/>
      <c r="AWN172" s="6"/>
      <c r="AWO172" s="6"/>
      <c r="AWP172" s="6"/>
      <c r="AWQ172" s="6"/>
      <c r="AWR172" s="6"/>
      <c r="AWS172" s="6"/>
      <c r="AWT172" s="6"/>
      <c r="AWU172" s="6"/>
      <c r="AWV172" s="6"/>
      <c r="AWW172" s="6"/>
      <c r="AWX172" s="6"/>
      <c r="AWY172" s="6"/>
      <c r="AWZ172" s="6"/>
      <c r="AXA172" s="6"/>
      <c r="AXB172" s="6"/>
      <c r="AXC172" s="6"/>
      <c r="AXD172" s="6"/>
      <c r="AXE172" s="6"/>
      <c r="AXF172" s="6"/>
      <c r="AXG172" s="6"/>
      <c r="AXH172" s="6"/>
      <c r="AXI172" s="6"/>
      <c r="AXJ172" s="6"/>
      <c r="AXK172" s="6"/>
      <c r="AXL172" s="6"/>
      <c r="AXM172" s="6"/>
      <c r="AXN172" s="6"/>
      <c r="AXO172" s="6"/>
      <c r="AXP172" s="6"/>
      <c r="AXQ172" s="6"/>
      <c r="AXR172" s="6"/>
      <c r="AXS172" s="6"/>
      <c r="AXT172" s="6"/>
      <c r="AXU172" s="6"/>
      <c r="AXV172" s="6"/>
      <c r="AXW172" s="6"/>
      <c r="AXX172" s="6"/>
      <c r="AXY172" s="6"/>
      <c r="AXZ172" s="6"/>
      <c r="AYA172" s="6"/>
      <c r="AYB172" s="6"/>
      <c r="AYC172" s="6"/>
      <c r="AYD172" s="6"/>
      <c r="AYE172" s="6"/>
      <c r="AYF172" s="6"/>
      <c r="AYG172" s="6"/>
      <c r="AYH172" s="6"/>
      <c r="AYI172" s="6"/>
      <c r="AYJ172" s="6"/>
      <c r="AYK172" s="6"/>
      <c r="AYL172" s="6"/>
      <c r="AYM172" s="6"/>
      <c r="AYN172" s="6"/>
      <c r="AYO172" s="6"/>
      <c r="AYP172" s="6"/>
      <c r="AYQ172" s="6"/>
      <c r="AYR172" s="6"/>
      <c r="AYS172" s="6"/>
      <c r="AYT172" s="6"/>
      <c r="AYU172" s="6"/>
      <c r="AYV172" s="6"/>
      <c r="AYW172" s="6"/>
      <c r="AYX172" s="6"/>
      <c r="AYY172" s="6"/>
      <c r="AYZ172" s="6"/>
      <c r="AZA172" s="6"/>
      <c r="AZB172" s="6"/>
      <c r="AZC172" s="6"/>
      <c r="AZD172" s="6"/>
      <c r="AZE172" s="6"/>
      <c r="AZF172" s="6"/>
      <c r="AZG172" s="6"/>
      <c r="AZH172" s="6"/>
      <c r="AZI172" s="6"/>
      <c r="AZJ172" s="6"/>
      <c r="AZK172" s="6"/>
      <c r="AZL172" s="6"/>
      <c r="AZM172" s="6"/>
      <c r="AZN172" s="6"/>
      <c r="AZO172" s="6"/>
      <c r="AZP172" s="6"/>
      <c r="AZQ172" s="6"/>
      <c r="AZR172" s="6"/>
      <c r="AZS172" s="6"/>
      <c r="AZT172" s="6"/>
      <c r="AZU172" s="6"/>
      <c r="AZV172" s="6"/>
      <c r="AZW172" s="6"/>
      <c r="AZX172" s="6"/>
      <c r="AZY172" s="6"/>
      <c r="AZZ172" s="6"/>
      <c r="BAA172" s="6"/>
      <c r="BAB172" s="6"/>
      <c r="BAC172" s="6"/>
      <c r="BAD172" s="6"/>
      <c r="BAE172" s="6"/>
      <c r="BAF172" s="6"/>
      <c r="BAG172" s="6"/>
      <c r="BAH172" s="6"/>
      <c r="BAI172" s="6"/>
      <c r="BAJ172" s="6"/>
      <c r="BAK172" s="6"/>
      <c r="BAL172" s="6"/>
      <c r="BAM172" s="6"/>
      <c r="BAN172" s="6"/>
      <c r="BAO172" s="6"/>
      <c r="BAP172" s="6"/>
      <c r="BAQ172" s="6"/>
      <c r="BAR172" s="6"/>
      <c r="BAS172" s="6"/>
      <c r="BAT172" s="6"/>
      <c r="BAU172" s="6"/>
      <c r="BAV172" s="6"/>
      <c r="BAW172" s="6"/>
      <c r="BAX172" s="6"/>
      <c r="BAY172" s="6"/>
      <c r="BAZ172" s="6"/>
      <c r="BBA172" s="6"/>
      <c r="BBB172" s="6"/>
      <c r="BBC172" s="6"/>
      <c r="BBD172" s="6"/>
      <c r="BBE172" s="6"/>
      <c r="BBF172" s="6"/>
      <c r="BBG172" s="6"/>
      <c r="BBH172" s="6"/>
      <c r="BBI172" s="6"/>
      <c r="BBJ172" s="6"/>
      <c r="BBK172" s="6"/>
      <c r="BBL172" s="6"/>
      <c r="BBM172" s="6"/>
      <c r="BBN172" s="6"/>
      <c r="BBO172" s="6"/>
      <c r="BBP172" s="6"/>
      <c r="BBQ172" s="6"/>
      <c r="BBR172" s="6"/>
      <c r="BBS172" s="6"/>
      <c r="BBT172" s="6"/>
      <c r="BBU172" s="6"/>
      <c r="BBV172" s="6"/>
      <c r="BBW172" s="6"/>
      <c r="BBX172" s="6"/>
      <c r="BBY172" s="6"/>
      <c r="BBZ172" s="6"/>
      <c r="BCA172" s="6"/>
      <c r="BCB172" s="6"/>
      <c r="BCC172" s="6"/>
      <c r="BCD172" s="6"/>
      <c r="BCE172" s="6"/>
      <c r="BCF172" s="6"/>
      <c r="BCG172" s="6"/>
      <c r="BCH172" s="6"/>
      <c r="BCI172" s="6"/>
      <c r="BCJ172" s="6"/>
      <c r="BCK172" s="6"/>
      <c r="BCL172" s="6"/>
      <c r="BCM172" s="6"/>
      <c r="BCN172" s="6"/>
      <c r="BCO172" s="6"/>
      <c r="BCP172" s="6"/>
      <c r="BCQ172" s="6"/>
      <c r="BCR172" s="6"/>
      <c r="BCS172" s="6"/>
      <c r="BCT172" s="6"/>
      <c r="BCU172" s="6"/>
      <c r="BCV172" s="6"/>
      <c r="BCW172" s="6"/>
      <c r="BCX172" s="6"/>
      <c r="BCY172" s="6"/>
      <c r="BCZ172" s="6"/>
      <c r="BDA172" s="6"/>
      <c r="BDB172" s="6"/>
      <c r="BDC172" s="6"/>
      <c r="BDD172" s="6"/>
      <c r="BDE172" s="6"/>
      <c r="BDF172" s="6"/>
      <c r="BDG172" s="6"/>
      <c r="BDH172" s="6"/>
      <c r="BDI172" s="6"/>
      <c r="BDJ172" s="6"/>
      <c r="BDK172" s="6"/>
      <c r="BDL172" s="6"/>
      <c r="BDM172" s="6"/>
      <c r="BDN172" s="6"/>
      <c r="BDO172" s="6"/>
      <c r="BDP172" s="6"/>
      <c r="BDQ172" s="6"/>
      <c r="BDR172" s="6"/>
      <c r="BDS172" s="6"/>
      <c r="BDT172" s="6"/>
      <c r="BDU172" s="6"/>
    </row>
    <row r="173" spans="1:1477" s="6" customFormat="1" ht="24" customHeight="1" thickTop="1">
      <c r="B173" s="264" t="s">
        <v>38</v>
      </c>
      <c r="C173" s="265"/>
      <c r="D173" s="266"/>
      <c r="E173" s="119"/>
      <c r="F173" s="118"/>
      <c r="G173" s="112">
        <f t="shared" ref="G173:L173" si="102">SUM(G161,G172)</f>
        <v>15</v>
      </c>
      <c r="H173" s="117">
        <f t="shared" si="102"/>
        <v>28</v>
      </c>
      <c r="I173" s="117">
        <f t="shared" si="102"/>
        <v>55</v>
      </c>
      <c r="J173" s="117">
        <f t="shared" si="102"/>
        <v>4540</v>
      </c>
      <c r="K173" s="117">
        <f t="shared" si="102"/>
        <v>6866</v>
      </c>
      <c r="L173" s="117">
        <f t="shared" si="102"/>
        <v>6950</v>
      </c>
      <c r="M173" s="142">
        <f>IF(G173=0,0,N173/G173)</f>
        <v>0.93333333333333335</v>
      </c>
      <c r="N173" s="117">
        <f t="shared" ref="N173:AC173" si="103">SUM(N161,N172)</f>
        <v>14</v>
      </c>
      <c r="O173" s="117">
        <f t="shared" si="103"/>
        <v>-84</v>
      </c>
      <c r="P173" s="120">
        <f t="shared" si="103"/>
        <v>152</v>
      </c>
      <c r="Q173" s="120">
        <f t="shared" si="103"/>
        <v>0</v>
      </c>
      <c r="R173" s="117">
        <f t="shared" si="103"/>
        <v>2164</v>
      </c>
      <c r="S173" s="117">
        <f t="shared" si="103"/>
        <v>162</v>
      </c>
      <c r="T173" s="121">
        <f t="shared" si="103"/>
        <v>125720370</v>
      </c>
      <c r="U173" s="121">
        <f t="shared" si="103"/>
        <v>1078863</v>
      </c>
      <c r="V173" s="121">
        <f t="shared" si="103"/>
        <v>124641507</v>
      </c>
      <c r="W173" s="121">
        <f t="shared" si="103"/>
        <v>131474951</v>
      </c>
      <c r="X173" s="121">
        <f t="shared" si="103"/>
        <v>131413067</v>
      </c>
      <c r="Y173" s="121">
        <f t="shared" si="103"/>
        <v>-570912</v>
      </c>
      <c r="Z173" s="121">
        <f t="shared" si="103"/>
        <v>0</v>
      </c>
      <c r="AA173" s="121">
        <f t="shared" si="103"/>
        <v>-570912</v>
      </c>
      <c r="AB173" s="121">
        <f t="shared" si="103"/>
        <v>130842155</v>
      </c>
      <c r="AC173" s="121">
        <f t="shared" si="103"/>
        <v>130957922</v>
      </c>
      <c r="AD173" s="142">
        <f>IF(G173=0,0,AE173/G173)</f>
        <v>0.93333333333333335</v>
      </c>
      <c r="AE173" s="146">
        <f t="shared" ref="AE173:CM173" si="104">SUM(AE161,AE172)</f>
        <v>14</v>
      </c>
      <c r="AF173" s="121">
        <f t="shared" si="104"/>
        <v>822278</v>
      </c>
      <c r="AG173" s="121">
        <f t="shared" si="104"/>
        <v>5754583</v>
      </c>
      <c r="AH173" s="122">
        <f t="shared" si="104"/>
        <v>1259</v>
      </c>
      <c r="AI173" s="122">
        <f t="shared" si="104"/>
        <v>444</v>
      </c>
      <c r="AJ173" s="122">
        <f t="shared" si="104"/>
        <v>144</v>
      </c>
      <c r="AK173" s="122">
        <f t="shared" si="104"/>
        <v>39</v>
      </c>
      <c r="AL173" s="121">
        <f t="shared" si="104"/>
        <v>3258414</v>
      </c>
      <c r="AM173" s="121">
        <f t="shared" si="104"/>
        <v>1778987</v>
      </c>
      <c r="AN173" s="122">
        <f t="shared" si="104"/>
        <v>0</v>
      </c>
      <c r="AO173" s="122">
        <f t="shared" si="104"/>
        <v>58</v>
      </c>
      <c r="AP173" s="121">
        <f t="shared" si="104"/>
        <v>2095198</v>
      </c>
      <c r="AQ173" s="121">
        <f t="shared" si="104"/>
        <v>405042</v>
      </c>
      <c r="AR173" s="122">
        <f t="shared" si="104"/>
        <v>0</v>
      </c>
      <c r="AS173" s="122">
        <f t="shared" si="104"/>
        <v>0</v>
      </c>
      <c r="AT173" s="121">
        <f t="shared" si="104"/>
        <v>0</v>
      </c>
      <c r="AU173" s="121">
        <f t="shared" si="104"/>
        <v>0</v>
      </c>
      <c r="AV173" s="122">
        <f t="shared" si="104"/>
        <v>0</v>
      </c>
      <c r="AW173" s="122">
        <f t="shared" si="104"/>
        <v>0</v>
      </c>
      <c r="AX173" s="121">
        <f t="shared" si="104"/>
        <v>0</v>
      </c>
      <c r="AY173" s="121">
        <f t="shared" si="104"/>
        <v>0</v>
      </c>
      <c r="AZ173" s="122">
        <f t="shared" si="104"/>
        <v>0</v>
      </c>
      <c r="BA173" s="122">
        <f t="shared" si="104"/>
        <v>0</v>
      </c>
      <c r="BB173" s="121">
        <f t="shared" si="104"/>
        <v>0</v>
      </c>
      <c r="BC173" s="121">
        <f t="shared" si="104"/>
        <v>0</v>
      </c>
      <c r="BD173" s="122">
        <f t="shared" si="104"/>
        <v>0</v>
      </c>
      <c r="BE173" s="122">
        <f t="shared" si="104"/>
        <v>0</v>
      </c>
      <c r="BF173" s="121">
        <f t="shared" si="104"/>
        <v>171738</v>
      </c>
      <c r="BG173" s="121">
        <f t="shared" si="104"/>
        <v>88159</v>
      </c>
      <c r="BH173" s="122">
        <f t="shared" si="104"/>
        <v>0</v>
      </c>
      <c r="BI173" s="122">
        <f t="shared" si="104"/>
        <v>0</v>
      </c>
      <c r="BJ173" s="121">
        <f t="shared" si="104"/>
        <v>0</v>
      </c>
      <c r="BK173" s="121">
        <f t="shared" si="104"/>
        <v>0</v>
      </c>
      <c r="BL173" s="122">
        <f t="shared" si="104"/>
        <v>0</v>
      </c>
      <c r="BM173" s="122">
        <f t="shared" si="104"/>
        <v>0</v>
      </c>
      <c r="BN173" s="121">
        <f t="shared" si="104"/>
        <v>0</v>
      </c>
      <c r="BO173" s="121">
        <f t="shared" si="104"/>
        <v>0</v>
      </c>
      <c r="BP173" s="122">
        <f t="shared" si="104"/>
        <v>252</v>
      </c>
      <c r="BQ173" s="122">
        <f t="shared" si="104"/>
        <v>65</v>
      </c>
      <c r="BR173" s="121">
        <f t="shared" si="104"/>
        <v>481291</v>
      </c>
      <c r="BS173" s="121">
        <f t="shared" si="104"/>
        <v>88003</v>
      </c>
      <c r="BT173" s="122">
        <f t="shared" si="104"/>
        <v>0</v>
      </c>
      <c r="BU173" s="122">
        <f t="shared" si="104"/>
        <v>0</v>
      </c>
      <c r="BV173" s="121">
        <f t="shared" si="104"/>
        <v>0</v>
      </c>
      <c r="BW173" s="121">
        <f t="shared" si="104"/>
        <v>0</v>
      </c>
      <c r="BX173" s="122">
        <f t="shared" si="104"/>
        <v>22</v>
      </c>
      <c r="BY173" s="122">
        <f t="shared" si="104"/>
        <v>0</v>
      </c>
      <c r="BZ173" s="121">
        <f t="shared" si="104"/>
        <v>6086</v>
      </c>
      <c r="CA173" s="121">
        <f t="shared" si="104"/>
        <v>0</v>
      </c>
      <c r="CB173" s="122">
        <f t="shared" si="104"/>
        <v>0</v>
      </c>
      <c r="CC173" s="122">
        <f t="shared" si="104"/>
        <v>0</v>
      </c>
      <c r="CD173" s="121">
        <f t="shared" si="104"/>
        <v>0</v>
      </c>
      <c r="CE173" s="121">
        <f t="shared" si="104"/>
        <v>0</v>
      </c>
      <c r="CF173" s="122">
        <f t="shared" si="104"/>
        <v>0</v>
      </c>
      <c r="CG173" s="122">
        <f t="shared" si="104"/>
        <v>0</v>
      </c>
      <c r="CH173" s="121">
        <f t="shared" si="104"/>
        <v>-127928</v>
      </c>
      <c r="CI173" s="121">
        <f t="shared" si="104"/>
        <v>0</v>
      </c>
      <c r="CJ173" s="122">
        <f t="shared" si="104"/>
        <v>418</v>
      </c>
      <c r="CK173" s="122">
        <f t="shared" si="104"/>
        <v>162</v>
      </c>
      <c r="CL173" s="121">
        <f t="shared" si="104"/>
        <v>5884800</v>
      </c>
      <c r="CM173" s="121">
        <f t="shared" si="104"/>
        <v>2360194</v>
      </c>
      <c r="CN173" s="123"/>
      <c r="CO173" s="123"/>
      <c r="CP173" s="123"/>
      <c r="CQ173" s="123"/>
      <c r="CR173" s="123"/>
      <c r="CS173" s="123"/>
      <c r="CT173" s="119"/>
      <c r="CU173" s="118"/>
      <c r="CV173" s="118"/>
      <c r="CW173" s="119"/>
      <c r="CX173" s="119"/>
      <c r="CY173" s="118"/>
      <c r="CZ173" s="118"/>
      <c r="DA173" s="118"/>
      <c r="DB173" s="121"/>
      <c r="DC173" s="123"/>
      <c r="DD173" s="116"/>
    </row>
    <row r="174" spans="1:1477" s="69" customFormat="1" ht="12.75" thickBot="1">
      <c r="B174" s="67"/>
      <c r="C174" s="67"/>
      <c r="D174" s="67"/>
      <c r="E174" s="68"/>
      <c r="F174" s="67"/>
      <c r="G174" s="67"/>
      <c r="H174" s="187"/>
      <c r="M174" s="186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86" t="str">
        <f>IF(C174="","",IF(V174=0,0,AC174/V174))</f>
        <v/>
      </c>
      <c r="AE174" s="69" t="str">
        <f>IF(C174="","",IF(AD174 &lt;=1.1,1,0))</f>
        <v/>
      </c>
      <c r="AF174" s="188"/>
      <c r="AG174" s="188"/>
      <c r="AL174" s="80"/>
      <c r="AM174" s="80"/>
      <c r="AP174" s="80"/>
      <c r="AQ174" s="80"/>
      <c r="AT174" s="80"/>
      <c r="AU174" s="80"/>
      <c r="AX174" s="80"/>
      <c r="AY174" s="80"/>
      <c r="BB174" s="80"/>
      <c r="BC174" s="80"/>
      <c r="BF174" s="80"/>
      <c r="BG174" s="80"/>
      <c r="BJ174" s="80"/>
      <c r="BK174" s="80"/>
      <c r="BN174" s="80"/>
      <c r="BO174" s="80"/>
      <c r="BR174" s="80"/>
      <c r="BS174" s="80"/>
      <c r="BV174" s="80"/>
      <c r="BW174" s="80"/>
      <c r="BZ174" s="80"/>
      <c r="CA174" s="80"/>
      <c r="CD174" s="80"/>
      <c r="CE174" s="80"/>
      <c r="CH174" s="80"/>
      <c r="CI174" s="80"/>
      <c r="CL174" s="80"/>
      <c r="CM174" s="80"/>
      <c r="CN174" s="67"/>
      <c r="CO174" s="67"/>
      <c r="CP174" s="67"/>
      <c r="CQ174" s="67"/>
      <c r="CR174" s="67"/>
      <c r="CS174" s="67"/>
      <c r="CT174" s="68"/>
      <c r="CU174" s="67"/>
      <c r="CV174" s="67"/>
      <c r="CW174" s="68"/>
      <c r="CX174" s="68"/>
      <c r="CY174" s="67"/>
      <c r="CZ174" s="67"/>
      <c r="DA174" s="67"/>
      <c r="DB174" s="81"/>
      <c r="DC174" s="67"/>
      <c r="DD174" s="67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</row>
    <row r="175" spans="1:1477" s="6" customFormat="1" ht="24" customHeight="1" thickTop="1">
      <c r="A175" s="196"/>
      <c r="B175" s="267" t="s">
        <v>652</v>
      </c>
      <c r="C175" s="268"/>
      <c r="D175" s="269"/>
      <c r="E175" s="199"/>
      <c r="F175" s="201"/>
      <c r="G175" s="159" t="str">
        <f>IF(C174="","",ROWS(B174:B174)-1)</f>
        <v/>
      </c>
      <c r="H175" s="202">
        <f>SUM(H174:H174)</f>
        <v>0</v>
      </c>
      <c r="I175" s="202">
        <f>SUM(I174:I174)</f>
        <v>0</v>
      </c>
      <c r="J175" s="203">
        <f>SUM(J174:J174)</f>
        <v>0</v>
      </c>
      <c r="K175" s="202">
        <f>SUM(K174:K174)</f>
        <v>0</v>
      </c>
      <c r="L175" s="202">
        <f>SUM(L174:L174)</f>
        <v>0</v>
      </c>
      <c r="M175" s="204">
        <f>IF(G175="",0,N175/G175)</f>
        <v>0</v>
      </c>
      <c r="N175" s="202">
        <f t="shared" ref="N175:AC175" si="105">SUM(N174:N174)</f>
        <v>0</v>
      </c>
      <c r="O175" s="202">
        <f t="shared" si="105"/>
        <v>0</v>
      </c>
      <c r="P175" s="205">
        <f t="shared" si="105"/>
        <v>0</v>
      </c>
      <c r="Q175" s="205">
        <f t="shared" si="105"/>
        <v>0</v>
      </c>
      <c r="R175" s="202">
        <f t="shared" si="105"/>
        <v>0</v>
      </c>
      <c r="S175" s="202">
        <f t="shared" si="105"/>
        <v>0</v>
      </c>
      <c r="T175" s="206">
        <f t="shared" si="105"/>
        <v>0</v>
      </c>
      <c r="U175" s="206">
        <f t="shared" si="105"/>
        <v>0</v>
      </c>
      <c r="V175" s="206">
        <f t="shared" si="105"/>
        <v>0</v>
      </c>
      <c r="W175" s="206">
        <f t="shared" si="105"/>
        <v>0</v>
      </c>
      <c r="X175" s="206">
        <f t="shared" si="105"/>
        <v>0</v>
      </c>
      <c r="Y175" s="206">
        <f t="shared" si="105"/>
        <v>0</v>
      </c>
      <c r="Z175" s="206">
        <f t="shared" si="105"/>
        <v>0</v>
      </c>
      <c r="AA175" s="206">
        <f t="shared" si="105"/>
        <v>0</v>
      </c>
      <c r="AB175" s="206">
        <f t="shared" si="105"/>
        <v>0</v>
      </c>
      <c r="AC175" s="206">
        <f t="shared" si="105"/>
        <v>0</v>
      </c>
      <c r="AD175" s="204">
        <v>0</v>
      </c>
      <c r="AE175" s="207">
        <f t="shared" ref="AE175:BJ175" si="106">SUM(AE174:AE174)</f>
        <v>0</v>
      </c>
      <c r="AF175" s="206">
        <f t="shared" si="106"/>
        <v>0</v>
      </c>
      <c r="AG175" s="206">
        <f t="shared" si="106"/>
        <v>0</v>
      </c>
      <c r="AH175" s="207">
        <f t="shared" si="106"/>
        <v>0</v>
      </c>
      <c r="AI175" s="207">
        <f t="shared" si="106"/>
        <v>0</v>
      </c>
      <c r="AJ175" s="207">
        <f t="shared" si="106"/>
        <v>0</v>
      </c>
      <c r="AK175" s="207">
        <f t="shared" si="106"/>
        <v>0</v>
      </c>
      <c r="AL175" s="206">
        <f t="shared" si="106"/>
        <v>0</v>
      </c>
      <c r="AM175" s="206">
        <f t="shared" si="106"/>
        <v>0</v>
      </c>
      <c r="AN175" s="207">
        <f t="shared" si="106"/>
        <v>0</v>
      </c>
      <c r="AO175" s="207">
        <f t="shared" si="106"/>
        <v>0</v>
      </c>
      <c r="AP175" s="206">
        <f t="shared" si="106"/>
        <v>0</v>
      </c>
      <c r="AQ175" s="206">
        <f t="shared" si="106"/>
        <v>0</v>
      </c>
      <c r="AR175" s="208">
        <f t="shared" si="106"/>
        <v>0</v>
      </c>
      <c r="AS175" s="208">
        <f t="shared" si="106"/>
        <v>0</v>
      </c>
      <c r="AT175" s="206">
        <f t="shared" si="106"/>
        <v>0</v>
      </c>
      <c r="AU175" s="206">
        <f t="shared" si="106"/>
        <v>0</v>
      </c>
      <c r="AV175" s="208">
        <f t="shared" si="106"/>
        <v>0</v>
      </c>
      <c r="AW175" s="208">
        <f t="shared" si="106"/>
        <v>0</v>
      </c>
      <c r="AX175" s="206">
        <f t="shared" si="106"/>
        <v>0</v>
      </c>
      <c r="AY175" s="206">
        <f t="shared" si="106"/>
        <v>0</v>
      </c>
      <c r="AZ175" s="208">
        <f t="shared" si="106"/>
        <v>0</v>
      </c>
      <c r="BA175" s="208">
        <f t="shared" si="106"/>
        <v>0</v>
      </c>
      <c r="BB175" s="206">
        <f t="shared" si="106"/>
        <v>0</v>
      </c>
      <c r="BC175" s="206">
        <f t="shared" si="106"/>
        <v>0</v>
      </c>
      <c r="BD175" s="208">
        <f t="shared" si="106"/>
        <v>0</v>
      </c>
      <c r="BE175" s="208">
        <f t="shared" si="106"/>
        <v>0</v>
      </c>
      <c r="BF175" s="206">
        <f t="shared" si="106"/>
        <v>0</v>
      </c>
      <c r="BG175" s="206">
        <f t="shared" si="106"/>
        <v>0</v>
      </c>
      <c r="BH175" s="208">
        <f t="shared" si="106"/>
        <v>0</v>
      </c>
      <c r="BI175" s="208">
        <f t="shared" si="106"/>
        <v>0</v>
      </c>
      <c r="BJ175" s="206">
        <f t="shared" si="106"/>
        <v>0</v>
      </c>
      <c r="BK175" s="206">
        <f t="shared" ref="BK175:CM175" si="107">SUM(BK174:BK174)</f>
        <v>0</v>
      </c>
      <c r="BL175" s="208">
        <f t="shared" si="107"/>
        <v>0</v>
      </c>
      <c r="BM175" s="208">
        <f t="shared" si="107"/>
        <v>0</v>
      </c>
      <c r="BN175" s="206">
        <f t="shared" si="107"/>
        <v>0</v>
      </c>
      <c r="BO175" s="206">
        <f t="shared" si="107"/>
        <v>0</v>
      </c>
      <c r="BP175" s="208">
        <f t="shared" si="107"/>
        <v>0</v>
      </c>
      <c r="BQ175" s="208">
        <f t="shared" si="107"/>
        <v>0</v>
      </c>
      <c r="BR175" s="206">
        <f t="shared" si="107"/>
        <v>0</v>
      </c>
      <c r="BS175" s="206">
        <f t="shared" si="107"/>
        <v>0</v>
      </c>
      <c r="BT175" s="208">
        <f t="shared" si="107"/>
        <v>0</v>
      </c>
      <c r="BU175" s="208">
        <f t="shared" si="107"/>
        <v>0</v>
      </c>
      <c r="BV175" s="206">
        <f t="shared" si="107"/>
        <v>0</v>
      </c>
      <c r="BW175" s="206">
        <f t="shared" si="107"/>
        <v>0</v>
      </c>
      <c r="BX175" s="208">
        <f t="shared" si="107"/>
        <v>0</v>
      </c>
      <c r="BY175" s="208">
        <f t="shared" si="107"/>
        <v>0</v>
      </c>
      <c r="BZ175" s="206">
        <f t="shared" si="107"/>
        <v>0</v>
      </c>
      <c r="CA175" s="206">
        <f t="shared" si="107"/>
        <v>0</v>
      </c>
      <c r="CB175" s="208">
        <f t="shared" si="107"/>
        <v>0</v>
      </c>
      <c r="CC175" s="208">
        <f t="shared" si="107"/>
        <v>0</v>
      </c>
      <c r="CD175" s="206">
        <f t="shared" si="107"/>
        <v>0</v>
      </c>
      <c r="CE175" s="206">
        <f t="shared" si="107"/>
        <v>0</v>
      </c>
      <c r="CF175" s="208">
        <f t="shared" si="107"/>
        <v>0</v>
      </c>
      <c r="CG175" s="208">
        <f t="shared" si="107"/>
        <v>0</v>
      </c>
      <c r="CH175" s="206">
        <f t="shared" si="107"/>
        <v>0</v>
      </c>
      <c r="CI175" s="206">
        <f t="shared" si="107"/>
        <v>0</v>
      </c>
      <c r="CJ175" s="208">
        <f t="shared" si="107"/>
        <v>0</v>
      </c>
      <c r="CK175" s="208">
        <f t="shared" si="107"/>
        <v>0</v>
      </c>
      <c r="CL175" s="206">
        <f t="shared" si="107"/>
        <v>0</v>
      </c>
      <c r="CM175" s="206">
        <f t="shared" si="107"/>
        <v>0</v>
      </c>
      <c r="CN175" s="209"/>
      <c r="CO175" s="209"/>
      <c r="CP175" s="209"/>
      <c r="CQ175" s="209"/>
      <c r="CR175" s="209"/>
      <c r="CS175" s="209"/>
      <c r="CT175" s="199"/>
      <c r="CU175" s="201"/>
      <c r="CV175" s="201"/>
      <c r="CW175" s="199"/>
      <c r="CX175" s="199"/>
      <c r="CY175" s="201"/>
      <c r="CZ175" s="201"/>
      <c r="DA175" s="201"/>
      <c r="DB175" s="206"/>
      <c r="DC175" s="209"/>
      <c r="DD175" s="210"/>
    </row>
    <row r="176" spans="1:1477" s="69" customFormat="1">
      <c r="B176" s="158" t="s">
        <v>7</v>
      </c>
      <c r="C176" s="158" t="s">
        <v>324</v>
      </c>
      <c r="D176" s="158" t="s">
        <v>325</v>
      </c>
      <c r="E176" s="194">
        <v>43627</v>
      </c>
      <c r="F176" s="158" t="s">
        <v>580</v>
      </c>
      <c r="G176" s="158" t="s">
        <v>610</v>
      </c>
      <c r="H176" s="195">
        <v>1</v>
      </c>
      <c r="I176" s="132">
        <v>9</v>
      </c>
      <c r="J176" s="132">
        <v>1810</v>
      </c>
      <c r="K176" s="132">
        <v>1897</v>
      </c>
      <c r="L176" s="132">
        <v>1601</v>
      </c>
      <c r="M176" s="192">
        <f>IF(J176 = 0,0,(L176-AH176-AI176)/J176)</f>
        <v>0.78397790055248617</v>
      </c>
      <c r="N176" s="69">
        <f>IF(G176&lt;&gt;"",IF(M176&lt;=1.2,1,0),0)</f>
        <v>1</v>
      </c>
      <c r="O176" s="132">
        <v>296</v>
      </c>
      <c r="P176" s="132">
        <v>0</v>
      </c>
      <c r="Q176" s="132">
        <v>0</v>
      </c>
      <c r="R176" s="132">
        <v>182</v>
      </c>
      <c r="S176" s="132">
        <v>-95</v>
      </c>
      <c r="T176" s="191">
        <v>244979349</v>
      </c>
      <c r="U176" s="191">
        <v>150000</v>
      </c>
      <c r="V176" s="191">
        <v>244829349</v>
      </c>
      <c r="W176" s="191">
        <v>251466172</v>
      </c>
      <c r="X176" s="191">
        <v>255108575</v>
      </c>
      <c r="Y176" s="191">
        <v>0</v>
      </c>
      <c r="Z176" s="191">
        <v>4375439</v>
      </c>
      <c r="AA176" s="191">
        <v>4375439</v>
      </c>
      <c r="AB176" s="191">
        <v>259484014</v>
      </c>
      <c r="AC176" s="191">
        <v>258158459</v>
      </c>
      <c r="AD176" s="192">
        <f>IF(C176="","",IF(V176=0,0,AC176/V176))</f>
        <v>1.0544424516686519</v>
      </c>
      <c r="AE176" s="132">
        <f>IF(C176="","",IF(AD176 &lt;=1.1,1,0))</f>
        <v>1</v>
      </c>
      <c r="AF176" s="191">
        <v>4868615</v>
      </c>
      <c r="AG176" s="191">
        <v>6486824</v>
      </c>
      <c r="AH176" s="132">
        <v>78</v>
      </c>
      <c r="AI176" s="132">
        <v>104</v>
      </c>
      <c r="AJ176" s="132">
        <v>0</v>
      </c>
      <c r="AK176" s="132">
        <v>0</v>
      </c>
      <c r="AL176" s="80">
        <v>311893</v>
      </c>
      <c r="AM176" s="80">
        <v>0</v>
      </c>
      <c r="AN176" s="132">
        <v>0</v>
      </c>
      <c r="AO176" s="132">
        <v>0</v>
      </c>
      <c r="AP176" s="80">
        <v>9734282</v>
      </c>
      <c r="AQ176" s="80">
        <v>0</v>
      </c>
      <c r="AR176" s="132">
        <v>0</v>
      </c>
      <c r="AS176" s="132">
        <v>0</v>
      </c>
      <c r="AT176" s="80">
        <v>0</v>
      </c>
      <c r="AU176" s="80">
        <v>0</v>
      </c>
      <c r="AV176" s="132">
        <v>0</v>
      </c>
      <c r="AW176" s="132">
        <v>0</v>
      </c>
      <c r="AX176" s="80">
        <v>0</v>
      </c>
      <c r="AY176" s="80">
        <v>0</v>
      </c>
      <c r="AZ176" s="132">
        <v>0</v>
      </c>
      <c r="BA176" s="132">
        <v>0</v>
      </c>
      <c r="BB176" s="80">
        <v>0</v>
      </c>
      <c r="BC176" s="80">
        <v>0</v>
      </c>
      <c r="BD176" s="132">
        <v>0</v>
      </c>
      <c r="BE176" s="132">
        <v>0</v>
      </c>
      <c r="BF176" s="80">
        <v>-5045376</v>
      </c>
      <c r="BG176" s="80">
        <v>0</v>
      </c>
      <c r="BH176" s="132">
        <v>0</v>
      </c>
      <c r="BI176" s="132">
        <v>0</v>
      </c>
      <c r="BJ176" s="80">
        <v>1661009</v>
      </c>
      <c r="BK176" s="80">
        <v>0</v>
      </c>
      <c r="BL176" s="132">
        <v>0</v>
      </c>
      <c r="BM176" s="132">
        <v>0</v>
      </c>
      <c r="BN176" s="80">
        <v>0</v>
      </c>
      <c r="BO176" s="80">
        <v>0</v>
      </c>
      <c r="BP176" s="132">
        <v>0</v>
      </c>
      <c r="BQ176" s="132">
        <v>0</v>
      </c>
      <c r="BR176" s="80">
        <v>63792</v>
      </c>
      <c r="BS176" s="80">
        <v>0</v>
      </c>
      <c r="BT176" s="132">
        <v>0</v>
      </c>
      <c r="BU176" s="132">
        <v>0</v>
      </c>
      <c r="BV176" s="80">
        <v>0</v>
      </c>
      <c r="BW176" s="80">
        <v>0</v>
      </c>
      <c r="BX176" s="132">
        <v>0</v>
      </c>
      <c r="BY176" s="132">
        <v>0</v>
      </c>
      <c r="BZ176" s="80">
        <v>0</v>
      </c>
      <c r="CA176" s="80">
        <v>0</v>
      </c>
      <c r="CB176" s="132">
        <v>0</v>
      </c>
      <c r="CC176" s="132">
        <v>0</v>
      </c>
      <c r="CD176" s="80">
        <v>0</v>
      </c>
      <c r="CE176" s="80">
        <v>0</v>
      </c>
      <c r="CF176" s="132">
        <v>0</v>
      </c>
      <c r="CG176" s="132">
        <v>-95</v>
      </c>
      <c r="CH176" s="80">
        <v>-168828</v>
      </c>
      <c r="CI176" s="80">
        <v>0</v>
      </c>
      <c r="CJ176" s="132">
        <v>0</v>
      </c>
      <c r="CK176" s="132">
        <v>-95</v>
      </c>
      <c r="CL176" s="80">
        <v>6556771</v>
      </c>
      <c r="CM176" s="80">
        <v>0</v>
      </c>
      <c r="CN176" s="158" t="s">
        <v>513</v>
      </c>
      <c r="CO176" s="158" t="s">
        <v>514</v>
      </c>
      <c r="CP176" s="158" t="s">
        <v>415</v>
      </c>
      <c r="CQ176" s="158" t="s">
        <v>415</v>
      </c>
      <c r="CR176" s="158" t="s">
        <v>415</v>
      </c>
      <c r="CS176" s="158" t="s">
        <v>415</v>
      </c>
      <c r="CT176" s="194">
        <v>45646</v>
      </c>
      <c r="CU176" s="158" t="s">
        <v>578</v>
      </c>
      <c r="CV176" s="158" t="s">
        <v>579</v>
      </c>
      <c r="CW176" s="194" t="s">
        <v>168</v>
      </c>
      <c r="CX176" s="194">
        <v>45351</v>
      </c>
      <c r="CY176" s="158" t="s">
        <v>583</v>
      </c>
      <c r="CZ176" s="158" t="s">
        <v>581</v>
      </c>
      <c r="DA176" s="158" t="s">
        <v>635</v>
      </c>
      <c r="DB176" s="200">
        <v>217827999.44999999</v>
      </c>
      <c r="DC176" s="158" t="s">
        <v>515</v>
      </c>
      <c r="DD176" s="67" t="s">
        <v>516</v>
      </c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</row>
    <row r="177" spans="2:1477" s="69" customFormat="1">
      <c r="B177" s="158" t="s">
        <v>7</v>
      </c>
      <c r="C177" s="158" t="s">
        <v>326</v>
      </c>
      <c r="D177" s="158" t="s">
        <v>327</v>
      </c>
      <c r="E177" s="194">
        <v>44306</v>
      </c>
      <c r="F177" s="158" t="s">
        <v>580</v>
      </c>
      <c r="G177" s="158" t="s">
        <v>586</v>
      </c>
      <c r="H177" s="195">
        <v>5</v>
      </c>
      <c r="I177" s="132">
        <v>13</v>
      </c>
      <c r="J177" s="132">
        <v>533</v>
      </c>
      <c r="K177" s="132">
        <v>998</v>
      </c>
      <c r="L177" s="132">
        <v>998</v>
      </c>
      <c r="M177" s="192">
        <f t="shared" ref="M177:M183" si="108">IF(J177 = 0,0,(L177-AH177-AI177)/J177)</f>
        <v>1.1350844277673546</v>
      </c>
      <c r="N177" s="69">
        <f t="shared" ref="N177:N183" si="109">IF(G177&lt;&gt;"",IF(M177&lt;=1.2,1,0),0)</f>
        <v>1</v>
      </c>
      <c r="O177" s="132">
        <v>0</v>
      </c>
      <c r="P177" s="132">
        <v>0</v>
      </c>
      <c r="Q177" s="132">
        <v>0</v>
      </c>
      <c r="R177" s="132">
        <v>465</v>
      </c>
      <c r="S177" s="132">
        <v>0</v>
      </c>
      <c r="T177" s="191">
        <v>21999573</v>
      </c>
      <c r="U177" s="191">
        <v>150000</v>
      </c>
      <c r="V177" s="191">
        <v>21849573</v>
      </c>
      <c r="W177" s="191">
        <v>23015619</v>
      </c>
      <c r="X177" s="191">
        <v>24155114</v>
      </c>
      <c r="Y177" s="191">
        <v>0</v>
      </c>
      <c r="Z177" s="191">
        <v>0</v>
      </c>
      <c r="AA177" s="191">
        <v>0</v>
      </c>
      <c r="AB177" s="191">
        <v>24155114</v>
      </c>
      <c r="AC177" s="191">
        <v>24813029</v>
      </c>
      <c r="AD177" s="192">
        <f t="shared" ref="AD177:AD183" si="110">IF(C177="","",IF(V177=0,0,AC177/V177))</f>
        <v>1.1356299274132269</v>
      </c>
      <c r="AE177" s="132">
        <f t="shared" ref="AE177:AE183" si="111">IF(C177="","",IF(AD177 &lt;=1.1,1,0))</f>
        <v>0</v>
      </c>
      <c r="AF177" s="191">
        <v>1013008</v>
      </c>
      <c r="AG177" s="191">
        <v>1016046</v>
      </c>
      <c r="AH177" s="132">
        <v>287</v>
      </c>
      <c r="AI177" s="132">
        <v>106</v>
      </c>
      <c r="AJ177" s="132">
        <v>56</v>
      </c>
      <c r="AK177" s="132">
        <v>0</v>
      </c>
      <c r="AL177" s="80">
        <v>446658</v>
      </c>
      <c r="AM177" s="80">
        <v>0</v>
      </c>
      <c r="AN177" s="132">
        <v>0</v>
      </c>
      <c r="AO177" s="132">
        <v>0</v>
      </c>
      <c r="AP177" s="80">
        <v>537731</v>
      </c>
      <c r="AQ177" s="80">
        <v>0</v>
      </c>
      <c r="AR177" s="132">
        <v>0</v>
      </c>
      <c r="AS177" s="132">
        <v>0</v>
      </c>
      <c r="AT177" s="80">
        <v>0</v>
      </c>
      <c r="AU177" s="80">
        <v>0</v>
      </c>
      <c r="AV177" s="132">
        <v>0</v>
      </c>
      <c r="AW177" s="132">
        <v>0</v>
      </c>
      <c r="AX177" s="80">
        <v>0</v>
      </c>
      <c r="AY177" s="80">
        <v>0</v>
      </c>
      <c r="AZ177" s="132">
        <v>0</v>
      </c>
      <c r="BA177" s="132">
        <v>0</v>
      </c>
      <c r="BB177" s="80">
        <v>0</v>
      </c>
      <c r="BC177" s="80">
        <v>0</v>
      </c>
      <c r="BD177" s="132">
        <v>0</v>
      </c>
      <c r="BE177" s="132">
        <v>0</v>
      </c>
      <c r="BF177" s="80">
        <v>0</v>
      </c>
      <c r="BG177" s="80">
        <v>0</v>
      </c>
      <c r="BH177" s="132">
        <v>16</v>
      </c>
      <c r="BI177" s="132">
        <v>0</v>
      </c>
      <c r="BJ177" s="80">
        <v>32966</v>
      </c>
      <c r="BK177" s="80">
        <v>0</v>
      </c>
      <c r="BL177" s="132">
        <v>0</v>
      </c>
      <c r="BM177" s="132">
        <v>0</v>
      </c>
      <c r="BN177" s="80">
        <v>0</v>
      </c>
      <c r="BO177" s="80">
        <v>0</v>
      </c>
      <c r="BP177" s="132">
        <v>145</v>
      </c>
      <c r="BQ177" s="132">
        <v>0</v>
      </c>
      <c r="BR177" s="80">
        <v>125872</v>
      </c>
      <c r="BS177" s="80">
        <v>0</v>
      </c>
      <c r="BT177" s="132">
        <v>0</v>
      </c>
      <c r="BU177" s="132">
        <v>0</v>
      </c>
      <c r="BV177" s="80">
        <v>0</v>
      </c>
      <c r="BW177" s="80">
        <v>0</v>
      </c>
      <c r="BX177" s="132">
        <v>0</v>
      </c>
      <c r="BY177" s="132">
        <v>0</v>
      </c>
      <c r="BZ177" s="80">
        <v>0</v>
      </c>
      <c r="CA177" s="80">
        <v>0</v>
      </c>
      <c r="CB177" s="132">
        <v>0</v>
      </c>
      <c r="CC177" s="132">
        <v>0</v>
      </c>
      <c r="CD177" s="80">
        <v>0</v>
      </c>
      <c r="CE177" s="80">
        <v>0</v>
      </c>
      <c r="CF177" s="132">
        <v>0</v>
      </c>
      <c r="CG177" s="132">
        <v>0</v>
      </c>
      <c r="CH177" s="80">
        <v>0</v>
      </c>
      <c r="CI177" s="80">
        <v>0</v>
      </c>
      <c r="CJ177" s="132">
        <v>217</v>
      </c>
      <c r="CK177" s="132">
        <v>0</v>
      </c>
      <c r="CL177" s="80">
        <v>1143227</v>
      </c>
      <c r="CM177" s="80">
        <v>0</v>
      </c>
      <c r="CN177" s="158" t="s">
        <v>453</v>
      </c>
      <c r="CO177" s="158" t="s">
        <v>454</v>
      </c>
      <c r="CP177" s="158" t="s">
        <v>415</v>
      </c>
      <c r="CQ177" s="158" t="s">
        <v>415</v>
      </c>
      <c r="CR177" s="158" t="s">
        <v>415</v>
      </c>
      <c r="CS177" s="158" t="s">
        <v>415</v>
      </c>
      <c r="CT177" s="194">
        <v>45614</v>
      </c>
      <c r="CU177" s="158" t="s">
        <v>578</v>
      </c>
      <c r="CV177" s="158" t="s">
        <v>579</v>
      </c>
      <c r="CW177" s="194" t="s">
        <v>168</v>
      </c>
      <c r="CX177" s="194">
        <v>45422</v>
      </c>
      <c r="CY177" s="158" t="s">
        <v>580</v>
      </c>
      <c r="CZ177" s="158" t="s">
        <v>581</v>
      </c>
      <c r="DA177" s="158" t="s">
        <v>635</v>
      </c>
      <c r="DB177" s="200">
        <v>23025803.129999999</v>
      </c>
      <c r="DC177" s="158"/>
      <c r="DD177" s="6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</row>
    <row r="178" spans="2:1477" s="69" customFormat="1">
      <c r="B178" s="158" t="s">
        <v>7</v>
      </c>
      <c r="C178" s="158" t="s">
        <v>328</v>
      </c>
      <c r="D178" s="158" t="s">
        <v>329</v>
      </c>
      <c r="E178" s="194">
        <v>44663</v>
      </c>
      <c r="F178" s="158" t="s">
        <v>580</v>
      </c>
      <c r="G178" s="158" t="s">
        <v>577</v>
      </c>
      <c r="H178" s="195">
        <v>2</v>
      </c>
      <c r="I178" s="132">
        <v>5</v>
      </c>
      <c r="J178" s="132">
        <v>322</v>
      </c>
      <c r="K178" s="132">
        <v>521</v>
      </c>
      <c r="L178" s="132">
        <v>518</v>
      </c>
      <c r="M178" s="192">
        <f t="shared" si="108"/>
        <v>0.99068322981366463</v>
      </c>
      <c r="N178" s="69">
        <f t="shared" si="109"/>
        <v>1</v>
      </c>
      <c r="O178" s="132">
        <v>3</v>
      </c>
      <c r="P178" s="132">
        <v>0</v>
      </c>
      <c r="Q178" s="132">
        <v>0</v>
      </c>
      <c r="R178" s="132">
        <v>199</v>
      </c>
      <c r="S178" s="132">
        <v>0</v>
      </c>
      <c r="T178" s="191">
        <v>12517000</v>
      </c>
      <c r="U178" s="191">
        <v>119797</v>
      </c>
      <c r="V178" s="191">
        <v>12397203</v>
      </c>
      <c r="W178" s="191">
        <v>12877010</v>
      </c>
      <c r="X178" s="191">
        <v>12203064</v>
      </c>
      <c r="Y178" s="191">
        <v>0</v>
      </c>
      <c r="Z178" s="191">
        <v>0</v>
      </c>
      <c r="AA178" s="191">
        <v>0</v>
      </c>
      <c r="AB178" s="191">
        <v>12203064</v>
      </c>
      <c r="AC178" s="191">
        <v>12123596</v>
      </c>
      <c r="AD178" s="192">
        <f t="shared" si="110"/>
        <v>0.97792994113268938</v>
      </c>
      <c r="AE178" s="132">
        <f t="shared" si="111"/>
        <v>1</v>
      </c>
      <c r="AF178" s="191">
        <v>-79468</v>
      </c>
      <c r="AG178" s="191">
        <v>360010</v>
      </c>
      <c r="AH178" s="132">
        <v>133</v>
      </c>
      <c r="AI178" s="132">
        <v>66</v>
      </c>
      <c r="AJ178" s="132">
        <v>0</v>
      </c>
      <c r="AK178" s="132">
        <v>0</v>
      </c>
      <c r="AL178" s="80">
        <v>108673</v>
      </c>
      <c r="AM178" s="80">
        <v>0</v>
      </c>
      <c r="AN178" s="132">
        <v>0</v>
      </c>
      <c r="AO178" s="132">
        <v>0</v>
      </c>
      <c r="AP178" s="80">
        <v>0</v>
      </c>
      <c r="AQ178" s="80">
        <v>0</v>
      </c>
      <c r="AR178" s="132">
        <v>0</v>
      </c>
      <c r="AS178" s="132">
        <v>0</v>
      </c>
      <c r="AT178" s="80">
        <v>0</v>
      </c>
      <c r="AU178" s="80">
        <v>0</v>
      </c>
      <c r="AV178" s="132">
        <v>0</v>
      </c>
      <c r="AW178" s="132">
        <v>0</v>
      </c>
      <c r="AX178" s="80">
        <v>0</v>
      </c>
      <c r="AY178" s="80">
        <v>0</v>
      </c>
      <c r="AZ178" s="132">
        <v>0</v>
      </c>
      <c r="BA178" s="132">
        <v>0</v>
      </c>
      <c r="BB178" s="80">
        <v>0</v>
      </c>
      <c r="BC178" s="80">
        <v>0</v>
      </c>
      <c r="BD178" s="132">
        <v>0</v>
      </c>
      <c r="BE178" s="132">
        <v>0</v>
      </c>
      <c r="BF178" s="80">
        <v>2796</v>
      </c>
      <c r="BG178" s="80">
        <v>0</v>
      </c>
      <c r="BH178" s="132">
        <v>0</v>
      </c>
      <c r="BI178" s="132">
        <v>0</v>
      </c>
      <c r="BJ178" s="80">
        <v>257897</v>
      </c>
      <c r="BK178" s="80">
        <v>0</v>
      </c>
      <c r="BL178" s="132">
        <v>0</v>
      </c>
      <c r="BM178" s="132">
        <v>0</v>
      </c>
      <c r="BN178" s="80">
        <v>0</v>
      </c>
      <c r="BO178" s="80">
        <v>0</v>
      </c>
      <c r="BP178" s="132">
        <v>0</v>
      </c>
      <c r="BQ178" s="132">
        <v>0</v>
      </c>
      <c r="BR178" s="80">
        <v>0</v>
      </c>
      <c r="BS178" s="80">
        <v>0</v>
      </c>
      <c r="BT178" s="132">
        <v>0</v>
      </c>
      <c r="BU178" s="132">
        <v>0</v>
      </c>
      <c r="BV178" s="80">
        <v>0</v>
      </c>
      <c r="BW178" s="80">
        <v>0</v>
      </c>
      <c r="BX178" s="132">
        <v>0</v>
      </c>
      <c r="BY178" s="132">
        <v>0</v>
      </c>
      <c r="BZ178" s="80">
        <v>0</v>
      </c>
      <c r="CA178" s="80">
        <v>0</v>
      </c>
      <c r="CB178" s="132">
        <v>0</v>
      </c>
      <c r="CC178" s="132">
        <v>0</v>
      </c>
      <c r="CD178" s="80">
        <v>0</v>
      </c>
      <c r="CE178" s="80">
        <v>0</v>
      </c>
      <c r="CF178" s="132">
        <v>0</v>
      </c>
      <c r="CG178" s="132">
        <v>0</v>
      </c>
      <c r="CH178" s="80">
        <v>0</v>
      </c>
      <c r="CI178" s="80">
        <v>0</v>
      </c>
      <c r="CJ178" s="132">
        <v>0</v>
      </c>
      <c r="CK178" s="132">
        <v>0</v>
      </c>
      <c r="CL178" s="80">
        <v>369366</v>
      </c>
      <c r="CM178" s="80">
        <v>0</v>
      </c>
      <c r="CN178" s="158" t="s">
        <v>413</v>
      </c>
      <c r="CO178" s="158" t="s">
        <v>414</v>
      </c>
      <c r="CP178" s="158" t="s">
        <v>415</v>
      </c>
      <c r="CQ178" s="158" t="s">
        <v>415</v>
      </c>
      <c r="CR178" s="158" t="s">
        <v>415</v>
      </c>
      <c r="CS178" s="158" t="s">
        <v>415</v>
      </c>
      <c r="CT178" s="194">
        <v>45568</v>
      </c>
      <c r="CU178" s="158" t="s">
        <v>578</v>
      </c>
      <c r="CV178" s="158" t="s">
        <v>579</v>
      </c>
      <c r="CW178" s="194" t="s">
        <v>168</v>
      </c>
      <c r="CX178" s="194">
        <v>45362</v>
      </c>
      <c r="CY178" s="158" t="s">
        <v>583</v>
      </c>
      <c r="CZ178" s="158" t="s">
        <v>581</v>
      </c>
      <c r="DA178" s="158" t="s">
        <v>635</v>
      </c>
      <c r="DB178" s="200">
        <v>13936524.01</v>
      </c>
      <c r="DC178" s="158"/>
      <c r="DD178" s="67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</row>
    <row r="179" spans="2:1477" s="69" customFormat="1">
      <c r="B179" s="158" t="s">
        <v>7</v>
      </c>
      <c r="C179" s="158" t="s">
        <v>330</v>
      </c>
      <c r="D179" s="158" t="s">
        <v>331</v>
      </c>
      <c r="E179" s="194">
        <v>44698</v>
      </c>
      <c r="F179" s="158" t="s">
        <v>580</v>
      </c>
      <c r="G179" s="158" t="s">
        <v>577</v>
      </c>
      <c r="H179" s="195">
        <v>2</v>
      </c>
      <c r="I179" s="132">
        <v>4</v>
      </c>
      <c r="J179" s="132">
        <v>440</v>
      </c>
      <c r="K179" s="132">
        <v>677</v>
      </c>
      <c r="L179" s="132">
        <v>666</v>
      </c>
      <c r="M179" s="192">
        <f t="shared" si="108"/>
        <v>1.115909090909091</v>
      </c>
      <c r="N179" s="69">
        <f t="shared" si="109"/>
        <v>1</v>
      </c>
      <c r="O179" s="132">
        <v>11</v>
      </c>
      <c r="P179" s="132">
        <v>0</v>
      </c>
      <c r="Q179" s="132">
        <v>0</v>
      </c>
      <c r="R179" s="132">
        <v>237</v>
      </c>
      <c r="S179" s="132">
        <v>0</v>
      </c>
      <c r="T179" s="191">
        <v>5565378</v>
      </c>
      <c r="U179" s="191">
        <v>50000</v>
      </c>
      <c r="V179" s="191">
        <v>5515378</v>
      </c>
      <c r="W179" s="191">
        <v>5757378</v>
      </c>
      <c r="X179" s="191">
        <v>5730235</v>
      </c>
      <c r="Y179" s="191">
        <v>0</v>
      </c>
      <c r="Z179" s="191">
        <v>0</v>
      </c>
      <c r="AA179" s="191">
        <v>0</v>
      </c>
      <c r="AB179" s="191">
        <v>5730235</v>
      </c>
      <c r="AC179" s="191">
        <v>5763102</v>
      </c>
      <c r="AD179" s="192">
        <f t="shared" si="110"/>
        <v>1.0449151445286253</v>
      </c>
      <c r="AE179" s="132">
        <f t="shared" si="111"/>
        <v>1</v>
      </c>
      <c r="AF179" s="191">
        <v>32867</v>
      </c>
      <c r="AG179" s="191">
        <v>192000</v>
      </c>
      <c r="AH179" s="132">
        <v>120</v>
      </c>
      <c r="AI179" s="132">
        <v>55</v>
      </c>
      <c r="AJ179" s="132">
        <v>0</v>
      </c>
      <c r="AK179" s="132">
        <v>0</v>
      </c>
      <c r="AL179" s="80">
        <v>30727</v>
      </c>
      <c r="AM179" s="80">
        <v>0</v>
      </c>
      <c r="AN179" s="132">
        <v>0</v>
      </c>
      <c r="AO179" s="132">
        <v>0</v>
      </c>
      <c r="AP179" s="80">
        <v>77369</v>
      </c>
      <c r="AQ179" s="80">
        <v>0</v>
      </c>
      <c r="AR179" s="132">
        <v>0</v>
      </c>
      <c r="AS179" s="132">
        <v>0</v>
      </c>
      <c r="AT179" s="80">
        <v>0</v>
      </c>
      <c r="AU179" s="80">
        <v>0</v>
      </c>
      <c r="AV179" s="132">
        <v>0</v>
      </c>
      <c r="AW179" s="132">
        <v>0</v>
      </c>
      <c r="AX179" s="80">
        <v>0</v>
      </c>
      <c r="AY179" s="80">
        <v>0</v>
      </c>
      <c r="AZ179" s="132">
        <v>0</v>
      </c>
      <c r="BA179" s="132">
        <v>0</v>
      </c>
      <c r="BB179" s="80">
        <v>0</v>
      </c>
      <c r="BC179" s="80">
        <v>0</v>
      </c>
      <c r="BD179" s="132">
        <v>0</v>
      </c>
      <c r="BE179" s="132">
        <v>0</v>
      </c>
      <c r="BF179" s="80">
        <v>0</v>
      </c>
      <c r="BG179" s="80">
        <v>0</v>
      </c>
      <c r="BH179" s="132">
        <v>0</v>
      </c>
      <c r="BI179" s="132">
        <v>0</v>
      </c>
      <c r="BJ179" s="80">
        <v>0</v>
      </c>
      <c r="BK179" s="80">
        <v>0</v>
      </c>
      <c r="BL179" s="132">
        <v>0</v>
      </c>
      <c r="BM179" s="132">
        <v>0</v>
      </c>
      <c r="BN179" s="80">
        <v>0</v>
      </c>
      <c r="BO179" s="80">
        <v>0</v>
      </c>
      <c r="BP179" s="132">
        <v>0</v>
      </c>
      <c r="BQ179" s="132">
        <v>0</v>
      </c>
      <c r="BR179" s="80">
        <v>0</v>
      </c>
      <c r="BS179" s="80">
        <v>0</v>
      </c>
      <c r="BT179" s="132">
        <v>0</v>
      </c>
      <c r="BU179" s="132">
        <v>0</v>
      </c>
      <c r="BV179" s="80">
        <v>0</v>
      </c>
      <c r="BW179" s="80">
        <v>0</v>
      </c>
      <c r="BX179" s="132">
        <v>0</v>
      </c>
      <c r="BY179" s="132">
        <v>0</v>
      </c>
      <c r="BZ179" s="80">
        <v>0</v>
      </c>
      <c r="CA179" s="80">
        <v>0</v>
      </c>
      <c r="CB179" s="132">
        <v>62</v>
      </c>
      <c r="CC179" s="132">
        <v>0</v>
      </c>
      <c r="CD179" s="80">
        <v>0</v>
      </c>
      <c r="CE179" s="80">
        <v>0</v>
      </c>
      <c r="CF179" s="132">
        <v>0</v>
      </c>
      <c r="CG179" s="132">
        <v>0</v>
      </c>
      <c r="CH179" s="80">
        <v>0</v>
      </c>
      <c r="CI179" s="80">
        <v>0</v>
      </c>
      <c r="CJ179" s="132">
        <v>62</v>
      </c>
      <c r="CK179" s="132">
        <v>0</v>
      </c>
      <c r="CL179" s="80">
        <v>108096</v>
      </c>
      <c r="CM179" s="80">
        <v>0</v>
      </c>
      <c r="CN179" s="158" t="s">
        <v>444</v>
      </c>
      <c r="CO179" s="158" t="s">
        <v>445</v>
      </c>
      <c r="CP179" s="158" t="s">
        <v>415</v>
      </c>
      <c r="CQ179" s="158" t="s">
        <v>415</v>
      </c>
      <c r="CR179" s="158" t="s">
        <v>415</v>
      </c>
      <c r="CS179" s="158" t="s">
        <v>415</v>
      </c>
      <c r="CT179" s="194">
        <v>45610</v>
      </c>
      <c r="CU179" s="158" t="s">
        <v>578</v>
      </c>
      <c r="CV179" s="158" t="s">
        <v>579</v>
      </c>
      <c r="CW179" s="194" t="s">
        <v>168</v>
      </c>
      <c r="CX179" s="194">
        <v>45546</v>
      </c>
      <c r="CY179" s="158" t="s">
        <v>576</v>
      </c>
      <c r="CZ179" s="158" t="s">
        <v>579</v>
      </c>
      <c r="DA179" s="158" t="s">
        <v>635</v>
      </c>
      <c r="DB179" s="200">
        <v>5213379.79</v>
      </c>
      <c r="DC179" s="158"/>
      <c r="DD179" s="67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</row>
    <row r="180" spans="2:1477" s="69" customFormat="1">
      <c r="B180" s="158" t="s">
        <v>7</v>
      </c>
      <c r="C180" s="158" t="s">
        <v>332</v>
      </c>
      <c r="D180" s="158" t="s">
        <v>333</v>
      </c>
      <c r="E180" s="194">
        <v>44817</v>
      </c>
      <c r="F180" s="158" t="s">
        <v>576</v>
      </c>
      <c r="G180" s="158" t="s">
        <v>584</v>
      </c>
      <c r="H180" s="195">
        <v>2</v>
      </c>
      <c r="I180" s="132">
        <v>2</v>
      </c>
      <c r="J180" s="132">
        <v>568</v>
      </c>
      <c r="K180" s="132">
        <v>619</v>
      </c>
      <c r="L180" s="132">
        <v>464</v>
      </c>
      <c r="M180" s="192">
        <f t="shared" si="108"/>
        <v>0.727112676056338</v>
      </c>
      <c r="N180" s="69">
        <f t="shared" si="109"/>
        <v>1</v>
      </c>
      <c r="O180" s="132">
        <v>155</v>
      </c>
      <c r="P180" s="132">
        <v>0</v>
      </c>
      <c r="Q180" s="132">
        <v>0</v>
      </c>
      <c r="R180" s="132">
        <v>51</v>
      </c>
      <c r="S180" s="132">
        <v>0</v>
      </c>
      <c r="T180" s="191">
        <v>2504148</v>
      </c>
      <c r="U180" s="191">
        <v>58519</v>
      </c>
      <c r="V180" s="191">
        <v>2445628</v>
      </c>
      <c r="W180" s="191">
        <v>2711373</v>
      </c>
      <c r="X180" s="191">
        <v>2646645</v>
      </c>
      <c r="Y180" s="191">
        <v>0</v>
      </c>
      <c r="Z180" s="191">
        <v>0</v>
      </c>
      <c r="AA180" s="191">
        <v>0</v>
      </c>
      <c r="AB180" s="191">
        <v>2646645</v>
      </c>
      <c r="AC180" s="191">
        <v>2639419</v>
      </c>
      <c r="AD180" s="192">
        <f t="shared" si="110"/>
        <v>1.07923976990777</v>
      </c>
      <c r="AE180" s="132">
        <f t="shared" si="111"/>
        <v>1</v>
      </c>
      <c r="AF180" s="191">
        <v>0</v>
      </c>
      <c r="AG180" s="191">
        <v>207226</v>
      </c>
      <c r="AH180" s="132">
        <v>9</v>
      </c>
      <c r="AI180" s="132">
        <v>42</v>
      </c>
      <c r="AJ180" s="132">
        <v>0</v>
      </c>
      <c r="AK180" s="132">
        <v>0</v>
      </c>
      <c r="AL180" s="80">
        <v>227557</v>
      </c>
      <c r="AM180" s="80">
        <v>0</v>
      </c>
      <c r="AN180" s="132">
        <v>0</v>
      </c>
      <c r="AO180" s="132">
        <v>0</v>
      </c>
      <c r="AP180" s="80">
        <v>0</v>
      </c>
      <c r="AQ180" s="80">
        <v>0</v>
      </c>
      <c r="AR180" s="132">
        <v>0</v>
      </c>
      <c r="AS180" s="132">
        <v>0</v>
      </c>
      <c r="AT180" s="80">
        <v>0</v>
      </c>
      <c r="AU180" s="80">
        <v>0</v>
      </c>
      <c r="AV180" s="132">
        <v>0</v>
      </c>
      <c r="AW180" s="132">
        <v>0</v>
      </c>
      <c r="AX180" s="80">
        <v>0</v>
      </c>
      <c r="AY180" s="80">
        <v>0</v>
      </c>
      <c r="AZ180" s="132">
        <v>0</v>
      </c>
      <c r="BA180" s="132">
        <v>0</v>
      </c>
      <c r="BB180" s="80">
        <v>0</v>
      </c>
      <c r="BC180" s="80">
        <v>0</v>
      </c>
      <c r="BD180" s="132">
        <v>0</v>
      </c>
      <c r="BE180" s="132">
        <v>0</v>
      </c>
      <c r="BF180" s="80">
        <v>0</v>
      </c>
      <c r="BG180" s="80">
        <v>0</v>
      </c>
      <c r="BH180" s="132">
        <v>0</v>
      </c>
      <c r="BI180" s="132">
        <v>0</v>
      </c>
      <c r="BJ180" s="80">
        <v>0</v>
      </c>
      <c r="BK180" s="80">
        <v>0</v>
      </c>
      <c r="BL180" s="132">
        <v>0</v>
      </c>
      <c r="BM180" s="132">
        <v>0</v>
      </c>
      <c r="BN180" s="80">
        <v>0</v>
      </c>
      <c r="BO180" s="80">
        <v>0</v>
      </c>
      <c r="BP180" s="132">
        <v>0</v>
      </c>
      <c r="BQ180" s="132">
        <v>0</v>
      </c>
      <c r="BR180" s="80">
        <v>0</v>
      </c>
      <c r="BS180" s="80">
        <v>0</v>
      </c>
      <c r="BT180" s="132">
        <v>0</v>
      </c>
      <c r="BU180" s="132">
        <v>0</v>
      </c>
      <c r="BV180" s="80">
        <v>0</v>
      </c>
      <c r="BW180" s="80">
        <v>0</v>
      </c>
      <c r="BX180" s="132">
        <v>0</v>
      </c>
      <c r="BY180" s="132">
        <v>0</v>
      </c>
      <c r="BZ180" s="80">
        <v>0</v>
      </c>
      <c r="CA180" s="80">
        <v>0</v>
      </c>
      <c r="CB180" s="132">
        <v>0</v>
      </c>
      <c r="CC180" s="132">
        <v>0</v>
      </c>
      <c r="CD180" s="80">
        <v>0</v>
      </c>
      <c r="CE180" s="80">
        <v>0</v>
      </c>
      <c r="CF180" s="132">
        <v>0</v>
      </c>
      <c r="CG180" s="132">
        <v>0</v>
      </c>
      <c r="CH180" s="80">
        <v>7226</v>
      </c>
      <c r="CI180" s="80">
        <v>0</v>
      </c>
      <c r="CJ180" s="132">
        <v>0</v>
      </c>
      <c r="CK180" s="132">
        <v>0</v>
      </c>
      <c r="CL180" s="80">
        <v>234782</v>
      </c>
      <c r="CM180" s="80">
        <v>0</v>
      </c>
      <c r="CN180" s="158" t="s">
        <v>436</v>
      </c>
      <c r="CO180" s="158" t="s">
        <v>437</v>
      </c>
      <c r="CP180" s="158" t="s">
        <v>415</v>
      </c>
      <c r="CQ180" s="158" t="s">
        <v>415</v>
      </c>
      <c r="CR180" s="158" t="s">
        <v>415</v>
      </c>
      <c r="CS180" s="158" t="s">
        <v>415</v>
      </c>
      <c r="CT180" s="194">
        <v>45569</v>
      </c>
      <c r="CU180" s="158" t="s">
        <v>578</v>
      </c>
      <c r="CV180" s="158" t="s">
        <v>579</v>
      </c>
      <c r="CW180" s="194" t="s">
        <v>168</v>
      </c>
      <c r="CX180" s="194">
        <v>45484</v>
      </c>
      <c r="CY180" s="158" t="s">
        <v>576</v>
      </c>
      <c r="CZ180" s="158" t="s">
        <v>579</v>
      </c>
      <c r="DA180" s="158" t="s">
        <v>635</v>
      </c>
      <c r="DB180" s="200">
        <v>4806556.91</v>
      </c>
      <c r="DC180" s="158"/>
      <c r="DD180" s="67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</row>
    <row r="181" spans="2:1477" s="69" customFormat="1">
      <c r="B181" s="158" t="s">
        <v>7</v>
      </c>
      <c r="C181" s="158" t="s">
        <v>334</v>
      </c>
      <c r="D181" s="158" t="s">
        <v>335</v>
      </c>
      <c r="E181" s="194">
        <v>44859</v>
      </c>
      <c r="F181" s="158" t="s">
        <v>578</v>
      </c>
      <c r="G181" s="158" t="s">
        <v>584</v>
      </c>
      <c r="H181" s="195">
        <v>1</v>
      </c>
      <c r="I181" s="132">
        <v>1</v>
      </c>
      <c r="J181" s="132">
        <v>165</v>
      </c>
      <c r="K181" s="132">
        <v>221</v>
      </c>
      <c r="L181" s="132">
        <v>221</v>
      </c>
      <c r="M181" s="192">
        <f t="shared" si="108"/>
        <v>1.0909090909090908</v>
      </c>
      <c r="N181" s="69">
        <f t="shared" si="109"/>
        <v>1</v>
      </c>
      <c r="O181" s="132">
        <v>0</v>
      </c>
      <c r="P181" s="132">
        <v>0</v>
      </c>
      <c r="Q181" s="132">
        <v>0</v>
      </c>
      <c r="R181" s="132">
        <v>41</v>
      </c>
      <c r="S181" s="132">
        <v>15</v>
      </c>
      <c r="T181" s="191">
        <v>2596848</v>
      </c>
      <c r="U181" s="191">
        <v>50000</v>
      </c>
      <c r="V181" s="191">
        <v>2546848</v>
      </c>
      <c r="W181" s="191">
        <v>2612139</v>
      </c>
      <c r="X181" s="191">
        <v>2505813</v>
      </c>
      <c r="Y181" s="191">
        <v>0</v>
      </c>
      <c r="Z181" s="191">
        <v>0</v>
      </c>
      <c r="AA181" s="191">
        <v>0</v>
      </c>
      <c r="AB181" s="191">
        <v>2505813</v>
      </c>
      <c r="AC181" s="191">
        <v>2503780</v>
      </c>
      <c r="AD181" s="192">
        <f t="shared" si="110"/>
        <v>0.98308968576059508</v>
      </c>
      <c r="AE181" s="132">
        <f t="shared" si="111"/>
        <v>1</v>
      </c>
      <c r="AF181" s="191">
        <v>-2033</v>
      </c>
      <c r="AG181" s="191">
        <v>15291</v>
      </c>
      <c r="AH181" s="132">
        <v>18</v>
      </c>
      <c r="AI181" s="132">
        <v>23</v>
      </c>
      <c r="AJ181" s="132">
        <v>0</v>
      </c>
      <c r="AK181" s="132">
        <v>0</v>
      </c>
      <c r="AL181" s="80">
        <v>0</v>
      </c>
      <c r="AM181" s="80">
        <v>0</v>
      </c>
      <c r="AN181" s="132">
        <v>0</v>
      </c>
      <c r="AO181" s="132">
        <v>15</v>
      </c>
      <c r="AP181" s="80">
        <v>15291</v>
      </c>
      <c r="AQ181" s="80">
        <v>0</v>
      </c>
      <c r="AR181" s="132">
        <v>0</v>
      </c>
      <c r="AS181" s="132">
        <v>0</v>
      </c>
      <c r="AT181" s="80">
        <v>0</v>
      </c>
      <c r="AU181" s="80">
        <v>0</v>
      </c>
      <c r="AV181" s="132">
        <v>0</v>
      </c>
      <c r="AW181" s="132">
        <v>0</v>
      </c>
      <c r="AX181" s="80">
        <v>0</v>
      </c>
      <c r="AY181" s="80">
        <v>0</v>
      </c>
      <c r="AZ181" s="132">
        <v>0</v>
      </c>
      <c r="BA181" s="132">
        <v>0</v>
      </c>
      <c r="BB181" s="80">
        <v>0</v>
      </c>
      <c r="BC181" s="80">
        <v>0</v>
      </c>
      <c r="BD181" s="132">
        <v>0</v>
      </c>
      <c r="BE181" s="132">
        <v>0</v>
      </c>
      <c r="BF181" s="80">
        <v>0</v>
      </c>
      <c r="BG181" s="80">
        <v>0</v>
      </c>
      <c r="BH181" s="132">
        <v>0</v>
      </c>
      <c r="BI181" s="132">
        <v>0</v>
      </c>
      <c r="BJ181" s="80">
        <v>0</v>
      </c>
      <c r="BK181" s="80">
        <v>0</v>
      </c>
      <c r="BL181" s="132">
        <v>0</v>
      </c>
      <c r="BM181" s="132">
        <v>0</v>
      </c>
      <c r="BN181" s="80">
        <v>0</v>
      </c>
      <c r="BO181" s="80">
        <v>0</v>
      </c>
      <c r="BP181" s="132">
        <v>0</v>
      </c>
      <c r="BQ181" s="132">
        <v>0</v>
      </c>
      <c r="BR181" s="80">
        <v>0</v>
      </c>
      <c r="BS181" s="80">
        <v>0</v>
      </c>
      <c r="BT181" s="132">
        <v>0</v>
      </c>
      <c r="BU181" s="132">
        <v>0</v>
      </c>
      <c r="BV181" s="80">
        <v>0</v>
      </c>
      <c r="BW181" s="80">
        <v>0</v>
      </c>
      <c r="BX181" s="132">
        <v>0</v>
      </c>
      <c r="BY181" s="132">
        <v>0</v>
      </c>
      <c r="BZ181" s="80">
        <v>0</v>
      </c>
      <c r="CA181" s="80">
        <v>0</v>
      </c>
      <c r="CB181" s="132">
        <v>0</v>
      </c>
      <c r="CC181" s="132">
        <v>0</v>
      </c>
      <c r="CD181" s="80">
        <v>0</v>
      </c>
      <c r="CE181" s="80">
        <v>0</v>
      </c>
      <c r="CF181" s="132">
        <v>0</v>
      </c>
      <c r="CG181" s="132">
        <v>0</v>
      </c>
      <c r="CH181" s="80">
        <v>0</v>
      </c>
      <c r="CI181" s="80">
        <v>0</v>
      </c>
      <c r="CJ181" s="132">
        <v>0</v>
      </c>
      <c r="CK181" s="132">
        <v>15</v>
      </c>
      <c r="CL181" s="80">
        <v>15291</v>
      </c>
      <c r="CM181" s="80">
        <v>0</v>
      </c>
      <c r="CN181" s="158" t="s">
        <v>420</v>
      </c>
      <c r="CO181" s="158" t="s">
        <v>421</v>
      </c>
      <c r="CP181" s="158" t="s">
        <v>415</v>
      </c>
      <c r="CQ181" s="158" t="s">
        <v>415</v>
      </c>
      <c r="CR181" s="158" t="s">
        <v>415</v>
      </c>
      <c r="CS181" s="158" t="s">
        <v>415</v>
      </c>
      <c r="CT181" s="194">
        <v>45569</v>
      </c>
      <c r="CU181" s="158" t="s">
        <v>578</v>
      </c>
      <c r="CV181" s="158" t="s">
        <v>579</v>
      </c>
      <c r="CW181" s="194" t="s">
        <v>168</v>
      </c>
      <c r="CX181" s="194">
        <v>45429</v>
      </c>
      <c r="CY181" s="158" t="s">
        <v>580</v>
      </c>
      <c r="CZ181" s="158" t="s">
        <v>581</v>
      </c>
      <c r="DA181" s="158" t="s">
        <v>635</v>
      </c>
      <c r="DB181" s="200">
        <v>2699146.4</v>
      </c>
      <c r="DC181" s="158"/>
      <c r="DD181" s="67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</row>
    <row r="182" spans="2:1477" s="69" customFormat="1">
      <c r="B182" s="158" t="s">
        <v>7</v>
      </c>
      <c r="C182" s="158" t="s">
        <v>336</v>
      </c>
      <c r="D182" s="158" t="s">
        <v>337</v>
      </c>
      <c r="E182" s="194">
        <v>44859</v>
      </c>
      <c r="F182" s="158" t="s">
        <v>578</v>
      </c>
      <c r="G182" s="158" t="s">
        <v>584</v>
      </c>
      <c r="H182" s="195">
        <v>3</v>
      </c>
      <c r="I182" s="132">
        <v>3</v>
      </c>
      <c r="J182" s="132">
        <v>508</v>
      </c>
      <c r="K182" s="132">
        <v>651</v>
      </c>
      <c r="L182" s="132">
        <v>615</v>
      </c>
      <c r="M182" s="192">
        <f t="shared" si="108"/>
        <v>0.92913385826771655</v>
      </c>
      <c r="N182" s="69">
        <f t="shared" si="109"/>
        <v>1</v>
      </c>
      <c r="O182" s="132">
        <v>36</v>
      </c>
      <c r="P182" s="132">
        <v>0</v>
      </c>
      <c r="Q182" s="132">
        <v>0</v>
      </c>
      <c r="R182" s="132">
        <v>143</v>
      </c>
      <c r="S182" s="132">
        <v>0</v>
      </c>
      <c r="T182" s="191">
        <v>21849074</v>
      </c>
      <c r="U182" s="191">
        <v>150000</v>
      </c>
      <c r="V182" s="191">
        <v>21699074</v>
      </c>
      <c r="W182" s="191">
        <v>22014286</v>
      </c>
      <c r="X182" s="191">
        <v>22325271</v>
      </c>
      <c r="Y182" s="191">
        <v>0</v>
      </c>
      <c r="Z182" s="191">
        <v>0</v>
      </c>
      <c r="AA182" s="191">
        <v>0</v>
      </c>
      <c r="AB182" s="191">
        <v>22325271</v>
      </c>
      <c r="AC182" s="191">
        <v>22079112</v>
      </c>
      <c r="AD182" s="192">
        <f t="shared" si="110"/>
        <v>1.0175140192618357</v>
      </c>
      <c r="AE182" s="132">
        <f t="shared" si="111"/>
        <v>1</v>
      </c>
      <c r="AF182" s="191">
        <v>-230948</v>
      </c>
      <c r="AG182" s="191">
        <v>165212</v>
      </c>
      <c r="AH182" s="132">
        <v>97</v>
      </c>
      <c r="AI182" s="132">
        <v>46</v>
      </c>
      <c r="AJ182" s="132">
        <v>0</v>
      </c>
      <c r="AK182" s="132">
        <v>0</v>
      </c>
      <c r="AL182" s="80">
        <v>189344</v>
      </c>
      <c r="AM182" s="80">
        <v>0</v>
      </c>
      <c r="AN182" s="132">
        <v>0</v>
      </c>
      <c r="AO182" s="132">
        <v>0</v>
      </c>
      <c r="AP182" s="80">
        <v>1980</v>
      </c>
      <c r="AQ182" s="80">
        <v>0</v>
      </c>
      <c r="AR182" s="132">
        <v>0</v>
      </c>
      <c r="AS182" s="132">
        <v>0</v>
      </c>
      <c r="AT182" s="80">
        <v>0</v>
      </c>
      <c r="AU182" s="80">
        <v>0</v>
      </c>
      <c r="AV182" s="132">
        <v>0</v>
      </c>
      <c r="AW182" s="132">
        <v>0</v>
      </c>
      <c r="AX182" s="80">
        <v>0</v>
      </c>
      <c r="AY182" s="80">
        <v>0</v>
      </c>
      <c r="AZ182" s="132">
        <v>0</v>
      </c>
      <c r="BA182" s="132">
        <v>0</v>
      </c>
      <c r="BB182" s="80">
        <v>0</v>
      </c>
      <c r="BC182" s="80">
        <v>0</v>
      </c>
      <c r="BD182" s="132">
        <v>0</v>
      </c>
      <c r="BE182" s="132">
        <v>0</v>
      </c>
      <c r="BF182" s="80">
        <v>7201</v>
      </c>
      <c r="BG182" s="80">
        <v>0</v>
      </c>
      <c r="BH182" s="132">
        <v>0</v>
      </c>
      <c r="BI182" s="132">
        <v>0</v>
      </c>
      <c r="BJ182" s="80">
        <v>11368</v>
      </c>
      <c r="BK182" s="80">
        <v>0</v>
      </c>
      <c r="BL182" s="132">
        <v>0</v>
      </c>
      <c r="BM182" s="132">
        <v>0</v>
      </c>
      <c r="BN182" s="80">
        <v>0</v>
      </c>
      <c r="BO182" s="80">
        <v>0</v>
      </c>
      <c r="BP182" s="132">
        <v>0</v>
      </c>
      <c r="BQ182" s="132">
        <v>0</v>
      </c>
      <c r="BR182" s="80">
        <v>15212</v>
      </c>
      <c r="BS182" s="80">
        <v>0</v>
      </c>
      <c r="BT182" s="132">
        <v>0</v>
      </c>
      <c r="BU182" s="132">
        <v>0</v>
      </c>
      <c r="BV182" s="80">
        <v>0</v>
      </c>
      <c r="BW182" s="80">
        <v>0</v>
      </c>
      <c r="BX182" s="132">
        <v>0</v>
      </c>
      <c r="BY182" s="132">
        <v>0</v>
      </c>
      <c r="BZ182" s="80">
        <v>0</v>
      </c>
      <c r="CA182" s="80">
        <v>0</v>
      </c>
      <c r="CB182" s="132">
        <v>0</v>
      </c>
      <c r="CC182" s="132">
        <v>0</v>
      </c>
      <c r="CD182" s="80">
        <v>0</v>
      </c>
      <c r="CE182" s="80">
        <v>0</v>
      </c>
      <c r="CF182" s="132">
        <v>0</v>
      </c>
      <c r="CG182" s="132">
        <v>0</v>
      </c>
      <c r="CH182" s="80">
        <v>0</v>
      </c>
      <c r="CI182" s="80">
        <v>0</v>
      </c>
      <c r="CJ182" s="132">
        <v>0</v>
      </c>
      <c r="CK182" s="132">
        <v>0</v>
      </c>
      <c r="CL182" s="80">
        <v>225106</v>
      </c>
      <c r="CM182" s="80">
        <v>0</v>
      </c>
      <c r="CN182" s="158" t="s">
        <v>574</v>
      </c>
      <c r="CO182" s="158" t="s">
        <v>575</v>
      </c>
      <c r="CP182" s="158" t="s">
        <v>415</v>
      </c>
      <c r="CQ182" s="158" t="s">
        <v>415</v>
      </c>
      <c r="CR182" s="158" t="s">
        <v>415</v>
      </c>
      <c r="CS182" s="158" t="s">
        <v>415</v>
      </c>
      <c r="CT182" s="194">
        <v>45635</v>
      </c>
      <c r="CU182" s="158" t="s">
        <v>578</v>
      </c>
      <c r="CV182" s="158" t="s">
        <v>579</v>
      </c>
      <c r="CW182" s="194" t="s">
        <v>168</v>
      </c>
      <c r="CX182" s="194">
        <v>45582</v>
      </c>
      <c r="CY182" s="158" t="s">
        <v>578</v>
      </c>
      <c r="CZ182" s="158" t="s">
        <v>579</v>
      </c>
      <c r="DA182" s="158" t="s">
        <v>635</v>
      </c>
      <c r="DB182" s="200">
        <v>21254879.859999999</v>
      </c>
      <c r="DC182" s="158"/>
      <c r="DD182" s="67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</row>
    <row r="183" spans="2:1477" s="69" customFormat="1">
      <c r="B183" s="158" t="s">
        <v>7</v>
      </c>
      <c r="C183" s="158" t="s">
        <v>338</v>
      </c>
      <c r="D183" s="158" t="s">
        <v>339</v>
      </c>
      <c r="E183" s="194">
        <v>45181</v>
      </c>
      <c r="F183" s="158" t="s">
        <v>576</v>
      </c>
      <c r="G183" s="158" t="s">
        <v>581</v>
      </c>
      <c r="H183" s="195">
        <v>2</v>
      </c>
      <c r="I183" s="132">
        <v>1</v>
      </c>
      <c r="J183" s="132">
        <v>357</v>
      </c>
      <c r="K183" s="132">
        <v>376</v>
      </c>
      <c r="L183" s="132">
        <v>155</v>
      </c>
      <c r="M183" s="192">
        <f t="shared" si="108"/>
        <v>0.38095238095238093</v>
      </c>
      <c r="N183" s="69">
        <f t="shared" si="109"/>
        <v>1</v>
      </c>
      <c r="O183" s="132">
        <v>221</v>
      </c>
      <c r="P183" s="132">
        <v>0</v>
      </c>
      <c r="Q183" s="132">
        <v>0</v>
      </c>
      <c r="R183" s="132">
        <v>19</v>
      </c>
      <c r="S183" s="132">
        <v>0</v>
      </c>
      <c r="T183" s="191">
        <v>1133672</v>
      </c>
      <c r="U183" s="191">
        <v>50000</v>
      </c>
      <c r="V183" s="191">
        <v>1083672</v>
      </c>
      <c r="W183" s="191">
        <v>1158672</v>
      </c>
      <c r="X183" s="191">
        <v>1068668</v>
      </c>
      <c r="Y183" s="191">
        <v>0</v>
      </c>
      <c r="Z183" s="191">
        <v>0</v>
      </c>
      <c r="AA183" s="191">
        <v>0</v>
      </c>
      <c r="AB183" s="191">
        <v>1068668</v>
      </c>
      <c r="AC183" s="191">
        <v>1068668</v>
      </c>
      <c r="AD183" s="192">
        <f t="shared" si="110"/>
        <v>0.98615448216803614</v>
      </c>
      <c r="AE183" s="132">
        <f t="shared" si="111"/>
        <v>1</v>
      </c>
      <c r="AF183" s="191">
        <v>0</v>
      </c>
      <c r="AG183" s="191">
        <v>25000</v>
      </c>
      <c r="AH183" s="132">
        <v>4</v>
      </c>
      <c r="AI183" s="132">
        <v>15</v>
      </c>
      <c r="AJ183" s="132">
        <v>0</v>
      </c>
      <c r="AK183" s="132">
        <v>0</v>
      </c>
      <c r="AL183" s="80">
        <v>3225</v>
      </c>
      <c r="AM183" s="80">
        <v>0</v>
      </c>
      <c r="AN183" s="132">
        <v>0</v>
      </c>
      <c r="AO183" s="132">
        <v>0</v>
      </c>
      <c r="AP183" s="80">
        <v>0</v>
      </c>
      <c r="AQ183" s="80">
        <v>0</v>
      </c>
      <c r="AR183" s="132">
        <v>0</v>
      </c>
      <c r="AS183" s="132">
        <v>0</v>
      </c>
      <c r="AT183" s="80">
        <v>0</v>
      </c>
      <c r="AU183" s="80">
        <v>0</v>
      </c>
      <c r="AV183" s="132">
        <v>0</v>
      </c>
      <c r="AW183" s="132">
        <v>0</v>
      </c>
      <c r="AX183" s="80">
        <v>0</v>
      </c>
      <c r="AY183" s="80">
        <v>0</v>
      </c>
      <c r="AZ183" s="132">
        <v>0</v>
      </c>
      <c r="BA183" s="132">
        <v>0</v>
      </c>
      <c r="BB183" s="80">
        <v>0</v>
      </c>
      <c r="BC183" s="80">
        <v>0</v>
      </c>
      <c r="BD183" s="132">
        <v>0</v>
      </c>
      <c r="BE183" s="132">
        <v>0</v>
      </c>
      <c r="BF183" s="80">
        <v>36175</v>
      </c>
      <c r="BG183" s="80">
        <v>0</v>
      </c>
      <c r="BH183" s="132">
        <v>0</v>
      </c>
      <c r="BI183" s="132">
        <v>0</v>
      </c>
      <c r="BJ183" s="80">
        <v>0</v>
      </c>
      <c r="BK183" s="80">
        <v>0</v>
      </c>
      <c r="BL183" s="132">
        <v>0</v>
      </c>
      <c r="BM183" s="132">
        <v>0</v>
      </c>
      <c r="BN183" s="80">
        <v>0</v>
      </c>
      <c r="BO183" s="80">
        <v>0</v>
      </c>
      <c r="BP183" s="132">
        <v>0</v>
      </c>
      <c r="BQ183" s="132">
        <v>0</v>
      </c>
      <c r="BR183" s="80">
        <v>0</v>
      </c>
      <c r="BS183" s="80">
        <v>0</v>
      </c>
      <c r="BT183" s="132">
        <v>0</v>
      </c>
      <c r="BU183" s="132">
        <v>0</v>
      </c>
      <c r="BV183" s="80">
        <v>0</v>
      </c>
      <c r="BW183" s="80">
        <v>0</v>
      </c>
      <c r="BX183" s="132">
        <v>0</v>
      </c>
      <c r="BY183" s="132">
        <v>0</v>
      </c>
      <c r="BZ183" s="80">
        <v>0</v>
      </c>
      <c r="CA183" s="80">
        <v>0</v>
      </c>
      <c r="CB183" s="132">
        <v>0</v>
      </c>
      <c r="CC183" s="132">
        <v>0</v>
      </c>
      <c r="CD183" s="80">
        <v>0</v>
      </c>
      <c r="CE183" s="80">
        <v>0</v>
      </c>
      <c r="CF183" s="132">
        <v>0</v>
      </c>
      <c r="CG183" s="132">
        <v>0</v>
      </c>
      <c r="CH183" s="80">
        <v>0</v>
      </c>
      <c r="CI183" s="80">
        <v>0</v>
      </c>
      <c r="CJ183" s="132">
        <v>0</v>
      </c>
      <c r="CK183" s="132">
        <v>0</v>
      </c>
      <c r="CL183" s="80">
        <v>39400</v>
      </c>
      <c r="CM183" s="80">
        <v>0</v>
      </c>
      <c r="CN183" s="158" t="s">
        <v>494</v>
      </c>
      <c r="CO183" s="158" t="s">
        <v>495</v>
      </c>
      <c r="CP183" s="158" t="s">
        <v>415</v>
      </c>
      <c r="CQ183" s="158" t="s">
        <v>415</v>
      </c>
      <c r="CR183" s="158" t="s">
        <v>415</v>
      </c>
      <c r="CS183" s="158" t="s">
        <v>415</v>
      </c>
      <c r="CT183" s="194">
        <v>45504</v>
      </c>
      <c r="CU183" s="158" t="s">
        <v>576</v>
      </c>
      <c r="CV183" s="158" t="s">
        <v>579</v>
      </c>
      <c r="CW183" s="194" t="s">
        <v>168</v>
      </c>
      <c r="CX183" s="194">
        <v>45481</v>
      </c>
      <c r="CY183" s="158" t="s">
        <v>576</v>
      </c>
      <c r="CZ183" s="158" t="s">
        <v>579</v>
      </c>
      <c r="DA183" s="158" t="s">
        <v>635</v>
      </c>
      <c r="DB183" s="200">
        <v>2868747.02</v>
      </c>
      <c r="DC183" s="158"/>
      <c r="DD183" s="67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</row>
    <row r="184" spans="2:1477" s="5" customFormat="1" ht="12.75" thickBot="1">
      <c r="B184" s="75"/>
      <c r="C184" s="75"/>
      <c r="D184" s="75"/>
      <c r="E184" s="68"/>
      <c r="F184" s="75"/>
      <c r="G184" s="75"/>
      <c r="H184" s="187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7"/>
      <c r="U184" s="77"/>
      <c r="V184" s="77"/>
      <c r="W184" s="77"/>
      <c r="X184" s="77"/>
      <c r="Y184" s="190"/>
      <c r="Z184" s="190"/>
      <c r="AA184" s="190"/>
      <c r="AB184" s="190"/>
      <c r="AC184" s="190"/>
      <c r="AD184" s="76"/>
      <c r="AE184" s="76"/>
      <c r="AF184" s="190"/>
      <c r="AG184" s="190"/>
      <c r="AH184" s="76"/>
      <c r="AI184" s="76"/>
      <c r="AJ184" s="78"/>
      <c r="AK184" s="78"/>
      <c r="AL184" s="80"/>
      <c r="AM184" s="80"/>
      <c r="AN184" s="78"/>
      <c r="AO184" s="78"/>
      <c r="AP184" s="80"/>
      <c r="AQ184" s="80"/>
      <c r="AR184" s="78"/>
      <c r="AS184" s="78"/>
      <c r="AT184" s="80"/>
      <c r="AU184" s="80"/>
      <c r="AV184" s="78"/>
      <c r="AW184" s="78"/>
      <c r="AX184" s="80"/>
      <c r="AY184" s="80"/>
      <c r="AZ184" s="78"/>
      <c r="BA184" s="78"/>
      <c r="BB184" s="80"/>
      <c r="BC184" s="80"/>
      <c r="BD184" s="78"/>
      <c r="BE184" s="78"/>
      <c r="BF184" s="80"/>
      <c r="BG184" s="80"/>
      <c r="BH184" s="78"/>
      <c r="BI184" s="78"/>
      <c r="BJ184" s="80"/>
      <c r="BK184" s="80"/>
      <c r="BL184" s="78"/>
      <c r="BM184" s="78"/>
      <c r="BN184" s="80"/>
      <c r="BO184" s="80"/>
      <c r="BP184" s="78"/>
      <c r="BQ184" s="78"/>
      <c r="BR184" s="80"/>
      <c r="BS184" s="80"/>
      <c r="BT184" s="78"/>
      <c r="BU184" s="78"/>
      <c r="BV184" s="80"/>
      <c r="BW184" s="80"/>
      <c r="BX184" s="78"/>
      <c r="BY184" s="78"/>
      <c r="BZ184" s="80"/>
      <c r="CA184" s="80"/>
      <c r="CB184" s="78"/>
      <c r="CC184" s="78"/>
      <c r="CD184" s="80"/>
      <c r="CE184" s="80"/>
      <c r="CF184" s="78"/>
      <c r="CG184" s="78"/>
      <c r="CH184" s="80"/>
      <c r="CI184" s="80"/>
      <c r="CJ184" s="78"/>
      <c r="CK184" s="78"/>
      <c r="CL184" s="80"/>
      <c r="CM184" s="80"/>
      <c r="CN184" s="79"/>
      <c r="CO184" s="79"/>
      <c r="CP184" s="79"/>
      <c r="CQ184" s="79"/>
      <c r="CR184" s="79"/>
      <c r="CS184" s="79"/>
      <c r="CT184" s="68"/>
      <c r="CU184" s="75"/>
      <c r="CV184" s="75"/>
      <c r="CW184" s="68"/>
      <c r="CX184" s="68"/>
      <c r="CY184" s="75"/>
      <c r="CZ184" s="75"/>
      <c r="DA184" s="75"/>
      <c r="DB184" s="77"/>
      <c r="DC184" s="76"/>
      <c r="DD184" s="211"/>
    </row>
    <row r="185" spans="2:1477" s="6" customFormat="1" ht="24" customHeight="1" thickTop="1" thickBot="1">
      <c r="B185" s="261" t="s">
        <v>650</v>
      </c>
      <c r="C185" s="262"/>
      <c r="D185" s="263"/>
      <c r="E185" s="7"/>
      <c r="F185" s="8"/>
      <c r="G185" s="159">
        <f>IF(C176="","",ROWS(B176:B184)-1)</f>
        <v>8</v>
      </c>
      <c r="H185" s="9">
        <f>SUM(H176:H184)</f>
        <v>18</v>
      </c>
      <c r="I185" s="9">
        <f>SUM(I176:I184)</f>
        <v>38</v>
      </c>
      <c r="J185" s="16">
        <f>SUM(J176:J184)</f>
        <v>4703</v>
      </c>
      <c r="K185" s="9">
        <f>SUM(K176:K184)</f>
        <v>5960</v>
      </c>
      <c r="L185" s="9">
        <f>SUM(L176:L184)</f>
        <v>5238</v>
      </c>
      <c r="M185" s="204">
        <f>IF(C185="",0,N185/G185)</f>
        <v>0</v>
      </c>
      <c r="N185" s="9">
        <f t="shared" ref="N185:AC185" si="112">SUM(N176:N184)</f>
        <v>8</v>
      </c>
      <c r="O185" s="9">
        <f t="shared" si="112"/>
        <v>722</v>
      </c>
      <c r="P185" s="10">
        <f t="shared" si="112"/>
        <v>0</v>
      </c>
      <c r="Q185" s="10">
        <f t="shared" si="112"/>
        <v>0</v>
      </c>
      <c r="R185" s="9">
        <f t="shared" si="112"/>
        <v>1337</v>
      </c>
      <c r="S185" s="9">
        <f t="shared" si="112"/>
        <v>-80</v>
      </c>
      <c r="T185" s="11">
        <f t="shared" si="112"/>
        <v>313145042</v>
      </c>
      <c r="U185" s="11">
        <f t="shared" si="112"/>
        <v>778316</v>
      </c>
      <c r="V185" s="11">
        <f t="shared" si="112"/>
        <v>312366725</v>
      </c>
      <c r="W185" s="11">
        <f t="shared" si="112"/>
        <v>321612649</v>
      </c>
      <c r="X185" s="11">
        <f t="shared" si="112"/>
        <v>325743385</v>
      </c>
      <c r="Y185" s="11">
        <f t="shared" si="112"/>
        <v>0</v>
      </c>
      <c r="Z185" s="11">
        <f t="shared" si="112"/>
        <v>4375439</v>
      </c>
      <c r="AA185" s="11">
        <f t="shared" si="112"/>
        <v>4375439</v>
      </c>
      <c r="AB185" s="11">
        <f t="shared" si="112"/>
        <v>330118824</v>
      </c>
      <c r="AC185" s="11">
        <f t="shared" si="112"/>
        <v>329149165</v>
      </c>
      <c r="AD185" s="142">
        <f>IF(G185="",0,AE185/G185)</f>
        <v>0.875</v>
      </c>
      <c r="AE185" s="145">
        <f t="shared" ref="AE185:CM185" si="113">SUM(AE176:AE184)</f>
        <v>7</v>
      </c>
      <c r="AF185" s="11">
        <f t="shared" si="113"/>
        <v>5602041</v>
      </c>
      <c r="AG185" s="11">
        <f t="shared" si="113"/>
        <v>8467609</v>
      </c>
      <c r="AH185" s="10">
        <f t="shared" si="113"/>
        <v>746</v>
      </c>
      <c r="AI185" s="10">
        <f t="shared" si="113"/>
        <v>457</v>
      </c>
      <c r="AJ185" s="12">
        <f t="shared" si="113"/>
        <v>56</v>
      </c>
      <c r="AK185" s="12">
        <f t="shared" si="113"/>
        <v>0</v>
      </c>
      <c r="AL185" s="11">
        <f t="shared" si="113"/>
        <v>1318077</v>
      </c>
      <c r="AM185" s="11">
        <f t="shared" si="113"/>
        <v>0</v>
      </c>
      <c r="AN185" s="12">
        <f t="shared" si="113"/>
        <v>0</v>
      </c>
      <c r="AO185" s="12">
        <f t="shared" si="113"/>
        <v>15</v>
      </c>
      <c r="AP185" s="11">
        <f t="shared" si="113"/>
        <v>10366653</v>
      </c>
      <c r="AQ185" s="11">
        <f t="shared" si="113"/>
        <v>0</v>
      </c>
      <c r="AR185" s="12">
        <f t="shared" si="113"/>
        <v>0</v>
      </c>
      <c r="AS185" s="12">
        <f t="shared" si="113"/>
        <v>0</v>
      </c>
      <c r="AT185" s="11">
        <f t="shared" si="113"/>
        <v>0</v>
      </c>
      <c r="AU185" s="11">
        <f t="shared" si="113"/>
        <v>0</v>
      </c>
      <c r="AV185" s="12">
        <f t="shared" si="113"/>
        <v>0</v>
      </c>
      <c r="AW185" s="12">
        <f t="shared" si="113"/>
        <v>0</v>
      </c>
      <c r="AX185" s="11">
        <f t="shared" si="113"/>
        <v>0</v>
      </c>
      <c r="AY185" s="11">
        <f t="shared" si="113"/>
        <v>0</v>
      </c>
      <c r="AZ185" s="12">
        <f t="shared" si="113"/>
        <v>0</v>
      </c>
      <c r="BA185" s="12">
        <f t="shared" si="113"/>
        <v>0</v>
      </c>
      <c r="BB185" s="11">
        <f t="shared" si="113"/>
        <v>0</v>
      </c>
      <c r="BC185" s="11">
        <f t="shared" si="113"/>
        <v>0</v>
      </c>
      <c r="BD185" s="12">
        <f t="shared" si="113"/>
        <v>0</v>
      </c>
      <c r="BE185" s="12">
        <f t="shared" si="113"/>
        <v>0</v>
      </c>
      <c r="BF185" s="11">
        <f t="shared" si="113"/>
        <v>-4999204</v>
      </c>
      <c r="BG185" s="11">
        <f t="shared" si="113"/>
        <v>0</v>
      </c>
      <c r="BH185" s="12">
        <f t="shared" si="113"/>
        <v>16</v>
      </c>
      <c r="BI185" s="12">
        <f t="shared" si="113"/>
        <v>0</v>
      </c>
      <c r="BJ185" s="11">
        <f t="shared" si="113"/>
        <v>1963240</v>
      </c>
      <c r="BK185" s="11">
        <f t="shared" si="113"/>
        <v>0</v>
      </c>
      <c r="BL185" s="12">
        <f t="shared" si="113"/>
        <v>0</v>
      </c>
      <c r="BM185" s="12">
        <f t="shared" si="113"/>
        <v>0</v>
      </c>
      <c r="BN185" s="11">
        <f t="shared" si="113"/>
        <v>0</v>
      </c>
      <c r="BO185" s="11">
        <f t="shared" si="113"/>
        <v>0</v>
      </c>
      <c r="BP185" s="12">
        <f t="shared" si="113"/>
        <v>145</v>
      </c>
      <c r="BQ185" s="12">
        <f t="shared" si="113"/>
        <v>0</v>
      </c>
      <c r="BR185" s="11">
        <f t="shared" si="113"/>
        <v>204876</v>
      </c>
      <c r="BS185" s="11">
        <f t="shared" si="113"/>
        <v>0</v>
      </c>
      <c r="BT185" s="12">
        <f t="shared" si="113"/>
        <v>0</v>
      </c>
      <c r="BU185" s="12">
        <f t="shared" si="113"/>
        <v>0</v>
      </c>
      <c r="BV185" s="11">
        <f t="shared" si="113"/>
        <v>0</v>
      </c>
      <c r="BW185" s="11">
        <f t="shared" si="113"/>
        <v>0</v>
      </c>
      <c r="BX185" s="12">
        <f t="shared" si="113"/>
        <v>0</v>
      </c>
      <c r="BY185" s="12">
        <f t="shared" si="113"/>
        <v>0</v>
      </c>
      <c r="BZ185" s="11">
        <f t="shared" si="113"/>
        <v>0</v>
      </c>
      <c r="CA185" s="11">
        <f t="shared" si="113"/>
        <v>0</v>
      </c>
      <c r="CB185" s="12">
        <f t="shared" si="113"/>
        <v>62</v>
      </c>
      <c r="CC185" s="12">
        <f t="shared" si="113"/>
        <v>0</v>
      </c>
      <c r="CD185" s="11">
        <f t="shared" si="113"/>
        <v>0</v>
      </c>
      <c r="CE185" s="11">
        <f t="shared" si="113"/>
        <v>0</v>
      </c>
      <c r="CF185" s="12">
        <f t="shared" si="113"/>
        <v>0</v>
      </c>
      <c r="CG185" s="12">
        <f t="shared" si="113"/>
        <v>-95</v>
      </c>
      <c r="CH185" s="11">
        <f t="shared" si="113"/>
        <v>-161602</v>
      </c>
      <c r="CI185" s="11">
        <f t="shared" si="113"/>
        <v>0</v>
      </c>
      <c r="CJ185" s="12">
        <f t="shared" si="113"/>
        <v>279</v>
      </c>
      <c r="CK185" s="12">
        <f t="shared" si="113"/>
        <v>-80</v>
      </c>
      <c r="CL185" s="11">
        <f t="shared" si="113"/>
        <v>8692039</v>
      </c>
      <c r="CM185" s="11">
        <f t="shared" si="113"/>
        <v>0</v>
      </c>
      <c r="CN185" s="13"/>
      <c r="CO185" s="13"/>
      <c r="CP185" s="13"/>
      <c r="CQ185" s="13"/>
      <c r="CR185" s="13"/>
      <c r="CS185" s="13"/>
      <c r="CT185" s="14"/>
      <c r="CU185" s="8"/>
      <c r="CV185" s="8"/>
      <c r="CW185" s="9"/>
      <c r="CX185" s="14"/>
      <c r="CY185" s="8"/>
      <c r="CZ185" s="8"/>
      <c r="DA185" s="8"/>
      <c r="DB185" s="11"/>
      <c r="DC185" s="13"/>
      <c r="DD185" s="15"/>
    </row>
    <row r="186" spans="2:1477" s="6" customFormat="1" ht="24" customHeight="1" thickTop="1" thickBot="1">
      <c r="B186" s="261" t="s">
        <v>39</v>
      </c>
      <c r="C186" s="262"/>
      <c r="D186" s="263"/>
      <c r="E186" s="7"/>
      <c r="F186" s="8"/>
      <c r="G186" s="9">
        <f t="shared" ref="G186:L186" si="114">SUM(G175,G185)</f>
        <v>8</v>
      </c>
      <c r="H186" s="9">
        <f t="shared" si="114"/>
        <v>18</v>
      </c>
      <c r="I186" s="9">
        <f t="shared" si="114"/>
        <v>38</v>
      </c>
      <c r="J186" s="9">
        <f t="shared" si="114"/>
        <v>4703</v>
      </c>
      <c r="K186" s="9">
        <f t="shared" si="114"/>
        <v>5960</v>
      </c>
      <c r="L186" s="9">
        <f t="shared" si="114"/>
        <v>5238</v>
      </c>
      <c r="M186" s="143">
        <f>IF(G186=0,0,N186/G186)</f>
        <v>1</v>
      </c>
      <c r="N186" s="9">
        <f t="shared" ref="N186:AC186" si="115">SUM(N175,N185)</f>
        <v>8</v>
      </c>
      <c r="O186" s="9">
        <f t="shared" si="115"/>
        <v>722</v>
      </c>
      <c r="P186" s="10">
        <f t="shared" si="115"/>
        <v>0</v>
      </c>
      <c r="Q186" s="10">
        <f t="shared" si="115"/>
        <v>0</v>
      </c>
      <c r="R186" s="9">
        <f t="shared" si="115"/>
        <v>1337</v>
      </c>
      <c r="S186" s="9">
        <f t="shared" si="115"/>
        <v>-80</v>
      </c>
      <c r="T186" s="11">
        <f t="shared" si="115"/>
        <v>313145042</v>
      </c>
      <c r="U186" s="11">
        <f t="shared" si="115"/>
        <v>778316</v>
      </c>
      <c r="V186" s="11">
        <f t="shared" si="115"/>
        <v>312366725</v>
      </c>
      <c r="W186" s="11">
        <f t="shared" si="115"/>
        <v>321612649</v>
      </c>
      <c r="X186" s="11">
        <f t="shared" si="115"/>
        <v>325743385</v>
      </c>
      <c r="Y186" s="11">
        <f t="shared" si="115"/>
        <v>0</v>
      </c>
      <c r="Z186" s="11">
        <f t="shared" si="115"/>
        <v>4375439</v>
      </c>
      <c r="AA186" s="11">
        <f t="shared" si="115"/>
        <v>4375439</v>
      </c>
      <c r="AB186" s="11">
        <f t="shared" si="115"/>
        <v>330118824</v>
      </c>
      <c r="AC186" s="11">
        <f t="shared" si="115"/>
        <v>329149165</v>
      </c>
      <c r="AD186" s="142">
        <f>IF(G186=0,0,AE186/G186)</f>
        <v>0.875</v>
      </c>
      <c r="AE186" s="145">
        <f t="shared" ref="AE186:CM186" si="116">SUM(AE175,AE185)</f>
        <v>7</v>
      </c>
      <c r="AF186" s="11">
        <f t="shared" si="116"/>
        <v>5602041</v>
      </c>
      <c r="AG186" s="11">
        <f t="shared" si="116"/>
        <v>8467609</v>
      </c>
      <c r="AH186" s="10">
        <f t="shared" si="116"/>
        <v>746</v>
      </c>
      <c r="AI186" s="10">
        <f t="shared" si="116"/>
        <v>457</v>
      </c>
      <c r="AJ186" s="12">
        <f t="shared" si="116"/>
        <v>56</v>
      </c>
      <c r="AK186" s="12">
        <f t="shared" si="116"/>
        <v>0</v>
      </c>
      <c r="AL186" s="11">
        <f t="shared" si="116"/>
        <v>1318077</v>
      </c>
      <c r="AM186" s="11">
        <f t="shared" si="116"/>
        <v>0</v>
      </c>
      <c r="AN186" s="12">
        <f t="shared" si="116"/>
        <v>0</v>
      </c>
      <c r="AO186" s="12">
        <f t="shared" si="116"/>
        <v>15</v>
      </c>
      <c r="AP186" s="11">
        <f t="shared" si="116"/>
        <v>10366653</v>
      </c>
      <c r="AQ186" s="11">
        <f t="shared" si="116"/>
        <v>0</v>
      </c>
      <c r="AR186" s="12">
        <f t="shared" si="116"/>
        <v>0</v>
      </c>
      <c r="AS186" s="12">
        <f t="shared" si="116"/>
        <v>0</v>
      </c>
      <c r="AT186" s="11">
        <f t="shared" si="116"/>
        <v>0</v>
      </c>
      <c r="AU186" s="11">
        <f t="shared" si="116"/>
        <v>0</v>
      </c>
      <c r="AV186" s="12">
        <f t="shared" si="116"/>
        <v>0</v>
      </c>
      <c r="AW186" s="12">
        <f t="shared" si="116"/>
        <v>0</v>
      </c>
      <c r="AX186" s="11">
        <f t="shared" si="116"/>
        <v>0</v>
      </c>
      <c r="AY186" s="11">
        <f t="shared" si="116"/>
        <v>0</v>
      </c>
      <c r="AZ186" s="12">
        <f t="shared" si="116"/>
        <v>0</v>
      </c>
      <c r="BA186" s="12">
        <f t="shared" si="116"/>
        <v>0</v>
      </c>
      <c r="BB186" s="11">
        <f t="shared" si="116"/>
        <v>0</v>
      </c>
      <c r="BC186" s="11">
        <f t="shared" si="116"/>
        <v>0</v>
      </c>
      <c r="BD186" s="12">
        <f t="shared" si="116"/>
        <v>0</v>
      </c>
      <c r="BE186" s="12">
        <f t="shared" si="116"/>
        <v>0</v>
      </c>
      <c r="BF186" s="11">
        <f t="shared" si="116"/>
        <v>-4999204</v>
      </c>
      <c r="BG186" s="11">
        <f t="shared" si="116"/>
        <v>0</v>
      </c>
      <c r="BH186" s="12">
        <f t="shared" si="116"/>
        <v>16</v>
      </c>
      <c r="BI186" s="12">
        <f t="shared" si="116"/>
        <v>0</v>
      </c>
      <c r="BJ186" s="11">
        <f t="shared" si="116"/>
        <v>1963240</v>
      </c>
      <c r="BK186" s="11">
        <f t="shared" si="116"/>
        <v>0</v>
      </c>
      <c r="BL186" s="12">
        <f t="shared" si="116"/>
        <v>0</v>
      </c>
      <c r="BM186" s="12">
        <f t="shared" si="116"/>
        <v>0</v>
      </c>
      <c r="BN186" s="11">
        <f t="shared" si="116"/>
        <v>0</v>
      </c>
      <c r="BO186" s="11">
        <f t="shared" si="116"/>
        <v>0</v>
      </c>
      <c r="BP186" s="12">
        <f t="shared" si="116"/>
        <v>145</v>
      </c>
      <c r="BQ186" s="12">
        <f t="shared" si="116"/>
        <v>0</v>
      </c>
      <c r="BR186" s="11">
        <f t="shared" si="116"/>
        <v>204876</v>
      </c>
      <c r="BS186" s="11">
        <f t="shared" si="116"/>
        <v>0</v>
      </c>
      <c r="BT186" s="12">
        <f t="shared" si="116"/>
        <v>0</v>
      </c>
      <c r="BU186" s="12">
        <f t="shared" si="116"/>
        <v>0</v>
      </c>
      <c r="BV186" s="11">
        <f t="shared" si="116"/>
        <v>0</v>
      </c>
      <c r="BW186" s="11">
        <f t="shared" si="116"/>
        <v>0</v>
      </c>
      <c r="BX186" s="12">
        <f t="shared" si="116"/>
        <v>0</v>
      </c>
      <c r="BY186" s="12">
        <f t="shared" si="116"/>
        <v>0</v>
      </c>
      <c r="BZ186" s="11">
        <f t="shared" si="116"/>
        <v>0</v>
      </c>
      <c r="CA186" s="11">
        <f t="shared" si="116"/>
        <v>0</v>
      </c>
      <c r="CB186" s="12">
        <f t="shared" si="116"/>
        <v>62</v>
      </c>
      <c r="CC186" s="12">
        <f t="shared" si="116"/>
        <v>0</v>
      </c>
      <c r="CD186" s="11">
        <f t="shared" si="116"/>
        <v>0</v>
      </c>
      <c r="CE186" s="11">
        <f t="shared" si="116"/>
        <v>0</v>
      </c>
      <c r="CF186" s="12">
        <f t="shared" si="116"/>
        <v>0</v>
      </c>
      <c r="CG186" s="12">
        <f t="shared" si="116"/>
        <v>-95</v>
      </c>
      <c r="CH186" s="11">
        <f t="shared" si="116"/>
        <v>-161602</v>
      </c>
      <c r="CI186" s="11">
        <f t="shared" si="116"/>
        <v>0</v>
      </c>
      <c r="CJ186" s="12">
        <f t="shared" si="116"/>
        <v>279</v>
      </c>
      <c r="CK186" s="12">
        <f t="shared" si="116"/>
        <v>-80</v>
      </c>
      <c r="CL186" s="11">
        <f t="shared" si="116"/>
        <v>8692039</v>
      </c>
      <c r="CM186" s="11">
        <f t="shared" si="116"/>
        <v>0</v>
      </c>
      <c r="CN186" s="13"/>
      <c r="CO186" s="13"/>
      <c r="CP186" s="13"/>
      <c r="CQ186" s="13"/>
      <c r="CR186" s="13"/>
      <c r="CS186" s="13"/>
      <c r="CT186" s="14"/>
      <c r="CU186" s="8"/>
      <c r="CV186" s="8"/>
      <c r="CW186" s="9"/>
      <c r="CX186" s="14"/>
      <c r="CY186" s="8"/>
      <c r="CZ186" s="8"/>
      <c r="DA186" s="8"/>
      <c r="DB186" s="11"/>
      <c r="DC186" s="13"/>
      <c r="DD186" s="15"/>
    </row>
    <row r="187" spans="2:1477" s="6" customFormat="1" ht="6.75" customHeight="1" thickTop="1" thickBot="1">
      <c r="B187" s="17"/>
      <c r="C187" s="18"/>
      <c r="D187" s="19"/>
      <c r="E187" s="20"/>
      <c r="F187" s="21"/>
      <c r="G187" s="21"/>
      <c r="H187" s="22"/>
      <c r="I187" s="22"/>
      <c r="J187" s="22"/>
      <c r="K187" s="22"/>
      <c r="L187" s="22"/>
      <c r="M187" s="22"/>
      <c r="N187" s="22"/>
      <c r="O187" s="22"/>
      <c r="P187" s="23"/>
      <c r="Q187" s="23"/>
      <c r="R187" s="22"/>
      <c r="S187" s="22"/>
      <c r="T187" s="24"/>
      <c r="U187" s="24"/>
      <c r="V187" s="70"/>
      <c r="W187" s="24"/>
      <c r="X187" s="24"/>
      <c r="Y187" s="24"/>
      <c r="Z187" s="24"/>
      <c r="AA187" s="24"/>
      <c r="AB187" s="24"/>
      <c r="AC187" s="24"/>
      <c r="AD187" s="148"/>
      <c r="AE187" s="22"/>
      <c r="AF187" s="24"/>
      <c r="AG187" s="24"/>
      <c r="AH187" s="23"/>
      <c r="AI187" s="23"/>
      <c r="AJ187" s="25"/>
      <c r="AK187" s="25"/>
      <c r="AL187" s="24"/>
      <c r="AM187" s="24"/>
      <c r="AN187" s="25"/>
      <c r="AO187" s="25"/>
      <c r="AP187" s="24"/>
      <c r="AQ187" s="24"/>
      <c r="AR187" s="25"/>
      <c r="AS187" s="25"/>
      <c r="AT187" s="24"/>
      <c r="AU187" s="24"/>
      <c r="AV187" s="25"/>
      <c r="AW187" s="25"/>
      <c r="AX187" s="24"/>
      <c r="AY187" s="24"/>
      <c r="AZ187" s="25"/>
      <c r="BA187" s="25"/>
      <c r="BB187" s="24"/>
      <c r="BC187" s="24"/>
      <c r="BD187" s="25"/>
      <c r="BE187" s="25"/>
      <c r="BF187" s="24"/>
      <c r="BG187" s="24"/>
      <c r="BH187" s="25"/>
      <c r="BI187" s="25"/>
      <c r="BJ187" s="24"/>
      <c r="BK187" s="24"/>
      <c r="BL187" s="25"/>
      <c r="BM187" s="25"/>
      <c r="BN187" s="24"/>
      <c r="BO187" s="24"/>
      <c r="BP187" s="25"/>
      <c r="BQ187" s="25"/>
      <c r="BR187" s="24"/>
      <c r="BS187" s="24"/>
      <c r="BT187" s="25"/>
      <c r="BU187" s="25"/>
      <c r="BV187" s="24"/>
      <c r="BW187" s="24"/>
      <c r="BX187" s="25"/>
      <c r="BY187" s="25"/>
      <c r="BZ187" s="24"/>
      <c r="CA187" s="24"/>
      <c r="CB187" s="25"/>
      <c r="CC187" s="25"/>
      <c r="CD187" s="24"/>
      <c r="CE187" s="24"/>
      <c r="CF187" s="25"/>
      <c r="CG187" s="25"/>
      <c r="CH187" s="24"/>
      <c r="CI187" s="24"/>
      <c r="CJ187" s="25"/>
      <c r="CK187" s="25"/>
      <c r="CL187" s="24"/>
      <c r="CM187" s="24"/>
      <c r="CN187" s="26"/>
      <c r="CO187" s="26"/>
      <c r="CP187" s="26"/>
      <c r="CQ187" s="26"/>
      <c r="CR187" s="26"/>
      <c r="CS187" s="26"/>
      <c r="CT187" s="27"/>
      <c r="CU187" s="21"/>
      <c r="CV187" s="21"/>
      <c r="CW187" s="22"/>
      <c r="CX187" s="27"/>
      <c r="CY187" s="21"/>
      <c r="CZ187" s="21"/>
      <c r="DA187" s="21"/>
      <c r="DB187" s="24"/>
      <c r="DC187" s="26"/>
      <c r="DD187" s="13"/>
    </row>
    <row r="188" spans="2:1477" s="6" customFormat="1" ht="24" customHeight="1" thickTop="1" thickBot="1">
      <c r="B188" s="261" t="s">
        <v>40</v>
      </c>
      <c r="C188" s="262"/>
      <c r="D188" s="263"/>
      <c r="E188" s="7"/>
      <c r="F188" s="8"/>
      <c r="G188" s="9">
        <f t="shared" ref="G188:L188" si="117">SUM(G9,G41,G73,G98,G126,G145,G161,G175,)</f>
        <v>93</v>
      </c>
      <c r="H188" s="9">
        <f t="shared" si="117"/>
        <v>170</v>
      </c>
      <c r="I188" s="9">
        <f t="shared" si="117"/>
        <v>195</v>
      </c>
      <c r="J188" s="9">
        <f t="shared" si="117"/>
        <v>25299</v>
      </c>
      <c r="K188" s="9">
        <f t="shared" si="117"/>
        <v>39497</v>
      </c>
      <c r="L188" s="9">
        <f t="shared" si="117"/>
        <v>38832</v>
      </c>
      <c r="M188" s="143">
        <f>IF(G188=0,0,N188/G188)</f>
        <v>0.86021505376344087</v>
      </c>
      <c r="N188" s="9">
        <f t="shared" ref="N188:AC188" si="118">SUM(N9,N41,N73,N98,N126,N145,N161,N175,)</f>
        <v>80</v>
      </c>
      <c r="O188" s="9">
        <f t="shared" si="118"/>
        <v>665</v>
      </c>
      <c r="P188" s="10">
        <f t="shared" si="118"/>
        <v>74</v>
      </c>
      <c r="Q188" s="10">
        <f t="shared" si="118"/>
        <v>0</v>
      </c>
      <c r="R188" s="9">
        <f t="shared" si="118"/>
        <v>12085</v>
      </c>
      <c r="S188" s="9">
        <f t="shared" si="118"/>
        <v>2165</v>
      </c>
      <c r="T188" s="11">
        <f t="shared" si="118"/>
        <v>571974753</v>
      </c>
      <c r="U188" s="11">
        <f t="shared" si="118"/>
        <v>6145012</v>
      </c>
      <c r="V188" s="11">
        <f t="shared" si="118"/>
        <v>565829742</v>
      </c>
      <c r="W188" s="11">
        <f t="shared" si="118"/>
        <v>581978774</v>
      </c>
      <c r="X188" s="11">
        <f t="shared" si="118"/>
        <v>588606001</v>
      </c>
      <c r="Y188" s="11">
        <f t="shared" si="118"/>
        <v>-425356</v>
      </c>
      <c r="Z188" s="11">
        <f t="shared" si="118"/>
        <v>1133194</v>
      </c>
      <c r="AA188" s="11">
        <f t="shared" si="118"/>
        <v>707838</v>
      </c>
      <c r="AB188" s="11">
        <f t="shared" si="118"/>
        <v>589313838</v>
      </c>
      <c r="AC188" s="11">
        <f t="shared" si="118"/>
        <v>592743727</v>
      </c>
      <c r="AD188" s="142">
        <f>IF(G188=0,0,AE188/G188)</f>
        <v>0.93548387096774188</v>
      </c>
      <c r="AE188" s="145">
        <f t="shared" ref="AE188:BJ188" si="119">SUM(AE9,AE41,AE73,AE98,AE126,AE145,AE161,AE175,)</f>
        <v>87</v>
      </c>
      <c r="AF188" s="11">
        <f t="shared" si="119"/>
        <v>4228217</v>
      </c>
      <c r="AG188" s="11">
        <f t="shared" si="119"/>
        <v>10219470</v>
      </c>
      <c r="AH188" s="10">
        <f t="shared" si="119"/>
        <v>8276</v>
      </c>
      <c r="AI188" s="10">
        <f t="shared" si="119"/>
        <v>3485</v>
      </c>
      <c r="AJ188" s="12">
        <f t="shared" si="119"/>
        <v>309</v>
      </c>
      <c r="AK188" s="12">
        <f t="shared" si="119"/>
        <v>304</v>
      </c>
      <c r="AL188" s="11">
        <f t="shared" si="119"/>
        <v>4783864</v>
      </c>
      <c r="AM188" s="11">
        <f t="shared" si="119"/>
        <v>610212</v>
      </c>
      <c r="AN188" s="12">
        <f t="shared" si="119"/>
        <v>512</v>
      </c>
      <c r="AO188" s="12">
        <f t="shared" si="119"/>
        <v>908</v>
      </c>
      <c r="AP188" s="11">
        <f t="shared" si="119"/>
        <v>5535482</v>
      </c>
      <c r="AQ188" s="11">
        <f t="shared" si="119"/>
        <v>959030</v>
      </c>
      <c r="AR188" s="12">
        <f t="shared" si="119"/>
        <v>0</v>
      </c>
      <c r="AS188" s="12">
        <f t="shared" si="119"/>
        <v>0</v>
      </c>
      <c r="AT188" s="11">
        <f t="shared" si="119"/>
        <v>2420</v>
      </c>
      <c r="AU188" s="11">
        <f t="shared" si="119"/>
        <v>0</v>
      </c>
      <c r="AV188" s="12">
        <f t="shared" si="119"/>
        <v>0</v>
      </c>
      <c r="AW188" s="12">
        <f t="shared" si="119"/>
        <v>0</v>
      </c>
      <c r="AX188" s="11">
        <f t="shared" si="119"/>
        <v>-1195370</v>
      </c>
      <c r="AY188" s="11">
        <f t="shared" si="119"/>
        <v>0</v>
      </c>
      <c r="AZ188" s="12">
        <f t="shared" si="119"/>
        <v>0</v>
      </c>
      <c r="BA188" s="12">
        <f t="shared" si="119"/>
        <v>0</v>
      </c>
      <c r="BB188" s="11">
        <f t="shared" si="119"/>
        <v>0</v>
      </c>
      <c r="BC188" s="11">
        <f t="shared" si="119"/>
        <v>0</v>
      </c>
      <c r="BD188" s="12">
        <f t="shared" si="119"/>
        <v>47</v>
      </c>
      <c r="BE188" s="12">
        <f t="shared" si="119"/>
        <v>59</v>
      </c>
      <c r="BF188" s="11">
        <f t="shared" si="119"/>
        <v>778006</v>
      </c>
      <c r="BG188" s="11">
        <f t="shared" si="119"/>
        <v>5020</v>
      </c>
      <c r="BH188" s="12">
        <f t="shared" si="119"/>
        <v>32</v>
      </c>
      <c r="BI188" s="12">
        <f t="shared" si="119"/>
        <v>75</v>
      </c>
      <c r="BJ188" s="11">
        <f t="shared" si="119"/>
        <v>146018</v>
      </c>
      <c r="BK188" s="11">
        <f t="shared" ref="BK188:CM188" si="120">SUM(BK9,BK41,BK73,BK98,BK126,BK145,BK161,BK175,)</f>
        <v>12870</v>
      </c>
      <c r="BL188" s="12">
        <f t="shared" si="120"/>
        <v>0</v>
      </c>
      <c r="BM188" s="12">
        <f t="shared" si="120"/>
        <v>0</v>
      </c>
      <c r="BN188" s="11">
        <f t="shared" si="120"/>
        <v>0</v>
      </c>
      <c r="BO188" s="11">
        <f t="shared" si="120"/>
        <v>0</v>
      </c>
      <c r="BP188" s="12">
        <f t="shared" si="120"/>
        <v>1322</v>
      </c>
      <c r="BQ188" s="12">
        <f t="shared" si="120"/>
        <v>645</v>
      </c>
      <c r="BR188" s="11">
        <f t="shared" si="120"/>
        <v>789586</v>
      </c>
      <c r="BS188" s="11">
        <f t="shared" si="120"/>
        <v>16356</v>
      </c>
      <c r="BT188" s="12">
        <f t="shared" si="120"/>
        <v>0</v>
      </c>
      <c r="BU188" s="12">
        <f t="shared" si="120"/>
        <v>40</v>
      </c>
      <c r="BV188" s="11">
        <f t="shared" si="120"/>
        <v>183969</v>
      </c>
      <c r="BW188" s="11">
        <f t="shared" si="120"/>
        <v>79113</v>
      </c>
      <c r="BX188" s="12">
        <f t="shared" si="120"/>
        <v>0</v>
      </c>
      <c r="BY188" s="12">
        <f t="shared" si="120"/>
        <v>60</v>
      </c>
      <c r="BZ188" s="11">
        <f t="shared" si="120"/>
        <v>380599</v>
      </c>
      <c r="CA188" s="11">
        <f t="shared" si="120"/>
        <v>601673</v>
      </c>
      <c r="CB188" s="12">
        <f t="shared" si="120"/>
        <v>120</v>
      </c>
      <c r="CC188" s="12">
        <f t="shared" si="120"/>
        <v>0</v>
      </c>
      <c r="CD188" s="11">
        <f t="shared" si="120"/>
        <v>0</v>
      </c>
      <c r="CE188" s="11">
        <f t="shared" si="120"/>
        <v>0</v>
      </c>
      <c r="CF188" s="12">
        <f t="shared" si="120"/>
        <v>0</v>
      </c>
      <c r="CG188" s="12">
        <f t="shared" si="120"/>
        <v>-25</v>
      </c>
      <c r="CH188" s="11">
        <f t="shared" si="120"/>
        <v>-118879</v>
      </c>
      <c r="CI188" s="11">
        <f t="shared" si="120"/>
        <v>0</v>
      </c>
      <c r="CJ188" s="12">
        <f t="shared" si="120"/>
        <v>2342</v>
      </c>
      <c r="CK188" s="12">
        <f t="shared" si="120"/>
        <v>2066</v>
      </c>
      <c r="CL188" s="11">
        <f t="shared" si="120"/>
        <v>11285695</v>
      </c>
      <c r="CM188" s="11">
        <f t="shared" si="120"/>
        <v>2284276</v>
      </c>
      <c r="CN188" s="13"/>
      <c r="CO188" s="13"/>
      <c r="CP188" s="13"/>
      <c r="CQ188" s="13"/>
      <c r="CR188" s="13"/>
      <c r="CS188" s="13"/>
      <c r="CT188" s="14"/>
      <c r="CU188" s="8"/>
      <c r="CV188" s="8"/>
      <c r="CW188" s="9"/>
      <c r="CX188" s="14"/>
      <c r="CY188" s="8"/>
      <c r="CZ188" s="8"/>
      <c r="DA188" s="8"/>
      <c r="DB188" s="11"/>
      <c r="DC188" s="13"/>
      <c r="DD188" s="15"/>
    </row>
    <row r="189" spans="2:1477" s="6" customFormat="1" ht="6.75" customHeight="1" thickTop="1" thickBot="1">
      <c r="B189" s="17"/>
      <c r="C189" s="18"/>
      <c r="D189" s="19"/>
      <c r="E189" s="20"/>
      <c r="F189" s="21"/>
      <c r="G189" s="21"/>
      <c r="H189" s="22"/>
      <c r="I189" s="22"/>
      <c r="J189" s="22"/>
      <c r="K189" s="22"/>
      <c r="L189" s="22"/>
      <c r="M189" s="22"/>
      <c r="N189" s="22"/>
      <c r="O189" s="22"/>
      <c r="P189" s="23"/>
      <c r="Q189" s="23"/>
      <c r="R189" s="22"/>
      <c r="S189" s="22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148"/>
      <c r="AE189" s="22"/>
      <c r="AF189" s="24"/>
      <c r="AG189" s="24"/>
      <c r="AH189" s="23"/>
      <c r="AI189" s="23"/>
      <c r="AJ189" s="25"/>
      <c r="AK189" s="25"/>
      <c r="AL189" s="24"/>
      <c r="AM189" s="24"/>
      <c r="AN189" s="25"/>
      <c r="AO189" s="25"/>
      <c r="AP189" s="24"/>
      <c r="AQ189" s="24"/>
      <c r="AR189" s="25"/>
      <c r="AS189" s="25"/>
      <c r="AT189" s="24"/>
      <c r="AU189" s="24"/>
      <c r="AV189" s="25"/>
      <c r="AW189" s="25"/>
      <c r="AX189" s="24"/>
      <c r="AY189" s="24"/>
      <c r="AZ189" s="25"/>
      <c r="BA189" s="25"/>
      <c r="BB189" s="24"/>
      <c r="BC189" s="24"/>
      <c r="BD189" s="25"/>
      <c r="BE189" s="25"/>
      <c r="BF189" s="24"/>
      <c r="BG189" s="24"/>
      <c r="BH189" s="25"/>
      <c r="BI189" s="25"/>
      <c r="BJ189" s="24"/>
      <c r="BK189" s="24"/>
      <c r="BL189" s="25"/>
      <c r="BM189" s="25"/>
      <c r="BN189" s="24"/>
      <c r="BO189" s="24"/>
      <c r="BP189" s="25"/>
      <c r="BQ189" s="25"/>
      <c r="BR189" s="24"/>
      <c r="BS189" s="24"/>
      <c r="BT189" s="25"/>
      <c r="BU189" s="25"/>
      <c r="BV189" s="24"/>
      <c r="BW189" s="24"/>
      <c r="BX189" s="25"/>
      <c r="BY189" s="25"/>
      <c r="BZ189" s="24"/>
      <c r="CA189" s="24"/>
      <c r="CB189" s="25"/>
      <c r="CC189" s="25"/>
      <c r="CD189" s="24"/>
      <c r="CE189" s="24"/>
      <c r="CF189" s="25"/>
      <c r="CG189" s="25"/>
      <c r="CH189" s="24"/>
      <c r="CI189" s="24"/>
      <c r="CJ189" s="25"/>
      <c r="CK189" s="25"/>
      <c r="CL189" s="24"/>
      <c r="CM189" s="24"/>
      <c r="CN189" s="26"/>
      <c r="CO189" s="26"/>
      <c r="CP189" s="26"/>
      <c r="CQ189" s="26"/>
      <c r="CR189" s="26"/>
      <c r="CS189" s="26"/>
      <c r="CT189" s="27"/>
      <c r="CU189" s="21"/>
      <c r="CV189" s="21"/>
      <c r="CW189" s="22"/>
      <c r="CX189" s="27"/>
      <c r="CY189" s="21"/>
      <c r="CZ189" s="21"/>
      <c r="DA189" s="21"/>
      <c r="DB189" s="24"/>
      <c r="DC189" s="26"/>
      <c r="DD189" s="13"/>
    </row>
    <row r="190" spans="2:1477" s="6" customFormat="1" ht="24" customHeight="1" thickTop="1" thickBot="1">
      <c r="B190" s="261" t="s">
        <v>41</v>
      </c>
      <c r="C190" s="262"/>
      <c r="D190" s="263"/>
      <c r="E190" s="7"/>
      <c r="F190" s="8"/>
      <c r="G190" s="9">
        <f t="shared" ref="G190:L190" si="121">SUM(G185,G172,G152,G133,G108,G81,G46,G18)</f>
        <v>51</v>
      </c>
      <c r="H190" s="9">
        <f t="shared" si="121"/>
        <v>82</v>
      </c>
      <c r="I190" s="9">
        <f t="shared" si="121"/>
        <v>179</v>
      </c>
      <c r="J190" s="9">
        <f t="shared" si="121"/>
        <v>19204</v>
      </c>
      <c r="K190" s="9">
        <f t="shared" si="121"/>
        <v>27274</v>
      </c>
      <c r="L190" s="9">
        <f t="shared" si="121"/>
        <v>26200</v>
      </c>
      <c r="M190" s="143">
        <f>IF(G190=0,0,N190/G190)</f>
        <v>0.88235294117647056</v>
      </c>
      <c r="N190" s="9">
        <f t="shared" ref="N190:AC190" si="122">SUM(N185,N172,N152,N133,N108,N81,N46,N18)</f>
        <v>45</v>
      </c>
      <c r="O190" s="9">
        <f t="shared" si="122"/>
        <v>1074</v>
      </c>
      <c r="P190" s="10">
        <f t="shared" si="122"/>
        <v>182</v>
      </c>
      <c r="Q190" s="10">
        <f t="shared" si="122"/>
        <v>0</v>
      </c>
      <c r="R190" s="9">
        <f t="shared" si="122"/>
        <v>7374</v>
      </c>
      <c r="S190" s="9">
        <f t="shared" si="122"/>
        <v>696</v>
      </c>
      <c r="T190" s="11">
        <f t="shared" si="122"/>
        <v>721618364</v>
      </c>
      <c r="U190" s="11">
        <f t="shared" si="122"/>
        <v>3531495</v>
      </c>
      <c r="V190" s="11">
        <f t="shared" si="122"/>
        <v>718086869</v>
      </c>
      <c r="W190" s="11">
        <f t="shared" si="122"/>
        <v>746150582</v>
      </c>
      <c r="X190" s="11">
        <f t="shared" si="122"/>
        <v>750681623</v>
      </c>
      <c r="Y190" s="11">
        <f t="shared" si="122"/>
        <v>-551882</v>
      </c>
      <c r="Z190" s="11">
        <f t="shared" si="122"/>
        <v>5751239</v>
      </c>
      <c r="AA190" s="11">
        <f t="shared" si="122"/>
        <v>5199357</v>
      </c>
      <c r="AB190" s="11">
        <f t="shared" si="122"/>
        <v>755880980</v>
      </c>
      <c r="AC190" s="11">
        <f t="shared" si="122"/>
        <v>744874308</v>
      </c>
      <c r="AD190" s="142">
        <f>IF(G190=0,0,AE190/G190)</f>
        <v>0.94117647058823528</v>
      </c>
      <c r="AE190" s="145">
        <f t="shared" ref="AE190:BJ190" si="123">SUM(AE185,AE172,AE152,AE133,AE108,AE81,AE46,AE18)</f>
        <v>48</v>
      </c>
      <c r="AF190" s="11">
        <f t="shared" si="123"/>
        <v>3206898</v>
      </c>
      <c r="AG190" s="11">
        <f t="shared" si="123"/>
        <v>24573973</v>
      </c>
      <c r="AH190" s="10">
        <f t="shared" si="123"/>
        <v>3984</v>
      </c>
      <c r="AI190" s="10">
        <f t="shared" si="123"/>
        <v>2082</v>
      </c>
      <c r="AJ190" s="12">
        <f t="shared" si="123"/>
        <v>210</v>
      </c>
      <c r="AK190" s="12">
        <f t="shared" si="123"/>
        <v>282</v>
      </c>
      <c r="AL190" s="11">
        <f t="shared" si="123"/>
        <v>8668983</v>
      </c>
      <c r="AM190" s="11">
        <f t="shared" si="123"/>
        <v>3758222</v>
      </c>
      <c r="AN190" s="12">
        <f t="shared" si="123"/>
        <v>249</v>
      </c>
      <c r="AO190" s="12">
        <f t="shared" si="123"/>
        <v>309</v>
      </c>
      <c r="AP190" s="11">
        <f t="shared" si="123"/>
        <v>16919350</v>
      </c>
      <c r="AQ190" s="11">
        <f t="shared" si="123"/>
        <v>559205</v>
      </c>
      <c r="AR190" s="12">
        <f t="shared" si="123"/>
        <v>0</v>
      </c>
      <c r="AS190" s="12">
        <f t="shared" si="123"/>
        <v>0</v>
      </c>
      <c r="AT190" s="11">
        <f t="shared" si="123"/>
        <v>34372</v>
      </c>
      <c r="AU190" s="11">
        <f t="shared" si="123"/>
        <v>0</v>
      </c>
      <c r="AV190" s="12">
        <f t="shared" si="123"/>
        <v>0</v>
      </c>
      <c r="AW190" s="12">
        <f t="shared" si="123"/>
        <v>0</v>
      </c>
      <c r="AX190" s="11">
        <f t="shared" si="123"/>
        <v>0</v>
      </c>
      <c r="AY190" s="11">
        <f t="shared" si="123"/>
        <v>0</v>
      </c>
      <c r="AZ190" s="12">
        <f t="shared" si="123"/>
        <v>0</v>
      </c>
      <c r="BA190" s="12">
        <f t="shared" si="123"/>
        <v>0</v>
      </c>
      <c r="BB190" s="11">
        <f t="shared" si="123"/>
        <v>0</v>
      </c>
      <c r="BC190" s="11">
        <f t="shared" si="123"/>
        <v>0</v>
      </c>
      <c r="BD190" s="12">
        <f t="shared" si="123"/>
        <v>263</v>
      </c>
      <c r="BE190" s="12">
        <f t="shared" si="123"/>
        <v>71</v>
      </c>
      <c r="BF190" s="11">
        <f t="shared" si="123"/>
        <v>-3438817</v>
      </c>
      <c r="BG190" s="11">
        <f t="shared" si="123"/>
        <v>121938</v>
      </c>
      <c r="BH190" s="12">
        <f t="shared" si="123"/>
        <v>31</v>
      </c>
      <c r="BI190" s="12">
        <f t="shared" si="123"/>
        <v>0</v>
      </c>
      <c r="BJ190" s="11">
        <f t="shared" si="123"/>
        <v>2168219</v>
      </c>
      <c r="BK190" s="11">
        <f t="shared" ref="BK190:CM190" si="124">SUM(BK185,BK172,BK152,BK133,BK108,BK81,BK46,BK18)</f>
        <v>324413</v>
      </c>
      <c r="BL190" s="12">
        <f t="shared" si="124"/>
        <v>0</v>
      </c>
      <c r="BM190" s="12">
        <f t="shared" si="124"/>
        <v>0</v>
      </c>
      <c r="BN190" s="11">
        <f t="shared" si="124"/>
        <v>0</v>
      </c>
      <c r="BO190" s="11">
        <f t="shared" si="124"/>
        <v>0</v>
      </c>
      <c r="BP190" s="12">
        <f t="shared" si="124"/>
        <v>635</v>
      </c>
      <c r="BQ190" s="12">
        <f t="shared" si="124"/>
        <v>116</v>
      </c>
      <c r="BR190" s="11">
        <f t="shared" si="124"/>
        <v>869342</v>
      </c>
      <c r="BS190" s="11">
        <f t="shared" si="124"/>
        <v>85050</v>
      </c>
      <c r="BT190" s="12">
        <f t="shared" si="124"/>
        <v>0</v>
      </c>
      <c r="BU190" s="12">
        <f t="shared" si="124"/>
        <v>0</v>
      </c>
      <c r="BV190" s="11">
        <f t="shared" si="124"/>
        <v>0</v>
      </c>
      <c r="BW190" s="11">
        <f t="shared" si="124"/>
        <v>0</v>
      </c>
      <c r="BX190" s="12">
        <f t="shared" si="124"/>
        <v>135</v>
      </c>
      <c r="BY190" s="12">
        <f t="shared" si="124"/>
        <v>13</v>
      </c>
      <c r="BZ190" s="11">
        <f t="shared" si="124"/>
        <v>258951</v>
      </c>
      <c r="CA190" s="11">
        <f t="shared" si="124"/>
        <v>258951</v>
      </c>
      <c r="CB190" s="12">
        <f t="shared" si="124"/>
        <v>62</v>
      </c>
      <c r="CC190" s="12">
        <f t="shared" si="124"/>
        <v>0</v>
      </c>
      <c r="CD190" s="11">
        <f t="shared" si="124"/>
        <v>0</v>
      </c>
      <c r="CE190" s="11">
        <f t="shared" si="124"/>
        <v>0</v>
      </c>
      <c r="CF190" s="12">
        <f t="shared" si="124"/>
        <v>0</v>
      </c>
      <c r="CG190" s="12">
        <f t="shared" si="124"/>
        <v>-95</v>
      </c>
      <c r="CH190" s="11">
        <f t="shared" si="124"/>
        <v>-338426</v>
      </c>
      <c r="CI190" s="11">
        <f t="shared" si="124"/>
        <v>0</v>
      </c>
      <c r="CJ190" s="12">
        <f t="shared" si="124"/>
        <v>1585</v>
      </c>
      <c r="CK190" s="12">
        <f t="shared" si="124"/>
        <v>696</v>
      </c>
      <c r="CL190" s="11">
        <f t="shared" si="124"/>
        <v>25141978</v>
      </c>
      <c r="CM190" s="11">
        <f t="shared" si="124"/>
        <v>5107781</v>
      </c>
      <c r="CN190" s="13"/>
      <c r="CO190" s="13"/>
      <c r="CP190" s="13"/>
      <c r="CQ190" s="13"/>
      <c r="CR190" s="13"/>
      <c r="CS190" s="13"/>
      <c r="CT190" s="14"/>
      <c r="CU190" s="8"/>
      <c r="CV190" s="8"/>
      <c r="CW190" s="9"/>
      <c r="CX190" s="14"/>
      <c r="CY190" s="8"/>
      <c r="CZ190" s="8"/>
      <c r="DA190" s="8"/>
      <c r="DB190" s="11"/>
      <c r="DC190" s="13"/>
      <c r="DD190" s="15"/>
    </row>
    <row r="191" spans="2:1477" s="6" customFormat="1" ht="6.75" customHeight="1" thickTop="1" thickBot="1">
      <c r="B191" s="17"/>
      <c r="C191" s="18"/>
      <c r="D191" s="19"/>
      <c r="E191" s="20"/>
      <c r="F191" s="21"/>
      <c r="G191" s="21"/>
      <c r="H191" s="22"/>
      <c r="I191" s="22"/>
      <c r="J191" s="22"/>
      <c r="K191" s="22"/>
      <c r="L191" s="22"/>
      <c r="M191" s="22"/>
      <c r="N191" s="22"/>
      <c r="O191" s="22"/>
      <c r="P191" s="23"/>
      <c r="Q191" s="23"/>
      <c r="R191" s="22"/>
      <c r="S191" s="22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148"/>
      <c r="AE191" s="22"/>
      <c r="AF191" s="24"/>
      <c r="AG191" s="24"/>
      <c r="AH191" s="23"/>
      <c r="AI191" s="23"/>
      <c r="AJ191" s="25"/>
      <c r="AK191" s="25"/>
      <c r="AL191" s="24"/>
      <c r="AM191" s="24"/>
      <c r="AN191" s="25"/>
      <c r="AO191" s="25"/>
      <c r="AP191" s="24"/>
      <c r="AQ191" s="24"/>
      <c r="AR191" s="25"/>
      <c r="AS191" s="25"/>
      <c r="AT191" s="24"/>
      <c r="AU191" s="24"/>
      <c r="AV191" s="25"/>
      <c r="AW191" s="25"/>
      <c r="AX191" s="24"/>
      <c r="AY191" s="24"/>
      <c r="AZ191" s="25"/>
      <c r="BA191" s="25"/>
      <c r="BB191" s="24"/>
      <c r="BC191" s="24"/>
      <c r="BD191" s="25"/>
      <c r="BE191" s="25"/>
      <c r="BF191" s="24"/>
      <c r="BG191" s="24"/>
      <c r="BH191" s="25"/>
      <c r="BI191" s="25"/>
      <c r="BJ191" s="24"/>
      <c r="BK191" s="24"/>
      <c r="BL191" s="25"/>
      <c r="BM191" s="25"/>
      <c r="BN191" s="24"/>
      <c r="BO191" s="24"/>
      <c r="BP191" s="25"/>
      <c r="BQ191" s="25"/>
      <c r="BR191" s="24"/>
      <c r="BS191" s="24"/>
      <c r="BT191" s="25"/>
      <c r="BU191" s="25"/>
      <c r="BV191" s="24"/>
      <c r="BW191" s="24"/>
      <c r="BX191" s="25"/>
      <c r="BY191" s="25"/>
      <c r="BZ191" s="24"/>
      <c r="CA191" s="24"/>
      <c r="CB191" s="25"/>
      <c r="CC191" s="25"/>
      <c r="CD191" s="24"/>
      <c r="CE191" s="24"/>
      <c r="CF191" s="25"/>
      <c r="CG191" s="25"/>
      <c r="CH191" s="24"/>
      <c r="CI191" s="24"/>
      <c r="CJ191" s="25"/>
      <c r="CK191" s="25"/>
      <c r="CL191" s="24"/>
      <c r="CM191" s="24"/>
      <c r="CN191" s="26"/>
      <c r="CO191" s="26"/>
      <c r="CP191" s="26"/>
      <c r="CQ191" s="26"/>
      <c r="CR191" s="26"/>
      <c r="CS191" s="26"/>
      <c r="CT191" s="27"/>
      <c r="CU191" s="21"/>
      <c r="CV191" s="21"/>
      <c r="CW191" s="22"/>
      <c r="CX191" s="27"/>
      <c r="CY191" s="21"/>
      <c r="CZ191" s="21"/>
      <c r="DA191" s="21"/>
      <c r="DB191" s="24"/>
      <c r="DC191" s="26"/>
      <c r="DD191" s="13"/>
    </row>
    <row r="192" spans="2:1477" s="6" customFormat="1" ht="24" customHeight="1" thickTop="1" thickBot="1">
      <c r="B192" s="261" t="s">
        <v>42</v>
      </c>
      <c r="C192" s="262"/>
      <c r="D192" s="263"/>
      <c r="E192" s="7"/>
      <c r="F192" s="8"/>
      <c r="G192" s="9">
        <f t="shared" ref="G192:BR192" si="125">SUM(G188,G190)</f>
        <v>144</v>
      </c>
      <c r="H192" s="9">
        <f t="shared" si="125"/>
        <v>252</v>
      </c>
      <c r="I192" s="9">
        <f t="shared" si="125"/>
        <v>374</v>
      </c>
      <c r="J192" s="9">
        <f t="shared" si="125"/>
        <v>44503</v>
      </c>
      <c r="K192" s="9">
        <f t="shared" si="125"/>
        <v>66771</v>
      </c>
      <c r="L192" s="9">
        <f>SUM(L188,L190)</f>
        <v>65032</v>
      </c>
      <c r="M192" s="143">
        <f>IF(G192=0,0,N192/G192)</f>
        <v>0.86805555555555558</v>
      </c>
      <c r="N192" s="9">
        <f>SUM(N188,N190)</f>
        <v>125</v>
      </c>
      <c r="O192" s="9">
        <f t="shared" si="125"/>
        <v>1739</v>
      </c>
      <c r="P192" s="10">
        <f t="shared" si="125"/>
        <v>256</v>
      </c>
      <c r="Q192" s="10">
        <f t="shared" si="125"/>
        <v>0</v>
      </c>
      <c r="R192" s="9">
        <f t="shared" si="125"/>
        <v>19459</v>
      </c>
      <c r="S192" s="9">
        <f t="shared" si="125"/>
        <v>2861</v>
      </c>
      <c r="T192" s="11">
        <f t="shared" si="125"/>
        <v>1293593117</v>
      </c>
      <c r="U192" s="11">
        <f t="shared" si="125"/>
        <v>9676507</v>
      </c>
      <c r="V192" s="11">
        <f t="shared" si="125"/>
        <v>1283916611</v>
      </c>
      <c r="W192" s="11">
        <f t="shared" si="125"/>
        <v>1328129356</v>
      </c>
      <c r="X192" s="11">
        <f t="shared" si="125"/>
        <v>1339287624</v>
      </c>
      <c r="Y192" s="11">
        <f t="shared" si="125"/>
        <v>-977238</v>
      </c>
      <c r="Z192" s="11">
        <f t="shared" si="125"/>
        <v>6884433</v>
      </c>
      <c r="AA192" s="11">
        <f t="shared" si="125"/>
        <v>5907195</v>
      </c>
      <c r="AB192" s="11">
        <f t="shared" si="125"/>
        <v>1345194818</v>
      </c>
      <c r="AC192" s="11">
        <f>SUM(AC188,AC190)</f>
        <v>1337618035</v>
      </c>
      <c r="AD192" s="142">
        <f>IF(G192=0,0,AE192/G192)</f>
        <v>0.9375</v>
      </c>
      <c r="AE192" s="145">
        <f>SUM(AE188,AE190)</f>
        <v>135</v>
      </c>
      <c r="AF192" s="11">
        <f t="shared" si="125"/>
        <v>7435115</v>
      </c>
      <c r="AG192" s="11">
        <f t="shared" si="125"/>
        <v>34793443</v>
      </c>
      <c r="AH192" s="10">
        <f t="shared" si="125"/>
        <v>12260</v>
      </c>
      <c r="AI192" s="10">
        <f t="shared" si="125"/>
        <v>5567</v>
      </c>
      <c r="AJ192" s="12">
        <f t="shared" si="125"/>
        <v>519</v>
      </c>
      <c r="AK192" s="12">
        <f t="shared" si="125"/>
        <v>586</v>
      </c>
      <c r="AL192" s="11">
        <f t="shared" si="125"/>
        <v>13452847</v>
      </c>
      <c r="AM192" s="11">
        <f t="shared" si="125"/>
        <v>4368434</v>
      </c>
      <c r="AN192" s="12">
        <f t="shared" si="125"/>
        <v>761</v>
      </c>
      <c r="AO192" s="12">
        <f t="shared" si="125"/>
        <v>1217</v>
      </c>
      <c r="AP192" s="11">
        <f t="shared" si="125"/>
        <v>22454832</v>
      </c>
      <c r="AQ192" s="11">
        <f t="shared" si="125"/>
        <v>1518235</v>
      </c>
      <c r="AR192" s="12">
        <f t="shared" si="125"/>
        <v>0</v>
      </c>
      <c r="AS192" s="12">
        <f t="shared" si="125"/>
        <v>0</v>
      </c>
      <c r="AT192" s="11">
        <f t="shared" si="125"/>
        <v>36792</v>
      </c>
      <c r="AU192" s="11">
        <f t="shared" si="125"/>
        <v>0</v>
      </c>
      <c r="AV192" s="12">
        <f t="shared" si="125"/>
        <v>0</v>
      </c>
      <c r="AW192" s="12">
        <f t="shared" si="125"/>
        <v>0</v>
      </c>
      <c r="AX192" s="11">
        <f t="shared" si="125"/>
        <v>-1195370</v>
      </c>
      <c r="AY192" s="11">
        <f t="shared" si="125"/>
        <v>0</v>
      </c>
      <c r="AZ192" s="12">
        <f t="shared" si="125"/>
        <v>0</v>
      </c>
      <c r="BA192" s="12">
        <f t="shared" si="125"/>
        <v>0</v>
      </c>
      <c r="BB192" s="11">
        <f t="shared" si="125"/>
        <v>0</v>
      </c>
      <c r="BC192" s="11">
        <f t="shared" si="125"/>
        <v>0</v>
      </c>
      <c r="BD192" s="12">
        <f t="shared" si="125"/>
        <v>310</v>
      </c>
      <c r="BE192" s="12">
        <f t="shared" si="125"/>
        <v>130</v>
      </c>
      <c r="BF192" s="11">
        <f t="shared" si="125"/>
        <v>-2660811</v>
      </c>
      <c r="BG192" s="11">
        <f t="shared" si="125"/>
        <v>126958</v>
      </c>
      <c r="BH192" s="12">
        <f t="shared" si="125"/>
        <v>63</v>
      </c>
      <c r="BI192" s="12">
        <f t="shared" si="125"/>
        <v>75</v>
      </c>
      <c r="BJ192" s="11">
        <f t="shared" si="125"/>
        <v>2314237</v>
      </c>
      <c r="BK192" s="11">
        <f t="shared" si="125"/>
        <v>337283</v>
      </c>
      <c r="BL192" s="12">
        <f t="shared" si="125"/>
        <v>0</v>
      </c>
      <c r="BM192" s="12">
        <f t="shared" si="125"/>
        <v>0</v>
      </c>
      <c r="BN192" s="11">
        <f t="shared" si="125"/>
        <v>0</v>
      </c>
      <c r="BO192" s="11">
        <f t="shared" si="125"/>
        <v>0</v>
      </c>
      <c r="BP192" s="12">
        <f t="shared" si="125"/>
        <v>1957</v>
      </c>
      <c r="BQ192" s="12">
        <f t="shared" si="125"/>
        <v>761</v>
      </c>
      <c r="BR192" s="11">
        <f t="shared" si="125"/>
        <v>1658928</v>
      </c>
      <c r="BS192" s="11">
        <f t="shared" ref="BS192:CM192" si="126">SUM(BS188,BS190)</f>
        <v>101406</v>
      </c>
      <c r="BT192" s="12">
        <f t="shared" si="126"/>
        <v>0</v>
      </c>
      <c r="BU192" s="12">
        <f t="shared" si="126"/>
        <v>40</v>
      </c>
      <c r="BV192" s="11">
        <f t="shared" si="126"/>
        <v>183969</v>
      </c>
      <c r="BW192" s="11">
        <f t="shared" si="126"/>
        <v>79113</v>
      </c>
      <c r="BX192" s="12">
        <f t="shared" si="126"/>
        <v>135</v>
      </c>
      <c r="BY192" s="12">
        <f t="shared" si="126"/>
        <v>73</v>
      </c>
      <c r="BZ192" s="11">
        <f t="shared" si="126"/>
        <v>639550</v>
      </c>
      <c r="CA192" s="11">
        <f t="shared" si="126"/>
        <v>860624</v>
      </c>
      <c r="CB192" s="12">
        <f t="shared" si="126"/>
        <v>182</v>
      </c>
      <c r="CC192" s="12">
        <f t="shared" si="126"/>
        <v>0</v>
      </c>
      <c r="CD192" s="11">
        <f t="shared" si="126"/>
        <v>0</v>
      </c>
      <c r="CE192" s="11">
        <f t="shared" si="126"/>
        <v>0</v>
      </c>
      <c r="CF192" s="12">
        <f t="shared" si="126"/>
        <v>0</v>
      </c>
      <c r="CG192" s="12">
        <f t="shared" si="126"/>
        <v>-120</v>
      </c>
      <c r="CH192" s="11">
        <f t="shared" si="126"/>
        <v>-457305</v>
      </c>
      <c r="CI192" s="11">
        <f t="shared" si="126"/>
        <v>0</v>
      </c>
      <c r="CJ192" s="12">
        <f t="shared" si="126"/>
        <v>3927</v>
      </c>
      <c r="CK192" s="12">
        <f t="shared" si="126"/>
        <v>2762</v>
      </c>
      <c r="CL192" s="11">
        <f t="shared" si="126"/>
        <v>36427673</v>
      </c>
      <c r="CM192" s="11">
        <f t="shared" si="126"/>
        <v>7392057</v>
      </c>
      <c r="CN192" s="13"/>
      <c r="CO192" s="13"/>
      <c r="CP192" s="13"/>
      <c r="CQ192" s="13"/>
      <c r="CR192" s="13"/>
      <c r="CS192" s="13"/>
      <c r="CT192" s="14"/>
      <c r="CU192" s="8"/>
      <c r="CV192" s="8"/>
      <c r="CW192" s="9"/>
      <c r="CX192" s="14"/>
      <c r="CY192" s="8"/>
      <c r="CZ192" s="8"/>
      <c r="DA192" s="8"/>
      <c r="DB192" s="11"/>
      <c r="DC192" s="13"/>
      <c r="DD192" s="15"/>
    </row>
    <row r="193" spans="2:108" s="6" customFormat="1" ht="6.75" customHeight="1" thickTop="1">
      <c r="B193" s="17"/>
      <c r="C193" s="18"/>
      <c r="D193" s="19"/>
      <c r="E193" s="20"/>
      <c r="F193" s="21"/>
      <c r="G193" s="21"/>
      <c r="H193" s="22"/>
      <c r="I193" s="22"/>
      <c r="J193" s="22"/>
      <c r="K193" s="22"/>
      <c r="L193" s="22"/>
      <c r="M193" s="22"/>
      <c r="N193" s="22"/>
      <c r="O193" s="22"/>
      <c r="P193" s="23"/>
      <c r="Q193" s="23"/>
      <c r="R193" s="22"/>
      <c r="S193" s="22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148"/>
      <c r="AE193" s="22"/>
      <c r="AF193" s="24"/>
      <c r="AG193" s="24"/>
      <c r="AH193" s="23"/>
      <c r="AI193" s="23"/>
      <c r="AJ193" s="25"/>
      <c r="AK193" s="25"/>
      <c r="AL193" s="24"/>
      <c r="AM193" s="24"/>
      <c r="AN193" s="25"/>
      <c r="AO193" s="25"/>
      <c r="AP193" s="24"/>
      <c r="AQ193" s="24"/>
      <c r="AR193" s="25"/>
      <c r="AS193" s="25"/>
      <c r="AT193" s="24"/>
      <c r="AU193" s="24"/>
      <c r="AV193" s="25"/>
      <c r="AW193" s="25"/>
      <c r="AX193" s="24"/>
      <c r="AY193" s="24"/>
      <c r="AZ193" s="25"/>
      <c r="BA193" s="25"/>
      <c r="BB193" s="24"/>
      <c r="BC193" s="24"/>
      <c r="BD193" s="25"/>
      <c r="BE193" s="25"/>
      <c r="BF193" s="24"/>
      <c r="BG193" s="24"/>
      <c r="BH193" s="25"/>
      <c r="BI193" s="25"/>
      <c r="BJ193" s="24"/>
      <c r="BK193" s="24"/>
      <c r="BL193" s="25"/>
      <c r="BM193" s="25"/>
      <c r="BN193" s="24"/>
      <c r="BO193" s="24"/>
      <c r="BP193" s="25"/>
      <c r="BQ193" s="25"/>
      <c r="BR193" s="24"/>
      <c r="BS193" s="24"/>
      <c r="BT193" s="25"/>
      <c r="BU193" s="25"/>
      <c r="BV193" s="24"/>
      <c r="BW193" s="24"/>
      <c r="BX193" s="25"/>
      <c r="BY193" s="25"/>
      <c r="BZ193" s="24"/>
      <c r="CA193" s="24"/>
      <c r="CB193" s="25"/>
      <c r="CC193" s="25"/>
      <c r="CD193" s="24"/>
      <c r="CE193" s="24"/>
      <c r="CF193" s="25"/>
      <c r="CG193" s="25"/>
      <c r="CH193" s="24"/>
      <c r="CI193" s="24"/>
      <c r="CJ193" s="25"/>
      <c r="CK193" s="25"/>
      <c r="CL193" s="24"/>
      <c r="CM193" s="24"/>
      <c r="CN193" s="26"/>
      <c r="CO193" s="26"/>
      <c r="CP193" s="26"/>
      <c r="CQ193" s="26"/>
      <c r="CR193" s="26"/>
      <c r="CS193" s="26"/>
      <c r="CT193" s="27"/>
      <c r="CU193" s="21"/>
      <c r="CV193" s="21"/>
      <c r="CW193" s="22"/>
      <c r="CX193" s="27"/>
      <c r="CY193" s="21"/>
      <c r="CZ193" s="21"/>
      <c r="DA193" s="21"/>
      <c r="DB193" s="24"/>
      <c r="DC193" s="26"/>
      <c r="DD193" s="209"/>
    </row>
    <row r="204" spans="2:108">
      <c r="AB204" s="176"/>
    </row>
  </sheetData>
  <mergeCells count="92">
    <mergeCell ref="B188:D188"/>
    <mergeCell ref="B190:D190"/>
    <mergeCell ref="B192:D192"/>
    <mergeCell ref="B1:B2"/>
    <mergeCell ref="C1:C2"/>
    <mergeCell ref="D1:D2"/>
    <mergeCell ref="B173:D173"/>
    <mergeCell ref="B175:D175"/>
    <mergeCell ref="B185:D185"/>
    <mergeCell ref="B186:D186"/>
    <mergeCell ref="B152:D152"/>
    <mergeCell ref="B153:D153"/>
    <mergeCell ref="B161:D161"/>
    <mergeCell ref="B172:D172"/>
    <mergeCell ref="B126:D126"/>
    <mergeCell ref="B133:D133"/>
    <mergeCell ref="B134:D134"/>
    <mergeCell ref="B145:D145"/>
    <mergeCell ref="B82:D82"/>
    <mergeCell ref="B98:D98"/>
    <mergeCell ref="B108:D108"/>
    <mergeCell ref="B109:D109"/>
    <mergeCell ref="B46:D46"/>
    <mergeCell ref="B47:D47"/>
    <mergeCell ref="B73:D73"/>
    <mergeCell ref="B81:D81"/>
    <mergeCell ref="CR1:CR2"/>
    <mergeCell ref="B18:D18"/>
    <mergeCell ref="B19:D19"/>
    <mergeCell ref="B41:D41"/>
    <mergeCell ref="R1:R2"/>
    <mergeCell ref="S1:S2"/>
    <mergeCell ref="T1:T2"/>
    <mergeCell ref="U1:U2"/>
    <mergeCell ref="AE1:AE2"/>
    <mergeCell ref="V1:V2"/>
    <mergeCell ref="W1:W2"/>
    <mergeCell ref="X1:X2"/>
    <mergeCell ref="B9:D9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01/21/2025&amp;CConstruction Cost and Time
Detailed Data
For Contracts Completed Second Quarter Fiscal Year 2024/2025&amp;RPage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541"/>
  <sheetViews>
    <sheetView zoomScaleNormal="100" workbookViewId="0">
      <selection activeCell="A146" sqref="A146:AK146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55" customWidth="1"/>
    <col min="11" max="11" width="14.42578125" style="157" customWidth="1"/>
    <col min="12" max="14" width="14.7109375" style="157" bestFit="1" customWidth="1"/>
    <col min="15" max="15" width="13.7109375" style="157" bestFit="1" customWidth="1"/>
    <col min="16" max="16" width="14.7109375" style="157" bestFit="1" customWidth="1"/>
    <col min="17" max="22" width="13.5703125" style="157" customWidth="1"/>
    <col min="23" max="23" width="15.85546875" style="157" customWidth="1"/>
    <col min="24" max="30" width="14.140625" style="157" customWidth="1"/>
    <col min="31" max="31" width="13.5703125" style="157" bestFit="1" customWidth="1"/>
    <col min="32" max="32" width="16.140625" style="157" customWidth="1"/>
    <col min="33" max="33" width="15.5703125" style="157" customWidth="1"/>
    <col min="34" max="34" width="15.7109375" style="157" customWidth="1"/>
    <col min="35" max="35" width="14.5703125" style="157" bestFit="1" customWidth="1"/>
    <col min="36" max="36" width="10.140625" customWidth="1"/>
    <col min="37" max="37" width="24.7109375" customWidth="1"/>
  </cols>
  <sheetData>
    <row r="1" spans="1:76" s="66" customFormat="1" ht="15" customHeight="1">
      <c r="A1" s="274" t="s">
        <v>44</v>
      </c>
      <c r="B1" s="273" t="s">
        <v>45</v>
      </c>
      <c r="C1" s="273" t="s">
        <v>46</v>
      </c>
      <c r="D1" s="273" t="s">
        <v>84</v>
      </c>
      <c r="E1" s="273" t="s">
        <v>8</v>
      </c>
      <c r="F1" s="273" t="s">
        <v>86</v>
      </c>
      <c r="G1" s="273" t="s">
        <v>87</v>
      </c>
      <c r="H1" s="273" t="s">
        <v>88</v>
      </c>
      <c r="I1" s="273" t="s">
        <v>89</v>
      </c>
      <c r="J1" s="280" t="s">
        <v>9</v>
      </c>
      <c r="K1" s="279" t="s">
        <v>106</v>
      </c>
      <c r="L1" s="279" t="s">
        <v>108</v>
      </c>
      <c r="M1" s="279" t="s">
        <v>63</v>
      </c>
      <c r="N1" s="279" t="s">
        <v>10</v>
      </c>
      <c r="O1" s="279" t="s">
        <v>11</v>
      </c>
      <c r="P1" s="279" t="s">
        <v>68</v>
      </c>
      <c r="Q1" s="279" t="s">
        <v>12</v>
      </c>
      <c r="R1" s="279"/>
      <c r="S1" s="279"/>
      <c r="T1" s="279"/>
      <c r="U1" s="279"/>
      <c r="V1" s="279"/>
      <c r="W1" s="279" t="s">
        <v>13</v>
      </c>
      <c r="X1" s="279" t="s">
        <v>14</v>
      </c>
      <c r="Y1" s="279"/>
      <c r="Z1" s="279"/>
      <c r="AA1" s="279"/>
      <c r="AB1" s="279"/>
      <c r="AC1" s="279"/>
      <c r="AD1" s="279" t="s">
        <v>15</v>
      </c>
      <c r="AE1" s="276"/>
      <c r="AF1" s="277"/>
      <c r="AG1" s="277"/>
      <c r="AH1" s="278"/>
      <c r="AI1" s="279" t="s">
        <v>98</v>
      </c>
      <c r="AJ1" s="257" t="s">
        <v>99</v>
      </c>
      <c r="AK1" s="257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75"/>
      <c r="B2" s="273"/>
      <c r="C2" s="273"/>
      <c r="D2" s="273"/>
      <c r="E2" s="273"/>
      <c r="F2" s="273"/>
      <c r="G2" s="273"/>
      <c r="H2" s="273"/>
      <c r="I2" s="273"/>
      <c r="J2" s="280"/>
      <c r="K2" s="279"/>
      <c r="L2" s="279"/>
      <c r="M2" s="279"/>
      <c r="N2" s="279"/>
      <c r="O2" s="279"/>
      <c r="P2" s="279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79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79"/>
      <c r="AE2" s="156" t="s">
        <v>28</v>
      </c>
      <c r="AF2" s="156" t="s">
        <v>29</v>
      </c>
      <c r="AG2" s="156" t="s">
        <v>30</v>
      </c>
      <c r="AH2" s="156" t="s">
        <v>31</v>
      </c>
      <c r="AI2" s="279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>
      <c r="A3" s="227">
        <v>1</v>
      </c>
      <c r="B3" s="228" t="s">
        <v>166</v>
      </c>
      <c r="C3" s="228">
        <v>44448515201</v>
      </c>
      <c r="D3" s="228" t="s">
        <v>413</v>
      </c>
      <c r="E3" s="228" t="s">
        <v>414</v>
      </c>
      <c r="F3" s="228" t="s">
        <v>415</v>
      </c>
      <c r="G3" s="228" t="s">
        <v>415</v>
      </c>
      <c r="H3" s="228" t="s">
        <v>415</v>
      </c>
      <c r="I3" s="228" t="s">
        <v>415</v>
      </c>
      <c r="J3" s="229">
        <v>44574</v>
      </c>
      <c r="K3" s="156">
        <v>9191000</v>
      </c>
      <c r="L3" s="156">
        <v>9286906</v>
      </c>
      <c r="M3" s="156">
        <v>8593729</v>
      </c>
      <c r="N3" s="156">
        <v>95906.42</v>
      </c>
      <c r="O3" s="156">
        <v>0</v>
      </c>
      <c r="P3" s="156">
        <v>8866277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0</v>
      </c>
      <c r="W3" s="156">
        <v>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0</v>
      </c>
      <c r="AF3" s="156">
        <v>8593729</v>
      </c>
      <c r="AG3" s="156">
        <v>8866277</v>
      </c>
      <c r="AH3" s="156">
        <v>272547</v>
      </c>
      <c r="AI3" s="156">
        <v>9151070</v>
      </c>
      <c r="AJ3" s="3"/>
      <c r="AK3" s="4"/>
    </row>
    <row r="4" spans="1:76">
      <c r="A4" s="227">
        <v>1</v>
      </c>
      <c r="B4" s="228" t="s">
        <v>169</v>
      </c>
      <c r="C4" s="228">
        <v>44789615201</v>
      </c>
      <c r="D4" s="228" t="s">
        <v>416</v>
      </c>
      <c r="E4" s="228" t="s">
        <v>417</v>
      </c>
      <c r="F4" s="228" t="s">
        <v>415</v>
      </c>
      <c r="G4" s="228" t="s">
        <v>415</v>
      </c>
      <c r="H4" s="228" t="s">
        <v>415</v>
      </c>
      <c r="I4" s="228" t="s">
        <v>415</v>
      </c>
      <c r="J4" s="229">
        <v>44706</v>
      </c>
      <c r="K4" s="156">
        <v>3990000</v>
      </c>
      <c r="L4" s="156">
        <v>4021977</v>
      </c>
      <c r="M4" s="156">
        <v>3979990</v>
      </c>
      <c r="N4" s="156">
        <v>31977.22</v>
      </c>
      <c r="O4" s="156">
        <v>0</v>
      </c>
      <c r="P4" s="156">
        <v>3978102</v>
      </c>
      <c r="Q4" s="156">
        <v>0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0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0</v>
      </c>
      <c r="AF4" s="156">
        <v>3979990</v>
      </c>
      <c r="AG4" s="156">
        <v>3978102</v>
      </c>
      <c r="AH4" s="156">
        <v>-1888</v>
      </c>
      <c r="AI4" s="156">
        <v>1965526</v>
      </c>
      <c r="AJ4" s="3" t="s">
        <v>418</v>
      </c>
      <c r="AK4" s="4" t="s">
        <v>419</v>
      </c>
    </row>
    <row r="5" spans="1:76">
      <c r="A5" s="227">
        <v>1</v>
      </c>
      <c r="B5" s="228" t="s">
        <v>340</v>
      </c>
      <c r="C5" s="228">
        <v>44547115201</v>
      </c>
      <c r="D5" s="228" t="s">
        <v>416</v>
      </c>
      <c r="E5" s="228" t="s">
        <v>417</v>
      </c>
      <c r="F5" s="228" t="s">
        <v>415</v>
      </c>
      <c r="G5" s="228" t="s">
        <v>415</v>
      </c>
      <c r="H5" s="228" t="s">
        <v>415</v>
      </c>
      <c r="I5" s="228" t="s">
        <v>415</v>
      </c>
      <c r="J5" s="229">
        <v>44945</v>
      </c>
      <c r="K5" s="156">
        <v>7937275</v>
      </c>
      <c r="L5" s="156">
        <v>7937275</v>
      </c>
      <c r="M5" s="156">
        <v>7998691</v>
      </c>
      <c r="N5" s="156">
        <v>0</v>
      </c>
      <c r="O5" s="156">
        <v>0</v>
      </c>
      <c r="P5" s="156">
        <v>7941859</v>
      </c>
      <c r="Q5" s="156">
        <v>0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0</v>
      </c>
      <c r="X5" s="156">
        <v>0</v>
      </c>
      <c r="Y5" s="156">
        <v>0</v>
      </c>
      <c r="Z5" s="156">
        <v>0</v>
      </c>
      <c r="AA5" s="156">
        <v>0</v>
      </c>
      <c r="AB5" s="156">
        <v>0</v>
      </c>
      <c r="AC5" s="156">
        <v>0</v>
      </c>
      <c r="AD5" s="156">
        <v>0</v>
      </c>
      <c r="AE5" s="156">
        <v>0</v>
      </c>
      <c r="AF5" s="156">
        <v>7998691</v>
      </c>
      <c r="AG5" s="156">
        <v>7941859</v>
      </c>
      <c r="AH5" s="156">
        <v>-56832</v>
      </c>
      <c r="AI5" s="156">
        <v>8527987</v>
      </c>
      <c r="AJ5" s="3"/>
      <c r="AK5" s="4"/>
    </row>
    <row r="6" spans="1:76">
      <c r="A6" s="227">
        <v>1</v>
      </c>
      <c r="B6" s="228" t="s">
        <v>171</v>
      </c>
      <c r="C6" s="228">
        <v>44744115201</v>
      </c>
      <c r="D6" s="228" t="s">
        <v>420</v>
      </c>
      <c r="E6" s="228" t="s">
        <v>421</v>
      </c>
      <c r="F6" s="228" t="s">
        <v>415</v>
      </c>
      <c r="G6" s="228" t="s">
        <v>415</v>
      </c>
      <c r="H6" s="228" t="s">
        <v>415</v>
      </c>
      <c r="I6" s="228" t="s">
        <v>415</v>
      </c>
      <c r="J6" s="229">
        <v>45127</v>
      </c>
      <c r="K6" s="156">
        <v>5126611</v>
      </c>
      <c r="L6" s="156">
        <v>5135303</v>
      </c>
      <c r="M6" s="156">
        <v>4999771</v>
      </c>
      <c r="N6" s="156">
        <v>8691.75</v>
      </c>
      <c r="O6" s="156">
        <v>0</v>
      </c>
      <c r="P6" s="156">
        <v>4990201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0</v>
      </c>
      <c r="AF6" s="156">
        <v>4999771</v>
      </c>
      <c r="AG6" s="156">
        <v>4990201</v>
      </c>
      <c r="AH6" s="156">
        <v>-9570</v>
      </c>
      <c r="AI6" s="156">
        <v>5933693</v>
      </c>
      <c r="AJ6" s="3"/>
      <c r="AK6" s="4"/>
    </row>
    <row r="7" spans="1:76">
      <c r="A7" s="227">
        <v>1</v>
      </c>
      <c r="B7" s="228" t="s">
        <v>173</v>
      </c>
      <c r="C7" s="228">
        <v>44464315201</v>
      </c>
      <c r="D7" s="228" t="s">
        <v>422</v>
      </c>
      <c r="E7" s="228" t="s">
        <v>423</v>
      </c>
      <c r="F7" s="228" t="s">
        <v>415</v>
      </c>
      <c r="G7" s="228" t="s">
        <v>415</v>
      </c>
      <c r="H7" s="228" t="s">
        <v>415</v>
      </c>
      <c r="I7" s="228" t="s">
        <v>415</v>
      </c>
      <c r="J7" s="229">
        <v>45155</v>
      </c>
      <c r="K7" s="156">
        <v>572414</v>
      </c>
      <c r="L7" s="156">
        <v>613908</v>
      </c>
      <c r="M7" s="156">
        <v>573719</v>
      </c>
      <c r="N7" s="156">
        <v>41493.75</v>
      </c>
      <c r="O7" s="156">
        <v>0</v>
      </c>
      <c r="P7" s="156">
        <v>573719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573719</v>
      </c>
      <c r="AG7" s="156">
        <v>573719</v>
      </c>
      <c r="AH7" s="156">
        <v>0</v>
      </c>
      <c r="AI7" s="156">
        <v>767485</v>
      </c>
      <c r="AJ7" s="3"/>
      <c r="AK7" s="4"/>
    </row>
    <row r="8" spans="1:76">
      <c r="A8" s="227">
        <v>1</v>
      </c>
      <c r="B8" s="228" t="s">
        <v>342</v>
      </c>
      <c r="C8" s="228">
        <v>44743315201</v>
      </c>
      <c r="D8" s="228" t="s">
        <v>424</v>
      </c>
      <c r="E8" s="228" t="s">
        <v>425</v>
      </c>
      <c r="F8" s="228" t="s">
        <v>415</v>
      </c>
      <c r="G8" s="228" t="s">
        <v>415</v>
      </c>
      <c r="H8" s="228" t="s">
        <v>415</v>
      </c>
      <c r="I8" s="228" t="s">
        <v>415</v>
      </c>
      <c r="J8" s="229">
        <v>45218</v>
      </c>
      <c r="K8" s="156">
        <v>3927820</v>
      </c>
      <c r="L8" s="156">
        <v>3927820</v>
      </c>
      <c r="M8" s="156">
        <v>3916235</v>
      </c>
      <c r="N8" s="156">
        <v>0</v>
      </c>
      <c r="O8" s="156">
        <v>0</v>
      </c>
      <c r="P8" s="156">
        <v>3896792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v>0</v>
      </c>
      <c r="AD8" s="156">
        <v>0</v>
      </c>
      <c r="AE8" s="156">
        <v>0</v>
      </c>
      <c r="AF8" s="156">
        <v>3916235</v>
      </c>
      <c r="AG8" s="156">
        <v>3896792</v>
      </c>
      <c r="AH8" s="156">
        <v>-19443</v>
      </c>
      <c r="AI8" s="156">
        <v>3787595</v>
      </c>
      <c r="AJ8" s="3"/>
      <c r="AK8" s="4"/>
    </row>
    <row r="9" spans="1:76">
      <c r="A9" s="227">
        <v>1</v>
      </c>
      <c r="B9" s="228" t="s">
        <v>344</v>
      </c>
      <c r="C9" s="228">
        <v>44620215201</v>
      </c>
      <c r="D9" s="228" t="s">
        <v>426</v>
      </c>
      <c r="E9" s="228" t="s">
        <v>427</v>
      </c>
      <c r="F9" s="228" t="s">
        <v>415</v>
      </c>
      <c r="G9" s="228" t="s">
        <v>415</v>
      </c>
      <c r="H9" s="228" t="s">
        <v>415</v>
      </c>
      <c r="I9" s="228" t="s">
        <v>415</v>
      </c>
      <c r="J9" s="229">
        <v>45218</v>
      </c>
      <c r="K9" s="156">
        <v>2630586</v>
      </c>
      <c r="L9" s="156">
        <v>2630586</v>
      </c>
      <c r="M9" s="156">
        <v>2573059</v>
      </c>
      <c r="N9" s="156">
        <v>0</v>
      </c>
      <c r="O9" s="156">
        <v>0</v>
      </c>
      <c r="P9" s="156">
        <v>2559128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2573059</v>
      </c>
      <c r="AG9" s="156">
        <v>2559128</v>
      </c>
      <c r="AH9" s="156">
        <v>-13930</v>
      </c>
      <c r="AI9" s="156">
        <v>2937558</v>
      </c>
      <c r="AJ9" s="3"/>
      <c r="AK9" s="4"/>
    </row>
    <row r="10" spans="1:76">
      <c r="A10" s="227">
        <v>1</v>
      </c>
      <c r="B10" s="228" t="s">
        <v>176</v>
      </c>
      <c r="C10" s="228">
        <v>43982715201</v>
      </c>
      <c r="D10" s="228" t="s">
        <v>416</v>
      </c>
      <c r="E10" s="228" t="s">
        <v>417</v>
      </c>
      <c r="F10" s="228" t="s">
        <v>415</v>
      </c>
      <c r="G10" s="228" t="s">
        <v>415</v>
      </c>
      <c r="H10" s="228" t="s">
        <v>415</v>
      </c>
      <c r="I10" s="228" t="s">
        <v>415</v>
      </c>
      <c r="J10" s="229">
        <v>44433</v>
      </c>
      <c r="K10" s="156">
        <v>8278071</v>
      </c>
      <c r="L10" s="156">
        <v>8939807</v>
      </c>
      <c r="M10" s="156">
        <v>8867401</v>
      </c>
      <c r="N10" s="156">
        <v>661736.23</v>
      </c>
      <c r="O10" s="156">
        <v>0</v>
      </c>
      <c r="P10" s="156">
        <v>8953757</v>
      </c>
      <c r="Q10" s="156">
        <v>0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8867401</v>
      </c>
      <c r="AG10" s="156">
        <v>8953757</v>
      </c>
      <c r="AH10" s="156">
        <v>86356</v>
      </c>
      <c r="AI10" s="156">
        <v>7852555</v>
      </c>
      <c r="AJ10" s="3"/>
      <c r="AK10" s="4"/>
    </row>
    <row r="11" spans="1:76">
      <c r="A11" s="227">
        <v>1</v>
      </c>
      <c r="B11" s="228" t="s">
        <v>428</v>
      </c>
      <c r="C11" s="228">
        <v>44156115201</v>
      </c>
      <c r="D11" s="228" t="s">
        <v>416</v>
      </c>
      <c r="E11" s="228" t="s">
        <v>417</v>
      </c>
      <c r="F11" s="228" t="s">
        <v>415</v>
      </c>
      <c r="G11" s="228" t="s">
        <v>415</v>
      </c>
      <c r="H11" s="228" t="s">
        <v>415</v>
      </c>
      <c r="I11" s="228" t="s">
        <v>415</v>
      </c>
      <c r="J11" s="229">
        <v>44951</v>
      </c>
      <c r="K11" s="156">
        <v>3477042</v>
      </c>
      <c r="L11" s="156">
        <v>3477042</v>
      </c>
      <c r="M11" s="156">
        <v>3332356</v>
      </c>
      <c r="N11" s="156">
        <v>0</v>
      </c>
      <c r="O11" s="156">
        <v>0</v>
      </c>
      <c r="P11" s="156">
        <v>3322154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3332356</v>
      </c>
      <c r="AG11" s="156">
        <v>3322154</v>
      </c>
      <c r="AH11" s="156">
        <v>-10202</v>
      </c>
      <c r="AI11" s="156">
        <v>3367086</v>
      </c>
      <c r="AJ11" s="3"/>
      <c r="AK11" s="4"/>
    </row>
    <row r="12" spans="1:76">
      <c r="A12" s="227">
        <v>1</v>
      </c>
      <c r="B12" s="228" t="s">
        <v>180</v>
      </c>
      <c r="C12" s="228">
        <v>43805715201</v>
      </c>
      <c r="D12" s="228" t="s">
        <v>429</v>
      </c>
      <c r="E12" s="228" t="s">
        <v>430</v>
      </c>
      <c r="F12" s="228" t="s">
        <v>415</v>
      </c>
      <c r="G12" s="228" t="s">
        <v>415</v>
      </c>
      <c r="H12" s="228" t="s">
        <v>415</v>
      </c>
      <c r="I12" s="228" t="s">
        <v>415</v>
      </c>
      <c r="J12" s="229">
        <v>44860</v>
      </c>
      <c r="K12" s="156">
        <v>1159034</v>
      </c>
      <c r="L12" s="156">
        <v>1218049</v>
      </c>
      <c r="M12" s="156">
        <v>1206007</v>
      </c>
      <c r="N12" s="156">
        <v>59015.14</v>
      </c>
      <c r="O12" s="156">
        <v>0</v>
      </c>
      <c r="P12" s="156">
        <v>1205156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1206007</v>
      </c>
      <c r="AG12" s="156">
        <v>1205156</v>
      </c>
      <c r="AH12" s="156">
        <v>-851</v>
      </c>
      <c r="AI12" s="156">
        <v>1023962</v>
      </c>
      <c r="AJ12" s="3"/>
      <c r="AK12" s="4"/>
    </row>
    <row r="13" spans="1:76">
      <c r="A13" s="227">
        <v>1</v>
      </c>
      <c r="B13" s="228" t="s">
        <v>182</v>
      </c>
      <c r="C13" s="228">
        <v>43709615201</v>
      </c>
      <c r="D13" s="228" t="s">
        <v>426</v>
      </c>
      <c r="E13" s="228" t="s">
        <v>427</v>
      </c>
      <c r="F13" s="228" t="s">
        <v>415</v>
      </c>
      <c r="G13" s="228" t="s">
        <v>415</v>
      </c>
      <c r="H13" s="228" t="s">
        <v>415</v>
      </c>
      <c r="I13" s="228" t="s">
        <v>415</v>
      </c>
      <c r="J13" s="229">
        <v>44902</v>
      </c>
      <c r="K13" s="156">
        <v>4325722</v>
      </c>
      <c r="L13" s="156">
        <v>4504283</v>
      </c>
      <c r="M13" s="156">
        <v>4508752</v>
      </c>
      <c r="N13" s="156">
        <v>178560.93</v>
      </c>
      <c r="O13" s="156">
        <v>0</v>
      </c>
      <c r="P13" s="156">
        <v>4497707</v>
      </c>
      <c r="Q13" s="156">
        <v>0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0</v>
      </c>
      <c r="AF13" s="156">
        <v>4508752</v>
      </c>
      <c r="AG13" s="156">
        <v>4497707</v>
      </c>
      <c r="AH13" s="156">
        <v>-11045</v>
      </c>
      <c r="AI13" s="156">
        <v>2709383</v>
      </c>
      <c r="AJ13" s="3"/>
      <c r="AK13" s="4"/>
    </row>
    <row r="14" spans="1:76">
      <c r="A14" s="227">
        <v>1</v>
      </c>
      <c r="B14" s="228" t="s">
        <v>431</v>
      </c>
      <c r="C14" s="228">
        <v>45224115201</v>
      </c>
      <c r="D14" s="228" t="s">
        <v>432</v>
      </c>
      <c r="E14" s="228" t="s">
        <v>433</v>
      </c>
      <c r="F14" s="228" t="s">
        <v>415</v>
      </c>
      <c r="G14" s="228" t="s">
        <v>415</v>
      </c>
      <c r="H14" s="228" t="s">
        <v>415</v>
      </c>
      <c r="I14" s="228" t="s">
        <v>415</v>
      </c>
      <c r="J14" s="229">
        <v>45196</v>
      </c>
      <c r="K14" s="156">
        <v>3701415</v>
      </c>
      <c r="L14" s="156">
        <v>3701415</v>
      </c>
      <c r="M14" s="156">
        <v>3225904</v>
      </c>
      <c r="N14" s="156">
        <v>0</v>
      </c>
      <c r="O14" s="156">
        <v>0</v>
      </c>
      <c r="P14" s="156">
        <v>3227402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0</v>
      </c>
      <c r="AD14" s="156">
        <v>0</v>
      </c>
      <c r="AE14" s="156">
        <v>0</v>
      </c>
      <c r="AF14" s="156">
        <v>3225904</v>
      </c>
      <c r="AG14" s="156">
        <v>3227402</v>
      </c>
      <c r="AH14" s="156">
        <v>1498</v>
      </c>
      <c r="AI14" s="156">
        <v>4091496</v>
      </c>
      <c r="AJ14" s="3"/>
      <c r="AK14" s="4"/>
    </row>
    <row r="15" spans="1:76">
      <c r="A15" s="227">
        <v>2</v>
      </c>
      <c r="B15" s="228" t="s">
        <v>184</v>
      </c>
      <c r="C15" s="228">
        <v>43737515201</v>
      </c>
      <c r="D15" s="228" t="s">
        <v>434</v>
      </c>
      <c r="E15" s="228" t="s">
        <v>435</v>
      </c>
      <c r="F15" s="228" t="s">
        <v>415</v>
      </c>
      <c r="G15" s="228" t="s">
        <v>415</v>
      </c>
      <c r="H15" s="228" t="s">
        <v>415</v>
      </c>
      <c r="I15" s="228" t="s">
        <v>415</v>
      </c>
      <c r="J15" s="229">
        <v>45056</v>
      </c>
      <c r="K15" s="156">
        <v>596179</v>
      </c>
      <c r="L15" s="156">
        <v>596809</v>
      </c>
      <c r="M15" s="156">
        <v>579939</v>
      </c>
      <c r="N15" s="156">
        <v>630</v>
      </c>
      <c r="O15" s="156">
        <v>0</v>
      </c>
      <c r="P15" s="156">
        <v>579939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579939</v>
      </c>
      <c r="AG15" s="156">
        <v>579939</v>
      </c>
      <c r="AH15" s="156">
        <v>0</v>
      </c>
      <c r="AI15" s="156">
        <v>642935</v>
      </c>
      <c r="AJ15" s="3"/>
      <c r="AK15" s="4"/>
    </row>
    <row r="16" spans="1:76">
      <c r="A16" s="227">
        <v>2</v>
      </c>
      <c r="B16" s="228" t="s">
        <v>186</v>
      </c>
      <c r="C16" s="228">
        <v>43451415201</v>
      </c>
      <c r="D16" s="228" t="s">
        <v>436</v>
      </c>
      <c r="E16" s="228" t="s">
        <v>437</v>
      </c>
      <c r="F16" s="228" t="s">
        <v>415</v>
      </c>
      <c r="G16" s="228" t="s">
        <v>415</v>
      </c>
      <c r="H16" s="228" t="s">
        <v>415</v>
      </c>
      <c r="I16" s="228" t="s">
        <v>415</v>
      </c>
      <c r="J16" s="229">
        <v>44517</v>
      </c>
      <c r="K16" s="156">
        <v>8137606</v>
      </c>
      <c r="L16" s="156">
        <v>11055579</v>
      </c>
      <c r="M16" s="156">
        <v>11421194</v>
      </c>
      <c r="N16" s="156">
        <v>2917973.3</v>
      </c>
      <c r="O16" s="156">
        <v>0</v>
      </c>
      <c r="P16" s="156">
        <v>11421194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11421194</v>
      </c>
      <c r="AG16" s="156">
        <v>11421194</v>
      </c>
      <c r="AH16" s="156">
        <v>0</v>
      </c>
      <c r="AI16" s="156">
        <v>9316377</v>
      </c>
      <c r="AJ16" s="3"/>
      <c r="AK16" s="4"/>
    </row>
    <row r="17" spans="1:37">
      <c r="A17" s="227">
        <v>2</v>
      </c>
      <c r="B17" s="228" t="s">
        <v>188</v>
      </c>
      <c r="C17" s="228">
        <v>43655815201</v>
      </c>
      <c r="D17" s="228" t="s">
        <v>438</v>
      </c>
      <c r="E17" s="228" t="s">
        <v>439</v>
      </c>
      <c r="F17" s="228" t="s">
        <v>415</v>
      </c>
      <c r="G17" s="228" t="s">
        <v>415</v>
      </c>
      <c r="H17" s="228" t="s">
        <v>415</v>
      </c>
      <c r="I17" s="228" t="s">
        <v>415</v>
      </c>
      <c r="J17" s="229">
        <v>43936</v>
      </c>
      <c r="K17" s="156">
        <v>23611420</v>
      </c>
      <c r="L17" s="156">
        <v>27138289</v>
      </c>
      <c r="M17" s="156">
        <v>28700280</v>
      </c>
      <c r="N17" s="156">
        <v>3526869.4</v>
      </c>
      <c r="O17" s="156">
        <v>0</v>
      </c>
      <c r="P17" s="156">
        <v>28809279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0</v>
      </c>
      <c r="AF17" s="156">
        <v>28700280</v>
      </c>
      <c r="AG17" s="156">
        <v>28809279</v>
      </c>
      <c r="AH17" s="156">
        <v>108999</v>
      </c>
      <c r="AI17" s="156">
        <v>23815761</v>
      </c>
      <c r="AJ17" s="3"/>
      <c r="AK17" s="4"/>
    </row>
    <row r="18" spans="1:37">
      <c r="A18" s="227">
        <v>2</v>
      </c>
      <c r="B18" s="228" t="s">
        <v>190</v>
      </c>
      <c r="C18" s="228">
        <v>44137215201</v>
      </c>
      <c r="D18" s="228" t="s">
        <v>440</v>
      </c>
      <c r="E18" s="228" t="s">
        <v>441</v>
      </c>
      <c r="F18" s="228" t="s">
        <v>415</v>
      </c>
      <c r="G18" s="228" t="s">
        <v>415</v>
      </c>
      <c r="H18" s="228" t="s">
        <v>415</v>
      </c>
      <c r="I18" s="228" t="s">
        <v>415</v>
      </c>
      <c r="J18" s="229">
        <v>44286</v>
      </c>
      <c r="K18" s="156">
        <v>7398298</v>
      </c>
      <c r="L18" s="156">
        <v>7431649</v>
      </c>
      <c r="M18" s="156">
        <v>7748601</v>
      </c>
      <c r="N18" s="156">
        <v>33350.85</v>
      </c>
      <c r="O18" s="156">
        <v>0</v>
      </c>
      <c r="P18" s="156">
        <v>7995687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7748601</v>
      </c>
      <c r="AG18" s="156">
        <v>7995687</v>
      </c>
      <c r="AH18" s="156">
        <v>247086</v>
      </c>
      <c r="AI18" s="156">
        <v>6176554</v>
      </c>
      <c r="AJ18" s="3"/>
      <c r="AK18" s="4"/>
    </row>
    <row r="19" spans="1:37">
      <c r="A19" s="227">
        <v>2</v>
      </c>
      <c r="B19" s="228" t="s">
        <v>192</v>
      </c>
      <c r="C19" s="228">
        <v>43231615201</v>
      </c>
      <c r="D19" s="228" t="s">
        <v>442</v>
      </c>
      <c r="E19" s="228" t="s">
        <v>443</v>
      </c>
      <c r="F19" s="228" t="s">
        <v>415</v>
      </c>
      <c r="G19" s="228" t="s">
        <v>415</v>
      </c>
      <c r="H19" s="228" t="s">
        <v>415</v>
      </c>
      <c r="I19" s="228" t="s">
        <v>415</v>
      </c>
      <c r="J19" s="229">
        <v>44468</v>
      </c>
      <c r="K19" s="156">
        <v>6513333</v>
      </c>
      <c r="L19" s="156">
        <v>6536983</v>
      </c>
      <c r="M19" s="156">
        <v>6298184</v>
      </c>
      <c r="N19" s="156">
        <v>23649.599999999999</v>
      </c>
      <c r="O19" s="156">
        <v>-45432</v>
      </c>
      <c r="P19" s="156">
        <v>6786189</v>
      </c>
      <c r="Q19" s="156">
        <v>-45432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-45432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-45432</v>
      </c>
      <c r="AF19" s="156">
        <v>6252752</v>
      </c>
      <c r="AG19" s="156">
        <v>6786189</v>
      </c>
      <c r="AH19" s="156">
        <v>533437</v>
      </c>
      <c r="AI19" s="156">
        <v>8131499</v>
      </c>
      <c r="AJ19" s="3"/>
      <c r="AK19" s="4"/>
    </row>
    <row r="20" spans="1:37">
      <c r="A20" s="227">
        <v>2</v>
      </c>
      <c r="B20" s="228" t="s">
        <v>194</v>
      </c>
      <c r="C20" s="228">
        <v>44105015201</v>
      </c>
      <c r="D20" s="228" t="s">
        <v>444</v>
      </c>
      <c r="E20" s="228" t="s">
        <v>445</v>
      </c>
      <c r="F20" s="228" t="s">
        <v>415</v>
      </c>
      <c r="G20" s="228" t="s">
        <v>415</v>
      </c>
      <c r="H20" s="228" t="s">
        <v>415</v>
      </c>
      <c r="I20" s="228" t="s">
        <v>415</v>
      </c>
      <c r="J20" s="229">
        <v>44538</v>
      </c>
      <c r="K20" s="156">
        <v>2858409</v>
      </c>
      <c r="L20" s="156">
        <v>2966328</v>
      </c>
      <c r="M20" s="156">
        <v>3044806</v>
      </c>
      <c r="N20" s="156">
        <v>107919.26</v>
      </c>
      <c r="O20" s="156">
        <v>0</v>
      </c>
      <c r="P20" s="156">
        <v>3046950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3044806</v>
      </c>
      <c r="AG20" s="156">
        <v>3046950</v>
      </c>
      <c r="AH20" s="156">
        <v>2144</v>
      </c>
      <c r="AI20" s="156">
        <v>3146529</v>
      </c>
      <c r="AJ20" s="3"/>
      <c r="AK20" s="4"/>
    </row>
    <row r="21" spans="1:37">
      <c r="A21" s="227">
        <v>2</v>
      </c>
      <c r="B21" s="228" t="s">
        <v>196</v>
      </c>
      <c r="C21" s="228">
        <v>44326115201</v>
      </c>
      <c r="D21" s="228" t="s">
        <v>446</v>
      </c>
      <c r="E21" s="228" t="s">
        <v>447</v>
      </c>
      <c r="F21" s="228" t="s">
        <v>415</v>
      </c>
      <c r="G21" s="228" t="s">
        <v>415</v>
      </c>
      <c r="H21" s="228" t="s">
        <v>415</v>
      </c>
      <c r="I21" s="228" t="s">
        <v>415</v>
      </c>
      <c r="J21" s="229">
        <v>44587</v>
      </c>
      <c r="K21" s="156">
        <v>9753946</v>
      </c>
      <c r="L21" s="156">
        <v>9932433</v>
      </c>
      <c r="M21" s="156">
        <v>10044314</v>
      </c>
      <c r="N21" s="156">
        <v>178487.31</v>
      </c>
      <c r="O21" s="156">
        <v>0</v>
      </c>
      <c r="P21" s="156">
        <v>10184626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10044314</v>
      </c>
      <c r="AG21" s="156">
        <v>10184626</v>
      </c>
      <c r="AH21" s="156">
        <v>140312</v>
      </c>
      <c r="AI21" s="156">
        <v>11499594</v>
      </c>
      <c r="AJ21" s="3"/>
      <c r="AK21" s="4"/>
    </row>
    <row r="22" spans="1:37">
      <c r="A22" s="227">
        <v>2</v>
      </c>
      <c r="B22" s="228" t="s">
        <v>198</v>
      </c>
      <c r="C22" s="228">
        <v>44342015201</v>
      </c>
      <c r="D22" s="228" t="s">
        <v>426</v>
      </c>
      <c r="E22" s="228" t="s">
        <v>427</v>
      </c>
      <c r="F22" s="228" t="s">
        <v>415</v>
      </c>
      <c r="G22" s="228" t="s">
        <v>415</v>
      </c>
      <c r="H22" s="228" t="s">
        <v>415</v>
      </c>
      <c r="I22" s="228" t="s">
        <v>415</v>
      </c>
      <c r="J22" s="229">
        <v>44678</v>
      </c>
      <c r="K22" s="156">
        <v>11945708</v>
      </c>
      <c r="L22" s="156">
        <v>12005007</v>
      </c>
      <c r="M22" s="156">
        <v>12120635</v>
      </c>
      <c r="N22" s="156">
        <v>59299.78</v>
      </c>
      <c r="O22" s="156">
        <v>0</v>
      </c>
      <c r="P22" s="156">
        <v>12074024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12120635</v>
      </c>
      <c r="AG22" s="156">
        <v>12074024</v>
      </c>
      <c r="AH22" s="156">
        <v>-46610</v>
      </c>
      <c r="AI22" s="156">
        <v>12401358</v>
      </c>
      <c r="AJ22" s="3"/>
      <c r="AK22" s="4"/>
    </row>
    <row r="23" spans="1:37">
      <c r="A23" s="227">
        <v>2</v>
      </c>
      <c r="B23" s="228" t="s">
        <v>200</v>
      </c>
      <c r="C23" s="228">
        <v>44714915201</v>
      </c>
      <c r="D23" s="228" t="s">
        <v>438</v>
      </c>
      <c r="E23" s="228" t="s">
        <v>439</v>
      </c>
      <c r="F23" s="228" t="s">
        <v>415</v>
      </c>
      <c r="G23" s="228" t="s">
        <v>415</v>
      </c>
      <c r="H23" s="228" t="s">
        <v>415</v>
      </c>
      <c r="I23" s="228" t="s">
        <v>415</v>
      </c>
      <c r="J23" s="229">
        <v>44720</v>
      </c>
      <c r="K23" s="156">
        <v>17135161</v>
      </c>
      <c r="L23" s="156">
        <v>17359701</v>
      </c>
      <c r="M23" s="156">
        <v>17949301</v>
      </c>
      <c r="N23" s="156">
        <v>224540.06</v>
      </c>
      <c r="O23" s="156">
        <v>0</v>
      </c>
      <c r="P23" s="156">
        <v>17752973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17949301</v>
      </c>
      <c r="AG23" s="156">
        <v>17752973</v>
      </c>
      <c r="AH23" s="156">
        <v>-196328</v>
      </c>
      <c r="AI23" s="156">
        <v>22151003</v>
      </c>
      <c r="AJ23" s="3"/>
      <c r="AK23" s="4"/>
    </row>
    <row r="24" spans="1:37">
      <c r="A24" s="227">
        <v>2</v>
      </c>
      <c r="B24" s="228" t="s">
        <v>203</v>
      </c>
      <c r="C24" s="228">
        <v>20765825201</v>
      </c>
      <c r="D24" s="228" t="s">
        <v>442</v>
      </c>
      <c r="E24" s="228" t="s">
        <v>443</v>
      </c>
      <c r="F24" s="228" t="s">
        <v>415</v>
      </c>
      <c r="G24" s="228" t="s">
        <v>415</v>
      </c>
      <c r="H24" s="228" t="s">
        <v>415</v>
      </c>
      <c r="I24" s="228" t="s">
        <v>415</v>
      </c>
      <c r="J24" s="229">
        <v>44615</v>
      </c>
      <c r="K24" s="156">
        <v>2568964</v>
      </c>
      <c r="L24" s="156">
        <v>2668964</v>
      </c>
      <c r="M24" s="156">
        <v>2632044</v>
      </c>
      <c r="N24" s="156">
        <v>100000</v>
      </c>
      <c r="O24" s="156">
        <v>0</v>
      </c>
      <c r="P24" s="156">
        <v>2632301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0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0</v>
      </c>
      <c r="AF24" s="156">
        <v>2632044</v>
      </c>
      <c r="AG24" s="156">
        <v>2632301</v>
      </c>
      <c r="AH24" s="156">
        <v>257</v>
      </c>
      <c r="AI24" s="156">
        <v>2408715</v>
      </c>
      <c r="AJ24" s="3"/>
      <c r="AK24" s="4"/>
    </row>
    <row r="25" spans="1:37">
      <c r="A25" s="227">
        <v>2</v>
      </c>
      <c r="B25" s="228" t="s">
        <v>448</v>
      </c>
      <c r="C25" s="228">
        <v>44284815201</v>
      </c>
      <c r="D25" s="228" t="s">
        <v>449</v>
      </c>
      <c r="E25" s="228" t="s">
        <v>450</v>
      </c>
      <c r="F25" s="228" t="s">
        <v>415</v>
      </c>
      <c r="G25" s="228" t="s">
        <v>415</v>
      </c>
      <c r="H25" s="228" t="s">
        <v>415</v>
      </c>
      <c r="I25" s="228" t="s">
        <v>415</v>
      </c>
      <c r="J25" s="229">
        <v>44881</v>
      </c>
      <c r="K25" s="156">
        <v>3802716</v>
      </c>
      <c r="L25" s="156">
        <v>3802716</v>
      </c>
      <c r="M25" s="156">
        <v>3666172</v>
      </c>
      <c r="N25" s="156">
        <v>0</v>
      </c>
      <c r="O25" s="156">
        <v>0</v>
      </c>
      <c r="P25" s="156">
        <v>3666172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0</v>
      </c>
      <c r="AF25" s="156">
        <v>3666172</v>
      </c>
      <c r="AG25" s="156">
        <v>3666172</v>
      </c>
      <c r="AH25" s="156">
        <v>0</v>
      </c>
      <c r="AI25" s="156">
        <v>4117339</v>
      </c>
      <c r="AJ25" s="3"/>
      <c r="AK25" s="4"/>
    </row>
    <row r="26" spans="1:37">
      <c r="A26" s="227">
        <v>2</v>
      </c>
      <c r="B26" s="228" t="s">
        <v>347</v>
      </c>
      <c r="C26" s="228">
        <v>44554615201</v>
      </c>
      <c r="D26" s="228" t="s">
        <v>451</v>
      </c>
      <c r="E26" s="228" t="s">
        <v>452</v>
      </c>
      <c r="F26" s="228" t="s">
        <v>415</v>
      </c>
      <c r="G26" s="228" t="s">
        <v>415</v>
      </c>
      <c r="H26" s="228" t="s">
        <v>415</v>
      </c>
      <c r="I26" s="228" t="s">
        <v>415</v>
      </c>
      <c r="J26" s="229">
        <v>44902</v>
      </c>
      <c r="K26" s="156">
        <v>7947765</v>
      </c>
      <c r="L26" s="156">
        <v>7947765</v>
      </c>
      <c r="M26" s="156">
        <v>8246084</v>
      </c>
      <c r="N26" s="156">
        <v>0</v>
      </c>
      <c r="O26" s="156">
        <v>0</v>
      </c>
      <c r="P26" s="156">
        <v>8193910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8246084</v>
      </c>
      <c r="AG26" s="156">
        <v>8193910</v>
      </c>
      <c r="AH26" s="156">
        <v>-52174</v>
      </c>
      <c r="AI26" s="156">
        <v>11037253</v>
      </c>
      <c r="AJ26" s="3"/>
      <c r="AK26" s="4"/>
    </row>
    <row r="27" spans="1:37">
      <c r="A27" s="227">
        <v>2</v>
      </c>
      <c r="B27" s="228" t="s">
        <v>349</v>
      </c>
      <c r="C27" s="228">
        <v>40392045201</v>
      </c>
      <c r="D27" s="228" t="s">
        <v>434</v>
      </c>
      <c r="E27" s="228" t="s">
        <v>435</v>
      </c>
      <c r="F27" s="228" t="s">
        <v>415</v>
      </c>
      <c r="G27" s="228" t="s">
        <v>415</v>
      </c>
      <c r="H27" s="228" t="s">
        <v>415</v>
      </c>
      <c r="I27" s="228" t="s">
        <v>415</v>
      </c>
      <c r="J27" s="229">
        <v>44727</v>
      </c>
      <c r="K27" s="156">
        <v>869247</v>
      </c>
      <c r="L27" s="156">
        <v>869247</v>
      </c>
      <c r="M27" s="156">
        <v>857258</v>
      </c>
      <c r="N27" s="156">
        <v>0</v>
      </c>
      <c r="O27" s="156">
        <v>0</v>
      </c>
      <c r="P27" s="156">
        <v>857258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0</v>
      </c>
      <c r="AF27" s="156">
        <v>857258</v>
      </c>
      <c r="AG27" s="156">
        <v>857258</v>
      </c>
      <c r="AH27" s="156">
        <v>0</v>
      </c>
      <c r="AI27" s="156">
        <v>1017097</v>
      </c>
      <c r="AJ27" s="3"/>
      <c r="AK27" s="4"/>
    </row>
    <row r="28" spans="1:37">
      <c r="A28" s="227">
        <v>2</v>
      </c>
      <c r="B28" s="228" t="s">
        <v>351</v>
      </c>
      <c r="C28" s="228">
        <v>44607915201</v>
      </c>
      <c r="D28" s="228" t="s">
        <v>453</v>
      </c>
      <c r="E28" s="228" t="s">
        <v>454</v>
      </c>
      <c r="F28" s="228" t="s">
        <v>415</v>
      </c>
      <c r="G28" s="228" t="s">
        <v>415</v>
      </c>
      <c r="H28" s="228" t="s">
        <v>415</v>
      </c>
      <c r="I28" s="228" t="s">
        <v>415</v>
      </c>
      <c r="J28" s="229">
        <v>44979</v>
      </c>
      <c r="K28" s="156">
        <v>7130409</v>
      </c>
      <c r="L28" s="156">
        <v>7130409</v>
      </c>
      <c r="M28" s="156">
        <v>7454415</v>
      </c>
      <c r="N28" s="156">
        <v>0</v>
      </c>
      <c r="O28" s="156">
        <v>0</v>
      </c>
      <c r="P28" s="156">
        <v>7520621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7454415</v>
      </c>
      <c r="AG28" s="156">
        <v>7520621</v>
      </c>
      <c r="AH28" s="156">
        <v>66206</v>
      </c>
      <c r="AI28" s="156">
        <v>7319756</v>
      </c>
      <c r="AJ28" s="3"/>
      <c r="AK28" s="4"/>
    </row>
    <row r="29" spans="1:37">
      <c r="A29" s="227">
        <v>2</v>
      </c>
      <c r="B29" s="228" t="s">
        <v>206</v>
      </c>
      <c r="C29" s="228">
        <v>44703315201</v>
      </c>
      <c r="D29" s="228" t="s">
        <v>442</v>
      </c>
      <c r="E29" s="228" t="s">
        <v>443</v>
      </c>
      <c r="F29" s="228" t="s">
        <v>415</v>
      </c>
      <c r="G29" s="228" t="s">
        <v>415</v>
      </c>
      <c r="H29" s="228" t="s">
        <v>415</v>
      </c>
      <c r="I29" s="228" t="s">
        <v>415</v>
      </c>
      <c r="J29" s="229">
        <v>45063</v>
      </c>
      <c r="K29" s="156">
        <v>5899711</v>
      </c>
      <c r="L29" s="156">
        <v>5916585</v>
      </c>
      <c r="M29" s="156">
        <v>5921537</v>
      </c>
      <c r="N29" s="156">
        <v>16874</v>
      </c>
      <c r="O29" s="156">
        <v>0</v>
      </c>
      <c r="P29" s="156">
        <v>5926778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0</v>
      </c>
      <c r="AF29" s="156">
        <v>5921537</v>
      </c>
      <c r="AG29" s="156">
        <v>5926778</v>
      </c>
      <c r="AH29" s="156">
        <v>5241</v>
      </c>
      <c r="AI29" s="156">
        <v>6079798</v>
      </c>
      <c r="AJ29" s="3"/>
      <c r="AK29" s="4"/>
    </row>
    <row r="30" spans="1:37">
      <c r="A30" s="227">
        <v>2</v>
      </c>
      <c r="B30" s="228" t="s">
        <v>455</v>
      </c>
      <c r="C30" s="228">
        <v>44717615201</v>
      </c>
      <c r="D30" s="228" t="s">
        <v>442</v>
      </c>
      <c r="E30" s="228" t="s">
        <v>443</v>
      </c>
      <c r="F30" s="228" t="s">
        <v>415</v>
      </c>
      <c r="G30" s="228" t="s">
        <v>415</v>
      </c>
      <c r="H30" s="228" t="s">
        <v>415</v>
      </c>
      <c r="I30" s="228" t="s">
        <v>415</v>
      </c>
      <c r="J30" s="229">
        <v>45063</v>
      </c>
      <c r="K30" s="156">
        <v>4768192</v>
      </c>
      <c r="L30" s="156">
        <v>4768192</v>
      </c>
      <c r="M30" s="156">
        <v>4978398</v>
      </c>
      <c r="N30" s="156">
        <v>0</v>
      </c>
      <c r="O30" s="156">
        <v>0</v>
      </c>
      <c r="P30" s="156">
        <v>4983434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4978398</v>
      </c>
      <c r="AG30" s="156">
        <v>4983434</v>
      </c>
      <c r="AH30" s="156">
        <v>5036</v>
      </c>
      <c r="AI30" s="156">
        <v>5253039</v>
      </c>
      <c r="AJ30" s="3"/>
      <c r="AK30" s="4"/>
    </row>
    <row r="31" spans="1:37">
      <c r="A31" s="227">
        <v>2</v>
      </c>
      <c r="B31" s="228" t="s">
        <v>456</v>
      </c>
      <c r="C31" s="228">
        <v>44703715201</v>
      </c>
      <c r="D31" s="228" t="s">
        <v>442</v>
      </c>
      <c r="E31" s="228" t="s">
        <v>443</v>
      </c>
      <c r="F31" s="228" t="s">
        <v>415</v>
      </c>
      <c r="G31" s="228" t="s">
        <v>415</v>
      </c>
      <c r="H31" s="228" t="s">
        <v>415</v>
      </c>
      <c r="I31" s="228" t="s">
        <v>415</v>
      </c>
      <c r="J31" s="229">
        <v>45042</v>
      </c>
      <c r="K31" s="156">
        <v>12488206</v>
      </c>
      <c r="L31" s="156">
        <v>12488206</v>
      </c>
      <c r="M31" s="156">
        <v>12735786</v>
      </c>
      <c r="N31" s="156">
        <v>0</v>
      </c>
      <c r="O31" s="156">
        <v>0</v>
      </c>
      <c r="P31" s="156">
        <v>12755313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12735786</v>
      </c>
      <c r="AG31" s="156">
        <v>12755313</v>
      </c>
      <c r="AH31" s="156">
        <v>19527</v>
      </c>
      <c r="AI31" s="156">
        <v>12922548</v>
      </c>
      <c r="AJ31" s="3"/>
      <c r="AK31" s="4"/>
    </row>
    <row r="32" spans="1:37">
      <c r="A32" s="227">
        <v>2</v>
      </c>
      <c r="B32" s="228" t="s">
        <v>353</v>
      </c>
      <c r="C32" s="228">
        <v>44762935201</v>
      </c>
      <c r="D32" s="228" t="s">
        <v>449</v>
      </c>
      <c r="E32" s="228" t="s">
        <v>450</v>
      </c>
      <c r="F32" s="228" t="s">
        <v>415</v>
      </c>
      <c r="G32" s="228" t="s">
        <v>415</v>
      </c>
      <c r="H32" s="228" t="s">
        <v>415</v>
      </c>
      <c r="I32" s="228" t="s">
        <v>415</v>
      </c>
      <c r="J32" s="229">
        <v>45091</v>
      </c>
      <c r="K32" s="156">
        <v>737944</v>
      </c>
      <c r="L32" s="156">
        <v>737944</v>
      </c>
      <c r="M32" s="156">
        <v>698279</v>
      </c>
      <c r="N32" s="156">
        <v>0</v>
      </c>
      <c r="O32" s="156">
        <v>0</v>
      </c>
      <c r="P32" s="156">
        <v>698279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0</v>
      </c>
      <c r="AE32" s="156">
        <v>0</v>
      </c>
      <c r="AF32" s="156">
        <v>698279</v>
      </c>
      <c r="AG32" s="156">
        <v>698279</v>
      </c>
      <c r="AH32" s="156">
        <v>0</v>
      </c>
      <c r="AI32" s="156">
        <v>752837</v>
      </c>
      <c r="AJ32" s="3"/>
      <c r="AK32" s="4"/>
    </row>
    <row r="33" spans="1:37">
      <c r="A33" s="227">
        <v>2</v>
      </c>
      <c r="B33" s="228" t="s">
        <v>355</v>
      </c>
      <c r="C33" s="228">
        <v>44722615201</v>
      </c>
      <c r="D33" s="228" t="s">
        <v>449</v>
      </c>
      <c r="E33" s="228" t="s">
        <v>450</v>
      </c>
      <c r="F33" s="228" t="s">
        <v>415</v>
      </c>
      <c r="G33" s="228" t="s">
        <v>415</v>
      </c>
      <c r="H33" s="228" t="s">
        <v>415</v>
      </c>
      <c r="I33" s="228" t="s">
        <v>415</v>
      </c>
      <c r="J33" s="229">
        <v>45091</v>
      </c>
      <c r="K33" s="156">
        <v>595321</v>
      </c>
      <c r="L33" s="156">
        <v>595321</v>
      </c>
      <c r="M33" s="156">
        <v>526968</v>
      </c>
      <c r="N33" s="156">
        <v>0</v>
      </c>
      <c r="O33" s="156">
        <v>0</v>
      </c>
      <c r="P33" s="156">
        <v>526968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526968</v>
      </c>
      <c r="AG33" s="156">
        <v>526968</v>
      </c>
      <c r="AH33" s="156">
        <v>0</v>
      </c>
      <c r="AI33" s="156">
        <v>725236</v>
      </c>
      <c r="AJ33" s="3"/>
      <c r="AK33" s="4"/>
    </row>
    <row r="34" spans="1:37">
      <c r="A34" s="227">
        <v>2</v>
      </c>
      <c r="B34" s="228" t="s">
        <v>357</v>
      </c>
      <c r="C34" s="228">
        <v>43917715201</v>
      </c>
      <c r="D34" s="228" t="s">
        <v>457</v>
      </c>
      <c r="E34" s="228" t="s">
        <v>458</v>
      </c>
      <c r="F34" s="228" t="s">
        <v>415</v>
      </c>
      <c r="G34" s="228" t="s">
        <v>415</v>
      </c>
      <c r="H34" s="228" t="s">
        <v>415</v>
      </c>
      <c r="I34" s="228" t="s">
        <v>415</v>
      </c>
      <c r="J34" s="229">
        <v>45133</v>
      </c>
      <c r="K34" s="156">
        <v>688840</v>
      </c>
      <c r="L34" s="156">
        <v>688840</v>
      </c>
      <c r="M34" s="156">
        <v>661650</v>
      </c>
      <c r="N34" s="156">
        <v>0</v>
      </c>
      <c r="O34" s="156">
        <v>0</v>
      </c>
      <c r="P34" s="156">
        <v>661650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661650</v>
      </c>
      <c r="AG34" s="156">
        <v>661650</v>
      </c>
      <c r="AH34" s="156">
        <v>0</v>
      </c>
      <c r="AI34" s="156">
        <v>865701</v>
      </c>
      <c r="AJ34" s="3"/>
      <c r="AK34" s="4"/>
    </row>
    <row r="35" spans="1:37">
      <c r="A35" s="227">
        <v>2</v>
      </c>
      <c r="B35" s="228" t="s">
        <v>208</v>
      </c>
      <c r="C35" s="228">
        <v>44712915201</v>
      </c>
      <c r="D35" s="228" t="s">
        <v>446</v>
      </c>
      <c r="E35" s="228" t="s">
        <v>447</v>
      </c>
      <c r="F35" s="228" t="s">
        <v>415</v>
      </c>
      <c r="G35" s="228" t="s">
        <v>415</v>
      </c>
      <c r="H35" s="228" t="s">
        <v>415</v>
      </c>
      <c r="I35" s="228" t="s">
        <v>415</v>
      </c>
      <c r="J35" s="229">
        <v>45091</v>
      </c>
      <c r="K35" s="156">
        <v>2432061</v>
      </c>
      <c r="L35" s="156">
        <v>2483046</v>
      </c>
      <c r="M35" s="156">
        <v>2440068</v>
      </c>
      <c r="N35" s="156">
        <v>50985</v>
      </c>
      <c r="O35" s="156">
        <v>0</v>
      </c>
      <c r="P35" s="156">
        <v>2440833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0</v>
      </c>
      <c r="AF35" s="156">
        <v>2440068</v>
      </c>
      <c r="AG35" s="156">
        <v>2440833</v>
      </c>
      <c r="AH35" s="156">
        <v>766</v>
      </c>
      <c r="AI35" s="156">
        <v>2377451</v>
      </c>
      <c r="AJ35" s="3"/>
      <c r="AK35" s="4"/>
    </row>
    <row r="36" spans="1:37" ht="24">
      <c r="A36" s="227">
        <v>2</v>
      </c>
      <c r="B36" s="228" t="s">
        <v>359</v>
      </c>
      <c r="C36" s="228">
        <v>44615425201</v>
      </c>
      <c r="D36" s="228" t="s">
        <v>459</v>
      </c>
      <c r="E36" s="228" t="s">
        <v>460</v>
      </c>
      <c r="F36" s="228" t="s">
        <v>415</v>
      </c>
      <c r="G36" s="228" t="s">
        <v>415</v>
      </c>
      <c r="H36" s="228" t="s">
        <v>415</v>
      </c>
      <c r="I36" s="228" t="s">
        <v>415</v>
      </c>
      <c r="J36" s="229">
        <v>45091</v>
      </c>
      <c r="K36" s="156">
        <v>3795580</v>
      </c>
      <c r="L36" s="156">
        <v>3795580</v>
      </c>
      <c r="M36" s="156">
        <v>3741800</v>
      </c>
      <c r="N36" s="156">
        <v>0</v>
      </c>
      <c r="O36" s="156">
        <v>0</v>
      </c>
      <c r="P36" s="156">
        <v>3742922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3741800</v>
      </c>
      <c r="AG36" s="156">
        <v>3742922</v>
      </c>
      <c r="AH36" s="156">
        <v>1123</v>
      </c>
      <c r="AI36" s="156">
        <v>3808947</v>
      </c>
      <c r="AJ36" s="3"/>
      <c r="AK36" s="4"/>
    </row>
    <row r="37" spans="1:37">
      <c r="A37" s="227">
        <v>2</v>
      </c>
      <c r="B37" s="228" t="s">
        <v>461</v>
      </c>
      <c r="C37" s="228">
        <v>45220115201</v>
      </c>
      <c r="D37" s="228" t="s">
        <v>462</v>
      </c>
      <c r="E37" s="228" t="s">
        <v>463</v>
      </c>
      <c r="F37" s="228" t="s">
        <v>415</v>
      </c>
      <c r="G37" s="228" t="s">
        <v>415</v>
      </c>
      <c r="H37" s="228" t="s">
        <v>415</v>
      </c>
      <c r="I37" s="228" t="s">
        <v>415</v>
      </c>
      <c r="J37" s="229">
        <v>45224</v>
      </c>
      <c r="K37" s="156">
        <v>1193458</v>
      </c>
      <c r="L37" s="156">
        <v>1193458</v>
      </c>
      <c r="M37" s="156">
        <v>1138988</v>
      </c>
      <c r="N37" s="156">
        <v>0</v>
      </c>
      <c r="O37" s="156">
        <v>0</v>
      </c>
      <c r="P37" s="156">
        <v>1138988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1138988</v>
      </c>
      <c r="AG37" s="156">
        <v>1138988</v>
      </c>
      <c r="AH37" s="156">
        <v>0</v>
      </c>
      <c r="AI37" s="156">
        <v>2555282</v>
      </c>
      <c r="AJ37" s="3"/>
      <c r="AK37" s="4"/>
    </row>
    <row r="38" spans="1:37">
      <c r="A38" s="227">
        <v>3</v>
      </c>
      <c r="B38" s="228" t="s">
        <v>210</v>
      </c>
      <c r="C38" s="228">
        <v>21787545201</v>
      </c>
      <c r="D38" s="228" t="s">
        <v>464</v>
      </c>
      <c r="E38" s="228" t="s">
        <v>465</v>
      </c>
      <c r="F38" s="228" t="s">
        <v>415</v>
      </c>
      <c r="G38" s="228" t="s">
        <v>415</v>
      </c>
      <c r="H38" s="228" t="s">
        <v>415</v>
      </c>
      <c r="I38" s="228" t="s">
        <v>415</v>
      </c>
      <c r="J38" s="229">
        <v>43265</v>
      </c>
      <c r="K38" s="156">
        <v>31708584</v>
      </c>
      <c r="L38" s="156">
        <v>32410332</v>
      </c>
      <c r="M38" s="156">
        <v>32832992</v>
      </c>
      <c r="N38" s="156">
        <v>701748.39</v>
      </c>
      <c r="O38" s="156">
        <v>0</v>
      </c>
      <c r="P38" s="156">
        <v>33087185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>
        <v>32832992</v>
      </c>
      <c r="AG38" s="156">
        <v>33087185</v>
      </c>
      <c r="AH38" s="156">
        <v>254193</v>
      </c>
      <c r="AI38" s="156">
        <v>25965926</v>
      </c>
      <c r="AJ38" s="3"/>
      <c r="AK38" s="4"/>
    </row>
    <row r="39" spans="1:37">
      <c r="A39" s="227">
        <v>3</v>
      </c>
      <c r="B39" s="228" t="s">
        <v>401</v>
      </c>
      <c r="C39" s="228">
        <v>44573415201</v>
      </c>
      <c r="D39" s="228" t="s">
        <v>420</v>
      </c>
      <c r="E39" s="228" t="s">
        <v>421</v>
      </c>
      <c r="F39" s="228" t="s">
        <v>415</v>
      </c>
      <c r="G39" s="228" t="s">
        <v>415</v>
      </c>
      <c r="H39" s="228" t="s">
        <v>415</v>
      </c>
      <c r="I39" s="228" t="s">
        <v>415</v>
      </c>
      <c r="J39" s="229">
        <v>44903</v>
      </c>
      <c r="K39" s="156">
        <v>4255368</v>
      </c>
      <c r="L39" s="156">
        <v>4255368</v>
      </c>
      <c r="M39" s="156">
        <v>4147787</v>
      </c>
      <c r="N39" s="156">
        <v>0</v>
      </c>
      <c r="O39" s="156">
        <v>0</v>
      </c>
      <c r="P39" s="156">
        <v>4133951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4147787</v>
      </c>
      <c r="AG39" s="156">
        <v>4133951</v>
      </c>
      <c r="AH39" s="156">
        <v>-13836</v>
      </c>
      <c r="AI39" s="156">
        <v>4883807</v>
      </c>
      <c r="AJ39" s="3"/>
      <c r="AK39" s="4"/>
    </row>
    <row r="40" spans="1:37">
      <c r="A40" s="227">
        <v>3</v>
      </c>
      <c r="B40" s="228" t="s">
        <v>466</v>
      </c>
      <c r="C40" s="228">
        <v>44759015201</v>
      </c>
      <c r="D40" s="228" t="s">
        <v>420</v>
      </c>
      <c r="E40" s="228" t="s">
        <v>421</v>
      </c>
      <c r="F40" s="228" t="s">
        <v>415</v>
      </c>
      <c r="G40" s="228" t="s">
        <v>415</v>
      </c>
      <c r="H40" s="228" t="s">
        <v>415</v>
      </c>
      <c r="I40" s="228" t="s">
        <v>415</v>
      </c>
      <c r="J40" s="229">
        <v>45148</v>
      </c>
      <c r="K40" s="156">
        <v>3130216</v>
      </c>
      <c r="L40" s="156">
        <v>3130216</v>
      </c>
      <c r="M40" s="156">
        <v>3176618</v>
      </c>
      <c r="N40" s="156">
        <v>0</v>
      </c>
      <c r="O40" s="156">
        <v>0</v>
      </c>
      <c r="P40" s="156">
        <v>3169412</v>
      </c>
      <c r="Q40" s="156">
        <v>0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0</v>
      </c>
      <c r="AF40" s="156">
        <v>3176618</v>
      </c>
      <c r="AG40" s="156">
        <v>3169412</v>
      </c>
      <c r="AH40" s="156">
        <v>-7206</v>
      </c>
      <c r="AI40" s="156">
        <v>4310828</v>
      </c>
      <c r="AJ40" s="3"/>
      <c r="AK40" s="4"/>
    </row>
    <row r="41" spans="1:37">
      <c r="A41" s="227">
        <v>3</v>
      </c>
      <c r="B41" s="228" t="s">
        <v>212</v>
      </c>
      <c r="C41" s="228">
        <v>43464515201</v>
      </c>
      <c r="D41" s="228" t="s">
        <v>442</v>
      </c>
      <c r="E41" s="228" t="s">
        <v>443</v>
      </c>
      <c r="F41" s="228" t="s">
        <v>415</v>
      </c>
      <c r="G41" s="228" t="s">
        <v>415</v>
      </c>
      <c r="H41" s="228" t="s">
        <v>415</v>
      </c>
      <c r="I41" s="228" t="s">
        <v>415</v>
      </c>
      <c r="J41" s="229">
        <v>44910</v>
      </c>
      <c r="K41" s="156">
        <v>3980189</v>
      </c>
      <c r="L41" s="156">
        <v>4006691</v>
      </c>
      <c r="M41" s="156">
        <v>4118899</v>
      </c>
      <c r="N41" s="156">
        <v>26502.21</v>
      </c>
      <c r="O41" s="156">
        <v>0</v>
      </c>
      <c r="P41" s="156">
        <v>4101914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4118899</v>
      </c>
      <c r="AG41" s="156">
        <v>4101914</v>
      </c>
      <c r="AH41" s="156">
        <v>-16986</v>
      </c>
      <c r="AI41" s="156">
        <v>4847742</v>
      </c>
      <c r="AJ41" s="3"/>
      <c r="AK41" s="4"/>
    </row>
    <row r="42" spans="1:37" ht="24">
      <c r="A42" s="227">
        <v>3</v>
      </c>
      <c r="B42" s="228" t="s">
        <v>214</v>
      </c>
      <c r="C42" s="228">
        <v>42359155201</v>
      </c>
      <c r="D42" s="228" t="s">
        <v>459</v>
      </c>
      <c r="E42" s="228" t="s">
        <v>460</v>
      </c>
      <c r="F42" s="228" t="s">
        <v>415</v>
      </c>
      <c r="G42" s="228" t="s">
        <v>415</v>
      </c>
      <c r="H42" s="228" t="s">
        <v>415</v>
      </c>
      <c r="I42" s="228" t="s">
        <v>415</v>
      </c>
      <c r="J42" s="229">
        <v>45120</v>
      </c>
      <c r="K42" s="156">
        <v>3139310</v>
      </c>
      <c r="L42" s="156">
        <v>3241997</v>
      </c>
      <c r="M42" s="156">
        <v>3289104</v>
      </c>
      <c r="N42" s="156">
        <v>102686.83</v>
      </c>
      <c r="O42" s="156">
        <v>70800</v>
      </c>
      <c r="P42" s="156">
        <v>3289104</v>
      </c>
      <c r="Q42" s="156">
        <v>0</v>
      </c>
      <c r="R42" s="156">
        <v>0</v>
      </c>
      <c r="S42" s="156">
        <v>0</v>
      </c>
      <c r="T42" s="156">
        <v>0</v>
      </c>
      <c r="U42" s="156">
        <v>0</v>
      </c>
      <c r="V42" s="156">
        <v>70000</v>
      </c>
      <c r="W42" s="156">
        <v>70000</v>
      </c>
      <c r="X42" s="156">
        <v>800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800</v>
      </c>
      <c r="AE42" s="156">
        <v>70800</v>
      </c>
      <c r="AF42" s="156">
        <v>3359904</v>
      </c>
      <c r="AG42" s="156">
        <v>3289104</v>
      </c>
      <c r="AH42" s="156">
        <v>-70800</v>
      </c>
      <c r="AI42" s="156">
        <v>2935414</v>
      </c>
      <c r="AJ42" s="3" t="s">
        <v>467</v>
      </c>
      <c r="AK42" s="4" t="s">
        <v>468</v>
      </c>
    </row>
    <row r="43" spans="1:37">
      <c r="A43" s="227">
        <v>3</v>
      </c>
      <c r="B43" s="228" t="s">
        <v>469</v>
      </c>
      <c r="C43" s="228">
        <v>44575515201</v>
      </c>
      <c r="D43" s="228" t="s">
        <v>420</v>
      </c>
      <c r="E43" s="228" t="s">
        <v>421</v>
      </c>
      <c r="F43" s="228" t="s">
        <v>415</v>
      </c>
      <c r="G43" s="228" t="s">
        <v>415</v>
      </c>
      <c r="H43" s="228" t="s">
        <v>415</v>
      </c>
      <c r="I43" s="228" t="s">
        <v>415</v>
      </c>
      <c r="J43" s="229">
        <v>45239</v>
      </c>
      <c r="K43" s="156">
        <v>2175239</v>
      </c>
      <c r="L43" s="156">
        <v>2175239</v>
      </c>
      <c r="M43" s="156">
        <v>2183626</v>
      </c>
      <c r="N43" s="156">
        <v>0</v>
      </c>
      <c r="O43" s="156">
        <v>0</v>
      </c>
      <c r="P43" s="156">
        <v>2183626</v>
      </c>
      <c r="Q43" s="156">
        <v>0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0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0</v>
      </c>
      <c r="AF43" s="156">
        <v>2183626</v>
      </c>
      <c r="AG43" s="156">
        <v>2183626</v>
      </c>
      <c r="AH43" s="156">
        <v>0</v>
      </c>
      <c r="AI43" s="156">
        <v>3085003</v>
      </c>
      <c r="AJ43" s="3"/>
      <c r="AK43" s="4"/>
    </row>
    <row r="44" spans="1:37">
      <c r="A44" s="227">
        <v>3</v>
      </c>
      <c r="B44" s="228" t="s">
        <v>216</v>
      </c>
      <c r="C44" s="228">
        <v>43921415201</v>
      </c>
      <c r="D44" s="228" t="s">
        <v>470</v>
      </c>
      <c r="E44" s="228" t="s">
        <v>471</v>
      </c>
      <c r="F44" s="228" t="s">
        <v>415</v>
      </c>
      <c r="G44" s="228" t="s">
        <v>415</v>
      </c>
      <c r="H44" s="228" t="s">
        <v>415</v>
      </c>
      <c r="I44" s="228" t="s">
        <v>415</v>
      </c>
      <c r="J44" s="229">
        <v>44706</v>
      </c>
      <c r="K44" s="156">
        <v>2161422</v>
      </c>
      <c r="L44" s="156">
        <v>2219469</v>
      </c>
      <c r="M44" s="156">
        <v>2278041</v>
      </c>
      <c r="N44" s="156">
        <v>58046.15</v>
      </c>
      <c r="O44" s="156">
        <v>0</v>
      </c>
      <c r="P44" s="156">
        <v>2271197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2278041</v>
      </c>
      <c r="AG44" s="156">
        <v>2271197</v>
      </c>
      <c r="AH44" s="156">
        <v>-6844</v>
      </c>
      <c r="AI44" s="156">
        <v>3319649</v>
      </c>
      <c r="AJ44" s="3"/>
      <c r="AK44" s="4"/>
    </row>
    <row r="45" spans="1:37">
      <c r="A45" s="227">
        <v>3</v>
      </c>
      <c r="B45" s="228" t="s">
        <v>361</v>
      </c>
      <c r="C45" s="228">
        <v>43972515201</v>
      </c>
      <c r="D45" s="228" t="s">
        <v>442</v>
      </c>
      <c r="E45" s="228" t="s">
        <v>443</v>
      </c>
      <c r="F45" s="228" t="s">
        <v>415</v>
      </c>
      <c r="G45" s="228" t="s">
        <v>415</v>
      </c>
      <c r="H45" s="228" t="s">
        <v>415</v>
      </c>
      <c r="I45" s="228" t="s">
        <v>415</v>
      </c>
      <c r="J45" s="229">
        <v>43733</v>
      </c>
      <c r="K45" s="156">
        <v>13201615</v>
      </c>
      <c r="L45" s="156">
        <v>13201615</v>
      </c>
      <c r="M45" s="156">
        <v>14101673</v>
      </c>
      <c r="N45" s="156">
        <v>0</v>
      </c>
      <c r="O45" s="156">
        <v>0</v>
      </c>
      <c r="P45" s="156">
        <v>14032884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14101673</v>
      </c>
      <c r="AG45" s="156">
        <v>14032884</v>
      </c>
      <c r="AH45" s="156">
        <v>-68789</v>
      </c>
      <c r="AI45" s="156">
        <v>14987298</v>
      </c>
      <c r="AJ45" s="3"/>
      <c r="AK45" s="4"/>
    </row>
    <row r="46" spans="1:37">
      <c r="A46" s="227">
        <v>3</v>
      </c>
      <c r="B46" s="228" t="s">
        <v>218</v>
      </c>
      <c r="C46" s="228">
        <v>44188125201</v>
      </c>
      <c r="D46" s="228" t="s">
        <v>420</v>
      </c>
      <c r="E46" s="228" t="s">
        <v>421</v>
      </c>
      <c r="F46" s="228" t="s">
        <v>415</v>
      </c>
      <c r="G46" s="228" t="s">
        <v>415</v>
      </c>
      <c r="H46" s="228" t="s">
        <v>415</v>
      </c>
      <c r="I46" s="228" t="s">
        <v>415</v>
      </c>
      <c r="J46" s="229">
        <v>44839</v>
      </c>
      <c r="K46" s="156">
        <v>1798857</v>
      </c>
      <c r="L46" s="156">
        <v>1800807</v>
      </c>
      <c r="M46" s="156">
        <v>1823631</v>
      </c>
      <c r="N46" s="156">
        <v>1950</v>
      </c>
      <c r="O46" s="156">
        <v>0</v>
      </c>
      <c r="P46" s="156">
        <v>1837783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1823631</v>
      </c>
      <c r="AG46" s="156">
        <v>1837783</v>
      </c>
      <c r="AH46" s="156">
        <v>14152</v>
      </c>
      <c r="AI46" s="156">
        <v>1816518</v>
      </c>
      <c r="AJ46" s="3"/>
      <c r="AK46" s="4"/>
    </row>
    <row r="47" spans="1:37">
      <c r="A47" s="227">
        <v>3</v>
      </c>
      <c r="B47" s="228" t="s">
        <v>403</v>
      </c>
      <c r="C47" s="228">
        <v>44115615201</v>
      </c>
      <c r="D47" s="228" t="s">
        <v>470</v>
      </c>
      <c r="E47" s="228" t="s">
        <v>471</v>
      </c>
      <c r="F47" s="228" t="s">
        <v>415</v>
      </c>
      <c r="G47" s="228" t="s">
        <v>415</v>
      </c>
      <c r="H47" s="228" t="s">
        <v>415</v>
      </c>
      <c r="I47" s="228" t="s">
        <v>415</v>
      </c>
      <c r="J47" s="229">
        <v>44860</v>
      </c>
      <c r="K47" s="156">
        <v>2352518</v>
      </c>
      <c r="L47" s="156">
        <v>2352518</v>
      </c>
      <c r="M47" s="156">
        <v>2482697</v>
      </c>
      <c r="N47" s="156">
        <v>0</v>
      </c>
      <c r="O47" s="156">
        <v>0</v>
      </c>
      <c r="P47" s="156">
        <v>2481516</v>
      </c>
      <c r="Q47" s="156">
        <v>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0</v>
      </c>
      <c r="AF47" s="156">
        <v>2482697</v>
      </c>
      <c r="AG47" s="156">
        <v>2481516</v>
      </c>
      <c r="AH47" s="156">
        <v>-1180</v>
      </c>
      <c r="AI47" s="156">
        <v>2793292</v>
      </c>
      <c r="AJ47" s="3"/>
      <c r="AK47" s="4"/>
    </row>
    <row r="48" spans="1:37">
      <c r="A48" s="227">
        <v>3</v>
      </c>
      <c r="B48" s="228" t="s">
        <v>220</v>
      </c>
      <c r="C48" s="228">
        <v>43937615201</v>
      </c>
      <c r="D48" s="228" t="s">
        <v>470</v>
      </c>
      <c r="E48" s="228" t="s">
        <v>471</v>
      </c>
      <c r="F48" s="228" t="s">
        <v>415</v>
      </c>
      <c r="G48" s="228" t="s">
        <v>415</v>
      </c>
      <c r="H48" s="228" t="s">
        <v>415</v>
      </c>
      <c r="I48" s="228" t="s">
        <v>415</v>
      </c>
      <c r="J48" s="229">
        <v>45091</v>
      </c>
      <c r="K48" s="156">
        <v>2097844</v>
      </c>
      <c r="L48" s="156">
        <v>2104355</v>
      </c>
      <c r="M48" s="156">
        <v>1977895</v>
      </c>
      <c r="N48" s="156">
        <v>6511.18</v>
      </c>
      <c r="O48" s="156">
        <v>0</v>
      </c>
      <c r="P48" s="156">
        <v>1977939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1977895</v>
      </c>
      <c r="AG48" s="156">
        <v>1977939</v>
      </c>
      <c r="AH48" s="156">
        <v>44</v>
      </c>
      <c r="AI48" s="156">
        <v>2307183</v>
      </c>
      <c r="AJ48" s="3"/>
      <c r="AK48" s="4"/>
    </row>
    <row r="49" spans="1:37">
      <c r="A49" s="227">
        <v>3</v>
      </c>
      <c r="B49" s="228" t="s">
        <v>405</v>
      </c>
      <c r="C49" s="228">
        <v>44117115201</v>
      </c>
      <c r="D49" s="228" t="s">
        <v>472</v>
      </c>
      <c r="E49" s="228" t="s">
        <v>473</v>
      </c>
      <c r="F49" s="228" t="s">
        <v>415</v>
      </c>
      <c r="G49" s="228" t="s">
        <v>415</v>
      </c>
      <c r="H49" s="228" t="s">
        <v>415</v>
      </c>
      <c r="I49" s="228" t="s">
        <v>415</v>
      </c>
      <c r="J49" s="229">
        <v>45042</v>
      </c>
      <c r="K49" s="156">
        <v>1248264</v>
      </c>
      <c r="L49" s="156">
        <v>1248264</v>
      </c>
      <c r="M49" s="156">
        <v>1306248</v>
      </c>
      <c r="N49" s="156">
        <v>0</v>
      </c>
      <c r="O49" s="156">
        <v>0</v>
      </c>
      <c r="P49" s="156">
        <v>1306346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1306248</v>
      </c>
      <c r="AG49" s="156">
        <v>1306346</v>
      </c>
      <c r="AH49" s="156">
        <v>98</v>
      </c>
      <c r="AI49" s="156">
        <v>1870598</v>
      </c>
      <c r="AJ49" s="3"/>
      <c r="AK49" s="4"/>
    </row>
    <row r="50" spans="1:37">
      <c r="A50" s="227">
        <v>3</v>
      </c>
      <c r="B50" s="228" t="s">
        <v>222</v>
      </c>
      <c r="C50" s="228">
        <v>44403915201</v>
      </c>
      <c r="D50" s="228" t="s">
        <v>474</v>
      </c>
      <c r="E50" s="228" t="s">
        <v>475</v>
      </c>
      <c r="F50" s="228" t="s">
        <v>415</v>
      </c>
      <c r="G50" s="228" t="s">
        <v>415</v>
      </c>
      <c r="H50" s="228" t="s">
        <v>415</v>
      </c>
      <c r="I50" s="228" t="s">
        <v>415</v>
      </c>
      <c r="J50" s="229">
        <v>44587</v>
      </c>
      <c r="K50" s="156">
        <v>7221201</v>
      </c>
      <c r="L50" s="156">
        <v>7242100</v>
      </c>
      <c r="M50" s="156">
        <v>7302859</v>
      </c>
      <c r="N50" s="156">
        <v>20899.02</v>
      </c>
      <c r="O50" s="156">
        <v>0</v>
      </c>
      <c r="P50" s="156">
        <v>7410703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7302859</v>
      </c>
      <c r="AG50" s="156">
        <v>7410703</v>
      </c>
      <c r="AH50" s="156">
        <v>107844</v>
      </c>
      <c r="AI50" s="156">
        <v>6606379</v>
      </c>
      <c r="AJ50" s="3"/>
      <c r="AK50" s="4"/>
    </row>
    <row r="51" spans="1:37">
      <c r="A51" s="227">
        <v>3</v>
      </c>
      <c r="B51" s="228" t="s">
        <v>407</v>
      </c>
      <c r="C51" s="228">
        <v>43973315201</v>
      </c>
      <c r="D51" s="228" t="s">
        <v>442</v>
      </c>
      <c r="E51" s="228" t="s">
        <v>443</v>
      </c>
      <c r="F51" s="228" t="s">
        <v>415</v>
      </c>
      <c r="G51" s="228" t="s">
        <v>415</v>
      </c>
      <c r="H51" s="228" t="s">
        <v>415</v>
      </c>
      <c r="I51" s="228" t="s">
        <v>415</v>
      </c>
      <c r="J51" s="229">
        <v>44678</v>
      </c>
      <c r="K51" s="156">
        <v>10103368</v>
      </c>
      <c r="L51" s="156">
        <v>10103368</v>
      </c>
      <c r="M51" s="156">
        <v>10342165</v>
      </c>
      <c r="N51" s="156">
        <v>0</v>
      </c>
      <c r="O51" s="156">
        <v>0</v>
      </c>
      <c r="P51" s="156">
        <v>10277452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10342165</v>
      </c>
      <c r="AG51" s="156">
        <v>10277452</v>
      </c>
      <c r="AH51" s="156">
        <v>-64713</v>
      </c>
      <c r="AI51" s="156">
        <v>10842968</v>
      </c>
      <c r="AJ51" s="3"/>
      <c r="AK51" s="4"/>
    </row>
    <row r="52" spans="1:37">
      <c r="A52" s="227">
        <v>3</v>
      </c>
      <c r="B52" s="228" t="s">
        <v>224</v>
      </c>
      <c r="C52" s="228">
        <v>44159315201</v>
      </c>
      <c r="D52" s="228" t="s">
        <v>420</v>
      </c>
      <c r="E52" s="228" t="s">
        <v>421</v>
      </c>
      <c r="F52" s="228" t="s">
        <v>415</v>
      </c>
      <c r="G52" s="228" t="s">
        <v>415</v>
      </c>
      <c r="H52" s="228" t="s">
        <v>415</v>
      </c>
      <c r="I52" s="228" t="s">
        <v>415</v>
      </c>
      <c r="J52" s="229">
        <v>44650</v>
      </c>
      <c r="K52" s="156">
        <v>6499662</v>
      </c>
      <c r="L52" s="156">
        <v>6674412</v>
      </c>
      <c r="M52" s="156">
        <v>6885176</v>
      </c>
      <c r="N52" s="156">
        <v>174749.85</v>
      </c>
      <c r="O52" s="156">
        <v>0</v>
      </c>
      <c r="P52" s="156">
        <v>6899511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v>0</v>
      </c>
      <c r="AF52" s="156">
        <v>6885176</v>
      </c>
      <c r="AG52" s="156">
        <v>6899511</v>
      </c>
      <c r="AH52" s="156">
        <v>14336</v>
      </c>
      <c r="AI52" s="156">
        <v>6445150</v>
      </c>
      <c r="AJ52" s="3"/>
      <c r="AK52" s="4"/>
    </row>
    <row r="53" spans="1:37">
      <c r="A53" s="227">
        <v>3</v>
      </c>
      <c r="B53" s="228" t="s">
        <v>226</v>
      </c>
      <c r="C53" s="228">
        <v>43989215201</v>
      </c>
      <c r="D53" s="228" t="s">
        <v>476</v>
      </c>
      <c r="E53" s="228" t="s">
        <v>477</v>
      </c>
      <c r="F53" s="228" t="s">
        <v>415</v>
      </c>
      <c r="G53" s="228" t="s">
        <v>415</v>
      </c>
      <c r="H53" s="228" t="s">
        <v>415</v>
      </c>
      <c r="I53" s="228" t="s">
        <v>415</v>
      </c>
      <c r="J53" s="229">
        <v>44517</v>
      </c>
      <c r="K53" s="156">
        <v>2042361</v>
      </c>
      <c r="L53" s="156">
        <v>2052823</v>
      </c>
      <c r="M53" s="156">
        <v>2049639</v>
      </c>
      <c r="N53" s="156">
        <v>10462.01</v>
      </c>
      <c r="O53" s="156">
        <v>0</v>
      </c>
      <c r="P53" s="156">
        <v>2051119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2049639</v>
      </c>
      <c r="AG53" s="156">
        <v>2051119</v>
      </c>
      <c r="AH53" s="156">
        <v>1480</v>
      </c>
      <c r="AI53" s="156">
        <v>1702970</v>
      </c>
      <c r="AJ53" s="3"/>
      <c r="AK53" s="4"/>
    </row>
    <row r="54" spans="1:37">
      <c r="A54" s="227">
        <v>3</v>
      </c>
      <c r="B54" s="228" t="s">
        <v>478</v>
      </c>
      <c r="C54" s="228">
        <v>43769915201</v>
      </c>
      <c r="D54" s="228" t="s">
        <v>470</v>
      </c>
      <c r="E54" s="228" t="s">
        <v>471</v>
      </c>
      <c r="F54" s="228" t="s">
        <v>415</v>
      </c>
      <c r="G54" s="228" t="s">
        <v>415</v>
      </c>
      <c r="H54" s="228" t="s">
        <v>415</v>
      </c>
      <c r="I54" s="228" t="s">
        <v>415</v>
      </c>
      <c r="J54" s="229">
        <v>45042</v>
      </c>
      <c r="K54" s="156">
        <v>3559704</v>
      </c>
      <c r="L54" s="156">
        <v>3559704</v>
      </c>
      <c r="M54" s="156">
        <v>3648796</v>
      </c>
      <c r="N54" s="156">
        <v>0</v>
      </c>
      <c r="O54" s="156">
        <v>0</v>
      </c>
      <c r="P54" s="156">
        <v>3648367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0</v>
      </c>
      <c r="AF54" s="156">
        <v>3648796</v>
      </c>
      <c r="AG54" s="156">
        <v>3648367</v>
      </c>
      <c r="AH54" s="156">
        <v>-429</v>
      </c>
      <c r="AI54" s="156">
        <v>5711547</v>
      </c>
      <c r="AJ54" s="3"/>
      <c r="AK54" s="4"/>
    </row>
    <row r="55" spans="1:37">
      <c r="A55" s="227">
        <v>3</v>
      </c>
      <c r="B55" s="228" t="s">
        <v>409</v>
      </c>
      <c r="C55" s="228">
        <v>44387715201</v>
      </c>
      <c r="D55" s="228" t="s">
        <v>479</v>
      </c>
      <c r="E55" s="228" t="s">
        <v>480</v>
      </c>
      <c r="F55" s="228" t="s">
        <v>415</v>
      </c>
      <c r="G55" s="228" t="s">
        <v>415</v>
      </c>
      <c r="H55" s="228" t="s">
        <v>415</v>
      </c>
      <c r="I55" s="228" t="s">
        <v>415</v>
      </c>
      <c r="J55" s="229">
        <v>44860</v>
      </c>
      <c r="K55" s="156">
        <v>942554</v>
      </c>
      <c r="L55" s="156">
        <v>942554</v>
      </c>
      <c r="M55" s="156">
        <v>927016</v>
      </c>
      <c r="N55" s="156">
        <v>0</v>
      </c>
      <c r="O55" s="156">
        <v>0</v>
      </c>
      <c r="P55" s="156">
        <v>927016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>
        <v>927016</v>
      </c>
      <c r="AG55" s="156">
        <v>927016</v>
      </c>
      <c r="AH55" s="156">
        <v>0</v>
      </c>
      <c r="AI55" s="156">
        <v>1043116</v>
      </c>
      <c r="AJ55" s="3"/>
      <c r="AK55" s="4"/>
    </row>
    <row r="56" spans="1:37">
      <c r="A56" s="227">
        <v>3</v>
      </c>
      <c r="B56" s="228" t="s">
        <v>228</v>
      </c>
      <c r="C56" s="228">
        <v>44553915201</v>
      </c>
      <c r="D56" s="228" t="s">
        <v>420</v>
      </c>
      <c r="E56" s="228" t="s">
        <v>421</v>
      </c>
      <c r="F56" s="228" t="s">
        <v>415</v>
      </c>
      <c r="G56" s="228" t="s">
        <v>415</v>
      </c>
      <c r="H56" s="228" t="s">
        <v>415</v>
      </c>
      <c r="I56" s="228" t="s">
        <v>415</v>
      </c>
      <c r="J56" s="229">
        <v>45042</v>
      </c>
      <c r="K56" s="156">
        <v>12211588</v>
      </c>
      <c r="L56" s="156">
        <v>12181493</v>
      </c>
      <c r="M56" s="156">
        <v>12519374</v>
      </c>
      <c r="N56" s="156">
        <v>-30095</v>
      </c>
      <c r="O56" s="156">
        <v>0</v>
      </c>
      <c r="P56" s="156">
        <v>12516178</v>
      </c>
      <c r="Q56" s="156">
        <v>0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0</v>
      </c>
      <c r="AF56" s="156">
        <v>12519374</v>
      </c>
      <c r="AG56" s="156">
        <v>12516178</v>
      </c>
      <c r="AH56" s="156">
        <v>-3196</v>
      </c>
      <c r="AI56" s="156">
        <v>12606229</v>
      </c>
      <c r="AJ56" s="3"/>
      <c r="AK56" s="4"/>
    </row>
    <row r="57" spans="1:37">
      <c r="A57" s="227">
        <v>3</v>
      </c>
      <c r="B57" s="228" t="s">
        <v>363</v>
      </c>
      <c r="C57" s="228">
        <v>44986815201</v>
      </c>
      <c r="D57" s="228" t="s">
        <v>479</v>
      </c>
      <c r="E57" s="228" t="s">
        <v>480</v>
      </c>
      <c r="F57" s="228" t="s">
        <v>415</v>
      </c>
      <c r="G57" s="228" t="s">
        <v>415</v>
      </c>
      <c r="H57" s="228" t="s">
        <v>415</v>
      </c>
      <c r="I57" s="228" t="s">
        <v>415</v>
      </c>
      <c r="J57" s="229">
        <v>44951</v>
      </c>
      <c r="K57" s="156">
        <v>391274</v>
      </c>
      <c r="L57" s="156">
        <v>391274</v>
      </c>
      <c r="M57" s="156">
        <v>365673</v>
      </c>
      <c r="N57" s="156">
        <v>0</v>
      </c>
      <c r="O57" s="156">
        <v>0</v>
      </c>
      <c r="P57" s="156">
        <v>365673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365673</v>
      </c>
      <c r="AG57" s="156">
        <v>365673</v>
      </c>
      <c r="AH57" s="156">
        <v>0</v>
      </c>
      <c r="AI57" s="156">
        <v>417471</v>
      </c>
      <c r="AJ57" s="3"/>
      <c r="AK57" s="4"/>
    </row>
    <row r="58" spans="1:37">
      <c r="A58" s="227">
        <v>3</v>
      </c>
      <c r="B58" s="228" t="s">
        <v>481</v>
      </c>
      <c r="C58" s="228">
        <v>44563515201</v>
      </c>
      <c r="D58" s="228" t="s">
        <v>442</v>
      </c>
      <c r="E58" s="228" t="s">
        <v>443</v>
      </c>
      <c r="F58" s="228" t="s">
        <v>415</v>
      </c>
      <c r="G58" s="228" t="s">
        <v>415</v>
      </c>
      <c r="H58" s="228" t="s">
        <v>415</v>
      </c>
      <c r="I58" s="228" t="s">
        <v>415</v>
      </c>
      <c r="J58" s="229">
        <v>44902</v>
      </c>
      <c r="K58" s="156">
        <v>19944475</v>
      </c>
      <c r="L58" s="156">
        <v>19944475</v>
      </c>
      <c r="M58" s="156">
        <v>21545566</v>
      </c>
      <c r="N58" s="156">
        <v>0</v>
      </c>
      <c r="O58" s="156">
        <v>-363010</v>
      </c>
      <c r="P58" s="156">
        <v>21410083</v>
      </c>
      <c r="Q58" s="156">
        <v>-363010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-363010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-363010</v>
      </c>
      <c r="AF58" s="156">
        <v>21182556</v>
      </c>
      <c r="AG58" s="156">
        <v>21410083</v>
      </c>
      <c r="AH58" s="156">
        <v>227527</v>
      </c>
      <c r="AI58" s="156">
        <v>18371047</v>
      </c>
      <c r="AJ58" s="3"/>
      <c r="AK58" s="4"/>
    </row>
    <row r="59" spans="1:37">
      <c r="A59" s="227">
        <v>3</v>
      </c>
      <c r="B59" s="228" t="s">
        <v>365</v>
      </c>
      <c r="C59" s="228">
        <v>44404015201</v>
      </c>
      <c r="D59" s="228" t="s">
        <v>479</v>
      </c>
      <c r="E59" s="228" t="s">
        <v>480</v>
      </c>
      <c r="F59" s="228" t="s">
        <v>415</v>
      </c>
      <c r="G59" s="228" t="s">
        <v>415</v>
      </c>
      <c r="H59" s="228" t="s">
        <v>415</v>
      </c>
      <c r="I59" s="228" t="s">
        <v>415</v>
      </c>
      <c r="J59" s="229">
        <v>44902</v>
      </c>
      <c r="K59" s="156">
        <v>851756</v>
      </c>
      <c r="L59" s="156">
        <v>851756</v>
      </c>
      <c r="M59" s="156">
        <v>802521</v>
      </c>
      <c r="N59" s="156">
        <v>0</v>
      </c>
      <c r="O59" s="156">
        <v>0</v>
      </c>
      <c r="P59" s="156">
        <v>802521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802521</v>
      </c>
      <c r="AG59" s="156">
        <v>802521</v>
      </c>
      <c r="AH59" s="156">
        <v>0</v>
      </c>
      <c r="AI59" s="156">
        <v>869556</v>
      </c>
      <c r="AJ59" s="3"/>
      <c r="AK59" s="4"/>
    </row>
    <row r="60" spans="1:37">
      <c r="A60" s="227">
        <v>3</v>
      </c>
      <c r="B60" s="228" t="s">
        <v>230</v>
      </c>
      <c r="C60" s="228">
        <v>44365025201</v>
      </c>
      <c r="D60" s="228" t="s">
        <v>420</v>
      </c>
      <c r="E60" s="228" t="s">
        <v>421</v>
      </c>
      <c r="F60" s="228" t="s">
        <v>415</v>
      </c>
      <c r="G60" s="228" t="s">
        <v>415</v>
      </c>
      <c r="H60" s="228" t="s">
        <v>415</v>
      </c>
      <c r="I60" s="228" t="s">
        <v>415</v>
      </c>
      <c r="J60" s="229">
        <v>44951</v>
      </c>
      <c r="K60" s="156">
        <v>8306085</v>
      </c>
      <c r="L60" s="156">
        <v>8382009</v>
      </c>
      <c r="M60" s="156">
        <v>9159429</v>
      </c>
      <c r="N60" s="156">
        <v>75924.28</v>
      </c>
      <c r="O60" s="156">
        <v>0</v>
      </c>
      <c r="P60" s="156">
        <v>9121506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0</v>
      </c>
      <c r="AE60" s="156">
        <v>0</v>
      </c>
      <c r="AF60" s="156">
        <v>9159429</v>
      </c>
      <c r="AG60" s="156">
        <v>9121506</v>
      </c>
      <c r="AH60" s="156">
        <v>-37923</v>
      </c>
      <c r="AI60" s="156">
        <v>7884744</v>
      </c>
      <c r="AJ60" s="3"/>
      <c r="AK60" s="4"/>
    </row>
    <row r="61" spans="1:37">
      <c r="A61" s="227">
        <v>3</v>
      </c>
      <c r="B61" s="228" t="s">
        <v>411</v>
      </c>
      <c r="C61" s="228">
        <v>44573315201</v>
      </c>
      <c r="D61" s="228" t="s">
        <v>442</v>
      </c>
      <c r="E61" s="228" t="s">
        <v>443</v>
      </c>
      <c r="F61" s="228" t="s">
        <v>415</v>
      </c>
      <c r="G61" s="228" t="s">
        <v>415</v>
      </c>
      <c r="H61" s="228" t="s">
        <v>415</v>
      </c>
      <c r="I61" s="228" t="s">
        <v>415</v>
      </c>
      <c r="J61" s="229">
        <v>45014</v>
      </c>
      <c r="K61" s="156">
        <v>6737296</v>
      </c>
      <c r="L61" s="156">
        <v>6737296</v>
      </c>
      <c r="M61" s="156">
        <v>7134385</v>
      </c>
      <c r="N61" s="156">
        <v>0</v>
      </c>
      <c r="O61" s="156">
        <v>0</v>
      </c>
      <c r="P61" s="156">
        <v>7124379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7134385</v>
      </c>
      <c r="AG61" s="156">
        <v>7124379</v>
      </c>
      <c r="AH61" s="156">
        <v>-10006</v>
      </c>
      <c r="AI61" s="156">
        <v>7216078</v>
      </c>
      <c r="AJ61" s="3"/>
      <c r="AK61" s="4"/>
    </row>
    <row r="62" spans="1:37">
      <c r="A62" s="227">
        <v>3</v>
      </c>
      <c r="B62" s="228" t="s">
        <v>232</v>
      </c>
      <c r="C62" s="228">
        <v>44562915201</v>
      </c>
      <c r="D62" s="228" t="s">
        <v>482</v>
      </c>
      <c r="E62" s="228" t="s">
        <v>483</v>
      </c>
      <c r="F62" s="228" t="s">
        <v>415</v>
      </c>
      <c r="G62" s="228" t="s">
        <v>415</v>
      </c>
      <c r="H62" s="228" t="s">
        <v>415</v>
      </c>
      <c r="I62" s="228" t="s">
        <v>415</v>
      </c>
      <c r="J62" s="229">
        <v>45042</v>
      </c>
      <c r="K62" s="156">
        <v>3480880</v>
      </c>
      <c r="L62" s="156">
        <v>3589639</v>
      </c>
      <c r="M62" s="156">
        <v>3810464</v>
      </c>
      <c r="N62" s="156">
        <v>108758.99</v>
      </c>
      <c r="O62" s="156">
        <v>0</v>
      </c>
      <c r="P62" s="156">
        <v>3809861</v>
      </c>
      <c r="Q62" s="156">
        <v>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0</v>
      </c>
      <c r="AE62" s="156">
        <v>0</v>
      </c>
      <c r="AF62" s="156">
        <v>3810464</v>
      </c>
      <c r="AG62" s="156">
        <v>3809861</v>
      </c>
      <c r="AH62" s="156">
        <v>-603</v>
      </c>
      <c r="AI62" s="156">
        <v>5160701</v>
      </c>
      <c r="AJ62" s="3"/>
      <c r="AK62" s="4"/>
    </row>
    <row r="63" spans="1:37">
      <c r="A63" s="227">
        <v>3</v>
      </c>
      <c r="B63" s="228" t="s">
        <v>234</v>
      </c>
      <c r="C63" s="228">
        <v>43775715201</v>
      </c>
      <c r="D63" s="228" t="s">
        <v>420</v>
      </c>
      <c r="E63" s="228" t="s">
        <v>421</v>
      </c>
      <c r="F63" s="228" t="s">
        <v>415</v>
      </c>
      <c r="G63" s="228" t="s">
        <v>415</v>
      </c>
      <c r="H63" s="228" t="s">
        <v>415</v>
      </c>
      <c r="I63" s="228" t="s">
        <v>415</v>
      </c>
      <c r="J63" s="229">
        <v>45091</v>
      </c>
      <c r="K63" s="156">
        <v>11695437</v>
      </c>
      <c r="L63" s="156">
        <v>11701443</v>
      </c>
      <c r="M63" s="156">
        <v>12402258</v>
      </c>
      <c r="N63" s="156">
        <v>6006</v>
      </c>
      <c r="O63" s="156">
        <v>0</v>
      </c>
      <c r="P63" s="156">
        <v>12455669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12402258</v>
      </c>
      <c r="AG63" s="156">
        <v>12455669</v>
      </c>
      <c r="AH63" s="156">
        <v>53411</v>
      </c>
      <c r="AI63" s="156">
        <v>9851820</v>
      </c>
      <c r="AJ63" s="3"/>
      <c r="AK63" s="4"/>
    </row>
    <row r="64" spans="1:37">
      <c r="A64" s="227">
        <v>3</v>
      </c>
      <c r="B64" s="228" t="s">
        <v>484</v>
      </c>
      <c r="C64" s="228">
        <v>43078925201</v>
      </c>
      <c r="D64" s="228" t="s">
        <v>476</v>
      </c>
      <c r="E64" s="228" t="s">
        <v>477</v>
      </c>
      <c r="F64" s="228" t="s">
        <v>415</v>
      </c>
      <c r="G64" s="228" t="s">
        <v>415</v>
      </c>
      <c r="H64" s="228" t="s">
        <v>415</v>
      </c>
      <c r="I64" s="228" t="s">
        <v>415</v>
      </c>
      <c r="J64" s="229">
        <v>45224</v>
      </c>
      <c r="K64" s="156">
        <v>3380216</v>
      </c>
      <c r="L64" s="156">
        <v>3380216</v>
      </c>
      <c r="M64" s="156">
        <v>3471279</v>
      </c>
      <c r="N64" s="156">
        <v>0</v>
      </c>
      <c r="O64" s="156">
        <v>0</v>
      </c>
      <c r="P64" s="156">
        <v>3471279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0</v>
      </c>
      <c r="AE64" s="156">
        <v>0</v>
      </c>
      <c r="AF64" s="156">
        <v>3471279</v>
      </c>
      <c r="AG64" s="156">
        <v>3471279</v>
      </c>
      <c r="AH64" s="156">
        <v>0</v>
      </c>
      <c r="AI64" s="156">
        <v>5332275</v>
      </c>
      <c r="AJ64" s="3"/>
      <c r="AK64" s="4"/>
    </row>
    <row r="65" spans="1:37">
      <c r="A65" s="227">
        <v>3</v>
      </c>
      <c r="B65" s="228" t="s">
        <v>236</v>
      </c>
      <c r="C65" s="228">
        <v>45221235201</v>
      </c>
      <c r="D65" s="228" t="s">
        <v>485</v>
      </c>
      <c r="E65" s="228" t="s">
        <v>486</v>
      </c>
      <c r="F65" s="228" t="s">
        <v>415</v>
      </c>
      <c r="G65" s="228" t="s">
        <v>415</v>
      </c>
      <c r="H65" s="228" t="s">
        <v>415</v>
      </c>
      <c r="I65" s="228" t="s">
        <v>415</v>
      </c>
      <c r="J65" s="229">
        <v>45182</v>
      </c>
      <c r="K65" s="156">
        <v>1444661</v>
      </c>
      <c r="L65" s="156">
        <v>1521683</v>
      </c>
      <c r="M65" s="156">
        <v>1385235</v>
      </c>
      <c r="N65" s="156">
        <v>77022.399999999994</v>
      </c>
      <c r="O65" s="156">
        <v>0</v>
      </c>
      <c r="P65" s="156">
        <v>1385235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1385235</v>
      </c>
      <c r="AG65" s="156">
        <v>1385235</v>
      </c>
      <c r="AH65" s="156">
        <v>0</v>
      </c>
      <c r="AI65" s="156">
        <v>2325344</v>
      </c>
      <c r="AJ65" s="3"/>
      <c r="AK65" s="4"/>
    </row>
    <row r="66" spans="1:37">
      <c r="A66" s="227">
        <v>3</v>
      </c>
      <c r="B66" s="228" t="s">
        <v>238</v>
      </c>
      <c r="C66" s="228">
        <v>45221225201</v>
      </c>
      <c r="D66" s="228" t="s">
        <v>485</v>
      </c>
      <c r="E66" s="228" t="s">
        <v>486</v>
      </c>
      <c r="F66" s="228" t="s">
        <v>415</v>
      </c>
      <c r="G66" s="228" t="s">
        <v>415</v>
      </c>
      <c r="H66" s="228" t="s">
        <v>415</v>
      </c>
      <c r="I66" s="228" t="s">
        <v>415</v>
      </c>
      <c r="J66" s="229">
        <v>45224</v>
      </c>
      <c r="K66" s="156">
        <v>1570117</v>
      </c>
      <c r="L66" s="156">
        <v>1689632</v>
      </c>
      <c r="M66" s="156">
        <v>1597844</v>
      </c>
      <c r="N66" s="156">
        <v>119514.99</v>
      </c>
      <c r="O66" s="156">
        <v>0</v>
      </c>
      <c r="P66" s="156">
        <v>1597844</v>
      </c>
      <c r="Q66" s="156">
        <v>0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0</v>
      </c>
      <c r="AF66" s="156">
        <v>1597844</v>
      </c>
      <c r="AG66" s="156">
        <v>1597844</v>
      </c>
      <c r="AH66" s="156">
        <v>0</v>
      </c>
      <c r="AI66" s="156">
        <v>1925285</v>
      </c>
      <c r="AJ66" s="3"/>
      <c r="AK66" s="4"/>
    </row>
    <row r="67" spans="1:37">
      <c r="A67" s="227">
        <v>3</v>
      </c>
      <c r="B67" s="228" t="s">
        <v>367</v>
      </c>
      <c r="C67" s="228">
        <v>44845115201</v>
      </c>
      <c r="D67" s="228" t="s">
        <v>487</v>
      </c>
      <c r="E67" s="228" t="s">
        <v>488</v>
      </c>
      <c r="F67" s="228" t="s">
        <v>415</v>
      </c>
      <c r="G67" s="228" t="s">
        <v>415</v>
      </c>
      <c r="H67" s="228" t="s">
        <v>415</v>
      </c>
      <c r="I67" s="228" t="s">
        <v>415</v>
      </c>
      <c r="J67" s="229">
        <v>45266</v>
      </c>
      <c r="K67" s="156">
        <v>1349500</v>
      </c>
      <c r="L67" s="156">
        <v>1349500</v>
      </c>
      <c r="M67" s="156">
        <v>1300591</v>
      </c>
      <c r="N67" s="156">
        <v>0</v>
      </c>
      <c r="O67" s="156">
        <v>0</v>
      </c>
      <c r="P67" s="156">
        <v>1300571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1300591</v>
      </c>
      <c r="AG67" s="156">
        <v>1300571</v>
      </c>
      <c r="AH67" s="156">
        <v>-20</v>
      </c>
      <c r="AI67" s="156">
        <v>1617298</v>
      </c>
      <c r="AJ67" s="3"/>
      <c r="AK67" s="4"/>
    </row>
    <row r="68" spans="1:37">
      <c r="A68" s="227">
        <v>4</v>
      </c>
      <c r="B68" s="228" t="s">
        <v>240</v>
      </c>
      <c r="C68" s="228">
        <v>43310955201</v>
      </c>
      <c r="D68" s="228" t="s">
        <v>489</v>
      </c>
      <c r="E68" s="228" t="s">
        <v>490</v>
      </c>
      <c r="F68" s="228" t="s">
        <v>415</v>
      </c>
      <c r="G68" s="228" t="s">
        <v>415</v>
      </c>
      <c r="H68" s="228" t="s">
        <v>415</v>
      </c>
      <c r="I68" s="228" t="s">
        <v>415</v>
      </c>
      <c r="J68" s="229">
        <v>43553</v>
      </c>
      <c r="K68" s="156">
        <v>148094245</v>
      </c>
      <c r="L68" s="156">
        <v>151713231</v>
      </c>
      <c r="M68" s="156">
        <v>158402319</v>
      </c>
      <c r="N68" s="156">
        <v>3618985.82</v>
      </c>
      <c r="O68" s="156">
        <v>1375000</v>
      </c>
      <c r="P68" s="156">
        <v>159445264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0</v>
      </c>
      <c r="W68" s="156">
        <v>0</v>
      </c>
      <c r="X68" s="156">
        <v>1375000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1375000</v>
      </c>
      <c r="AE68" s="156">
        <v>1375000</v>
      </c>
      <c r="AF68" s="156">
        <v>159777319</v>
      </c>
      <c r="AG68" s="156">
        <v>159445264</v>
      </c>
      <c r="AH68" s="156">
        <v>-332055</v>
      </c>
      <c r="AI68" s="156">
        <v>130080160</v>
      </c>
      <c r="AJ68" s="3" t="s">
        <v>491</v>
      </c>
      <c r="AK68" s="4" t="s">
        <v>492</v>
      </c>
    </row>
    <row r="69" spans="1:37">
      <c r="A69" s="227">
        <v>4</v>
      </c>
      <c r="B69" s="228" t="s">
        <v>493</v>
      </c>
      <c r="C69" s="228">
        <v>44346115201</v>
      </c>
      <c r="D69" s="228" t="s">
        <v>494</v>
      </c>
      <c r="E69" s="228" t="s">
        <v>495</v>
      </c>
      <c r="F69" s="228" t="s">
        <v>415</v>
      </c>
      <c r="G69" s="228" t="s">
        <v>415</v>
      </c>
      <c r="H69" s="228" t="s">
        <v>415</v>
      </c>
      <c r="I69" s="228" t="s">
        <v>415</v>
      </c>
      <c r="J69" s="229">
        <v>44687</v>
      </c>
      <c r="K69" s="156">
        <v>6383851</v>
      </c>
      <c r="L69" s="156">
        <v>6383851</v>
      </c>
      <c r="M69" s="156">
        <v>5949070</v>
      </c>
      <c r="N69" s="156">
        <v>0</v>
      </c>
      <c r="O69" s="156">
        <v>0</v>
      </c>
      <c r="P69" s="156">
        <v>5949070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5949070</v>
      </c>
      <c r="AG69" s="156">
        <v>5949070</v>
      </c>
      <c r="AH69" s="156">
        <v>0</v>
      </c>
      <c r="AI69" s="156">
        <v>10090648</v>
      </c>
      <c r="AJ69" s="3"/>
      <c r="AK69" s="4"/>
    </row>
    <row r="70" spans="1:37">
      <c r="A70" s="227">
        <v>4</v>
      </c>
      <c r="B70" s="228" t="s">
        <v>242</v>
      </c>
      <c r="C70" s="228">
        <v>43975915201</v>
      </c>
      <c r="D70" s="228" t="s">
        <v>496</v>
      </c>
      <c r="E70" s="228" t="s">
        <v>497</v>
      </c>
      <c r="F70" s="228" t="s">
        <v>415</v>
      </c>
      <c r="G70" s="228" t="s">
        <v>415</v>
      </c>
      <c r="H70" s="228" t="s">
        <v>415</v>
      </c>
      <c r="I70" s="228" t="s">
        <v>415</v>
      </c>
      <c r="J70" s="229">
        <v>44806</v>
      </c>
      <c r="K70" s="156">
        <v>2437437</v>
      </c>
      <c r="L70" s="156">
        <v>2522997</v>
      </c>
      <c r="M70" s="156">
        <v>2472614</v>
      </c>
      <c r="N70" s="156">
        <v>85560.06</v>
      </c>
      <c r="O70" s="156">
        <v>0</v>
      </c>
      <c r="P70" s="156">
        <v>2472614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0</v>
      </c>
      <c r="AE70" s="156">
        <v>0</v>
      </c>
      <c r="AF70" s="156">
        <v>2472614</v>
      </c>
      <c r="AG70" s="156">
        <v>2472614</v>
      </c>
      <c r="AH70" s="156">
        <v>0</v>
      </c>
      <c r="AI70" s="156">
        <v>2462556</v>
      </c>
      <c r="AJ70" s="3"/>
      <c r="AK70" s="4"/>
    </row>
    <row r="71" spans="1:37" ht="24">
      <c r="A71" s="227">
        <v>4</v>
      </c>
      <c r="B71" s="228" t="s">
        <v>369</v>
      </c>
      <c r="C71" s="228">
        <v>44175915201</v>
      </c>
      <c r="D71" s="228" t="s">
        <v>498</v>
      </c>
      <c r="E71" s="228" t="s">
        <v>499</v>
      </c>
      <c r="F71" s="228" t="s">
        <v>415</v>
      </c>
      <c r="G71" s="228" t="s">
        <v>415</v>
      </c>
      <c r="H71" s="228" t="s">
        <v>415</v>
      </c>
      <c r="I71" s="228" t="s">
        <v>415</v>
      </c>
      <c r="J71" s="229">
        <v>44869</v>
      </c>
      <c r="K71" s="156">
        <v>3019043</v>
      </c>
      <c r="L71" s="156">
        <v>3019043</v>
      </c>
      <c r="M71" s="156">
        <v>2884719</v>
      </c>
      <c r="N71" s="156">
        <v>0</v>
      </c>
      <c r="O71" s="156">
        <v>0</v>
      </c>
      <c r="P71" s="156">
        <v>2884627</v>
      </c>
      <c r="Q71" s="156">
        <v>0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0</v>
      </c>
      <c r="AE71" s="156">
        <v>0</v>
      </c>
      <c r="AF71" s="156">
        <v>2884719</v>
      </c>
      <c r="AG71" s="156">
        <v>2884627</v>
      </c>
      <c r="AH71" s="156">
        <v>-92</v>
      </c>
      <c r="AI71" s="156">
        <v>2305583</v>
      </c>
      <c r="AJ71" s="3"/>
      <c r="AK71" s="4"/>
    </row>
    <row r="72" spans="1:37">
      <c r="A72" s="227">
        <v>4</v>
      </c>
      <c r="B72" s="228" t="s">
        <v>244</v>
      </c>
      <c r="C72" s="228">
        <v>44611215201</v>
      </c>
      <c r="D72" s="228" t="s">
        <v>500</v>
      </c>
      <c r="E72" s="228" t="s">
        <v>501</v>
      </c>
      <c r="F72" s="228" t="s">
        <v>415</v>
      </c>
      <c r="G72" s="228" t="s">
        <v>415</v>
      </c>
      <c r="H72" s="228" t="s">
        <v>415</v>
      </c>
      <c r="I72" s="228" t="s">
        <v>415</v>
      </c>
      <c r="J72" s="229">
        <v>44960</v>
      </c>
      <c r="K72" s="156">
        <v>2771566</v>
      </c>
      <c r="L72" s="156">
        <v>2822338</v>
      </c>
      <c r="M72" s="156">
        <v>2686822</v>
      </c>
      <c r="N72" s="156">
        <v>50771.57</v>
      </c>
      <c r="O72" s="156">
        <v>0</v>
      </c>
      <c r="P72" s="156">
        <v>2675635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0</v>
      </c>
      <c r="X72" s="156">
        <v>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0</v>
      </c>
      <c r="AE72" s="156">
        <v>0</v>
      </c>
      <c r="AF72" s="156">
        <v>2686822</v>
      </c>
      <c r="AG72" s="156">
        <v>2675635</v>
      </c>
      <c r="AH72" s="156">
        <v>-11187</v>
      </c>
      <c r="AI72" s="156">
        <v>3211732</v>
      </c>
      <c r="AJ72" s="3"/>
      <c r="AK72" s="4"/>
    </row>
    <row r="73" spans="1:37">
      <c r="A73" s="227">
        <v>4</v>
      </c>
      <c r="B73" s="228" t="s">
        <v>371</v>
      </c>
      <c r="C73" s="228">
        <v>44412115201</v>
      </c>
      <c r="D73" s="228" t="s">
        <v>502</v>
      </c>
      <c r="E73" s="228" t="s">
        <v>503</v>
      </c>
      <c r="F73" s="228" t="s">
        <v>415</v>
      </c>
      <c r="G73" s="228" t="s">
        <v>415</v>
      </c>
      <c r="H73" s="228" t="s">
        <v>415</v>
      </c>
      <c r="I73" s="228" t="s">
        <v>415</v>
      </c>
      <c r="J73" s="229">
        <v>44960</v>
      </c>
      <c r="K73" s="156">
        <v>2588046</v>
      </c>
      <c r="L73" s="156">
        <v>2588046</v>
      </c>
      <c r="M73" s="156">
        <v>2728223</v>
      </c>
      <c r="N73" s="156">
        <v>0</v>
      </c>
      <c r="O73" s="156">
        <v>0</v>
      </c>
      <c r="P73" s="156">
        <v>2725656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2728223</v>
      </c>
      <c r="AG73" s="156">
        <v>2725656</v>
      </c>
      <c r="AH73" s="156">
        <v>-2567</v>
      </c>
      <c r="AI73" s="156">
        <v>2290170</v>
      </c>
      <c r="AJ73" s="3"/>
      <c r="AK73" s="4"/>
    </row>
    <row r="74" spans="1:37">
      <c r="A74" s="227">
        <v>4</v>
      </c>
      <c r="B74" s="228" t="s">
        <v>504</v>
      </c>
      <c r="C74" s="228">
        <v>44609915201</v>
      </c>
      <c r="D74" s="228" t="s">
        <v>505</v>
      </c>
      <c r="E74" s="228" t="s">
        <v>506</v>
      </c>
      <c r="F74" s="228" t="s">
        <v>415</v>
      </c>
      <c r="G74" s="228" t="s">
        <v>415</v>
      </c>
      <c r="H74" s="228" t="s">
        <v>415</v>
      </c>
      <c r="I74" s="228" t="s">
        <v>415</v>
      </c>
      <c r="J74" s="229">
        <v>44988</v>
      </c>
      <c r="K74" s="156">
        <v>1223473</v>
      </c>
      <c r="L74" s="156">
        <v>1223473</v>
      </c>
      <c r="M74" s="156">
        <v>1121989</v>
      </c>
      <c r="N74" s="156">
        <v>0</v>
      </c>
      <c r="O74" s="156">
        <v>-50970</v>
      </c>
      <c r="P74" s="156">
        <v>1027689</v>
      </c>
      <c r="Q74" s="156">
        <v>-50970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-50970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-50970</v>
      </c>
      <c r="AF74" s="156">
        <v>1071019</v>
      </c>
      <c r="AG74" s="156">
        <v>1027689</v>
      </c>
      <c r="AH74" s="156">
        <v>-43330</v>
      </c>
      <c r="AI74" s="156">
        <v>1203020</v>
      </c>
      <c r="AJ74" s="3"/>
      <c r="AK74" s="4"/>
    </row>
    <row r="75" spans="1:37">
      <c r="A75" s="227">
        <v>4</v>
      </c>
      <c r="B75" s="228" t="s">
        <v>246</v>
      </c>
      <c r="C75" s="228">
        <v>44637115201</v>
      </c>
      <c r="D75" s="228" t="s">
        <v>507</v>
      </c>
      <c r="E75" s="228" t="s">
        <v>508</v>
      </c>
      <c r="F75" s="228" t="s">
        <v>415</v>
      </c>
      <c r="G75" s="228" t="s">
        <v>415</v>
      </c>
      <c r="H75" s="228" t="s">
        <v>415</v>
      </c>
      <c r="I75" s="228" t="s">
        <v>415</v>
      </c>
      <c r="J75" s="229">
        <v>45114</v>
      </c>
      <c r="K75" s="156">
        <v>4434511</v>
      </c>
      <c r="L75" s="156">
        <v>4502024</v>
      </c>
      <c r="M75" s="156">
        <v>4183947</v>
      </c>
      <c r="N75" s="156">
        <v>67512.92</v>
      </c>
      <c r="O75" s="156">
        <v>0</v>
      </c>
      <c r="P75" s="156">
        <v>4189012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4183947</v>
      </c>
      <c r="AG75" s="156">
        <v>4189012</v>
      </c>
      <c r="AH75" s="156">
        <v>5065</v>
      </c>
      <c r="AI75" s="156">
        <v>5579256</v>
      </c>
      <c r="AJ75" s="3"/>
      <c r="AK75" s="4"/>
    </row>
    <row r="76" spans="1:37">
      <c r="A76" s="227">
        <v>4</v>
      </c>
      <c r="B76" s="228" t="s">
        <v>248</v>
      </c>
      <c r="C76" s="228">
        <v>41934525201</v>
      </c>
      <c r="D76" s="228" t="s">
        <v>509</v>
      </c>
      <c r="E76" s="228" t="s">
        <v>510</v>
      </c>
      <c r="F76" s="228" t="s">
        <v>415</v>
      </c>
      <c r="G76" s="228" t="s">
        <v>415</v>
      </c>
      <c r="H76" s="228" t="s">
        <v>415</v>
      </c>
      <c r="I76" s="228" t="s">
        <v>415</v>
      </c>
      <c r="J76" s="229">
        <v>43131</v>
      </c>
      <c r="K76" s="156">
        <v>33359900</v>
      </c>
      <c r="L76" s="156">
        <v>33746993</v>
      </c>
      <c r="M76" s="156">
        <v>33295065</v>
      </c>
      <c r="N76" s="156">
        <v>387092.98</v>
      </c>
      <c r="O76" s="156">
        <v>-75000</v>
      </c>
      <c r="P76" s="156">
        <v>33641803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-75000</v>
      </c>
      <c r="Y76" s="156">
        <v>0</v>
      </c>
      <c r="Z76" s="156">
        <v>0</v>
      </c>
      <c r="AA76" s="156">
        <v>0</v>
      </c>
      <c r="AB76" s="156">
        <v>0</v>
      </c>
      <c r="AC76" s="156">
        <v>0</v>
      </c>
      <c r="AD76" s="156">
        <v>-75000</v>
      </c>
      <c r="AE76" s="156">
        <v>-75000</v>
      </c>
      <c r="AF76" s="156">
        <v>33220065</v>
      </c>
      <c r="AG76" s="156">
        <v>33641803</v>
      </c>
      <c r="AH76" s="156">
        <v>421739</v>
      </c>
      <c r="AI76" s="156">
        <v>37475056</v>
      </c>
      <c r="AJ76" s="3" t="s">
        <v>511</v>
      </c>
      <c r="AK76" s="4" t="s">
        <v>512</v>
      </c>
    </row>
    <row r="77" spans="1:37">
      <c r="A77" s="227">
        <v>4</v>
      </c>
      <c r="B77" s="228" t="s">
        <v>250</v>
      </c>
      <c r="C77" s="228">
        <v>23025665201</v>
      </c>
      <c r="D77" s="228" t="s">
        <v>513</v>
      </c>
      <c r="E77" s="228" t="s">
        <v>514</v>
      </c>
      <c r="F77" s="228" t="s">
        <v>415</v>
      </c>
      <c r="G77" s="228" t="s">
        <v>415</v>
      </c>
      <c r="H77" s="228" t="s">
        <v>415</v>
      </c>
      <c r="I77" s="228" t="s">
        <v>415</v>
      </c>
      <c r="J77" s="229">
        <v>43243</v>
      </c>
      <c r="K77" s="156">
        <v>45221786</v>
      </c>
      <c r="L77" s="156">
        <v>46013498</v>
      </c>
      <c r="M77" s="156">
        <v>47012029</v>
      </c>
      <c r="N77" s="156">
        <v>791712.01</v>
      </c>
      <c r="O77" s="156">
        <v>0</v>
      </c>
      <c r="P77" s="156">
        <v>47480610</v>
      </c>
      <c r="Q77" s="156">
        <v>0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0</v>
      </c>
      <c r="X77" s="156">
        <v>0</v>
      </c>
      <c r="Y77" s="156">
        <v>0</v>
      </c>
      <c r="Z77" s="156">
        <v>0</v>
      </c>
      <c r="AA77" s="156">
        <v>0</v>
      </c>
      <c r="AB77" s="156">
        <v>0</v>
      </c>
      <c r="AC77" s="156">
        <v>0</v>
      </c>
      <c r="AD77" s="156">
        <v>0</v>
      </c>
      <c r="AE77" s="156">
        <v>0</v>
      </c>
      <c r="AF77" s="156">
        <v>47012029</v>
      </c>
      <c r="AG77" s="156">
        <v>47480610</v>
      </c>
      <c r="AH77" s="156">
        <v>468581</v>
      </c>
      <c r="AI77" s="156">
        <v>48103370</v>
      </c>
      <c r="AJ77" s="3" t="s">
        <v>511</v>
      </c>
      <c r="AK77" s="4" t="s">
        <v>512</v>
      </c>
    </row>
    <row r="78" spans="1:37">
      <c r="A78" s="227">
        <v>4</v>
      </c>
      <c r="B78" s="228" t="s">
        <v>252</v>
      </c>
      <c r="C78" s="228">
        <v>43976115201</v>
      </c>
      <c r="D78" s="228" t="s">
        <v>513</v>
      </c>
      <c r="E78" s="228" t="s">
        <v>514</v>
      </c>
      <c r="F78" s="228" t="s">
        <v>415</v>
      </c>
      <c r="G78" s="228" t="s">
        <v>415</v>
      </c>
      <c r="H78" s="228" t="s">
        <v>415</v>
      </c>
      <c r="I78" s="228" t="s">
        <v>415</v>
      </c>
      <c r="J78" s="229">
        <v>44538</v>
      </c>
      <c r="K78" s="156">
        <v>4627786</v>
      </c>
      <c r="L78" s="156">
        <v>4748358</v>
      </c>
      <c r="M78" s="156">
        <v>4545695</v>
      </c>
      <c r="N78" s="156">
        <v>120572.24</v>
      </c>
      <c r="O78" s="156">
        <v>0</v>
      </c>
      <c r="P78" s="156">
        <v>4643097</v>
      </c>
      <c r="Q78" s="156">
        <v>0</v>
      </c>
      <c r="R78" s="156"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v>0</v>
      </c>
      <c r="AD78" s="156">
        <v>0</v>
      </c>
      <c r="AE78" s="156">
        <v>0</v>
      </c>
      <c r="AF78" s="156">
        <v>4545695</v>
      </c>
      <c r="AG78" s="156">
        <v>4643097</v>
      </c>
      <c r="AH78" s="156">
        <v>97402</v>
      </c>
      <c r="AI78" s="156">
        <v>5224694</v>
      </c>
      <c r="AJ78" s="3"/>
      <c r="AK78" s="4"/>
    </row>
    <row r="79" spans="1:37">
      <c r="A79" s="227">
        <v>4</v>
      </c>
      <c r="B79" s="228" t="s">
        <v>254</v>
      </c>
      <c r="C79" s="228">
        <v>43533715201</v>
      </c>
      <c r="D79" s="228" t="s">
        <v>502</v>
      </c>
      <c r="E79" s="228" t="s">
        <v>503</v>
      </c>
      <c r="F79" s="228" t="s">
        <v>415</v>
      </c>
      <c r="G79" s="228" t="s">
        <v>415</v>
      </c>
      <c r="H79" s="228" t="s">
        <v>415</v>
      </c>
      <c r="I79" s="228" t="s">
        <v>415</v>
      </c>
      <c r="J79" s="229">
        <v>44433</v>
      </c>
      <c r="K79" s="156">
        <v>15518729</v>
      </c>
      <c r="L79" s="156">
        <v>16395821</v>
      </c>
      <c r="M79" s="156">
        <v>15822170</v>
      </c>
      <c r="N79" s="156">
        <v>877092.1</v>
      </c>
      <c r="O79" s="156">
        <v>0</v>
      </c>
      <c r="P79" s="156">
        <v>15987859</v>
      </c>
      <c r="Q79" s="156">
        <v>0</v>
      </c>
      <c r="R79" s="156"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15822170</v>
      </c>
      <c r="AG79" s="156">
        <v>15987859</v>
      </c>
      <c r="AH79" s="156">
        <v>165689</v>
      </c>
      <c r="AI79" s="156">
        <v>15323089</v>
      </c>
      <c r="AJ79" s="3" t="s">
        <v>515</v>
      </c>
      <c r="AK79" s="4" t="s">
        <v>516</v>
      </c>
    </row>
    <row r="80" spans="1:37">
      <c r="A80" s="227">
        <v>4</v>
      </c>
      <c r="B80" s="228" t="s">
        <v>256</v>
      </c>
      <c r="C80" s="228">
        <v>44399615201</v>
      </c>
      <c r="D80" s="228" t="s">
        <v>517</v>
      </c>
      <c r="E80" s="228" t="s">
        <v>518</v>
      </c>
      <c r="F80" s="228" t="s">
        <v>415</v>
      </c>
      <c r="G80" s="228" t="s">
        <v>415</v>
      </c>
      <c r="H80" s="228" t="s">
        <v>415</v>
      </c>
      <c r="I80" s="228" t="s">
        <v>415</v>
      </c>
      <c r="J80" s="229">
        <v>44615</v>
      </c>
      <c r="K80" s="156">
        <v>5606708</v>
      </c>
      <c r="L80" s="156">
        <v>5800857</v>
      </c>
      <c r="M80" s="156">
        <v>5331108</v>
      </c>
      <c r="N80" s="156">
        <v>194148.24</v>
      </c>
      <c r="O80" s="156">
        <v>0</v>
      </c>
      <c r="P80" s="156">
        <v>5379412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0</v>
      </c>
      <c r="Y80" s="156">
        <v>0</v>
      </c>
      <c r="Z80" s="156">
        <v>0</v>
      </c>
      <c r="AA80" s="156">
        <v>0</v>
      </c>
      <c r="AB80" s="156">
        <v>0</v>
      </c>
      <c r="AC80" s="156">
        <v>0</v>
      </c>
      <c r="AD80" s="156">
        <v>0</v>
      </c>
      <c r="AE80" s="156">
        <v>0</v>
      </c>
      <c r="AF80" s="156">
        <v>5331108</v>
      </c>
      <c r="AG80" s="156">
        <v>5379412</v>
      </c>
      <c r="AH80" s="156">
        <v>48304</v>
      </c>
      <c r="AI80" s="156">
        <v>4811999</v>
      </c>
      <c r="AJ80" s="3"/>
      <c r="AK80" s="4"/>
    </row>
    <row r="81" spans="1:37">
      <c r="A81" s="227">
        <v>4</v>
      </c>
      <c r="B81" s="228" t="s">
        <v>373</v>
      </c>
      <c r="C81" s="228">
        <v>44426515201</v>
      </c>
      <c r="D81" s="228" t="s">
        <v>507</v>
      </c>
      <c r="E81" s="228" t="s">
        <v>508</v>
      </c>
      <c r="F81" s="228" t="s">
        <v>415</v>
      </c>
      <c r="G81" s="228" t="s">
        <v>415</v>
      </c>
      <c r="H81" s="228" t="s">
        <v>415</v>
      </c>
      <c r="I81" s="228" t="s">
        <v>415</v>
      </c>
      <c r="J81" s="229">
        <v>44678</v>
      </c>
      <c r="K81" s="156">
        <v>4142494</v>
      </c>
      <c r="L81" s="156">
        <v>4142494</v>
      </c>
      <c r="M81" s="156">
        <v>3658735</v>
      </c>
      <c r="N81" s="156">
        <v>0</v>
      </c>
      <c r="O81" s="156">
        <v>0</v>
      </c>
      <c r="P81" s="156">
        <v>3642576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0</v>
      </c>
      <c r="Y81" s="156">
        <v>0</v>
      </c>
      <c r="Z81" s="156">
        <v>0</v>
      </c>
      <c r="AA81" s="156">
        <v>0</v>
      </c>
      <c r="AB81" s="156">
        <v>0</v>
      </c>
      <c r="AC81" s="156">
        <v>0</v>
      </c>
      <c r="AD81" s="156">
        <v>0</v>
      </c>
      <c r="AE81" s="156">
        <v>0</v>
      </c>
      <c r="AF81" s="156">
        <v>3658735</v>
      </c>
      <c r="AG81" s="156">
        <v>3642576</v>
      </c>
      <c r="AH81" s="156">
        <v>-16159</v>
      </c>
      <c r="AI81" s="156">
        <v>4002406</v>
      </c>
      <c r="AJ81" s="3"/>
      <c r="AK81" s="4"/>
    </row>
    <row r="82" spans="1:37">
      <c r="A82" s="227">
        <v>4</v>
      </c>
      <c r="B82" s="228" t="s">
        <v>258</v>
      </c>
      <c r="C82" s="228">
        <v>44158215201</v>
      </c>
      <c r="D82" s="228" t="s">
        <v>496</v>
      </c>
      <c r="E82" s="228" t="s">
        <v>497</v>
      </c>
      <c r="F82" s="228" t="s">
        <v>415</v>
      </c>
      <c r="G82" s="228" t="s">
        <v>415</v>
      </c>
      <c r="H82" s="228" t="s">
        <v>415</v>
      </c>
      <c r="I82" s="228" t="s">
        <v>415</v>
      </c>
      <c r="J82" s="229">
        <v>44706</v>
      </c>
      <c r="K82" s="156">
        <v>7152130</v>
      </c>
      <c r="L82" s="156">
        <v>7150760</v>
      </c>
      <c r="M82" s="156">
        <v>6812663</v>
      </c>
      <c r="N82" s="156">
        <v>-1370</v>
      </c>
      <c r="O82" s="156">
        <v>0</v>
      </c>
      <c r="P82" s="156">
        <v>6766023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v>0</v>
      </c>
      <c r="AD82" s="156">
        <v>0</v>
      </c>
      <c r="AE82" s="156">
        <v>0</v>
      </c>
      <c r="AF82" s="156">
        <v>6812663</v>
      </c>
      <c r="AG82" s="156">
        <v>6766023</v>
      </c>
      <c r="AH82" s="156">
        <v>-46640</v>
      </c>
      <c r="AI82" s="156">
        <v>8132476</v>
      </c>
      <c r="AJ82" s="3"/>
      <c r="AK82" s="4"/>
    </row>
    <row r="83" spans="1:37">
      <c r="A83" s="227">
        <v>4</v>
      </c>
      <c r="B83" s="228" t="s">
        <v>260</v>
      </c>
      <c r="C83" s="228">
        <v>42957645201</v>
      </c>
      <c r="D83" s="228" t="s">
        <v>413</v>
      </c>
      <c r="E83" s="228" t="s">
        <v>414</v>
      </c>
      <c r="F83" s="228" t="s">
        <v>415</v>
      </c>
      <c r="G83" s="228" t="s">
        <v>415</v>
      </c>
      <c r="H83" s="228" t="s">
        <v>415</v>
      </c>
      <c r="I83" s="228" t="s">
        <v>415</v>
      </c>
      <c r="J83" s="229">
        <v>44678</v>
      </c>
      <c r="K83" s="156">
        <v>6700410</v>
      </c>
      <c r="L83" s="156">
        <v>6959205</v>
      </c>
      <c r="M83" s="156">
        <v>7215672</v>
      </c>
      <c r="N83" s="156">
        <v>258794.43</v>
      </c>
      <c r="O83" s="156">
        <v>0</v>
      </c>
      <c r="P83" s="156">
        <v>7199967</v>
      </c>
      <c r="Q83" s="156">
        <v>0</v>
      </c>
      <c r="R83" s="156">
        <v>0</v>
      </c>
      <c r="S83" s="156">
        <v>0</v>
      </c>
      <c r="T83" s="156">
        <v>0</v>
      </c>
      <c r="U83" s="156">
        <v>0</v>
      </c>
      <c r="V83" s="156">
        <v>0</v>
      </c>
      <c r="W83" s="156">
        <v>0</v>
      </c>
      <c r="X83" s="156">
        <v>0</v>
      </c>
      <c r="Y83" s="156">
        <v>0</v>
      </c>
      <c r="Z83" s="156">
        <v>0</v>
      </c>
      <c r="AA83" s="156">
        <v>0</v>
      </c>
      <c r="AB83" s="156">
        <v>0</v>
      </c>
      <c r="AC83" s="156">
        <v>0</v>
      </c>
      <c r="AD83" s="156">
        <v>0</v>
      </c>
      <c r="AE83" s="156">
        <v>0</v>
      </c>
      <c r="AF83" s="156">
        <v>7215672</v>
      </c>
      <c r="AG83" s="156">
        <v>7199967</v>
      </c>
      <c r="AH83" s="156">
        <v>-15706</v>
      </c>
      <c r="AI83" s="156">
        <v>6372835</v>
      </c>
      <c r="AJ83" s="3"/>
      <c r="AK83" s="4"/>
    </row>
    <row r="84" spans="1:37">
      <c r="A84" s="227">
        <v>4</v>
      </c>
      <c r="B84" s="228" t="s">
        <v>519</v>
      </c>
      <c r="C84" s="228">
        <v>44384315201</v>
      </c>
      <c r="D84" s="228" t="s">
        <v>520</v>
      </c>
      <c r="E84" s="228" t="s">
        <v>521</v>
      </c>
      <c r="F84" s="228" t="s">
        <v>415</v>
      </c>
      <c r="G84" s="228" t="s">
        <v>415</v>
      </c>
      <c r="H84" s="228" t="s">
        <v>415</v>
      </c>
      <c r="I84" s="228" t="s">
        <v>415</v>
      </c>
      <c r="J84" s="229">
        <v>45133</v>
      </c>
      <c r="K84" s="156">
        <v>1266009</v>
      </c>
      <c r="L84" s="156">
        <v>1266009</v>
      </c>
      <c r="M84" s="156">
        <v>1196561</v>
      </c>
      <c r="N84" s="156">
        <v>0</v>
      </c>
      <c r="O84" s="156">
        <v>0</v>
      </c>
      <c r="P84" s="156">
        <v>1196630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0</v>
      </c>
      <c r="W84" s="156">
        <v>0</v>
      </c>
      <c r="X84" s="156">
        <v>0</v>
      </c>
      <c r="Y84" s="156">
        <v>0</v>
      </c>
      <c r="Z84" s="156">
        <v>0</v>
      </c>
      <c r="AA84" s="156">
        <v>0</v>
      </c>
      <c r="AB84" s="156">
        <v>0</v>
      </c>
      <c r="AC84" s="156">
        <v>0</v>
      </c>
      <c r="AD84" s="156">
        <v>0</v>
      </c>
      <c r="AE84" s="156">
        <v>0</v>
      </c>
      <c r="AF84" s="156">
        <v>1196561</v>
      </c>
      <c r="AG84" s="156">
        <v>1196630</v>
      </c>
      <c r="AH84" s="156">
        <v>69</v>
      </c>
      <c r="AI84" s="156">
        <v>1146916</v>
      </c>
      <c r="AJ84" s="3"/>
      <c r="AK84" s="4"/>
    </row>
    <row r="85" spans="1:37" ht="24">
      <c r="A85" s="227">
        <v>4</v>
      </c>
      <c r="B85" s="228" t="s">
        <v>375</v>
      </c>
      <c r="C85" s="228">
        <v>44177015201</v>
      </c>
      <c r="D85" s="228" t="s">
        <v>522</v>
      </c>
      <c r="E85" s="228" t="s">
        <v>523</v>
      </c>
      <c r="F85" s="228" t="s">
        <v>415</v>
      </c>
      <c r="G85" s="228" t="s">
        <v>415</v>
      </c>
      <c r="H85" s="228" t="s">
        <v>415</v>
      </c>
      <c r="I85" s="228" t="s">
        <v>415</v>
      </c>
      <c r="J85" s="229">
        <v>44951</v>
      </c>
      <c r="K85" s="156">
        <v>1746923</v>
      </c>
      <c r="L85" s="156">
        <v>1746923</v>
      </c>
      <c r="M85" s="156">
        <v>1740697</v>
      </c>
      <c r="N85" s="156">
        <v>0</v>
      </c>
      <c r="O85" s="156">
        <v>0</v>
      </c>
      <c r="P85" s="156">
        <v>1736981</v>
      </c>
      <c r="Q85" s="156">
        <v>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0</v>
      </c>
      <c r="X85" s="156">
        <v>0</v>
      </c>
      <c r="Y85" s="156">
        <v>0</v>
      </c>
      <c r="Z85" s="156">
        <v>0</v>
      </c>
      <c r="AA85" s="156">
        <v>0</v>
      </c>
      <c r="AB85" s="156">
        <v>0</v>
      </c>
      <c r="AC85" s="156">
        <v>0</v>
      </c>
      <c r="AD85" s="156">
        <v>0</v>
      </c>
      <c r="AE85" s="156">
        <v>0</v>
      </c>
      <c r="AF85" s="156">
        <v>1740697</v>
      </c>
      <c r="AG85" s="156">
        <v>1736981</v>
      </c>
      <c r="AH85" s="156">
        <v>-3717</v>
      </c>
      <c r="AI85" s="156">
        <v>1767920</v>
      </c>
      <c r="AJ85" s="3"/>
      <c r="AK85" s="4"/>
    </row>
    <row r="86" spans="1:37">
      <c r="A86" s="227">
        <v>4</v>
      </c>
      <c r="B86" s="228" t="s">
        <v>377</v>
      </c>
      <c r="C86" s="228">
        <v>44384415201</v>
      </c>
      <c r="D86" s="228" t="s">
        <v>496</v>
      </c>
      <c r="E86" s="228" t="s">
        <v>497</v>
      </c>
      <c r="F86" s="228" t="s">
        <v>415</v>
      </c>
      <c r="G86" s="228" t="s">
        <v>415</v>
      </c>
      <c r="H86" s="228" t="s">
        <v>415</v>
      </c>
      <c r="I86" s="228" t="s">
        <v>415</v>
      </c>
      <c r="J86" s="229">
        <v>44951</v>
      </c>
      <c r="K86" s="156">
        <v>798900</v>
      </c>
      <c r="L86" s="156">
        <v>798900</v>
      </c>
      <c r="M86" s="156">
        <v>732677</v>
      </c>
      <c r="N86" s="156">
        <v>0</v>
      </c>
      <c r="O86" s="156">
        <v>0</v>
      </c>
      <c r="P86" s="156">
        <v>732677</v>
      </c>
      <c r="Q86" s="156">
        <v>0</v>
      </c>
      <c r="R86" s="156">
        <v>0</v>
      </c>
      <c r="S86" s="156">
        <v>0</v>
      </c>
      <c r="T86" s="156">
        <v>0</v>
      </c>
      <c r="U86" s="156">
        <v>0</v>
      </c>
      <c r="V86" s="156">
        <v>0</v>
      </c>
      <c r="W86" s="156">
        <v>0</v>
      </c>
      <c r="X86" s="156">
        <v>0</v>
      </c>
      <c r="Y86" s="156">
        <v>0</v>
      </c>
      <c r="Z86" s="156">
        <v>0</v>
      </c>
      <c r="AA86" s="156">
        <v>0</v>
      </c>
      <c r="AB86" s="156">
        <v>0</v>
      </c>
      <c r="AC86" s="156">
        <v>0</v>
      </c>
      <c r="AD86" s="156">
        <v>0</v>
      </c>
      <c r="AE86" s="156">
        <v>0</v>
      </c>
      <c r="AF86" s="156">
        <v>732677</v>
      </c>
      <c r="AG86" s="156">
        <v>732677</v>
      </c>
      <c r="AH86" s="156">
        <v>0</v>
      </c>
      <c r="AI86" s="156">
        <v>879882</v>
      </c>
      <c r="AJ86" s="3"/>
      <c r="AK86" s="4"/>
    </row>
    <row r="87" spans="1:37">
      <c r="A87" s="227">
        <v>4</v>
      </c>
      <c r="B87" s="228" t="s">
        <v>262</v>
      </c>
      <c r="C87" s="228">
        <v>43771715201</v>
      </c>
      <c r="D87" s="228" t="s">
        <v>524</v>
      </c>
      <c r="E87" s="228" t="s">
        <v>525</v>
      </c>
      <c r="F87" s="228" t="s">
        <v>415</v>
      </c>
      <c r="G87" s="228" t="s">
        <v>415</v>
      </c>
      <c r="H87" s="228" t="s">
        <v>415</v>
      </c>
      <c r="I87" s="228" t="s">
        <v>415</v>
      </c>
      <c r="J87" s="229">
        <v>44979</v>
      </c>
      <c r="K87" s="156">
        <v>6949432</v>
      </c>
      <c r="L87" s="156">
        <v>7359443</v>
      </c>
      <c r="M87" s="156">
        <v>7308401</v>
      </c>
      <c r="N87" s="156">
        <v>410010.11</v>
      </c>
      <c r="O87" s="156">
        <v>0</v>
      </c>
      <c r="P87" s="156">
        <v>7303926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0</v>
      </c>
      <c r="Y87" s="156">
        <v>0</v>
      </c>
      <c r="Z87" s="156">
        <v>0</v>
      </c>
      <c r="AA87" s="156">
        <v>0</v>
      </c>
      <c r="AB87" s="156">
        <v>0</v>
      </c>
      <c r="AC87" s="156">
        <v>0</v>
      </c>
      <c r="AD87" s="156">
        <v>0</v>
      </c>
      <c r="AE87" s="156">
        <v>0</v>
      </c>
      <c r="AF87" s="156">
        <v>7308401</v>
      </c>
      <c r="AG87" s="156">
        <v>7303926</v>
      </c>
      <c r="AH87" s="156">
        <v>-4475</v>
      </c>
      <c r="AI87" s="156">
        <v>6229901</v>
      </c>
      <c r="AJ87" s="3"/>
      <c r="AK87" s="4"/>
    </row>
    <row r="88" spans="1:37">
      <c r="A88" s="227">
        <v>4</v>
      </c>
      <c r="B88" s="228" t="s">
        <v>264</v>
      </c>
      <c r="C88" s="228">
        <v>44610315201</v>
      </c>
      <c r="D88" s="228" t="s">
        <v>500</v>
      </c>
      <c r="E88" s="228" t="s">
        <v>501</v>
      </c>
      <c r="F88" s="228" t="s">
        <v>415</v>
      </c>
      <c r="G88" s="228" t="s">
        <v>415</v>
      </c>
      <c r="H88" s="228" t="s">
        <v>415</v>
      </c>
      <c r="I88" s="228" t="s">
        <v>415</v>
      </c>
      <c r="J88" s="229">
        <v>45014</v>
      </c>
      <c r="K88" s="156">
        <v>2584711</v>
      </c>
      <c r="L88" s="156">
        <v>2601574</v>
      </c>
      <c r="M88" s="156">
        <v>2230880</v>
      </c>
      <c r="N88" s="156">
        <v>16862.560000000001</v>
      </c>
      <c r="O88" s="156">
        <v>0</v>
      </c>
      <c r="P88" s="156">
        <v>2230536</v>
      </c>
      <c r="Q88" s="156">
        <v>0</v>
      </c>
      <c r="R88" s="156">
        <v>0</v>
      </c>
      <c r="S88" s="156">
        <v>0</v>
      </c>
      <c r="T88" s="156">
        <v>0</v>
      </c>
      <c r="U88" s="156">
        <v>0</v>
      </c>
      <c r="V88" s="156">
        <v>0</v>
      </c>
      <c r="W88" s="156">
        <v>0</v>
      </c>
      <c r="X88" s="156">
        <v>0</v>
      </c>
      <c r="Y88" s="156">
        <v>0</v>
      </c>
      <c r="Z88" s="156">
        <v>0</v>
      </c>
      <c r="AA88" s="156">
        <v>0</v>
      </c>
      <c r="AB88" s="156">
        <v>0</v>
      </c>
      <c r="AC88" s="156">
        <v>0</v>
      </c>
      <c r="AD88" s="156">
        <v>0</v>
      </c>
      <c r="AE88" s="156">
        <v>0</v>
      </c>
      <c r="AF88" s="156">
        <v>2230880</v>
      </c>
      <c r="AG88" s="156">
        <v>2230536</v>
      </c>
      <c r="AH88" s="156">
        <v>-344</v>
      </c>
      <c r="AI88" s="156">
        <v>2408671</v>
      </c>
      <c r="AJ88" s="3"/>
      <c r="AK88" s="4"/>
    </row>
    <row r="89" spans="1:37">
      <c r="A89" s="227">
        <v>4</v>
      </c>
      <c r="B89" s="228" t="s">
        <v>379</v>
      </c>
      <c r="C89" s="228">
        <v>44699815201</v>
      </c>
      <c r="D89" s="228" t="s">
        <v>526</v>
      </c>
      <c r="E89" s="228" t="s">
        <v>527</v>
      </c>
      <c r="F89" s="228" t="s">
        <v>415</v>
      </c>
      <c r="G89" s="228" t="s">
        <v>415</v>
      </c>
      <c r="H89" s="228" t="s">
        <v>415</v>
      </c>
      <c r="I89" s="228" t="s">
        <v>415</v>
      </c>
      <c r="J89" s="229">
        <v>45196</v>
      </c>
      <c r="K89" s="156">
        <v>555556</v>
      </c>
      <c r="L89" s="156">
        <v>555556</v>
      </c>
      <c r="M89" s="156">
        <v>522780</v>
      </c>
      <c r="N89" s="156">
        <v>0</v>
      </c>
      <c r="O89" s="156">
        <v>0</v>
      </c>
      <c r="P89" s="156">
        <v>522780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0</v>
      </c>
      <c r="W89" s="156">
        <v>0</v>
      </c>
      <c r="X89" s="156">
        <v>0</v>
      </c>
      <c r="Y89" s="156">
        <v>0</v>
      </c>
      <c r="Z89" s="156">
        <v>0</v>
      </c>
      <c r="AA89" s="156">
        <v>0</v>
      </c>
      <c r="AB89" s="156">
        <v>0</v>
      </c>
      <c r="AC89" s="156">
        <v>0</v>
      </c>
      <c r="AD89" s="156">
        <v>0</v>
      </c>
      <c r="AE89" s="156">
        <v>0</v>
      </c>
      <c r="AF89" s="156">
        <v>522780</v>
      </c>
      <c r="AG89" s="156">
        <v>522780</v>
      </c>
      <c r="AH89" s="156">
        <v>0</v>
      </c>
      <c r="AI89" s="156">
        <v>659610</v>
      </c>
      <c r="AJ89" s="3"/>
      <c r="AK89" s="4"/>
    </row>
    <row r="90" spans="1:37">
      <c r="A90" s="227">
        <v>5</v>
      </c>
      <c r="B90" s="228" t="s">
        <v>528</v>
      </c>
      <c r="C90" s="228">
        <v>44539515201</v>
      </c>
      <c r="D90" s="228" t="s">
        <v>529</v>
      </c>
      <c r="E90" s="228" t="s">
        <v>530</v>
      </c>
      <c r="F90" s="228" t="s">
        <v>415</v>
      </c>
      <c r="G90" s="228" t="s">
        <v>415</v>
      </c>
      <c r="H90" s="228" t="s">
        <v>415</v>
      </c>
      <c r="I90" s="228" t="s">
        <v>415</v>
      </c>
      <c r="J90" s="229">
        <v>44684</v>
      </c>
      <c r="K90" s="156">
        <v>2300883</v>
      </c>
      <c r="L90" s="156">
        <v>2307982</v>
      </c>
      <c r="M90" s="156">
        <v>2243671</v>
      </c>
      <c r="N90" s="156">
        <v>7099.26</v>
      </c>
      <c r="O90" s="156">
        <v>0</v>
      </c>
      <c r="P90" s="156">
        <v>2243671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v>0</v>
      </c>
      <c r="Y90" s="156">
        <v>0</v>
      </c>
      <c r="Z90" s="156">
        <v>0</v>
      </c>
      <c r="AA90" s="156">
        <v>0</v>
      </c>
      <c r="AB90" s="156">
        <v>0</v>
      </c>
      <c r="AC90" s="156">
        <v>0</v>
      </c>
      <c r="AD90" s="156">
        <v>0</v>
      </c>
      <c r="AE90" s="156">
        <v>0</v>
      </c>
      <c r="AF90" s="156">
        <v>2243671</v>
      </c>
      <c r="AG90" s="156">
        <v>2243671</v>
      </c>
      <c r="AH90" s="156">
        <v>0</v>
      </c>
      <c r="AI90" s="156">
        <v>3525844</v>
      </c>
      <c r="AJ90" s="3"/>
      <c r="AK90" s="4"/>
    </row>
    <row r="91" spans="1:37">
      <c r="A91" s="227">
        <v>5</v>
      </c>
      <c r="B91" s="228" t="s">
        <v>531</v>
      </c>
      <c r="C91" s="228">
        <v>44892315201</v>
      </c>
      <c r="D91" s="228" t="s">
        <v>529</v>
      </c>
      <c r="E91" s="228" t="s">
        <v>530</v>
      </c>
      <c r="F91" s="228" t="s">
        <v>415</v>
      </c>
      <c r="G91" s="228" t="s">
        <v>415</v>
      </c>
      <c r="H91" s="228" t="s">
        <v>415</v>
      </c>
      <c r="I91" s="228" t="s">
        <v>415</v>
      </c>
      <c r="J91" s="229">
        <v>44992</v>
      </c>
      <c r="K91" s="156">
        <v>698401</v>
      </c>
      <c r="L91" s="156">
        <v>698401</v>
      </c>
      <c r="M91" s="156">
        <v>660240</v>
      </c>
      <c r="N91" s="156">
        <v>0</v>
      </c>
      <c r="O91" s="156">
        <v>0</v>
      </c>
      <c r="P91" s="156">
        <v>660240</v>
      </c>
      <c r="Q91" s="156">
        <v>0</v>
      </c>
      <c r="R91" s="156">
        <v>0</v>
      </c>
      <c r="S91" s="156">
        <v>0</v>
      </c>
      <c r="T91" s="156">
        <v>0</v>
      </c>
      <c r="U91" s="156">
        <v>0</v>
      </c>
      <c r="V91" s="156">
        <v>0</v>
      </c>
      <c r="W91" s="156">
        <v>0</v>
      </c>
      <c r="X91" s="156">
        <v>0</v>
      </c>
      <c r="Y91" s="156">
        <v>0</v>
      </c>
      <c r="Z91" s="156">
        <v>0</v>
      </c>
      <c r="AA91" s="156">
        <v>0</v>
      </c>
      <c r="AB91" s="156">
        <v>0</v>
      </c>
      <c r="AC91" s="156">
        <v>0</v>
      </c>
      <c r="AD91" s="156">
        <v>0</v>
      </c>
      <c r="AE91" s="156">
        <v>0</v>
      </c>
      <c r="AF91" s="156">
        <v>660240</v>
      </c>
      <c r="AG91" s="156">
        <v>660240</v>
      </c>
      <c r="AH91" s="156">
        <v>0</v>
      </c>
      <c r="AI91" s="156">
        <v>801387</v>
      </c>
      <c r="AJ91" s="3"/>
      <c r="AK91" s="4"/>
    </row>
    <row r="92" spans="1:37">
      <c r="A92" s="227">
        <v>5</v>
      </c>
      <c r="B92" s="228" t="s">
        <v>381</v>
      </c>
      <c r="C92" s="228">
        <v>44139515201</v>
      </c>
      <c r="D92" s="228" t="s">
        <v>449</v>
      </c>
      <c r="E92" s="228" t="s">
        <v>450</v>
      </c>
      <c r="F92" s="228" t="s">
        <v>415</v>
      </c>
      <c r="G92" s="228" t="s">
        <v>415</v>
      </c>
      <c r="H92" s="228" t="s">
        <v>415</v>
      </c>
      <c r="I92" s="228" t="s">
        <v>415</v>
      </c>
      <c r="J92" s="229">
        <v>45020</v>
      </c>
      <c r="K92" s="156">
        <v>1915338</v>
      </c>
      <c r="L92" s="156">
        <v>1915338</v>
      </c>
      <c r="M92" s="156">
        <v>1927494</v>
      </c>
      <c r="N92" s="156">
        <v>0</v>
      </c>
      <c r="O92" s="156">
        <v>0</v>
      </c>
      <c r="P92" s="156">
        <v>1927350</v>
      </c>
      <c r="Q92" s="156">
        <v>0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6">
        <v>0</v>
      </c>
      <c r="Y92" s="156">
        <v>0</v>
      </c>
      <c r="Z92" s="156">
        <v>0</v>
      </c>
      <c r="AA92" s="156">
        <v>0</v>
      </c>
      <c r="AB92" s="156">
        <v>0</v>
      </c>
      <c r="AC92" s="156">
        <v>0</v>
      </c>
      <c r="AD92" s="156">
        <v>0</v>
      </c>
      <c r="AE92" s="156">
        <v>0</v>
      </c>
      <c r="AF92" s="156">
        <v>1927494</v>
      </c>
      <c r="AG92" s="156">
        <v>1927350</v>
      </c>
      <c r="AH92" s="156">
        <v>-144</v>
      </c>
      <c r="AI92" s="156">
        <v>1563670</v>
      </c>
      <c r="AJ92" s="3"/>
      <c r="AK92" s="4"/>
    </row>
    <row r="93" spans="1:37">
      <c r="A93" s="227">
        <v>5</v>
      </c>
      <c r="B93" s="228" t="s">
        <v>532</v>
      </c>
      <c r="C93" s="228">
        <v>44709915201</v>
      </c>
      <c r="D93" s="228" t="s">
        <v>413</v>
      </c>
      <c r="E93" s="228" t="s">
        <v>414</v>
      </c>
      <c r="F93" s="228" t="s">
        <v>415</v>
      </c>
      <c r="G93" s="228" t="s">
        <v>415</v>
      </c>
      <c r="H93" s="228" t="s">
        <v>415</v>
      </c>
      <c r="I93" s="228" t="s">
        <v>415</v>
      </c>
      <c r="J93" s="229">
        <v>45083</v>
      </c>
      <c r="K93" s="156">
        <v>7890001</v>
      </c>
      <c r="L93" s="156">
        <v>7890001</v>
      </c>
      <c r="M93" s="156">
        <v>8013155</v>
      </c>
      <c r="N93" s="156">
        <v>0</v>
      </c>
      <c r="O93" s="156">
        <v>0</v>
      </c>
      <c r="P93" s="156">
        <v>8041936</v>
      </c>
      <c r="Q93" s="156">
        <v>0</v>
      </c>
      <c r="R93" s="156">
        <v>0</v>
      </c>
      <c r="S93" s="156">
        <v>0</v>
      </c>
      <c r="T93" s="156">
        <v>0</v>
      </c>
      <c r="U93" s="156">
        <v>0</v>
      </c>
      <c r="V93" s="156">
        <v>0</v>
      </c>
      <c r="W93" s="156">
        <v>0</v>
      </c>
      <c r="X93" s="156">
        <v>0</v>
      </c>
      <c r="Y93" s="156">
        <v>0</v>
      </c>
      <c r="Z93" s="156">
        <v>0</v>
      </c>
      <c r="AA93" s="156">
        <v>0</v>
      </c>
      <c r="AB93" s="156">
        <v>0</v>
      </c>
      <c r="AC93" s="156">
        <v>0</v>
      </c>
      <c r="AD93" s="156">
        <v>0</v>
      </c>
      <c r="AE93" s="156">
        <v>0</v>
      </c>
      <c r="AF93" s="156">
        <v>8013155</v>
      </c>
      <c r="AG93" s="156">
        <v>8041936</v>
      </c>
      <c r="AH93" s="156">
        <v>28780</v>
      </c>
      <c r="AI93" s="156">
        <v>9077031</v>
      </c>
      <c r="AJ93" s="3"/>
      <c r="AK93" s="4"/>
    </row>
    <row r="94" spans="1:37">
      <c r="A94" s="227">
        <v>5</v>
      </c>
      <c r="B94" s="228" t="s">
        <v>383</v>
      </c>
      <c r="C94" s="228">
        <v>44878915201</v>
      </c>
      <c r="D94" s="228" t="s">
        <v>533</v>
      </c>
      <c r="E94" s="228" t="s">
        <v>534</v>
      </c>
      <c r="F94" s="228" t="s">
        <v>415</v>
      </c>
      <c r="G94" s="228" t="s">
        <v>415</v>
      </c>
      <c r="H94" s="228" t="s">
        <v>415</v>
      </c>
      <c r="I94" s="228" t="s">
        <v>415</v>
      </c>
      <c r="J94" s="229">
        <v>45083</v>
      </c>
      <c r="K94" s="156">
        <v>2634873</v>
      </c>
      <c r="L94" s="156">
        <v>2681332</v>
      </c>
      <c r="M94" s="156">
        <v>2729605</v>
      </c>
      <c r="N94" s="156">
        <v>46459.81</v>
      </c>
      <c r="O94" s="156">
        <v>0</v>
      </c>
      <c r="P94" s="156">
        <v>2729605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6">
        <v>0</v>
      </c>
      <c r="Y94" s="156">
        <v>0</v>
      </c>
      <c r="Z94" s="156">
        <v>0</v>
      </c>
      <c r="AA94" s="156">
        <v>0</v>
      </c>
      <c r="AB94" s="156">
        <v>0</v>
      </c>
      <c r="AC94" s="156">
        <v>0</v>
      </c>
      <c r="AD94" s="156">
        <v>0</v>
      </c>
      <c r="AE94" s="156">
        <v>0</v>
      </c>
      <c r="AF94" s="156">
        <v>2729605</v>
      </c>
      <c r="AG94" s="156">
        <v>2729605</v>
      </c>
      <c r="AH94" s="156">
        <v>0</v>
      </c>
      <c r="AI94" s="156">
        <v>1708500</v>
      </c>
      <c r="AJ94" s="3"/>
      <c r="AK94" s="4"/>
    </row>
    <row r="95" spans="1:37">
      <c r="A95" s="227">
        <v>5</v>
      </c>
      <c r="B95" s="228" t="s">
        <v>266</v>
      </c>
      <c r="C95" s="228">
        <v>44287515201</v>
      </c>
      <c r="D95" s="228" t="s">
        <v>442</v>
      </c>
      <c r="E95" s="228" t="s">
        <v>443</v>
      </c>
      <c r="F95" s="228" t="s">
        <v>415</v>
      </c>
      <c r="G95" s="228" t="s">
        <v>415</v>
      </c>
      <c r="H95" s="228" t="s">
        <v>415</v>
      </c>
      <c r="I95" s="228" t="s">
        <v>415</v>
      </c>
      <c r="J95" s="229">
        <v>44538</v>
      </c>
      <c r="K95" s="156">
        <v>16561765</v>
      </c>
      <c r="L95" s="156">
        <v>17284645</v>
      </c>
      <c r="M95" s="156">
        <v>18223735</v>
      </c>
      <c r="N95" s="156">
        <v>722880</v>
      </c>
      <c r="O95" s="156">
        <v>0</v>
      </c>
      <c r="P95" s="156">
        <v>18743456</v>
      </c>
      <c r="Q95" s="156">
        <v>0</v>
      </c>
      <c r="R95" s="156">
        <v>0</v>
      </c>
      <c r="S95" s="156">
        <v>0</v>
      </c>
      <c r="T95" s="156">
        <v>0</v>
      </c>
      <c r="U95" s="156">
        <v>0</v>
      </c>
      <c r="V95" s="156">
        <v>0</v>
      </c>
      <c r="W95" s="156">
        <v>0</v>
      </c>
      <c r="X95" s="156">
        <v>0</v>
      </c>
      <c r="Y95" s="156">
        <v>0</v>
      </c>
      <c r="Z95" s="156">
        <v>0</v>
      </c>
      <c r="AA95" s="156">
        <v>0</v>
      </c>
      <c r="AB95" s="156">
        <v>0</v>
      </c>
      <c r="AC95" s="156">
        <v>0</v>
      </c>
      <c r="AD95" s="156">
        <v>0</v>
      </c>
      <c r="AE95" s="156">
        <v>0</v>
      </c>
      <c r="AF95" s="156">
        <v>18223735</v>
      </c>
      <c r="AG95" s="156">
        <v>18743456</v>
      </c>
      <c r="AH95" s="156">
        <v>519720</v>
      </c>
      <c r="AI95" s="156">
        <v>18568889</v>
      </c>
      <c r="AJ95" s="3"/>
      <c r="AK95" s="4"/>
    </row>
    <row r="96" spans="1:37">
      <c r="A96" s="227">
        <v>5</v>
      </c>
      <c r="B96" s="228" t="s">
        <v>268</v>
      </c>
      <c r="C96" s="228">
        <v>44351215201</v>
      </c>
      <c r="D96" s="228" t="s">
        <v>451</v>
      </c>
      <c r="E96" s="228" t="s">
        <v>452</v>
      </c>
      <c r="F96" s="228" t="s">
        <v>415</v>
      </c>
      <c r="G96" s="228" t="s">
        <v>415</v>
      </c>
      <c r="H96" s="228" t="s">
        <v>415</v>
      </c>
      <c r="I96" s="228" t="s">
        <v>415</v>
      </c>
      <c r="J96" s="229">
        <v>44727</v>
      </c>
      <c r="K96" s="156">
        <v>4062453</v>
      </c>
      <c r="L96" s="156">
        <v>4217199</v>
      </c>
      <c r="M96" s="156">
        <v>4121213</v>
      </c>
      <c r="N96" s="156">
        <v>154746.07</v>
      </c>
      <c r="O96" s="156">
        <v>0</v>
      </c>
      <c r="P96" s="156">
        <v>4064034</v>
      </c>
      <c r="Q96" s="156">
        <v>0</v>
      </c>
      <c r="R96" s="156">
        <v>0</v>
      </c>
      <c r="S96" s="156">
        <v>0</v>
      </c>
      <c r="T96" s="156">
        <v>0</v>
      </c>
      <c r="U96" s="156">
        <v>0</v>
      </c>
      <c r="V96" s="156">
        <v>0</v>
      </c>
      <c r="W96" s="156">
        <v>0</v>
      </c>
      <c r="X96" s="156">
        <v>0</v>
      </c>
      <c r="Y96" s="156">
        <v>0</v>
      </c>
      <c r="Z96" s="156">
        <v>0</v>
      </c>
      <c r="AA96" s="156">
        <v>0</v>
      </c>
      <c r="AB96" s="156">
        <v>0</v>
      </c>
      <c r="AC96" s="156">
        <v>0</v>
      </c>
      <c r="AD96" s="156">
        <v>0</v>
      </c>
      <c r="AE96" s="156">
        <v>0</v>
      </c>
      <c r="AF96" s="156">
        <v>4121213</v>
      </c>
      <c r="AG96" s="156">
        <v>4064034</v>
      </c>
      <c r="AH96" s="156">
        <v>-57178</v>
      </c>
      <c r="AI96" s="156">
        <v>5797838</v>
      </c>
      <c r="AJ96" s="3"/>
      <c r="AK96" s="4"/>
    </row>
    <row r="97" spans="1:37">
      <c r="A97" s="227">
        <v>5</v>
      </c>
      <c r="B97" s="228" t="s">
        <v>270</v>
      </c>
      <c r="C97" s="228">
        <v>44395815201</v>
      </c>
      <c r="D97" s="228" t="s">
        <v>535</v>
      </c>
      <c r="E97" s="228" t="s">
        <v>536</v>
      </c>
      <c r="F97" s="228" t="s">
        <v>415</v>
      </c>
      <c r="G97" s="228" t="s">
        <v>415</v>
      </c>
      <c r="H97" s="228" t="s">
        <v>415</v>
      </c>
      <c r="I97" s="228" t="s">
        <v>415</v>
      </c>
      <c r="J97" s="229">
        <v>44433</v>
      </c>
      <c r="K97" s="156">
        <v>34500000</v>
      </c>
      <c r="L97" s="156">
        <v>35703756</v>
      </c>
      <c r="M97" s="156">
        <v>38083377</v>
      </c>
      <c r="N97" s="156">
        <v>1203756.1399999999</v>
      </c>
      <c r="O97" s="156">
        <v>-17738</v>
      </c>
      <c r="P97" s="156">
        <v>39463048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-5932</v>
      </c>
      <c r="W97" s="156">
        <v>-5932</v>
      </c>
      <c r="X97" s="156">
        <v>-11806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-11806</v>
      </c>
      <c r="AE97" s="156">
        <v>-17738</v>
      </c>
      <c r="AF97" s="156">
        <v>38065638</v>
      </c>
      <c r="AG97" s="156">
        <v>39463048</v>
      </c>
      <c r="AH97" s="156">
        <v>1397410</v>
      </c>
      <c r="AI97" s="156">
        <v>32771897</v>
      </c>
      <c r="AJ97" s="3"/>
      <c r="AK97" s="4"/>
    </row>
    <row r="98" spans="1:37">
      <c r="A98" s="227">
        <v>5</v>
      </c>
      <c r="B98" s="228" t="s">
        <v>385</v>
      </c>
      <c r="C98" s="228">
        <v>43565715201</v>
      </c>
      <c r="D98" s="228" t="s">
        <v>426</v>
      </c>
      <c r="E98" s="228" t="s">
        <v>427</v>
      </c>
      <c r="F98" s="228" t="s">
        <v>415</v>
      </c>
      <c r="G98" s="228" t="s">
        <v>415</v>
      </c>
      <c r="H98" s="228" t="s">
        <v>415</v>
      </c>
      <c r="I98" s="228" t="s">
        <v>415</v>
      </c>
      <c r="J98" s="229">
        <v>44678</v>
      </c>
      <c r="K98" s="156">
        <v>10638248</v>
      </c>
      <c r="L98" s="156">
        <v>10677535</v>
      </c>
      <c r="M98" s="156">
        <v>11115999</v>
      </c>
      <c r="N98" s="156">
        <v>39287.050000000003</v>
      </c>
      <c r="O98" s="156">
        <v>0</v>
      </c>
      <c r="P98" s="156">
        <v>11021098</v>
      </c>
      <c r="Q98" s="156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0</v>
      </c>
      <c r="AA98" s="156">
        <v>0</v>
      </c>
      <c r="AB98" s="156">
        <v>0</v>
      </c>
      <c r="AC98" s="156">
        <v>0</v>
      </c>
      <c r="AD98" s="156">
        <v>0</v>
      </c>
      <c r="AE98" s="156">
        <v>0</v>
      </c>
      <c r="AF98" s="156">
        <v>11115999</v>
      </c>
      <c r="AG98" s="156">
        <v>11021098</v>
      </c>
      <c r="AH98" s="156">
        <v>-94902</v>
      </c>
      <c r="AI98" s="156">
        <v>15691232</v>
      </c>
      <c r="AJ98" s="3"/>
      <c r="AK98" s="4"/>
    </row>
    <row r="99" spans="1:37">
      <c r="A99" s="227">
        <v>5</v>
      </c>
      <c r="B99" s="228" t="s">
        <v>272</v>
      </c>
      <c r="C99" s="228">
        <v>43898215201</v>
      </c>
      <c r="D99" s="228" t="s">
        <v>537</v>
      </c>
      <c r="E99" s="228" t="s">
        <v>538</v>
      </c>
      <c r="F99" s="228" t="s">
        <v>415</v>
      </c>
      <c r="G99" s="228" t="s">
        <v>415</v>
      </c>
      <c r="H99" s="228" t="s">
        <v>415</v>
      </c>
      <c r="I99" s="228" t="s">
        <v>415</v>
      </c>
      <c r="J99" s="229">
        <v>44587</v>
      </c>
      <c r="K99" s="156">
        <v>2406406</v>
      </c>
      <c r="L99" s="156">
        <v>2511349</v>
      </c>
      <c r="M99" s="156">
        <v>2568507</v>
      </c>
      <c r="N99" s="156">
        <v>104942.61</v>
      </c>
      <c r="O99" s="156">
        <v>0</v>
      </c>
      <c r="P99" s="156">
        <v>2566717</v>
      </c>
      <c r="Q99" s="156">
        <v>0</v>
      </c>
      <c r="R99" s="156">
        <v>0</v>
      </c>
      <c r="S99" s="156">
        <v>0</v>
      </c>
      <c r="T99" s="156">
        <v>0</v>
      </c>
      <c r="U99" s="156">
        <v>0</v>
      </c>
      <c r="V99" s="156">
        <v>0</v>
      </c>
      <c r="W99" s="156">
        <v>0</v>
      </c>
      <c r="X99" s="156">
        <v>0</v>
      </c>
      <c r="Y99" s="156">
        <v>0</v>
      </c>
      <c r="Z99" s="156">
        <v>0</v>
      </c>
      <c r="AA99" s="156">
        <v>0</v>
      </c>
      <c r="AB99" s="156">
        <v>0</v>
      </c>
      <c r="AC99" s="156">
        <v>0</v>
      </c>
      <c r="AD99" s="156">
        <v>0</v>
      </c>
      <c r="AE99" s="156">
        <v>0</v>
      </c>
      <c r="AF99" s="156">
        <v>2568507</v>
      </c>
      <c r="AG99" s="156">
        <v>2566717</v>
      </c>
      <c r="AH99" s="156">
        <v>-1791</v>
      </c>
      <c r="AI99" s="156">
        <v>2297944</v>
      </c>
      <c r="AJ99" s="3"/>
      <c r="AK99" s="4"/>
    </row>
    <row r="100" spans="1:37">
      <c r="A100" s="227">
        <v>5</v>
      </c>
      <c r="B100" s="228" t="s">
        <v>387</v>
      </c>
      <c r="C100" s="228">
        <v>44568715201</v>
      </c>
      <c r="D100" s="228" t="s">
        <v>502</v>
      </c>
      <c r="E100" s="228" t="s">
        <v>503</v>
      </c>
      <c r="F100" s="228" t="s">
        <v>415</v>
      </c>
      <c r="G100" s="228" t="s">
        <v>415</v>
      </c>
      <c r="H100" s="228" t="s">
        <v>415</v>
      </c>
      <c r="I100" s="228" t="s">
        <v>415</v>
      </c>
      <c r="J100" s="229">
        <v>44727</v>
      </c>
      <c r="K100" s="156">
        <v>1071415</v>
      </c>
      <c r="L100" s="156">
        <v>1072209</v>
      </c>
      <c r="M100" s="156">
        <v>1061331</v>
      </c>
      <c r="N100" s="156">
        <v>793.38</v>
      </c>
      <c r="O100" s="156">
        <v>0</v>
      </c>
      <c r="P100" s="156">
        <v>1059847</v>
      </c>
      <c r="Q100" s="156">
        <v>0</v>
      </c>
      <c r="R100" s="156">
        <v>0</v>
      </c>
      <c r="S100" s="156">
        <v>0</v>
      </c>
      <c r="T100" s="156">
        <v>0</v>
      </c>
      <c r="U100" s="156">
        <v>0</v>
      </c>
      <c r="V100" s="156">
        <v>0</v>
      </c>
      <c r="W100" s="156">
        <v>0</v>
      </c>
      <c r="X100" s="156">
        <v>0</v>
      </c>
      <c r="Y100" s="156">
        <v>0</v>
      </c>
      <c r="Z100" s="156">
        <v>0</v>
      </c>
      <c r="AA100" s="156">
        <v>0</v>
      </c>
      <c r="AB100" s="156">
        <v>0</v>
      </c>
      <c r="AC100" s="156">
        <v>0</v>
      </c>
      <c r="AD100" s="156">
        <v>0</v>
      </c>
      <c r="AE100" s="156">
        <v>0</v>
      </c>
      <c r="AF100" s="156">
        <v>1061331</v>
      </c>
      <c r="AG100" s="156">
        <v>1059847</v>
      </c>
      <c r="AH100" s="156">
        <v>-1484</v>
      </c>
      <c r="AI100" s="156">
        <v>734929</v>
      </c>
      <c r="AJ100" s="3"/>
      <c r="AK100" s="4"/>
    </row>
    <row r="101" spans="1:37">
      <c r="A101" s="227">
        <v>5</v>
      </c>
      <c r="B101" s="228" t="s">
        <v>274</v>
      </c>
      <c r="C101" s="228">
        <v>44351415201</v>
      </c>
      <c r="D101" s="228" t="s">
        <v>449</v>
      </c>
      <c r="E101" s="228" t="s">
        <v>450</v>
      </c>
      <c r="F101" s="228" t="s">
        <v>415</v>
      </c>
      <c r="G101" s="228" t="s">
        <v>415</v>
      </c>
      <c r="H101" s="228" t="s">
        <v>415</v>
      </c>
      <c r="I101" s="228" t="s">
        <v>415</v>
      </c>
      <c r="J101" s="229">
        <v>44650</v>
      </c>
      <c r="K101" s="156">
        <v>2950212</v>
      </c>
      <c r="L101" s="156">
        <v>2990212</v>
      </c>
      <c r="M101" s="156">
        <v>3032852</v>
      </c>
      <c r="N101" s="156">
        <v>40000</v>
      </c>
      <c r="O101" s="156">
        <v>0</v>
      </c>
      <c r="P101" s="156">
        <v>3032337</v>
      </c>
      <c r="Q101" s="156">
        <v>0</v>
      </c>
      <c r="R101" s="156">
        <v>0</v>
      </c>
      <c r="S101" s="156">
        <v>0</v>
      </c>
      <c r="T101" s="156">
        <v>0</v>
      </c>
      <c r="U101" s="156">
        <v>0</v>
      </c>
      <c r="V101" s="156">
        <v>0</v>
      </c>
      <c r="W101" s="156">
        <v>0</v>
      </c>
      <c r="X101" s="156">
        <v>0</v>
      </c>
      <c r="Y101" s="156">
        <v>0</v>
      </c>
      <c r="Z101" s="156">
        <v>0</v>
      </c>
      <c r="AA101" s="156">
        <v>0</v>
      </c>
      <c r="AB101" s="156">
        <v>0</v>
      </c>
      <c r="AC101" s="156">
        <v>0</v>
      </c>
      <c r="AD101" s="156">
        <v>0</v>
      </c>
      <c r="AE101" s="156">
        <v>0</v>
      </c>
      <c r="AF101" s="156">
        <v>3032852</v>
      </c>
      <c r="AG101" s="156">
        <v>3032337</v>
      </c>
      <c r="AH101" s="156">
        <v>-515</v>
      </c>
      <c r="AI101" s="156">
        <v>1861686</v>
      </c>
      <c r="AJ101" s="3"/>
      <c r="AK101" s="4"/>
    </row>
    <row r="102" spans="1:37">
      <c r="A102" s="227">
        <v>5</v>
      </c>
      <c r="B102" s="228" t="s">
        <v>276</v>
      </c>
      <c r="C102" s="228">
        <v>44571515201</v>
      </c>
      <c r="D102" s="228" t="s">
        <v>537</v>
      </c>
      <c r="E102" s="228" t="s">
        <v>538</v>
      </c>
      <c r="F102" s="228" t="s">
        <v>415</v>
      </c>
      <c r="G102" s="228" t="s">
        <v>415</v>
      </c>
      <c r="H102" s="228" t="s">
        <v>415</v>
      </c>
      <c r="I102" s="228" t="s">
        <v>415</v>
      </c>
      <c r="J102" s="229">
        <v>44839</v>
      </c>
      <c r="K102" s="156">
        <v>1830300</v>
      </c>
      <c r="L102" s="156">
        <v>1832918</v>
      </c>
      <c r="M102" s="156">
        <v>1800435</v>
      </c>
      <c r="N102" s="156">
        <v>2618.11</v>
      </c>
      <c r="O102" s="156">
        <v>0</v>
      </c>
      <c r="P102" s="156">
        <v>1800417</v>
      </c>
      <c r="Q102" s="156">
        <v>0</v>
      </c>
      <c r="R102" s="156">
        <v>0</v>
      </c>
      <c r="S102" s="156">
        <v>0</v>
      </c>
      <c r="T102" s="156">
        <v>0</v>
      </c>
      <c r="U102" s="156">
        <v>0</v>
      </c>
      <c r="V102" s="156">
        <v>0</v>
      </c>
      <c r="W102" s="156">
        <v>0</v>
      </c>
      <c r="X102" s="156">
        <v>0</v>
      </c>
      <c r="Y102" s="156">
        <v>0</v>
      </c>
      <c r="Z102" s="156">
        <v>0</v>
      </c>
      <c r="AA102" s="156">
        <v>0</v>
      </c>
      <c r="AB102" s="156">
        <v>0</v>
      </c>
      <c r="AC102" s="156">
        <v>0</v>
      </c>
      <c r="AD102" s="156">
        <v>0</v>
      </c>
      <c r="AE102" s="156">
        <v>0</v>
      </c>
      <c r="AF102" s="156">
        <v>1800435</v>
      </c>
      <c r="AG102" s="156">
        <v>1800417</v>
      </c>
      <c r="AH102" s="156">
        <v>-18</v>
      </c>
      <c r="AI102" s="156">
        <v>1120306</v>
      </c>
      <c r="AJ102" s="3"/>
      <c r="AK102" s="4"/>
    </row>
    <row r="103" spans="1:37">
      <c r="A103" s="227">
        <v>5</v>
      </c>
      <c r="B103" s="228" t="s">
        <v>389</v>
      </c>
      <c r="C103" s="228">
        <v>44569315201</v>
      </c>
      <c r="D103" s="228" t="s">
        <v>539</v>
      </c>
      <c r="E103" s="228" t="s">
        <v>540</v>
      </c>
      <c r="F103" s="228" t="s">
        <v>415</v>
      </c>
      <c r="G103" s="228" t="s">
        <v>415</v>
      </c>
      <c r="H103" s="228" t="s">
        <v>415</v>
      </c>
      <c r="I103" s="228" t="s">
        <v>415</v>
      </c>
      <c r="J103" s="229">
        <v>44860</v>
      </c>
      <c r="K103" s="156">
        <v>1859536</v>
      </c>
      <c r="L103" s="156">
        <v>1934513</v>
      </c>
      <c r="M103" s="156">
        <v>2110697</v>
      </c>
      <c r="N103" s="156">
        <v>74976.990000000005</v>
      </c>
      <c r="O103" s="156">
        <v>0</v>
      </c>
      <c r="P103" s="156">
        <v>2110337</v>
      </c>
      <c r="Q103" s="156">
        <v>0</v>
      </c>
      <c r="R103" s="156">
        <v>0</v>
      </c>
      <c r="S103" s="156">
        <v>0</v>
      </c>
      <c r="T103" s="156">
        <v>0</v>
      </c>
      <c r="U103" s="156">
        <v>0</v>
      </c>
      <c r="V103" s="156">
        <v>0</v>
      </c>
      <c r="W103" s="156">
        <v>0</v>
      </c>
      <c r="X103" s="156">
        <v>0</v>
      </c>
      <c r="Y103" s="156">
        <v>0</v>
      </c>
      <c r="Z103" s="156">
        <v>0</v>
      </c>
      <c r="AA103" s="156">
        <v>0</v>
      </c>
      <c r="AB103" s="156">
        <v>0</v>
      </c>
      <c r="AC103" s="156">
        <v>0</v>
      </c>
      <c r="AD103" s="156">
        <v>0</v>
      </c>
      <c r="AE103" s="156">
        <v>0</v>
      </c>
      <c r="AF103" s="156">
        <v>2110697</v>
      </c>
      <c r="AG103" s="156">
        <v>2110337</v>
      </c>
      <c r="AH103" s="156">
        <v>-360</v>
      </c>
      <c r="AI103" s="156">
        <v>1660928</v>
      </c>
      <c r="AJ103" s="3"/>
      <c r="AK103" s="4"/>
    </row>
    <row r="104" spans="1:37">
      <c r="A104" s="227">
        <v>5</v>
      </c>
      <c r="B104" s="228" t="s">
        <v>541</v>
      </c>
      <c r="C104" s="228">
        <v>44570715201</v>
      </c>
      <c r="D104" s="228" t="s">
        <v>449</v>
      </c>
      <c r="E104" s="228" t="s">
        <v>450</v>
      </c>
      <c r="F104" s="228" t="s">
        <v>415</v>
      </c>
      <c r="G104" s="228" t="s">
        <v>415</v>
      </c>
      <c r="H104" s="228" t="s">
        <v>415</v>
      </c>
      <c r="I104" s="228" t="s">
        <v>415</v>
      </c>
      <c r="J104" s="229">
        <v>44902</v>
      </c>
      <c r="K104" s="156">
        <v>937052</v>
      </c>
      <c r="L104" s="156">
        <v>937052</v>
      </c>
      <c r="M104" s="156">
        <v>953863</v>
      </c>
      <c r="N104" s="156">
        <v>0</v>
      </c>
      <c r="O104" s="156">
        <v>0</v>
      </c>
      <c r="P104" s="156">
        <v>953841</v>
      </c>
      <c r="Q104" s="156">
        <v>0</v>
      </c>
      <c r="R104" s="156">
        <v>0</v>
      </c>
      <c r="S104" s="156">
        <v>0</v>
      </c>
      <c r="T104" s="156">
        <v>0</v>
      </c>
      <c r="U104" s="156">
        <v>0</v>
      </c>
      <c r="V104" s="156">
        <v>0</v>
      </c>
      <c r="W104" s="156">
        <v>0</v>
      </c>
      <c r="X104" s="156">
        <v>0</v>
      </c>
      <c r="Y104" s="156">
        <v>0</v>
      </c>
      <c r="Z104" s="156">
        <v>0</v>
      </c>
      <c r="AA104" s="156">
        <v>0</v>
      </c>
      <c r="AB104" s="156">
        <v>0</v>
      </c>
      <c r="AC104" s="156">
        <v>0</v>
      </c>
      <c r="AD104" s="156">
        <v>0</v>
      </c>
      <c r="AE104" s="156">
        <v>0</v>
      </c>
      <c r="AF104" s="156">
        <v>953863</v>
      </c>
      <c r="AG104" s="156">
        <v>953841</v>
      </c>
      <c r="AH104" s="156">
        <v>-22</v>
      </c>
      <c r="AI104" s="156">
        <v>869794</v>
      </c>
      <c r="AJ104" s="3"/>
      <c r="AK104" s="4"/>
    </row>
    <row r="105" spans="1:37">
      <c r="A105" s="227">
        <v>5</v>
      </c>
      <c r="B105" s="228" t="s">
        <v>278</v>
      </c>
      <c r="C105" s="228">
        <v>44577115201</v>
      </c>
      <c r="D105" s="228" t="s">
        <v>502</v>
      </c>
      <c r="E105" s="228" t="s">
        <v>503</v>
      </c>
      <c r="F105" s="228" t="s">
        <v>415</v>
      </c>
      <c r="G105" s="228" t="s">
        <v>415</v>
      </c>
      <c r="H105" s="228" t="s">
        <v>415</v>
      </c>
      <c r="I105" s="228" t="s">
        <v>415</v>
      </c>
      <c r="J105" s="229">
        <v>44902</v>
      </c>
      <c r="K105" s="156">
        <v>1821012</v>
      </c>
      <c r="L105" s="156">
        <v>1822431</v>
      </c>
      <c r="M105" s="156">
        <v>1669665</v>
      </c>
      <c r="N105" s="156">
        <v>1418.98</v>
      </c>
      <c r="O105" s="156">
        <v>0</v>
      </c>
      <c r="P105" s="156">
        <v>1669182</v>
      </c>
      <c r="Q105" s="156">
        <v>0</v>
      </c>
      <c r="R105" s="156">
        <v>0</v>
      </c>
      <c r="S105" s="156">
        <v>0</v>
      </c>
      <c r="T105" s="156">
        <v>0</v>
      </c>
      <c r="U105" s="156">
        <v>0</v>
      </c>
      <c r="V105" s="156">
        <v>0</v>
      </c>
      <c r="W105" s="156">
        <v>0</v>
      </c>
      <c r="X105" s="156">
        <v>0</v>
      </c>
      <c r="Y105" s="156">
        <v>0</v>
      </c>
      <c r="Z105" s="156">
        <v>0</v>
      </c>
      <c r="AA105" s="156">
        <v>0</v>
      </c>
      <c r="AB105" s="156">
        <v>0</v>
      </c>
      <c r="AC105" s="156">
        <v>0</v>
      </c>
      <c r="AD105" s="156">
        <v>0</v>
      </c>
      <c r="AE105" s="156">
        <v>0</v>
      </c>
      <c r="AF105" s="156">
        <v>1669665</v>
      </c>
      <c r="AG105" s="156">
        <v>1669182</v>
      </c>
      <c r="AH105" s="156">
        <v>-483</v>
      </c>
      <c r="AI105" s="156">
        <v>749626</v>
      </c>
      <c r="AJ105" s="3"/>
      <c r="AK105" s="4"/>
    </row>
    <row r="106" spans="1:37">
      <c r="A106" s="227">
        <v>5</v>
      </c>
      <c r="B106" s="228" t="s">
        <v>542</v>
      </c>
      <c r="C106" s="228">
        <v>44576715201</v>
      </c>
      <c r="D106" s="228" t="s">
        <v>539</v>
      </c>
      <c r="E106" s="228" t="s">
        <v>540</v>
      </c>
      <c r="F106" s="228" t="s">
        <v>415</v>
      </c>
      <c r="G106" s="228" t="s">
        <v>415</v>
      </c>
      <c r="H106" s="228" t="s">
        <v>415</v>
      </c>
      <c r="I106" s="228" t="s">
        <v>415</v>
      </c>
      <c r="J106" s="229">
        <v>44979</v>
      </c>
      <c r="K106" s="156">
        <v>2041154</v>
      </c>
      <c r="L106" s="156">
        <v>2041154</v>
      </c>
      <c r="M106" s="156">
        <v>2088238</v>
      </c>
      <c r="N106" s="156">
        <v>0</v>
      </c>
      <c r="O106" s="156">
        <v>-10982</v>
      </c>
      <c r="P106" s="156">
        <v>2076683</v>
      </c>
      <c r="Q106" s="156">
        <v>0</v>
      </c>
      <c r="R106" s="156">
        <v>0</v>
      </c>
      <c r="S106" s="156">
        <v>0</v>
      </c>
      <c r="T106" s="156">
        <v>0</v>
      </c>
      <c r="U106" s="156">
        <v>0</v>
      </c>
      <c r="V106" s="156">
        <v>-10982</v>
      </c>
      <c r="W106" s="156">
        <v>-10982</v>
      </c>
      <c r="X106" s="156">
        <v>0</v>
      </c>
      <c r="Y106" s="156">
        <v>0</v>
      </c>
      <c r="Z106" s="156">
        <v>0</v>
      </c>
      <c r="AA106" s="156">
        <v>0</v>
      </c>
      <c r="AB106" s="156">
        <v>0</v>
      </c>
      <c r="AC106" s="156">
        <v>0</v>
      </c>
      <c r="AD106" s="156">
        <v>0</v>
      </c>
      <c r="AE106" s="156">
        <v>-10982</v>
      </c>
      <c r="AF106" s="156">
        <v>2077256</v>
      </c>
      <c r="AG106" s="156">
        <v>2076683</v>
      </c>
      <c r="AH106" s="156">
        <v>-573</v>
      </c>
      <c r="AI106" s="156">
        <v>1415550</v>
      </c>
      <c r="AJ106" s="3"/>
      <c r="AK106" s="4"/>
    </row>
    <row r="107" spans="1:37">
      <c r="A107" s="227">
        <v>5</v>
      </c>
      <c r="B107" s="228" t="s">
        <v>280</v>
      </c>
      <c r="C107" s="228">
        <v>44976415201</v>
      </c>
      <c r="D107" s="228" t="s">
        <v>449</v>
      </c>
      <c r="E107" s="228" t="s">
        <v>450</v>
      </c>
      <c r="F107" s="228" t="s">
        <v>415</v>
      </c>
      <c r="G107" s="228" t="s">
        <v>415</v>
      </c>
      <c r="H107" s="228" t="s">
        <v>415</v>
      </c>
      <c r="I107" s="228" t="s">
        <v>415</v>
      </c>
      <c r="J107" s="229">
        <v>45070</v>
      </c>
      <c r="K107" s="156">
        <v>752281</v>
      </c>
      <c r="L107" s="156">
        <v>730305</v>
      </c>
      <c r="M107" s="156">
        <v>733353</v>
      </c>
      <c r="N107" s="156">
        <v>-21975.86</v>
      </c>
      <c r="O107" s="156">
        <v>0</v>
      </c>
      <c r="P107" s="156">
        <v>733353</v>
      </c>
      <c r="Q107" s="156">
        <v>0</v>
      </c>
      <c r="R107" s="156">
        <v>0</v>
      </c>
      <c r="S107" s="156">
        <v>0</v>
      </c>
      <c r="T107" s="156">
        <v>0</v>
      </c>
      <c r="U107" s="156">
        <v>0</v>
      </c>
      <c r="V107" s="156">
        <v>0</v>
      </c>
      <c r="W107" s="156">
        <v>0</v>
      </c>
      <c r="X107" s="156">
        <v>0</v>
      </c>
      <c r="Y107" s="156">
        <v>0</v>
      </c>
      <c r="Z107" s="156">
        <v>0</v>
      </c>
      <c r="AA107" s="156">
        <v>0</v>
      </c>
      <c r="AB107" s="156">
        <v>0</v>
      </c>
      <c r="AC107" s="156">
        <v>0</v>
      </c>
      <c r="AD107" s="156">
        <v>0</v>
      </c>
      <c r="AE107" s="156">
        <v>0</v>
      </c>
      <c r="AF107" s="156">
        <v>733353</v>
      </c>
      <c r="AG107" s="156">
        <v>733353</v>
      </c>
      <c r="AH107" s="156">
        <v>0</v>
      </c>
      <c r="AI107" s="156">
        <v>919900</v>
      </c>
      <c r="AJ107" s="3"/>
      <c r="AK107" s="4"/>
    </row>
    <row r="108" spans="1:37">
      <c r="A108" s="227">
        <v>5</v>
      </c>
      <c r="B108" s="228" t="s">
        <v>543</v>
      </c>
      <c r="C108" s="228">
        <v>45222925201</v>
      </c>
      <c r="D108" s="228" t="s">
        <v>462</v>
      </c>
      <c r="E108" s="228" t="s">
        <v>463</v>
      </c>
      <c r="F108" s="228" t="s">
        <v>415</v>
      </c>
      <c r="G108" s="228" t="s">
        <v>415</v>
      </c>
      <c r="H108" s="228" t="s">
        <v>415</v>
      </c>
      <c r="I108" s="228" t="s">
        <v>415</v>
      </c>
      <c r="J108" s="229">
        <v>45266</v>
      </c>
      <c r="K108" s="156">
        <v>607569</v>
      </c>
      <c r="L108" s="156">
        <v>607569</v>
      </c>
      <c r="M108" s="156">
        <v>467724</v>
      </c>
      <c r="N108" s="156">
        <v>0</v>
      </c>
      <c r="O108" s="156">
        <v>0</v>
      </c>
      <c r="P108" s="156">
        <v>467724</v>
      </c>
      <c r="Q108" s="156">
        <v>0</v>
      </c>
      <c r="R108" s="156">
        <v>0</v>
      </c>
      <c r="S108" s="156">
        <v>0</v>
      </c>
      <c r="T108" s="156">
        <v>0</v>
      </c>
      <c r="U108" s="156">
        <v>0</v>
      </c>
      <c r="V108" s="156">
        <v>0</v>
      </c>
      <c r="W108" s="156">
        <v>0</v>
      </c>
      <c r="X108" s="156">
        <v>0</v>
      </c>
      <c r="Y108" s="156">
        <v>0</v>
      </c>
      <c r="Z108" s="156">
        <v>0</v>
      </c>
      <c r="AA108" s="156">
        <v>0</v>
      </c>
      <c r="AB108" s="156">
        <v>0</v>
      </c>
      <c r="AC108" s="156">
        <v>0</v>
      </c>
      <c r="AD108" s="156">
        <v>0</v>
      </c>
      <c r="AE108" s="156">
        <v>0</v>
      </c>
      <c r="AF108" s="156">
        <v>467724</v>
      </c>
      <c r="AG108" s="156">
        <v>467724</v>
      </c>
      <c r="AH108" s="156">
        <v>0</v>
      </c>
      <c r="AI108" s="156">
        <v>1006633</v>
      </c>
      <c r="AJ108" s="3"/>
      <c r="AK108" s="4"/>
    </row>
    <row r="109" spans="1:37">
      <c r="A109" s="227">
        <v>5</v>
      </c>
      <c r="B109" s="228" t="s">
        <v>544</v>
      </c>
      <c r="C109" s="228">
        <v>45222935201</v>
      </c>
      <c r="D109" s="228" t="s">
        <v>462</v>
      </c>
      <c r="E109" s="228" t="s">
        <v>463</v>
      </c>
      <c r="F109" s="228" t="s">
        <v>415</v>
      </c>
      <c r="G109" s="228" t="s">
        <v>415</v>
      </c>
      <c r="H109" s="228" t="s">
        <v>415</v>
      </c>
      <c r="I109" s="228" t="s">
        <v>415</v>
      </c>
      <c r="J109" s="229">
        <v>45266</v>
      </c>
      <c r="K109" s="156">
        <v>843345</v>
      </c>
      <c r="L109" s="156">
        <v>843345</v>
      </c>
      <c r="M109" s="156">
        <v>748398</v>
      </c>
      <c r="N109" s="156">
        <v>0</v>
      </c>
      <c r="O109" s="156">
        <v>0</v>
      </c>
      <c r="P109" s="156">
        <v>748398</v>
      </c>
      <c r="Q109" s="156">
        <v>0</v>
      </c>
      <c r="R109" s="156">
        <v>0</v>
      </c>
      <c r="S109" s="156">
        <v>0</v>
      </c>
      <c r="T109" s="156">
        <v>0</v>
      </c>
      <c r="U109" s="156">
        <v>0</v>
      </c>
      <c r="V109" s="156">
        <v>0</v>
      </c>
      <c r="W109" s="156">
        <v>0</v>
      </c>
      <c r="X109" s="156">
        <v>0</v>
      </c>
      <c r="Y109" s="156">
        <v>0</v>
      </c>
      <c r="Z109" s="156">
        <v>0</v>
      </c>
      <c r="AA109" s="156">
        <v>0</v>
      </c>
      <c r="AB109" s="156">
        <v>0</v>
      </c>
      <c r="AC109" s="156">
        <v>0</v>
      </c>
      <c r="AD109" s="156">
        <v>0</v>
      </c>
      <c r="AE109" s="156">
        <v>0</v>
      </c>
      <c r="AF109" s="156">
        <v>748398</v>
      </c>
      <c r="AG109" s="156">
        <v>748398</v>
      </c>
      <c r="AH109" s="156">
        <v>0</v>
      </c>
      <c r="AI109" s="156">
        <v>1601075</v>
      </c>
      <c r="AJ109" s="3"/>
      <c r="AK109" s="4"/>
    </row>
    <row r="110" spans="1:37">
      <c r="A110" s="227">
        <v>6</v>
      </c>
      <c r="B110" s="228" t="s">
        <v>282</v>
      </c>
      <c r="C110" s="228">
        <v>44492015201</v>
      </c>
      <c r="D110" s="228" t="s">
        <v>545</v>
      </c>
      <c r="E110" s="228" t="s">
        <v>546</v>
      </c>
      <c r="F110" s="228" t="s">
        <v>415</v>
      </c>
      <c r="G110" s="228" t="s">
        <v>415</v>
      </c>
      <c r="H110" s="228" t="s">
        <v>415</v>
      </c>
      <c r="I110" s="228" t="s">
        <v>415</v>
      </c>
      <c r="J110" s="229">
        <v>44327</v>
      </c>
      <c r="K110" s="156">
        <v>5167117</v>
      </c>
      <c r="L110" s="156">
        <v>5569451</v>
      </c>
      <c r="M110" s="156">
        <v>5567027</v>
      </c>
      <c r="N110" s="156">
        <v>402333.53</v>
      </c>
      <c r="O110" s="156">
        <v>0</v>
      </c>
      <c r="P110" s="156">
        <v>5567027</v>
      </c>
      <c r="Q110" s="156">
        <v>0</v>
      </c>
      <c r="R110" s="156">
        <v>0</v>
      </c>
      <c r="S110" s="156">
        <v>0</v>
      </c>
      <c r="T110" s="156">
        <v>0</v>
      </c>
      <c r="U110" s="156">
        <v>0</v>
      </c>
      <c r="V110" s="156">
        <v>0</v>
      </c>
      <c r="W110" s="156">
        <v>0</v>
      </c>
      <c r="X110" s="156">
        <v>0</v>
      </c>
      <c r="Y110" s="156">
        <v>0</v>
      </c>
      <c r="Z110" s="156">
        <v>0</v>
      </c>
      <c r="AA110" s="156">
        <v>0</v>
      </c>
      <c r="AB110" s="156">
        <v>0</v>
      </c>
      <c r="AC110" s="156">
        <v>0</v>
      </c>
      <c r="AD110" s="156">
        <v>0</v>
      </c>
      <c r="AE110" s="156">
        <v>0</v>
      </c>
      <c r="AF110" s="156">
        <v>5567027</v>
      </c>
      <c r="AG110" s="156">
        <v>5567027</v>
      </c>
      <c r="AH110" s="156">
        <v>0</v>
      </c>
      <c r="AI110" s="156">
        <v>4900000</v>
      </c>
      <c r="AJ110" s="3" t="s">
        <v>547</v>
      </c>
      <c r="AK110" s="4" t="s">
        <v>548</v>
      </c>
    </row>
    <row r="111" spans="1:37">
      <c r="A111" s="227">
        <v>6</v>
      </c>
      <c r="B111" s="228" t="s">
        <v>284</v>
      </c>
      <c r="C111" s="228">
        <v>43029159201</v>
      </c>
      <c r="D111" s="228" t="s">
        <v>549</v>
      </c>
      <c r="E111" s="228" t="s">
        <v>550</v>
      </c>
      <c r="F111" s="228" t="s">
        <v>415</v>
      </c>
      <c r="G111" s="228" t="s">
        <v>415</v>
      </c>
      <c r="H111" s="228" t="s">
        <v>415</v>
      </c>
      <c r="I111" s="228" t="s">
        <v>415</v>
      </c>
      <c r="J111" s="229">
        <v>44340</v>
      </c>
      <c r="K111" s="156">
        <v>6969697</v>
      </c>
      <c r="L111" s="156">
        <v>6904270</v>
      </c>
      <c r="M111" s="156">
        <v>6963848</v>
      </c>
      <c r="N111" s="156">
        <v>-65426.61</v>
      </c>
      <c r="O111" s="156">
        <v>0</v>
      </c>
      <c r="P111" s="156">
        <v>0</v>
      </c>
      <c r="Q111" s="156">
        <v>0</v>
      </c>
      <c r="R111" s="156">
        <v>0</v>
      </c>
      <c r="S111" s="156">
        <v>0</v>
      </c>
      <c r="T111" s="156">
        <v>0</v>
      </c>
      <c r="U111" s="156">
        <v>0</v>
      </c>
      <c r="V111" s="156">
        <v>0</v>
      </c>
      <c r="W111" s="156">
        <v>0</v>
      </c>
      <c r="X111" s="156">
        <v>0</v>
      </c>
      <c r="Y111" s="156">
        <v>0</v>
      </c>
      <c r="Z111" s="156">
        <v>0</v>
      </c>
      <c r="AA111" s="156">
        <v>0</v>
      </c>
      <c r="AB111" s="156">
        <v>0</v>
      </c>
      <c r="AC111" s="156">
        <v>0</v>
      </c>
      <c r="AD111" s="156">
        <v>0</v>
      </c>
      <c r="AE111" s="156">
        <v>0</v>
      </c>
      <c r="AF111" s="156">
        <v>6963848</v>
      </c>
      <c r="AG111" s="156">
        <v>0</v>
      </c>
      <c r="AH111" s="156">
        <v>-6963848</v>
      </c>
      <c r="AI111" s="156">
        <v>9167407</v>
      </c>
      <c r="AJ111" s="3" t="s">
        <v>551</v>
      </c>
      <c r="AK111" s="4" t="s">
        <v>552</v>
      </c>
    </row>
    <row r="112" spans="1:37">
      <c r="A112" s="227">
        <v>6</v>
      </c>
      <c r="B112" s="228" t="s">
        <v>286</v>
      </c>
      <c r="C112" s="228">
        <v>44694715201</v>
      </c>
      <c r="D112" s="228" t="s">
        <v>553</v>
      </c>
      <c r="E112" s="228" t="s">
        <v>554</v>
      </c>
      <c r="F112" s="228" t="s">
        <v>415</v>
      </c>
      <c r="G112" s="228" t="s">
        <v>415</v>
      </c>
      <c r="H112" s="228" t="s">
        <v>415</v>
      </c>
      <c r="I112" s="228" t="s">
        <v>415</v>
      </c>
      <c r="J112" s="229">
        <v>44662</v>
      </c>
      <c r="K112" s="156">
        <v>2597679</v>
      </c>
      <c r="L112" s="156">
        <v>2701239</v>
      </c>
      <c r="M112" s="156">
        <v>2676164</v>
      </c>
      <c r="N112" s="156">
        <v>103559.73</v>
      </c>
      <c r="O112" s="156">
        <v>0</v>
      </c>
      <c r="P112" s="156">
        <v>2676164</v>
      </c>
      <c r="Q112" s="156">
        <v>0</v>
      </c>
      <c r="R112" s="156">
        <v>0</v>
      </c>
      <c r="S112" s="156">
        <v>0</v>
      </c>
      <c r="T112" s="156">
        <v>0</v>
      </c>
      <c r="U112" s="156">
        <v>0</v>
      </c>
      <c r="V112" s="156">
        <v>0</v>
      </c>
      <c r="W112" s="156">
        <v>0</v>
      </c>
      <c r="X112" s="156">
        <v>0</v>
      </c>
      <c r="Y112" s="156">
        <v>0</v>
      </c>
      <c r="Z112" s="156">
        <v>0</v>
      </c>
      <c r="AA112" s="156">
        <v>0</v>
      </c>
      <c r="AB112" s="156">
        <v>0</v>
      </c>
      <c r="AC112" s="156">
        <v>0</v>
      </c>
      <c r="AD112" s="156">
        <v>0</v>
      </c>
      <c r="AE112" s="156">
        <v>0</v>
      </c>
      <c r="AF112" s="156">
        <v>2676164</v>
      </c>
      <c r="AG112" s="156">
        <v>2676164</v>
      </c>
      <c r="AH112" s="156">
        <v>0</v>
      </c>
      <c r="AI112" s="156">
        <v>2860200</v>
      </c>
      <c r="AJ112" s="3" t="s">
        <v>555</v>
      </c>
      <c r="AK112" s="4" t="s">
        <v>556</v>
      </c>
    </row>
    <row r="113" spans="1:37">
      <c r="A113" s="227">
        <v>6</v>
      </c>
      <c r="B113" s="228" t="s">
        <v>557</v>
      </c>
      <c r="C113" s="228">
        <v>44734515201</v>
      </c>
      <c r="D113" s="228" t="s">
        <v>496</v>
      </c>
      <c r="E113" s="228" t="s">
        <v>497</v>
      </c>
      <c r="F113" s="228" t="s">
        <v>415</v>
      </c>
      <c r="G113" s="228" t="s">
        <v>415</v>
      </c>
      <c r="H113" s="228" t="s">
        <v>415</v>
      </c>
      <c r="I113" s="228" t="s">
        <v>415</v>
      </c>
      <c r="J113" s="229">
        <v>45043</v>
      </c>
      <c r="K113" s="156">
        <v>897000</v>
      </c>
      <c r="L113" s="156">
        <v>897000</v>
      </c>
      <c r="M113" s="156">
        <v>747267</v>
      </c>
      <c r="N113" s="156">
        <v>0</v>
      </c>
      <c r="O113" s="156">
        <v>0</v>
      </c>
      <c r="P113" s="156">
        <v>747246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0</v>
      </c>
      <c r="W113" s="156">
        <v>0</v>
      </c>
      <c r="X113" s="156">
        <v>0</v>
      </c>
      <c r="Y113" s="156">
        <v>0</v>
      </c>
      <c r="Z113" s="156">
        <v>0</v>
      </c>
      <c r="AA113" s="156">
        <v>0</v>
      </c>
      <c r="AB113" s="156">
        <v>0</v>
      </c>
      <c r="AC113" s="156">
        <v>0</v>
      </c>
      <c r="AD113" s="156">
        <v>0</v>
      </c>
      <c r="AE113" s="156">
        <v>0</v>
      </c>
      <c r="AF113" s="156">
        <v>747267</v>
      </c>
      <c r="AG113" s="156">
        <v>747246</v>
      </c>
      <c r="AH113" s="156">
        <v>-21</v>
      </c>
      <c r="AI113" s="156">
        <v>902746</v>
      </c>
      <c r="AJ113" s="3"/>
      <c r="AK113" s="4"/>
    </row>
    <row r="114" spans="1:37">
      <c r="A114" s="227">
        <v>6</v>
      </c>
      <c r="B114" s="228" t="s">
        <v>288</v>
      </c>
      <c r="C114" s="228">
        <v>43029179201</v>
      </c>
      <c r="D114" s="228" t="s">
        <v>444</v>
      </c>
      <c r="E114" s="228" t="s">
        <v>445</v>
      </c>
      <c r="F114" s="228" t="s">
        <v>415</v>
      </c>
      <c r="G114" s="228" t="s">
        <v>415</v>
      </c>
      <c r="H114" s="228" t="s">
        <v>415</v>
      </c>
      <c r="I114" s="228" t="s">
        <v>415</v>
      </c>
      <c r="J114" s="229">
        <v>45089</v>
      </c>
      <c r="K114" s="156">
        <v>1937336</v>
      </c>
      <c r="L114" s="156">
        <v>1987336</v>
      </c>
      <c r="M114" s="156">
        <v>1966014</v>
      </c>
      <c r="N114" s="156">
        <v>50000</v>
      </c>
      <c r="O114" s="156">
        <v>0</v>
      </c>
      <c r="P114" s="156">
        <v>0</v>
      </c>
      <c r="Q114" s="156">
        <v>0</v>
      </c>
      <c r="R114" s="156">
        <v>0</v>
      </c>
      <c r="S114" s="156">
        <v>0</v>
      </c>
      <c r="T114" s="156">
        <v>0</v>
      </c>
      <c r="U114" s="156">
        <v>0</v>
      </c>
      <c r="V114" s="156">
        <v>0</v>
      </c>
      <c r="W114" s="156">
        <v>0</v>
      </c>
      <c r="X114" s="156">
        <v>0</v>
      </c>
      <c r="Y114" s="156">
        <v>0</v>
      </c>
      <c r="Z114" s="156">
        <v>0</v>
      </c>
      <c r="AA114" s="156">
        <v>0</v>
      </c>
      <c r="AB114" s="156">
        <v>0</v>
      </c>
      <c r="AC114" s="156">
        <v>0</v>
      </c>
      <c r="AD114" s="156">
        <v>0</v>
      </c>
      <c r="AE114" s="156">
        <v>0</v>
      </c>
      <c r="AF114" s="156">
        <v>1966014</v>
      </c>
      <c r="AG114" s="156">
        <v>0</v>
      </c>
      <c r="AH114" s="156">
        <v>-1966014</v>
      </c>
      <c r="AI114" s="156">
        <v>2649100</v>
      </c>
      <c r="AJ114" s="3" t="s">
        <v>547</v>
      </c>
      <c r="AK114" s="4" t="s">
        <v>548</v>
      </c>
    </row>
    <row r="115" spans="1:37">
      <c r="A115" s="227">
        <v>6</v>
      </c>
      <c r="B115" s="228" t="s">
        <v>290</v>
      </c>
      <c r="C115" s="228">
        <v>43647915201</v>
      </c>
      <c r="D115" s="228" t="s">
        <v>558</v>
      </c>
      <c r="E115" s="228" t="s">
        <v>559</v>
      </c>
      <c r="F115" s="228" t="s">
        <v>415</v>
      </c>
      <c r="G115" s="228" t="s">
        <v>415</v>
      </c>
      <c r="H115" s="228" t="s">
        <v>415</v>
      </c>
      <c r="I115" s="228" t="s">
        <v>415</v>
      </c>
      <c r="J115" s="229">
        <v>44468</v>
      </c>
      <c r="K115" s="156">
        <v>3700000</v>
      </c>
      <c r="L115" s="156">
        <v>3848832</v>
      </c>
      <c r="M115" s="156">
        <v>3802731</v>
      </c>
      <c r="N115" s="156">
        <v>148832.12</v>
      </c>
      <c r="O115" s="156">
        <v>320000</v>
      </c>
      <c r="P115" s="156">
        <v>3835748</v>
      </c>
      <c r="Q115" s="156">
        <v>0</v>
      </c>
      <c r="R115" s="156">
        <v>0</v>
      </c>
      <c r="S115" s="156">
        <v>0</v>
      </c>
      <c r="T115" s="156">
        <v>0</v>
      </c>
      <c r="U115" s="156">
        <v>0</v>
      </c>
      <c r="V115" s="156">
        <v>0</v>
      </c>
      <c r="W115" s="156">
        <v>0</v>
      </c>
      <c r="X115" s="156">
        <v>320000</v>
      </c>
      <c r="Y115" s="156">
        <v>0</v>
      </c>
      <c r="Z115" s="156">
        <v>0</v>
      </c>
      <c r="AA115" s="156">
        <v>0</v>
      </c>
      <c r="AB115" s="156">
        <v>0</v>
      </c>
      <c r="AC115" s="156">
        <v>0</v>
      </c>
      <c r="AD115" s="156">
        <v>320000</v>
      </c>
      <c r="AE115" s="156">
        <v>320000</v>
      </c>
      <c r="AF115" s="156">
        <v>4122731</v>
      </c>
      <c r="AG115" s="156">
        <v>3835748</v>
      </c>
      <c r="AH115" s="156">
        <v>-286983</v>
      </c>
      <c r="AI115" s="156">
        <v>4423635</v>
      </c>
      <c r="AJ115" s="3" t="s">
        <v>511</v>
      </c>
      <c r="AK115" s="4" t="s">
        <v>512</v>
      </c>
    </row>
    <row r="116" spans="1:37">
      <c r="A116" s="227">
        <v>6</v>
      </c>
      <c r="B116" s="228" t="s">
        <v>292</v>
      </c>
      <c r="C116" s="228">
        <v>42752125201</v>
      </c>
      <c r="D116" s="228" t="s">
        <v>507</v>
      </c>
      <c r="E116" s="228" t="s">
        <v>508</v>
      </c>
      <c r="F116" s="228" t="s">
        <v>415</v>
      </c>
      <c r="G116" s="228" t="s">
        <v>415</v>
      </c>
      <c r="H116" s="228" t="s">
        <v>415</v>
      </c>
      <c r="I116" s="228" t="s">
        <v>415</v>
      </c>
      <c r="J116" s="229">
        <v>44587</v>
      </c>
      <c r="K116" s="156">
        <v>4221888</v>
      </c>
      <c r="L116" s="156">
        <v>4224163</v>
      </c>
      <c r="M116" s="156">
        <v>3676222</v>
      </c>
      <c r="N116" s="156">
        <v>2275</v>
      </c>
      <c r="O116" s="156">
        <v>200000</v>
      </c>
      <c r="P116" s="156">
        <v>3699956</v>
      </c>
      <c r="Q116" s="156">
        <v>0</v>
      </c>
      <c r="R116" s="156">
        <v>0</v>
      </c>
      <c r="S116" s="156">
        <v>0</v>
      </c>
      <c r="T116" s="156">
        <v>0</v>
      </c>
      <c r="U116" s="156">
        <v>0</v>
      </c>
      <c r="V116" s="156">
        <v>0</v>
      </c>
      <c r="W116" s="156">
        <v>0</v>
      </c>
      <c r="X116" s="156">
        <v>200000</v>
      </c>
      <c r="Y116" s="156">
        <v>0</v>
      </c>
      <c r="Z116" s="156">
        <v>0</v>
      </c>
      <c r="AA116" s="156">
        <v>0</v>
      </c>
      <c r="AB116" s="156">
        <v>0</v>
      </c>
      <c r="AC116" s="156">
        <v>0</v>
      </c>
      <c r="AD116" s="156">
        <v>200000</v>
      </c>
      <c r="AE116" s="156">
        <v>200000</v>
      </c>
      <c r="AF116" s="156">
        <v>3876222</v>
      </c>
      <c r="AG116" s="156">
        <v>3699956</v>
      </c>
      <c r="AH116" s="156">
        <v>-176266</v>
      </c>
      <c r="AI116" s="156">
        <v>4370413</v>
      </c>
      <c r="AJ116" s="3" t="s">
        <v>560</v>
      </c>
      <c r="AK116" s="4" t="s">
        <v>561</v>
      </c>
    </row>
    <row r="117" spans="1:37">
      <c r="A117" s="227">
        <v>6</v>
      </c>
      <c r="B117" s="228" t="s">
        <v>294</v>
      </c>
      <c r="C117" s="228">
        <v>42918525201</v>
      </c>
      <c r="D117" s="228" t="s">
        <v>520</v>
      </c>
      <c r="E117" s="228" t="s">
        <v>521</v>
      </c>
      <c r="F117" s="228" t="s">
        <v>415</v>
      </c>
      <c r="G117" s="228" t="s">
        <v>415</v>
      </c>
      <c r="H117" s="228" t="s">
        <v>415</v>
      </c>
      <c r="I117" s="228" t="s">
        <v>415</v>
      </c>
      <c r="J117" s="229">
        <v>44342</v>
      </c>
      <c r="K117" s="156">
        <v>5189595</v>
      </c>
      <c r="L117" s="156">
        <v>5303929</v>
      </c>
      <c r="M117" s="156">
        <v>5374583</v>
      </c>
      <c r="N117" s="156">
        <v>114333.32</v>
      </c>
      <c r="O117" s="156">
        <v>0</v>
      </c>
      <c r="P117" s="156">
        <v>5469555</v>
      </c>
      <c r="Q117" s="156">
        <v>0</v>
      </c>
      <c r="R117" s="156">
        <v>0</v>
      </c>
      <c r="S117" s="156">
        <v>0</v>
      </c>
      <c r="T117" s="156">
        <v>0</v>
      </c>
      <c r="U117" s="156">
        <v>0</v>
      </c>
      <c r="V117" s="156">
        <v>0</v>
      </c>
      <c r="W117" s="156">
        <v>0</v>
      </c>
      <c r="X117" s="156">
        <v>0</v>
      </c>
      <c r="Y117" s="156">
        <v>0</v>
      </c>
      <c r="Z117" s="156">
        <v>0</v>
      </c>
      <c r="AA117" s="156">
        <v>0</v>
      </c>
      <c r="AB117" s="156">
        <v>0</v>
      </c>
      <c r="AC117" s="156">
        <v>0</v>
      </c>
      <c r="AD117" s="156">
        <v>0</v>
      </c>
      <c r="AE117" s="156">
        <v>0</v>
      </c>
      <c r="AF117" s="156">
        <v>5374583</v>
      </c>
      <c r="AG117" s="156">
        <v>5469555</v>
      </c>
      <c r="AH117" s="156">
        <v>94972</v>
      </c>
      <c r="AI117" s="156">
        <v>5707743</v>
      </c>
      <c r="AJ117" s="3" t="s">
        <v>511</v>
      </c>
      <c r="AK117" s="4" t="s">
        <v>512</v>
      </c>
    </row>
    <row r="118" spans="1:37">
      <c r="A118" s="227">
        <v>6</v>
      </c>
      <c r="B118" s="228" t="s">
        <v>296</v>
      </c>
      <c r="C118" s="228">
        <v>44389315201</v>
      </c>
      <c r="D118" s="228" t="s">
        <v>520</v>
      </c>
      <c r="E118" s="228" t="s">
        <v>521</v>
      </c>
      <c r="F118" s="228" t="s">
        <v>415</v>
      </c>
      <c r="G118" s="228" t="s">
        <v>415</v>
      </c>
      <c r="H118" s="228" t="s">
        <v>415</v>
      </c>
      <c r="I118" s="228" t="s">
        <v>415</v>
      </c>
      <c r="J118" s="229">
        <v>44587</v>
      </c>
      <c r="K118" s="156">
        <v>18130831</v>
      </c>
      <c r="L118" s="156">
        <v>18586475</v>
      </c>
      <c r="M118" s="156">
        <v>18825792</v>
      </c>
      <c r="N118" s="156">
        <v>455644.58</v>
      </c>
      <c r="O118" s="156">
        <v>0</v>
      </c>
      <c r="P118" s="156">
        <v>19314726</v>
      </c>
      <c r="Q118" s="156">
        <v>0</v>
      </c>
      <c r="R118" s="156">
        <v>0</v>
      </c>
      <c r="S118" s="156">
        <v>0</v>
      </c>
      <c r="T118" s="156">
        <v>0</v>
      </c>
      <c r="U118" s="156">
        <v>0</v>
      </c>
      <c r="V118" s="156">
        <v>0</v>
      </c>
      <c r="W118" s="156">
        <v>0</v>
      </c>
      <c r="X118" s="156">
        <v>0</v>
      </c>
      <c r="Y118" s="156">
        <v>0</v>
      </c>
      <c r="Z118" s="156">
        <v>0</v>
      </c>
      <c r="AA118" s="156">
        <v>0</v>
      </c>
      <c r="AB118" s="156">
        <v>0</v>
      </c>
      <c r="AC118" s="156">
        <v>0</v>
      </c>
      <c r="AD118" s="156">
        <v>0</v>
      </c>
      <c r="AE118" s="156">
        <v>0</v>
      </c>
      <c r="AF118" s="156">
        <v>18825792</v>
      </c>
      <c r="AG118" s="156">
        <v>19314726</v>
      </c>
      <c r="AH118" s="156">
        <v>488935</v>
      </c>
      <c r="AI118" s="156">
        <v>17118737</v>
      </c>
      <c r="AJ118" s="3" t="s">
        <v>511</v>
      </c>
      <c r="AK118" s="4" t="s">
        <v>512</v>
      </c>
    </row>
    <row r="119" spans="1:37">
      <c r="A119" s="227">
        <v>6</v>
      </c>
      <c r="B119" s="228" t="s">
        <v>298</v>
      </c>
      <c r="C119" s="228">
        <v>44391915201</v>
      </c>
      <c r="D119" s="228" t="s">
        <v>562</v>
      </c>
      <c r="E119" s="228" t="s">
        <v>563</v>
      </c>
      <c r="F119" s="228" t="s">
        <v>415</v>
      </c>
      <c r="G119" s="228" t="s">
        <v>415</v>
      </c>
      <c r="H119" s="228" t="s">
        <v>415</v>
      </c>
      <c r="I119" s="228" t="s">
        <v>415</v>
      </c>
      <c r="J119" s="229">
        <v>44706</v>
      </c>
      <c r="K119" s="156">
        <v>13790706</v>
      </c>
      <c r="L119" s="156">
        <v>13840706</v>
      </c>
      <c r="M119" s="156">
        <v>13459785</v>
      </c>
      <c r="N119" s="156">
        <v>50000</v>
      </c>
      <c r="O119" s="156">
        <v>480000</v>
      </c>
      <c r="P119" s="156">
        <v>13298540</v>
      </c>
      <c r="Q119" s="156">
        <v>0</v>
      </c>
      <c r="R119" s="156">
        <v>0</v>
      </c>
      <c r="S119" s="156">
        <v>0</v>
      </c>
      <c r="T119" s="156">
        <v>0</v>
      </c>
      <c r="U119" s="156">
        <v>0</v>
      </c>
      <c r="V119" s="156">
        <v>0</v>
      </c>
      <c r="W119" s="156">
        <v>0</v>
      </c>
      <c r="X119" s="156">
        <v>480000</v>
      </c>
      <c r="Y119" s="156">
        <v>0</v>
      </c>
      <c r="Z119" s="156">
        <v>0</v>
      </c>
      <c r="AA119" s="156">
        <v>0</v>
      </c>
      <c r="AB119" s="156">
        <v>0</v>
      </c>
      <c r="AC119" s="156">
        <v>0</v>
      </c>
      <c r="AD119" s="156">
        <v>480000</v>
      </c>
      <c r="AE119" s="156">
        <v>480000</v>
      </c>
      <c r="AF119" s="156">
        <v>13939785</v>
      </c>
      <c r="AG119" s="156">
        <v>13298540</v>
      </c>
      <c r="AH119" s="156">
        <v>-641245</v>
      </c>
      <c r="AI119" s="156">
        <v>12736630</v>
      </c>
      <c r="AJ119" s="3" t="s">
        <v>564</v>
      </c>
      <c r="AK119" s="4" t="s">
        <v>565</v>
      </c>
    </row>
    <row r="120" spans="1:37">
      <c r="A120" s="227">
        <v>6</v>
      </c>
      <c r="B120" s="228" t="s">
        <v>566</v>
      </c>
      <c r="C120" s="228">
        <v>44390715201</v>
      </c>
      <c r="D120" s="228" t="s">
        <v>520</v>
      </c>
      <c r="E120" s="228" t="s">
        <v>521</v>
      </c>
      <c r="F120" s="228" t="s">
        <v>415</v>
      </c>
      <c r="G120" s="228" t="s">
        <v>415</v>
      </c>
      <c r="H120" s="228" t="s">
        <v>415</v>
      </c>
      <c r="I120" s="228" t="s">
        <v>415</v>
      </c>
      <c r="J120" s="229">
        <v>44979</v>
      </c>
      <c r="K120" s="156">
        <v>4134866</v>
      </c>
      <c r="L120" s="156">
        <v>4134866</v>
      </c>
      <c r="M120" s="156">
        <v>3997859</v>
      </c>
      <c r="N120" s="156">
        <v>0</v>
      </c>
      <c r="O120" s="156">
        <v>220000</v>
      </c>
      <c r="P120" s="156">
        <v>3985462</v>
      </c>
      <c r="Q120" s="156">
        <v>0</v>
      </c>
      <c r="R120" s="156">
        <v>0</v>
      </c>
      <c r="S120" s="156">
        <v>0</v>
      </c>
      <c r="T120" s="156">
        <v>0</v>
      </c>
      <c r="U120" s="156">
        <v>0</v>
      </c>
      <c r="V120" s="156">
        <v>0</v>
      </c>
      <c r="W120" s="156">
        <v>0</v>
      </c>
      <c r="X120" s="156">
        <v>220000</v>
      </c>
      <c r="Y120" s="156">
        <v>0</v>
      </c>
      <c r="Z120" s="156">
        <v>0</v>
      </c>
      <c r="AA120" s="156">
        <v>0</v>
      </c>
      <c r="AB120" s="156">
        <v>0</v>
      </c>
      <c r="AC120" s="156">
        <v>0</v>
      </c>
      <c r="AD120" s="156">
        <v>220000</v>
      </c>
      <c r="AE120" s="156">
        <v>220000</v>
      </c>
      <c r="AF120" s="156">
        <v>4217859</v>
      </c>
      <c r="AG120" s="156">
        <v>3985462</v>
      </c>
      <c r="AH120" s="156">
        <v>-232397</v>
      </c>
      <c r="AI120" s="156">
        <v>4728009</v>
      </c>
      <c r="AJ120" s="3" t="s">
        <v>511</v>
      </c>
      <c r="AK120" s="4" t="s">
        <v>512</v>
      </c>
    </row>
    <row r="121" spans="1:37">
      <c r="A121" s="227">
        <v>6</v>
      </c>
      <c r="B121" s="228" t="s">
        <v>300</v>
      </c>
      <c r="C121" s="228">
        <v>43094925201</v>
      </c>
      <c r="D121" s="228" t="s">
        <v>520</v>
      </c>
      <c r="E121" s="228" t="s">
        <v>521</v>
      </c>
      <c r="F121" s="228" t="s">
        <v>415</v>
      </c>
      <c r="G121" s="228" t="s">
        <v>415</v>
      </c>
      <c r="H121" s="228" t="s">
        <v>415</v>
      </c>
      <c r="I121" s="228" t="s">
        <v>415</v>
      </c>
      <c r="J121" s="229">
        <v>44587</v>
      </c>
      <c r="K121" s="156">
        <v>8056848</v>
      </c>
      <c r="L121" s="156">
        <v>8075952</v>
      </c>
      <c r="M121" s="156">
        <v>7918898</v>
      </c>
      <c r="N121" s="156">
        <v>19104</v>
      </c>
      <c r="O121" s="156">
        <v>0</v>
      </c>
      <c r="P121" s="156">
        <v>7953812</v>
      </c>
      <c r="Q121" s="156">
        <v>0</v>
      </c>
      <c r="R121" s="156">
        <v>0</v>
      </c>
      <c r="S121" s="156">
        <v>0</v>
      </c>
      <c r="T121" s="156">
        <v>0</v>
      </c>
      <c r="U121" s="156">
        <v>0</v>
      </c>
      <c r="V121" s="156">
        <v>0</v>
      </c>
      <c r="W121" s="156">
        <v>0</v>
      </c>
      <c r="X121" s="156">
        <v>0</v>
      </c>
      <c r="Y121" s="156">
        <v>0</v>
      </c>
      <c r="Z121" s="156">
        <v>0</v>
      </c>
      <c r="AA121" s="156">
        <v>0</v>
      </c>
      <c r="AB121" s="156">
        <v>0</v>
      </c>
      <c r="AC121" s="156">
        <v>0</v>
      </c>
      <c r="AD121" s="156">
        <v>0</v>
      </c>
      <c r="AE121" s="156">
        <v>0</v>
      </c>
      <c r="AF121" s="156">
        <v>7918898</v>
      </c>
      <c r="AG121" s="156">
        <v>7953812</v>
      </c>
      <c r="AH121" s="156">
        <v>34913</v>
      </c>
      <c r="AI121" s="156">
        <v>7161376</v>
      </c>
      <c r="AJ121" s="3" t="s">
        <v>511</v>
      </c>
      <c r="AK121" s="4" t="s">
        <v>512</v>
      </c>
    </row>
    <row r="122" spans="1:37" ht="24">
      <c r="A122" s="227">
        <v>6</v>
      </c>
      <c r="B122" s="228" t="s">
        <v>391</v>
      </c>
      <c r="C122" s="228">
        <v>44391015201</v>
      </c>
      <c r="D122" s="228" t="s">
        <v>522</v>
      </c>
      <c r="E122" s="228" t="s">
        <v>523</v>
      </c>
      <c r="F122" s="228" t="s">
        <v>415</v>
      </c>
      <c r="G122" s="228" t="s">
        <v>415</v>
      </c>
      <c r="H122" s="228" t="s">
        <v>415</v>
      </c>
      <c r="I122" s="228" t="s">
        <v>415</v>
      </c>
      <c r="J122" s="229">
        <v>44951</v>
      </c>
      <c r="K122" s="156">
        <v>1901127</v>
      </c>
      <c r="L122" s="156">
        <v>1901127</v>
      </c>
      <c r="M122" s="156">
        <v>1885735</v>
      </c>
      <c r="N122" s="156">
        <v>0</v>
      </c>
      <c r="O122" s="156">
        <v>0</v>
      </c>
      <c r="P122" s="156">
        <v>1881176</v>
      </c>
      <c r="Q122" s="156">
        <v>0</v>
      </c>
      <c r="R122" s="156">
        <v>0</v>
      </c>
      <c r="S122" s="156">
        <v>0</v>
      </c>
      <c r="T122" s="156">
        <v>0</v>
      </c>
      <c r="U122" s="156">
        <v>0</v>
      </c>
      <c r="V122" s="156">
        <v>0</v>
      </c>
      <c r="W122" s="156">
        <v>0</v>
      </c>
      <c r="X122" s="156">
        <v>0</v>
      </c>
      <c r="Y122" s="156">
        <v>0</v>
      </c>
      <c r="Z122" s="156">
        <v>0</v>
      </c>
      <c r="AA122" s="156">
        <v>0</v>
      </c>
      <c r="AB122" s="156">
        <v>0</v>
      </c>
      <c r="AC122" s="156">
        <v>0</v>
      </c>
      <c r="AD122" s="156">
        <v>0</v>
      </c>
      <c r="AE122" s="156">
        <v>0</v>
      </c>
      <c r="AF122" s="156">
        <v>1885735</v>
      </c>
      <c r="AG122" s="156">
        <v>1881176</v>
      </c>
      <c r="AH122" s="156">
        <v>-4559</v>
      </c>
      <c r="AI122" s="156">
        <v>1978037</v>
      </c>
      <c r="AJ122" s="3"/>
      <c r="AK122" s="4"/>
    </row>
    <row r="123" spans="1:37">
      <c r="A123" s="227">
        <v>6</v>
      </c>
      <c r="B123" s="228" t="s">
        <v>393</v>
      </c>
      <c r="C123" s="228">
        <v>44390615201</v>
      </c>
      <c r="D123" s="228" t="s">
        <v>413</v>
      </c>
      <c r="E123" s="228" t="s">
        <v>414</v>
      </c>
      <c r="F123" s="228" t="s">
        <v>415</v>
      </c>
      <c r="G123" s="228" t="s">
        <v>415</v>
      </c>
      <c r="H123" s="228" t="s">
        <v>415</v>
      </c>
      <c r="I123" s="228" t="s">
        <v>415</v>
      </c>
      <c r="J123" s="229">
        <v>45014</v>
      </c>
      <c r="K123" s="156">
        <v>2360100</v>
      </c>
      <c r="L123" s="156">
        <v>2360100</v>
      </c>
      <c r="M123" s="156">
        <v>2343530</v>
      </c>
      <c r="N123" s="156">
        <v>0</v>
      </c>
      <c r="O123" s="156">
        <v>0</v>
      </c>
      <c r="P123" s="156">
        <v>2341786</v>
      </c>
      <c r="Q123" s="156">
        <v>0</v>
      </c>
      <c r="R123" s="156">
        <v>0</v>
      </c>
      <c r="S123" s="156">
        <v>0</v>
      </c>
      <c r="T123" s="156">
        <v>0</v>
      </c>
      <c r="U123" s="156">
        <v>0</v>
      </c>
      <c r="V123" s="156">
        <v>0</v>
      </c>
      <c r="W123" s="156">
        <v>0</v>
      </c>
      <c r="X123" s="156">
        <v>0</v>
      </c>
      <c r="Y123" s="156">
        <v>0</v>
      </c>
      <c r="Z123" s="156">
        <v>0</v>
      </c>
      <c r="AA123" s="156">
        <v>0</v>
      </c>
      <c r="AB123" s="156">
        <v>0</v>
      </c>
      <c r="AC123" s="156">
        <v>0</v>
      </c>
      <c r="AD123" s="156">
        <v>0</v>
      </c>
      <c r="AE123" s="156">
        <v>0</v>
      </c>
      <c r="AF123" s="156">
        <v>2343530</v>
      </c>
      <c r="AG123" s="156">
        <v>2341786</v>
      </c>
      <c r="AH123" s="156">
        <v>-1744</v>
      </c>
      <c r="AI123" s="156">
        <v>2712982</v>
      </c>
      <c r="AJ123" s="3"/>
      <c r="AK123" s="4"/>
    </row>
    <row r="124" spans="1:37">
      <c r="A124" s="227">
        <v>7</v>
      </c>
      <c r="B124" s="228" t="s">
        <v>302</v>
      </c>
      <c r="C124" s="228">
        <v>43955315201</v>
      </c>
      <c r="D124" s="228" t="s">
        <v>567</v>
      </c>
      <c r="E124" s="228" t="s">
        <v>568</v>
      </c>
      <c r="F124" s="228" t="s">
        <v>415</v>
      </c>
      <c r="G124" s="228" t="s">
        <v>415</v>
      </c>
      <c r="H124" s="228" t="s">
        <v>415</v>
      </c>
      <c r="I124" s="228" t="s">
        <v>415</v>
      </c>
      <c r="J124" s="229">
        <v>44237</v>
      </c>
      <c r="K124" s="156">
        <v>6131310</v>
      </c>
      <c r="L124" s="156">
        <v>6338797</v>
      </c>
      <c r="M124" s="156">
        <v>6305080</v>
      </c>
      <c r="N124" s="156">
        <v>207487.31</v>
      </c>
      <c r="O124" s="156">
        <v>-570912</v>
      </c>
      <c r="P124" s="156">
        <v>5734168</v>
      </c>
      <c r="Q124" s="156">
        <v>-570912</v>
      </c>
      <c r="R124" s="156">
        <v>0</v>
      </c>
      <c r="S124" s="156">
        <v>0</v>
      </c>
      <c r="T124" s="156">
        <v>0</v>
      </c>
      <c r="U124" s="156">
        <v>0</v>
      </c>
      <c r="V124" s="156">
        <v>0</v>
      </c>
      <c r="W124" s="156">
        <v>-570912</v>
      </c>
      <c r="X124" s="156">
        <v>0</v>
      </c>
      <c r="Y124" s="156">
        <v>0</v>
      </c>
      <c r="Z124" s="156">
        <v>0</v>
      </c>
      <c r="AA124" s="156">
        <v>0</v>
      </c>
      <c r="AB124" s="156">
        <v>0</v>
      </c>
      <c r="AC124" s="156">
        <v>0</v>
      </c>
      <c r="AD124" s="156">
        <v>0</v>
      </c>
      <c r="AE124" s="156">
        <v>-570912</v>
      </c>
      <c r="AF124" s="156">
        <v>5734168</v>
      </c>
      <c r="AG124" s="156">
        <v>5734168</v>
      </c>
      <c r="AH124" s="156">
        <v>0</v>
      </c>
      <c r="AI124" s="156">
        <v>6350300</v>
      </c>
      <c r="AJ124" s="3"/>
      <c r="AK124" s="4"/>
    </row>
    <row r="125" spans="1:37">
      <c r="A125" s="227">
        <v>7</v>
      </c>
      <c r="B125" s="228" t="s">
        <v>395</v>
      </c>
      <c r="C125" s="228">
        <v>44025415201</v>
      </c>
      <c r="D125" s="228" t="s">
        <v>453</v>
      </c>
      <c r="E125" s="228" t="s">
        <v>454</v>
      </c>
      <c r="F125" s="228" t="s">
        <v>415</v>
      </c>
      <c r="G125" s="228" t="s">
        <v>415</v>
      </c>
      <c r="H125" s="228" t="s">
        <v>415</v>
      </c>
      <c r="I125" s="228" t="s">
        <v>415</v>
      </c>
      <c r="J125" s="229">
        <v>44937</v>
      </c>
      <c r="K125" s="156">
        <v>5191258</v>
      </c>
      <c r="L125" s="156">
        <v>5191258</v>
      </c>
      <c r="M125" s="156">
        <v>5651758</v>
      </c>
      <c r="N125" s="156">
        <v>0</v>
      </c>
      <c r="O125" s="156">
        <v>0</v>
      </c>
      <c r="P125" s="156">
        <v>5623798</v>
      </c>
      <c r="Q125" s="156">
        <v>0</v>
      </c>
      <c r="R125" s="156">
        <v>0</v>
      </c>
      <c r="S125" s="156">
        <v>0</v>
      </c>
      <c r="T125" s="156">
        <v>0</v>
      </c>
      <c r="U125" s="156">
        <v>0</v>
      </c>
      <c r="V125" s="156">
        <v>0</v>
      </c>
      <c r="W125" s="156">
        <v>0</v>
      </c>
      <c r="X125" s="156">
        <v>0</v>
      </c>
      <c r="Y125" s="156">
        <v>0</v>
      </c>
      <c r="Z125" s="156">
        <v>0</v>
      </c>
      <c r="AA125" s="156">
        <v>0</v>
      </c>
      <c r="AB125" s="156">
        <v>0</v>
      </c>
      <c r="AC125" s="156">
        <v>0</v>
      </c>
      <c r="AD125" s="156">
        <v>0</v>
      </c>
      <c r="AE125" s="156">
        <v>0</v>
      </c>
      <c r="AF125" s="156">
        <v>5651758</v>
      </c>
      <c r="AG125" s="156">
        <v>5623798</v>
      </c>
      <c r="AH125" s="156">
        <v>-27960</v>
      </c>
      <c r="AI125" s="156">
        <v>5707114</v>
      </c>
      <c r="AJ125" s="3"/>
      <c r="AK125" s="4"/>
    </row>
    <row r="126" spans="1:37">
      <c r="A126" s="227">
        <v>7</v>
      </c>
      <c r="B126" s="228" t="s">
        <v>304</v>
      </c>
      <c r="C126" s="228">
        <v>44165215201</v>
      </c>
      <c r="D126" s="228" t="s">
        <v>416</v>
      </c>
      <c r="E126" s="228" t="s">
        <v>417</v>
      </c>
      <c r="F126" s="228" t="s">
        <v>415</v>
      </c>
      <c r="G126" s="228" t="s">
        <v>415</v>
      </c>
      <c r="H126" s="228" t="s">
        <v>415</v>
      </c>
      <c r="I126" s="228" t="s">
        <v>415</v>
      </c>
      <c r="J126" s="229">
        <v>44720</v>
      </c>
      <c r="K126" s="156">
        <v>6091557</v>
      </c>
      <c r="L126" s="156">
        <v>6416319</v>
      </c>
      <c r="M126" s="156">
        <v>6316136</v>
      </c>
      <c r="N126" s="156">
        <v>324761.8</v>
      </c>
      <c r="O126" s="156">
        <v>0</v>
      </c>
      <c r="P126" s="156">
        <v>6190704</v>
      </c>
      <c r="Q126" s="156">
        <v>0</v>
      </c>
      <c r="R126" s="156">
        <v>0</v>
      </c>
      <c r="S126" s="156">
        <v>0</v>
      </c>
      <c r="T126" s="156">
        <v>0</v>
      </c>
      <c r="U126" s="156">
        <v>0</v>
      </c>
      <c r="V126" s="156">
        <v>0</v>
      </c>
      <c r="W126" s="156">
        <v>0</v>
      </c>
      <c r="X126" s="156">
        <v>0</v>
      </c>
      <c r="Y126" s="156">
        <v>0</v>
      </c>
      <c r="Z126" s="156">
        <v>0</v>
      </c>
      <c r="AA126" s="156">
        <v>0</v>
      </c>
      <c r="AB126" s="156">
        <v>0</v>
      </c>
      <c r="AC126" s="156">
        <v>0</v>
      </c>
      <c r="AD126" s="156">
        <v>0</v>
      </c>
      <c r="AE126" s="156">
        <v>0</v>
      </c>
      <c r="AF126" s="156">
        <v>6316136</v>
      </c>
      <c r="AG126" s="156">
        <v>6190704</v>
      </c>
      <c r="AH126" s="156">
        <v>-125432</v>
      </c>
      <c r="AI126" s="156">
        <v>6992900</v>
      </c>
      <c r="AJ126" s="3"/>
      <c r="AK126" s="4"/>
    </row>
    <row r="127" spans="1:37">
      <c r="A127" s="227">
        <v>7</v>
      </c>
      <c r="B127" s="228" t="s">
        <v>306</v>
      </c>
      <c r="C127" s="228">
        <v>44165715201</v>
      </c>
      <c r="D127" s="228" t="s">
        <v>426</v>
      </c>
      <c r="E127" s="228" t="s">
        <v>427</v>
      </c>
      <c r="F127" s="228" t="s">
        <v>415</v>
      </c>
      <c r="G127" s="228" t="s">
        <v>415</v>
      </c>
      <c r="H127" s="228" t="s">
        <v>415</v>
      </c>
      <c r="I127" s="228" t="s">
        <v>415</v>
      </c>
      <c r="J127" s="229">
        <v>44692</v>
      </c>
      <c r="K127" s="156">
        <v>8986578</v>
      </c>
      <c r="L127" s="156">
        <v>9084687</v>
      </c>
      <c r="M127" s="156">
        <v>9016111</v>
      </c>
      <c r="N127" s="156">
        <v>98109.75</v>
      </c>
      <c r="O127" s="156">
        <v>0</v>
      </c>
      <c r="P127" s="156">
        <v>8844228</v>
      </c>
      <c r="Q127" s="156">
        <v>0</v>
      </c>
      <c r="R127" s="156">
        <v>0</v>
      </c>
      <c r="S127" s="156">
        <v>0</v>
      </c>
      <c r="T127" s="156">
        <v>0</v>
      </c>
      <c r="U127" s="156">
        <v>0</v>
      </c>
      <c r="V127" s="156">
        <v>0</v>
      </c>
      <c r="W127" s="156">
        <v>0</v>
      </c>
      <c r="X127" s="156">
        <v>0</v>
      </c>
      <c r="Y127" s="156">
        <v>0</v>
      </c>
      <c r="Z127" s="156">
        <v>0</v>
      </c>
      <c r="AA127" s="156">
        <v>0</v>
      </c>
      <c r="AB127" s="156">
        <v>0</v>
      </c>
      <c r="AC127" s="156">
        <v>0</v>
      </c>
      <c r="AD127" s="156">
        <v>0</v>
      </c>
      <c r="AE127" s="156">
        <v>0</v>
      </c>
      <c r="AF127" s="156">
        <v>9016111</v>
      </c>
      <c r="AG127" s="156">
        <v>8844228</v>
      </c>
      <c r="AH127" s="156">
        <v>-171882</v>
      </c>
      <c r="AI127" s="156">
        <v>8393400</v>
      </c>
      <c r="AJ127" s="3"/>
      <c r="AK127" s="4"/>
    </row>
    <row r="128" spans="1:37">
      <c r="A128" s="227">
        <v>7</v>
      </c>
      <c r="B128" s="228" t="s">
        <v>308</v>
      </c>
      <c r="C128" s="228">
        <v>44165615201</v>
      </c>
      <c r="D128" s="228" t="s">
        <v>453</v>
      </c>
      <c r="E128" s="228" t="s">
        <v>454</v>
      </c>
      <c r="F128" s="228" t="s">
        <v>415</v>
      </c>
      <c r="G128" s="228" t="s">
        <v>415</v>
      </c>
      <c r="H128" s="228" t="s">
        <v>415</v>
      </c>
      <c r="I128" s="228" t="s">
        <v>415</v>
      </c>
      <c r="J128" s="229">
        <v>45028</v>
      </c>
      <c r="K128" s="156">
        <v>2391656</v>
      </c>
      <c r="L128" s="156">
        <v>2492761</v>
      </c>
      <c r="M128" s="156">
        <v>2474615</v>
      </c>
      <c r="N128" s="156">
        <v>101104.64</v>
      </c>
      <c r="O128" s="156">
        <v>0</v>
      </c>
      <c r="P128" s="156">
        <v>2474272</v>
      </c>
      <c r="Q128" s="156">
        <v>0</v>
      </c>
      <c r="R128" s="156">
        <v>0</v>
      </c>
      <c r="S128" s="156">
        <v>0</v>
      </c>
      <c r="T128" s="156">
        <v>0</v>
      </c>
      <c r="U128" s="156">
        <v>0</v>
      </c>
      <c r="V128" s="156">
        <v>0</v>
      </c>
      <c r="W128" s="156">
        <v>0</v>
      </c>
      <c r="X128" s="156">
        <v>0</v>
      </c>
      <c r="Y128" s="156">
        <v>0</v>
      </c>
      <c r="Z128" s="156">
        <v>0</v>
      </c>
      <c r="AA128" s="156">
        <v>0</v>
      </c>
      <c r="AB128" s="156">
        <v>0</v>
      </c>
      <c r="AC128" s="156">
        <v>0</v>
      </c>
      <c r="AD128" s="156">
        <v>0</v>
      </c>
      <c r="AE128" s="156">
        <v>0</v>
      </c>
      <c r="AF128" s="156">
        <v>2474615</v>
      </c>
      <c r="AG128" s="156">
        <v>2474272</v>
      </c>
      <c r="AH128" s="156">
        <v>-342</v>
      </c>
      <c r="AI128" s="156">
        <v>2000400</v>
      </c>
      <c r="AJ128" s="3"/>
      <c r="AK128" s="4"/>
    </row>
    <row r="129" spans="1:37">
      <c r="A129" s="227">
        <v>7</v>
      </c>
      <c r="B129" s="228" t="s">
        <v>310</v>
      </c>
      <c r="C129" s="228">
        <v>44380615201</v>
      </c>
      <c r="D129" s="228" t="s">
        <v>453</v>
      </c>
      <c r="E129" s="228" t="s">
        <v>454</v>
      </c>
      <c r="F129" s="228" t="s">
        <v>415</v>
      </c>
      <c r="G129" s="228" t="s">
        <v>415</v>
      </c>
      <c r="H129" s="228" t="s">
        <v>415</v>
      </c>
      <c r="I129" s="228" t="s">
        <v>415</v>
      </c>
      <c r="J129" s="229">
        <v>45084</v>
      </c>
      <c r="K129" s="156">
        <v>1219976</v>
      </c>
      <c r="L129" s="156">
        <v>1219975</v>
      </c>
      <c r="M129" s="156">
        <v>1270757</v>
      </c>
      <c r="N129" s="156">
        <v>-0.94</v>
      </c>
      <c r="O129" s="156">
        <v>0</v>
      </c>
      <c r="P129" s="156">
        <v>1271460</v>
      </c>
      <c r="Q129" s="156">
        <v>0</v>
      </c>
      <c r="R129" s="156">
        <v>0</v>
      </c>
      <c r="S129" s="156">
        <v>0</v>
      </c>
      <c r="T129" s="156">
        <v>0</v>
      </c>
      <c r="U129" s="156">
        <v>0</v>
      </c>
      <c r="V129" s="156">
        <v>0</v>
      </c>
      <c r="W129" s="156">
        <v>0</v>
      </c>
      <c r="X129" s="156">
        <v>0</v>
      </c>
      <c r="Y129" s="156">
        <v>0</v>
      </c>
      <c r="Z129" s="156">
        <v>0</v>
      </c>
      <c r="AA129" s="156">
        <v>0</v>
      </c>
      <c r="AB129" s="156">
        <v>0</v>
      </c>
      <c r="AC129" s="156">
        <v>0</v>
      </c>
      <c r="AD129" s="156">
        <v>0</v>
      </c>
      <c r="AE129" s="156">
        <v>0</v>
      </c>
      <c r="AF129" s="156">
        <v>1270757</v>
      </c>
      <c r="AG129" s="156">
        <v>1271460</v>
      </c>
      <c r="AH129" s="156">
        <v>702</v>
      </c>
      <c r="AI129" s="156">
        <v>1145700</v>
      </c>
      <c r="AJ129" s="3"/>
      <c r="AK129" s="4"/>
    </row>
    <row r="130" spans="1:37">
      <c r="A130" s="227">
        <v>7</v>
      </c>
      <c r="B130" s="228" t="s">
        <v>312</v>
      </c>
      <c r="C130" s="228">
        <v>44602615201</v>
      </c>
      <c r="D130" s="228" t="s">
        <v>453</v>
      </c>
      <c r="E130" s="228" t="s">
        <v>454</v>
      </c>
      <c r="F130" s="228" t="s">
        <v>415</v>
      </c>
      <c r="G130" s="228" t="s">
        <v>415</v>
      </c>
      <c r="H130" s="228" t="s">
        <v>415</v>
      </c>
      <c r="I130" s="228" t="s">
        <v>415</v>
      </c>
      <c r="J130" s="229">
        <v>45091</v>
      </c>
      <c r="K130" s="156">
        <v>2654159</v>
      </c>
      <c r="L130" s="156">
        <v>2684159</v>
      </c>
      <c r="M130" s="156">
        <v>2759623</v>
      </c>
      <c r="N130" s="156">
        <v>30000</v>
      </c>
      <c r="O130" s="156">
        <v>0</v>
      </c>
      <c r="P130" s="156">
        <v>2762434</v>
      </c>
      <c r="Q130" s="156">
        <v>0</v>
      </c>
      <c r="R130" s="156">
        <v>0</v>
      </c>
      <c r="S130" s="156">
        <v>0</v>
      </c>
      <c r="T130" s="156">
        <v>0</v>
      </c>
      <c r="U130" s="156">
        <v>0</v>
      </c>
      <c r="V130" s="156">
        <v>0</v>
      </c>
      <c r="W130" s="156">
        <v>0</v>
      </c>
      <c r="X130" s="156">
        <v>0</v>
      </c>
      <c r="Y130" s="156">
        <v>0</v>
      </c>
      <c r="Z130" s="156">
        <v>0</v>
      </c>
      <c r="AA130" s="156">
        <v>0</v>
      </c>
      <c r="AB130" s="156">
        <v>0</v>
      </c>
      <c r="AC130" s="156">
        <v>0</v>
      </c>
      <c r="AD130" s="156">
        <v>0</v>
      </c>
      <c r="AE130" s="156">
        <v>0</v>
      </c>
      <c r="AF130" s="156">
        <v>2759623</v>
      </c>
      <c r="AG130" s="156">
        <v>2762434</v>
      </c>
      <c r="AH130" s="156">
        <v>2811</v>
      </c>
      <c r="AI130" s="156">
        <v>2504300</v>
      </c>
      <c r="AJ130" s="3"/>
      <c r="AK130" s="4"/>
    </row>
    <row r="131" spans="1:37">
      <c r="A131" s="227">
        <v>7</v>
      </c>
      <c r="B131" s="228" t="s">
        <v>314</v>
      </c>
      <c r="C131" s="228">
        <v>44165315201</v>
      </c>
      <c r="D131" s="228" t="s">
        <v>453</v>
      </c>
      <c r="E131" s="228" t="s">
        <v>454</v>
      </c>
      <c r="F131" s="228" t="s">
        <v>415</v>
      </c>
      <c r="G131" s="228" t="s">
        <v>415</v>
      </c>
      <c r="H131" s="228" t="s">
        <v>415</v>
      </c>
      <c r="I131" s="228" t="s">
        <v>415</v>
      </c>
      <c r="J131" s="229">
        <v>45084</v>
      </c>
      <c r="K131" s="156">
        <v>1489626</v>
      </c>
      <c r="L131" s="156">
        <v>1494272</v>
      </c>
      <c r="M131" s="156">
        <v>1546615</v>
      </c>
      <c r="N131" s="156">
        <v>4645.84</v>
      </c>
      <c r="O131" s="156">
        <v>0</v>
      </c>
      <c r="P131" s="156">
        <v>1547180</v>
      </c>
      <c r="Q131" s="156">
        <v>0</v>
      </c>
      <c r="R131" s="156">
        <v>0</v>
      </c>
      <c r="S131" s="156">
        <v>0</v>
      </c>
      <c r="T131" s="156">
        <v>0</v>
      </c>
      <c r="U131" s="156">
        <v>0</v>
      </c>
      <c r="V131" s="156">
        <v>0</v>
      </c>
      <c r="W131" s="156">
        <v>0</v>
      </c>
      <c r="X131" s="156">
        <v>0</v>
      </c>
      <c r="Y131" s="156">
        <v>0</v>
      </c>
      <c r="Z131" s="156">
        <v>0</v>
      </c>
      <c r="AA131" s="156">
        <v>0</v>
      </c>
      <c r="AB131" s="156">
        <v>0</v>
      </c>
      <c r="AC131" s="156">
        <v>0</v>
      </c>
      <c r="AD131" s="156">
        <v>0</v>
      </c>
      <c r="AE131" s="156">
        <v>0</v>
      </c>
      <c r="AF131" s="156">
        <v>1546615</v>
      </c>
      <c r="AG131" s="156">
        <v>1547180</v>
      </c>
      <c r="AH131" s="156">
        <v>565</v>
      </c>
      <c r="AI131" s="156">
        <v>1595200</v>
      </c>
      <c r="AJ131" s="3"/>
      <c r="AK131" s="4"/>
    </row>
    <row r="132" spans="1:37">
      <c r="A132" s="227">
        <v>7</v>
      </c>
      <c r="B132" s="228" t="s">
        <v>316</v>
      </c>
      <c r="C132" s="228">
        <v>41075525201</v>
      </c>
      <c r="D132" s="228" t="s">
        <v>569</v>
      </c>
      <c r="E132" s="228" t="s">
        <v>570</v>
      </c>
      <c r="F132" s="228" t="s">
        <v>415</v>
      </c>
      <c r="G132" s="228" t="s">
        <v>415</v>
      </c>
      <c r="H132" s="228" t="s">
        <v>415</v>
      </c>
      <c r="I132" s="228" t="s">
        <v>415</v>
      </c>
      <c r="J132" s="229">
        <v>43235</v>
      </c>
      <c r="K132" s="156">
        <v>56246888</v>
      </c>
      <c r="L132" s="156">
        <v>59724057</v>
      </c>
      <c r="M132" s="156">
        <v>59431792</v>
      </c>
      <c r="N132" s="156">
        <v>3477169.13</v>
      </c>
      <c r="O132" s="156">
        <v>0</v>
      </c>
      <c r="P132" s="156">
        <v>59377550</v>
      </c>
      <c r="Q132" s="156">
        <v>0</v>
      </c>
      <c r="R132" s="156">
        <v>0</v>
      </c>
      <c r="S132" s="156">
        <v>0</v>
      </c>
      <c r="T132" s="156">
        <v>0</v>
      </c>
      <c r="U132" s="156">
        <v>0</v>
      </c>
      <c r="V132" s="156">
        <v>0</v>
      </c>
      <c r="W132" s="156">
        <v>0</v>
      </c>
      <c r="X132" s="156">
        <v>0</v>
      </c>
      <c r="Y132" s="156">
        <v>0</v>
      </c>
      <c r="Z132" s="156">
        <v>0</v>
      </c>
      <c r="AA132" s="156">
        <v>0</v>
      </c>
      <c r="AB132" s="156">
        <v>0</v>
      </c>
      <c r="AC132" s="156">
        <v>0</v>
      </c>
      <c r="AD132" s="156">
        <v>0</v>
      </c>
      <c r="AE132" s="156">
        <v>0</v>
      </c>
      <c r="AF132" s="156">
        <v>59431792</v>
      </c>
      <c r="AG132" s="156">
        <v>59377550</v>
      </c>
      <c r="AH132" s="156">
        <v>-54242</v>
      </c>
      <c r="AI132" s="156">
        <v>60000000</v>
      </c>
      <c r="AJ132" s="3" t="s">
        <v>571</v>
      </c>
      <c r="AK132" s="4" t="s">
        <v>572</v>
      </c>
    </row>
    <row r="133" spans="1:37">
      <c r="A133" s="227">
        <v>7</v>
      </c>
      <c r="B133" s="228" t="s">
        <v>318</v>
      </c>
      <c r="C133" s="228">
        <v>25632425201</v>
      </c>
      <c r="D133" s="228" t="s">
        <v>440</v>
      </c>
      <c r="E133" s="228" t="s">
        <v>441</v>
      </c>
      <c r="F133" s="228" t="s">
        <v>415</v>
      </c>
      <c r="G133" s="228" t="s">
        <v>415</v>
      </c>
      <c r="H133" s="228" t="s">
        <v>415</v>
      </c>
      <c r="I133" s="228" t="s">
        <v>415</v>
      </c>
      <c r="J133" s="229">
        <v>44153</v>
      </c>
      <c r="K133" s="156">
        <v>16728833</v>
      </c>
      <c r="L133" s="156">
        <v>18036076</v>
      </c>
      <c r="M133" s="156">
        <v>18122029</v>
      </c>
      <c r="N133" s="156">
        <v>1307243.7</v>
      </c>
      <c r="O133" s="156">
        <v>0</v>
      </c>
      <c r="P133" s="156">
        <v>19133675</v>
      </c>
      <c r="Q133" s="156">
        <v>0</v>
      </c>
      <c r="R133" s="156">
        <v>0</v>
      </c>
      <c r="S133" s="156">
        <v>0</v>
      </c>
      <c r="T133" s="156">
        <v>0</v>
      </c>
      <c r="U133" s="156">
        <v>0</v>
      </c>
      <c r="V133" s="156">
        <v>0</v>
      </c>
      <c r="W133" s="156">
        <v>0</v>
      </c>
      <c r="X133" s="156">
        <v>0</v>
      </c>
      <c r="Y133" s="156">
        <v>0</v>
      </c>
      <c r="Z133" s="156">
        <v>0</v>
      </c>
      <c r="AA133" s="156">
        <v>0</v>
      </c>
      <c r="AB133" s="156">
        <v>0</v>
      </c>
      <c r="AC133" s="156">
        <v>0</v>
      </c>
      <c r="AD133" s="156">
        <v>0</v>
      </c>
      <c r="AE133" s="156">
        <v>0</v>
      </c>
      <c r="AF133" s="156">
        <v>18122029</v>
      </c>
      <c r="AG133" s="156">
        <v>19133675</v>
      </c>
      <c r="AH133" s="156">
        <v>1011645</v>
      </c>
      <c r="AI133" s="156">
        <v>19921100</v>
      </c>
      <c r="AJ133" s="3"/>
      <c r="AK133" s="4"/>
    </row>
    <row r="134" spans="1:37">
      <c r="A134" s="227">
        <v>7</v>
      </c>
      <c r="B134" s="228" t="s">
        <v>320</v>
      </c>
      <c r="C134" s="228">
        <v>43953215201</v>
      </c>
      <c r="D134" s="228" t="s">
        <v>502</v>
      </c>
      <c r="E134" s="228" t="s">
        <v>503</v>
      </c>
      <c r="F134" s="228" t="s">
        <v>415</v>
      </c>
      <c r="G134" s="228" t="s">
        <v>415</v>
      </c>
      <c r="H134" s="228" t="s">
        <v>415</v>
      </c>
      <c r="I134" s="228" t="s">
        <v>415</v>
      </c>
      <c r="J134" s="229">
        <v>44153</v>
      </c>
      <c r="K134" s="156">
        <v>4459994</v>
      </c>
      <c r="L134" s="156">
        <v>4666559</v>
      </c>
      <c r="M134" s="156">
        <v>4582670</v>
      </c>
      <c r="N134" s="156">
        <v>206564.97</v>
      </c>
      <c r="O134" s="156">
        <v>0</v>
      </c>
      <c r="P134" s="156">
        <v>4694270</v>
      </c>
      <c r="Q134" s="156">
        <v>0</v>
      </c>
      <c r="R134" s="156">
        <v>0</v>
      </c>
      <c r="S134" s="156">
        <v>0</v>
      </c>
      <c r="T134" s="156">
        <v>0</v>
      </c>
      <c r="U134" s="156">
        <v>0</v>
      </c>
      <c r="V134" s="156">
        <v>0</v>
      </c>
      <c r="W134" s="156">
        <v>0</v>
      </c>
      <c r="X134" s="156">
        <v>0</v>
      </c>
      <c r="Y134" s="156">
        <v>0</v>
      </c>
      <c r="Z134" s="156">
        <v>0</v>
      </c>
      <c r="AA134" s="156">
        <v>0</v>
      </c>
      <c r="AB134" s="156">
        <v>0</v>
      </c>
      <c r="AC134" s="156">
        <v>0</v>
      </c>
      <c r="AD134" s="156">
        <v>0</v>
      </c>
      <c r="AE134" s="156">
        <v>0</v>
      </c>
      <c r="AF134" s="156">
        <v>4582670</v>
      </c>
      <c r="AG134" s="156">
        <v>4694270</v>
      </c>
      <c r="AH134" s="156">
        <v>111600</v>
      </c>
      <c r="AI134" s="156">
        <v>4598900</v>
      </c>
      <c r="AJ134" s="3"/>
      <c r="AK134" s="4"/>
    </row>
    <row r="135" spans="1:37">
      <c r="A135" s="227">
        <v>7</v>
      </c>
      <c r="B135" s="228" t="s">
        <v>397</v>
      </c>
      <c r="C135" s="228">
        <v>44073315201</v>
      </c>
      <c r="D135" s="228" t="s">
        <v>420</v>
      </c>
      <c r="E135" s="228" t="s">
        <v>421</v>
      </c>
      <c r="F135" s="228" t="s">
        <v>415</v>
      </c>
      <c r="G135" s="228" t="s">
        <v>415</v>
      </c>
      <c r="H135" s="228" t="s">
        <v>415</v>
      </c>
      <c r="I135" s="228" t="s">
        <v>415</v>
      </c>
      <c r="J135" s="229">
        <v>44804</v>
      </c>
      <c r="K135" s="156">
        <v>3304021</v>
      </c>
      <c r="L135" s="156">
        <v>3304021</v>
      </c>
      <c r="M135" s="156">
        <v>3182990</v>
      </c>
      <c r="N135" s="156">
        <v>0</v>
      </c>
      <c r="O135" s="156">
        <v>0</v>
      </c>
      <c r="P135" s="156">
        <v>3174072</v>
      </c>
      <c r="Q135" s="156">
        <v>0</v>
      </c>
      <c r="R135" s="156">
        <v>0</v>
      </c>
      <c r="S135" s="156">
        <v>0</v>
      </c>
      <c r="T135" s="156">
        <v>0</v>
      </c>
      <c r="U135" s="156">
        <v>0</v>
      </c>
      <c r="V135" s="156">
        <v>0</v>
      </c>
      <c r="W135" s="156">
        <v>0</v>
      </c>
      <c r="X135" s="156">
        <v>0</v>
      </c>
      <c r="Y135" s="156">
        <v>0</v>
      </c>
      <c r="Z135" s="156">
        <v>0</v>
      </c>
      <c r="AA135" s="156">
        <v>0</v>
      </c>
      <c r="AB135" s="156">
        <v>0</v>
      </c>
      <c r="AC135" s="156">
        <v>0</v>
      </c>
      <c r="AD135" s="156">
        <v>0</v>
      </c>
      <c r="AE135" s="156">
        <v>0</v>
      </c>
      <c r="AF135" s="156">
        <v>3182990</v>
      </c>
      <c r="AG135" s="156">
        <v>3174072</v>
      </c>
      <c r="AH135" s="156">
        <v>-8918</v>
      </c>
      <c r="AI135" s="156">
        <v>3303500</v>
      </c>
      <c r="AJ135" s="3"/>
      <c r="AK135" s="4"/>
    </row>
    <row r="136" spans="1:37">
      <c r="A136" s="227">
        <v>7</v>
      </c>
      <c r="B136" s="228" t="s">
        <v>322</v>
      </c>
      <c r="C136" s="228">
        <v>44024815201</v>
      </c>
      <c r="D136" s="228" t="s">
        <v>426</v>
      </c>
      <c r="E136" s="228" t="s">
        <v>427</v>
      </c>
      <c r="F136" s="228" t="s">
        <v>415</v>
      </c>
      <c r="G136" s="228" t="s">
        <v>415</v>
      </c>
      <c r="H136" s="228" t="s">
        <v>415</v>
      </c>
      <c r="I136" s="228" t="s">
        <v>415</v>
      </c>
      <c r="J136" s="229">
        <v>44979</v>
      </c>
      <c r="K136" s="156">
        <v>5438332</v>
      </c>
      <c r="L136" s="156">
        <v>5435828</v>
      </c>
      <c r="M136" s="156">
        <v>5441055</v>
      </c>
      <c r="N136" s="156">
        <v>-2504.17</v>
      </c>
      <c r="O136" s="156">
        <v>0</v>
      </c>
      <c r="P136" s="156">
        <v>5414623</v>
      </c>
      <c r="Q136" s="156">
        <v>0</v>
      </c>
      <c r="R136" s="156">
        <v>0</v>
      </c>
      <c r="S136" s="156">
        <v>0</v>
      </c>
      <c r="T136" s="156">
        <v>0</v>
      </c>
      <c r="U136" s="156">
        <v>0</v>
      </c>
      <c r="V136" s="156">
        <v>0</v>
      </c>
      <c r="W136" s="156">
        <v>0</v>
      </c>
      <c r="X136" s="156">
        <v>0</v>
      </c>
      <c r="Y136" s="156">
        <v>0</v>
      </c>
      <c r="Z136" s="156">
        <v>0</v>
      </c>
      <c r="AA136" s="156">
        <v>0</v>
      </c>
      <c r="AB136" s="156">
        <v>0</v>
      </c>
      <c r="AC136" s="156">
        <v>0</v>
      </c>
      <c r="AD136" s="156">
        <v>0</v>
      </c>
      <c r="AE136" s="156">
        <v>0</v>
      </c>
      <c r="AF136" s="156">
        <v>5441055</v>
      </c>
      <c r="AG136" s="156">
        <v>5414623</v>
      </c>
      <c r="AH136" s="156">
        <v>-26432</v>
      </c>
      <c r="AI136" s="156">
        <v>5496384</v>
      </c>
      <c r="AJ136" s="3"/>
      <c r="AK136" s="4"/>
    </row>
    <row r="137" spans="1:37">
      <c r="A137" s="227">
        <v>7</v>
      </c>
      <c r="B137" s="228" t="s">
        <v>399</v>
      </c>
      <c r="C137" s="228">
        <v>44549415201</v>
      </c>
      <c r="D137" s="228" t="s">
        <v>453</v>
      </c>
      <c r="E137" s="228" t="s">
        <v>454</v>
      </c>
      <c r="F137" s="228" t="s">
        <v>415</v>
      </c>
      <c r="G137" s="228" t="s">
        <v>415</v>
      </c>
      <c r="H137" s="228" t="s">
        <v>415</v>
      </c>
      <c r="I137" s="228" t="s">
        <v>415</v>
      </c>
      <c r="J137" s="229">
        <v>45014</v>
      </c>
      <c r="K137" s="156">
        <v>4477908</v>
      </c>
      <c r="L137" s="156">
        <v>4477908</v>
      </c>
      <c r="M137" s="156">
        <v>4516174</v>
      </c>
      <c r="N137" s="156">
        <v>0</v>
      </c>
      <c r="O137" s="156">
        <v>0</v>
      </c>
      <c r="P137" s="156">
        <v>4513509</v>
      </c>
      <c r="Q137" s="156">
        <v>0</v>
      </c>
      <c r="R137" s="156">
        <v>0</v>
      </c>
      <c r="S137" s="156">
        <v>0</v>
      </c>
      <c r="T137" s="156">
        <v>0</v>
      </c>
      <c r="U137" s="156">
        <v>0</v>
      </c>
      <c r="V137" s="156">
        <v>0</v>
      </c>
      <c r="W137" s="156">
        <v>0</v>
      </c>
      <c r="X137" s="156">
        <v>0</v>
      </c>
      <c r="Y137" s="156">
        <v>0</v>
      </c>
      <c r="Z137" s="156">
        <v>0</v>
      </c>
      <c r="AA137" s="156">
        <v>0</v>
      </c>
      <c r="AB137" s="156">
        <v>0</v>
      </c>
      <c r="AC137" s="156">
        <v>0</v>
      </c>
      <c r="AD137" s="156">
        <v>0</v>
      </c>
      <c r="AE137" s="156">
        <v>0</v>
      </c>
      <c r="AF137" s="156">
        <v>4516174</v>
      </c>
      <c r="AG137" s="156">
        <v>4513509</v>
      </c>
      <c r="AH137" s="156">
        <v>-2665</v>
      </c>
      <c r="AI137" s="156">
        <v>4643300</v>
      </c>
      <c r="AJ137" s="3"/>
      <c r="AK137" s="4"/>
    </row>
    <row r="138" spans="1:37">
      <c r="A138" s="227">
        <v>7</v>
      </c>
      <c r="B138" s="228" t="s">
        <v>573</v>
      </c>
      <c r="C138" s="228">
        <v>45248755201</v>
      </c>
      <c r="D138" s="228" t="s">
        <v>432</v>
      </c>
      <c r="E138" s="228" t="s">
        <v>433</v>
      </c>
      <c r="F138" s="228" t="s">
        <v>415</v>
      </c>
      <c r="G138" s="228" t="s">
        <v>415</v>
      </c>
      <c r="H138" s="228" t="s">
        <v>415</v>
      </c>
      <c r="I138" s="228" t="s">
        <v>415</v>
      </c>
      <c r="J138" s="229">
        <v>45266</v>
      </c>
      <c r="K138" s="156">
        <v>908274</v>
      </c>
      <c r="L138" s="156">
        <v>908274</v>
      </c>
      <c r="M138" s="156">
        <v>908491</v>
      </c>
      <c r="N138" s="156">
        <v>0</v>
      </c>
      <c r="O138" s="156">
        <v>0</v>
      </c>
      <c r="P138" s="156">
        <v>908491</v>
      </c>
      <c r="Q138" s="156">
        <v>0</v>
      </c>
      <c r="R138" s="156">
        <v>0</v>
      </c>
      <c r="S138" s="156">
        <v>0</v>
      </c>
      <c r="T138" s="156">
        <v>0</v>
      </c>
      <c r="U138" s="156">
        <v>0</v>
      </c>
      <c r="V138" s="156">
        <v>0</v>
      </c>
      <c r="W138" s="156">
        <v>0</v>
      </c>
      <c r="X138" s="156">
        <v>0</v>
      </c>
      <c r="Y138" s="156">
        <v>0</v>
      </c>
      <c r="Z138" s="156">
        <v>0</v>
      </c>
      <c r="AA138" s="156">
        <v>0</v>
      </c>
      <c r="AB138" s="156">
        <v>0</v>
      </c>
      <c r="AC138" s="156">
        <v>0</v>
      </c>
      <c r="AD138" s="156">
        <v>0</v>
      </c>
      <c r="AE138" s="156">
        <v>0</v>
      </c>
      <c r="AF138" s="156">
        <v>908491</v>
      </c>
      <c r="AG138" s="156">
        <v>908491</v>
      </c>
      <c r="AH138" s="156">
        <v>0</v>
      </c>
      <c r="AI138" s="156">
        <v>1515975</v>
      </c>
      <c r="AJ138" s="3"/>
      <c r="AK138" s="4"/>
    </row>
    <row r="139" spans="1:37">
      <c r="A139" s="227">
        <v>8</v>
      </c>
      <c r="B139" s="228" t="s">
        <v>324</v>
      </c>
      <c r="C139" s="228">
        <v>43554315201</v>
      </c>
      <c r="D139" s="228" t="s">
        <v>513</v>
      </c>
      <c r="E139" s="228" t="s">
        <v>514</v>
      </c>
      <c r="F139" s="228" t="s">
        <v>415</v>
      </c>
      <c r="G139" s="228" t="s">
        <v>415</v>
      </c>
      <c r="H139" s="228" t="s">
        <v>415</v>
      </c>
      <c r="I139" s="228" t="s">
        <v>415</v>
      </c>
      <c r="J139" s="229">
        <v>43627</v>
      </c>
      <c r="K139" s="156">
        <v>244979349</v>
      </c>
      <c r="L139" s="156">
        <v>251466172</v>
      </c>
      <c r="M139" s="156">
        <v>261302745</v>
      </c>
      <c r="N139" s="156">
        <v>6486823.6100000003</v>
      </c>
      <c r="O139" s="156">
        <v>4375439</v>
      </c>
      <c r="P139" s="156">
        <v>264352629</v>
      </c>
      <c r="Q139" s="156">
        <v>0</v>
      </c>
      <c r="R139" s="156">
        <v>0</v>
      </c>
      <c r="S139" s="156">
        <v>0</v>
      </c>
      <c r="T139" s="156">
        <v>0</v>
      </c>
      <c r="U139" s="156">
        <v>0</v>
      </c>
      <c r="V139" s="156">
        <v>0</v>
      </c>
      <c r="W139" s="156">
        <v>0</v>
      </c>
      <c r="X139" s="156">
        <v>4375439</v>
      </c>
      <c r="Y139" s="156">
        <v>0</v>
      </c>
      <c r="Z139" s="156">
        <v>0</v>
      </c>
      <c r="AA139" s="156">
        <v>0</v>
      </c>
      <c r="AB139" s="156">
        <v>0</v>
      </c>
      <c r="AC139" s="156">
        <v>0</v>
      </c>
      <c r="AD139" s="156">
        <v>4375439</v>
      </c>
      <c r="AE139" s="156">
        <v>4375439</v>
      </c>
      <c r="AF139" s="156">
        <v>265678184</v>
      </c>
      <c r="AG139" s="156">
        <v>264352629</v>
      </c>
      <c r="AH139" s="156">
        <v>-1325555</v>
      </c>
      <c r="AI139" s="156">
        <v>217827999</v>
      </c>
      <c r="AJ139" s="3" t="s">
        <v>515</v>
      </c>
      <c r="AK139" s="4" t="s">
        <v>516</v>
      </c>
    </row>
    <row r="140" spans="1:37">
      <c r="A140" s="227">
        <v>8</v>
      </c>
      <c r="B140" s="228" t="s">
        <v>326</v>
      </c>
      <c r="C140" s="228">
        <v>43945755201</v>
      </c>
      <c r="D140" s="228" t="s">
        <v>453</v>
      </c>
      <c r="E140" s="228" t="s">
        <v>454</v>
      </c>
      <c r="F140" s="228" t="s">
        <v>415</v>
      </c>
      <c r="G140" s="228" t="s">
        <v>415</v>
      </c>
      <c r="H140" s="228" t="s">
        <v>415</v>
      </c>
      <c r="I140" s="228" t="s">
        <v>415</v>
      </c>
      <c r="J140" s="229">
        <v>44306</v>
      </c>
      <c r="K140" s="156">
        <v>21999573</v>
      </c>
      <c r="L140" s="156">
        <v>23015619</v>
      </c>
      <c r="M140" s="156">
        <v>24415437</v>
      </c>
      <c r="N140" s="156">
        <v>1016045.86</v>
      </c>
      <c r="O140" s="156">
        <v>0</v>
      </c>
      <c r="P140" s="156">
        <v>25168122</v>
      </c>
      <c r="Q140" s="156">
        <v>0</v>
      </c>
      <c r="R140" s="156">
        <v>0</v>
      </c>
      <c r="S140" s="156">
        <v>0</v>
      </c>
      <c r="T140" s="156">
        <v>0</v>
      </c>
      <c r="U140" s="156">
        <v>0</v>
      </c>
      <c r="V140" s="156">
        <v>0</v>
      </c>
      <c r="W140" s="156">
        <v>0</v>
      </c>
      <c r="X140" s="156">
        <v>0</v>
      </c>
      <c r="Y140" s="156">
        <v>0</v>
      </c>
      <c r="Z140" s="156">
        <v>0</v>
      </c>
      <c r="AA140" s="156">
        <v>0</v>
      </c>
      <c r="AB140" s="156">
        <v>0</v>
      </c>
      <c r="AC140" s="156">
        <v>0</v>
      </c>
      <c r="AD140" s="156">
        <v>0</v>
      </c>
      <c r="AE140" s="156">
        <v>0</v>
      </c>
      <c r="AF140" s="156">
        <v>24415437</v>
      </c>
      <c r="AG140" s="156">
        <v>25168122</v>
      </c>
      <c r="AH140" s="156">
        <v>752685</v>
      </c>
      <c r="AI140" s="156">
        <v>23025803</v>
      </c>
      <c r="AJ140" s="3"/>
      <c r="AK140" s="4"/>
    </row>
    <row r="141" spans="1:37">
      <c r="A141" s="227">
        <v>8</v>
      </c>
      <c r="B141" s="228" t="s">
        <v>328</v>
      </c>
      <c r="C141" s="228">
        <v>44262415201</v>
      </c>
      <c r="D141" s="228" t="s">
        <v>413</v>
      </c>
      <c r="E141" s="228" t="s">
        <v>414</v>
      </c>
      <c r="F141" s="228" t="s">
        <v>415</v>
      </c>
      <c r="G141" s="228" t="s">
        <v>415</v>
      </c>
      <c r="H141" s="228" t="s">
        <v>415</v>
      </c>
      <c r="I141" s="228" t="s">
        <v>415</v>
      </c>
      <c r="J141" s="229">
        <v>44663</v>
      </c>
      <c r="K141" s="156">
        <v>12517000</v>
      </c>
      <c r="L141" s="156">
        <v>12877010</v>
      </c>
      <c r="M141" s="156">
        <v>12203064</v>
      </c>
      <c r="N141" s="156">
        <v>360009.96</v>
      </c>
      <c r="O141" s="156">
        <v>0</v>
      </c>
      <c r="P141" s="156">
        <v>12123596</v>
      </c>
      <c r="Q141" s="156">
        <v>0</v>
      </c>
      <c r="R141" s="156">
        <v>0</v>
      </c>
      <c r="S141" s="156">
        <v>0</v>
      </c>
      <c r="T141" s="156">
        <v>0</v>
      </c>
      <c r="U141" s="156">
        <v>0</v>
      </c>
      <c r="V141" s="156">
        <v>0</v>
      </c>
      <c r="W141" s="156">
        <v>0</v>
      </c>
      <c r="X141" s="156">
        <v>0</v>
      </c>
      <c r="Y141" s="156">
        <v>0</v>
      </c>
      <c r="Z141" s="156">
        <v>0</v>
      </c>
      <c r="AA141" s="156">
        <v>0</v>
      </c>
      <c r="AB141" s="156">
        <v>0</v>
      </c>
      <c r="AC141" s="156">
        <v>0</v>
      </c>
      <c r="AD141" s="156">
        <v>0</v>
      </c>
      <c r="AE141" s="156">
        <v>0</v>
      </c>
      <c r="AF141" s="156">
        <v>12203064</v>
      </c>
      <c r="AG141" s="156">
        <v>12123596</v>
      </c>
      <c r="AH141" s="156">
        <v>-79468</v>
      </c>
      <c r="AI141" s="156">
        <v>13936524</v>
      </c>
      <c r="AJ141" s="3"/>
      <c r="AK141" s="4"/>
    </row>
    <row r="142" spans="1:37">
      <c r="A142" s="227">
        <v>8</v>
      </c>
      <c r="B142" s="228" t="s">
        <v>330</v>
      </c>
      <c r="C142" s="228">
        <v>44925315201</v>
      </c>
      <c r="D142" s="228" t="s">
        <v>444</v>
      </c>
      <c r="E142" s="228" t="s">
        <v>445</v>
      </c>
      <c r="F142" s="228" t="s">
        <v>415</v>
      </c>
      <c r="G142" s="228" t="s">
        <v>415</v>
      </c>
      <c r="H142" s="228" t="s">
        <v>415</v>
      </c>
      <c r="I142" s="228" t="s">
        <v>415</v>
      </c>
      <c r="J142" s="229">
        <v>44698</v>
      </c>
      <c r="K142" s="156">
        <v>5565378</v>
      </c>
      <c r="L142" s="156">
        <v>5757378</v>
      </c>
      <c r="M142" s="156">
        <v>5730235</v>
      </c>
      <c r="N142" s="156">
        <v>192000</v>
      </c>
      <c r="O142" s="156">
        <v>0</v>
      </c>
      <c r="P142" s="156">
        <v>5763102</v>
      </c>
      <c r="Q142" s="156">
        <v>0</v>
      </c>
      <c r="R142" s="156">
        <v>0</v>
      </c>
      <c r="S142" s="156">
        <v>0</v>
      </c>
      <c r="T142" s="156">
        <v>0</v>
      </c>
      <c r="U142" s="156">
        <v>0</v>
      </c>
      <c r="V142" s="156">
        <v>0</v>
      </c>
      <c r="W142" s="156">
        <v>0</v>
      </c>
      <c r="X142" s="156">
        <v>0</v>
      </c>
      <c r="Y142" s="156">
        <v>0</v>
      </c>
      <c r="Z142" s="156">
        <v>0</v>
      </c>
      <c r="AA142" s="156">
        <v>0</v>
      </c>
      <c r="AB142" s="156">
        <v>0</v>
      </c>
      <c r="AC142" s="156">
        <v>0</v>
      </c>
      <c r="AD142" s="156">
        <v>0</v>
      </c>
      <c r="AE142" s="156">
        <v>0</v>
      </c>
      <c r="AF142" s="156">
        <v>5730235</v>
      </c>
      <c r="AG142" s="156">
        <v>5763102</v>
      </c>
      <c r="AH142" s="156">
        <v>32867</v>
      </c>
      <c r="AI142" s="156">
        <v>5213380</v>
      </c>
      <c r="AJ142" s="3"/>
      <c r="AK142" s="4"/>
    </row>
    <row r="143" spans="1:37">
      <c r="A143" s="227">
        <v>8</v>
      </c>
      <c r="B143" s="228" t="s">
        <v>332</v>
      </c>
      <c r="C143" s="228">
        <v>42897215201</v>
      </c>
      <c r="D143" s="228" t="s">
        <v>436</v>
      </c>
      <c r="E143" s="228" t="s">
        <v>437</v>
      </c>
      <c r="F143" s="228" t="s">
        <v>415</v>
      </c>
      <c r="G143" s="228" t="s">
        <v>415</v>
      </c>
      <c r="H143" s="228" t="s">
        <v>415</v>
      </c>
      <c r="I143" s="228" t="s">
        <v>415</v>
      </c>
      <c r="J143" s="229">
        <v>44817</v>
      </c>
      <c r="K143" s="156">
        <v>2504148</v>
      </c>
      <c r="L143" s="156">
        <v>2711373</v>
      </c>
      <c r="M143" s="156">
        <v>2646645</v>
      </c>
      <c r="N143" s="156">
        <v>207225.59</v>
      </c>
      <c r="O143" s="156">
        <v>0</v>
      </c>
      <c r="P143" s="156">
        <v>2646645</v>
      </c>
      <c r="Q143" s="156">
        <v>0</v>
      </c>
      <c r="R143" s="156">
        <v>0</v>
      </c>
      <c r="S143" s="156">
        <v>0</v>
      </c>
      <c r="T143" s="156">
        <v>0</v>
      </c>
      <c r="U143" s="156">
        <v>0</v>
      </c>
      <c r="V143" s="156">
        <v>0</v>
      </c>
      <c r="W143" s="156">
        <v>0</v>
      </c>
      <c r="X143" s="156">
        <v>0</v>
      </c>
      <c r="Y143" s="156">
        <v>0</v>
      </c>
      <c r="Z143" s="156">
        <v>0</v>
      </c>
      <c r="AA143" s="156">
        <v>0</v>
      </c>
      <c r="AB143" s="156">
        <v>0</v>
      </c>
      <c r="AC143" s="156">
        <v>0</v>
      </c>
      <c r="AD143" s="156">
        <v>0</v>
      </c>
      <c r="AE143" s="156">
        <v>0</v>
      </c>
      <c r="AF143" s="156">
        <v>2646645</v>
      </c>
      <c r="AG143" s="156">
        <v>2646645</v>
      </c>
      <c r="AH143" s="156">
        <v>0</v>
      </c>
      <c r="AI143" s="156">
        <v>4806557</v>
      </c>
      <c r="AJ143" s="3"/>
      <c r="AK143" s="4"/>
    </row>
    <row r="144" spans="1:37">
      <c r="A144" s="227">
        <v>8</v>
      </c>
      <c r="B144" s="228" t="s">
        <v>334</v>
      </c>
      <c r="C144" s="228">
        <v>43578625201</v>
      </c>
      <c r="D144" s="228" t="s">
        <v>420</v>
      </c>
      <c r="E144" s="228" t="s">
        <v>421</v>
      </c>
      <c r="F144" s="228" t="s">
        <v>415</v>
      </c>
      <c r="G144" s="228" t="s">
        <v>415</v>
      </c>
      <c r="H144" s="228" t="s">
        <v>415</v>
      </c>
      <c r="I144" s="228" t="s">
        <v>415</v>
      </c>
      <c r="J144" s="229">
        <v>44859</v>
      </c>
      <c r="K144" s="156">
        <v>2596848</v>
      </c>
      <c r="L144" s="156">
        <v>2612139</v>
      </c>
      <c r="M144" s="156">
        <v>2505813</v>
      </c>
      <c r="N144" s="156">
        <v>15291.47</v>
      </c>
      <c r="O144" s="156">
        <v>0</v>
      </c>
      <c r="P144" s="156">
        <v>2503780</v>
      </c>
      <c r="Q144" s="156">
        <v>0</v>
      </c>
      <c r="R144" s="156">
        <v>0</v>
      </c>
      <c r="S144" s="156">
        <v>0</v>
      </c>
      <c r="T144" s="156">
        <v>0</v>
      </c>
      <c r="U144" s="156">
        <v>0</v>
      </c>
      <c r="V144" s="156">
        <v>0</v>
      </c>
      <c r="W144" s="156">
        <v>0</v>
      </c>
      <c r="X144" s="156">
        <v>0</v>
      </c>
      <c r="Y144" s="156">
        <v>0</v>
      </c>
      <c r="Z144" s="156">
        <v>0</v>
      </c>
      <c r="AA144" s="156">
        <v>0</v>
      </c>
      <c r="AB144" s="156">
        <v>0</v>
      </c>
      <c r="AC144" s="156">
        <v>0</v>
      </c>
      <c r="AD144" s="156">
        <v>0</v>
      </c>
      <c r="AE144" s="156">
        <v>0</v>
      </c>
      <c r="AF144" s="156">
        <v>2505813</v>
      </c>
      <c r="AG144" s="156">
        <v>2503780</v>
      </c>
      <c r="AH144" s="156">
        <v>-2033</v>
      </c>
      <c r="AI144" s="156">
        <v>2699146</v>
      </c>
      <c r="AJ144" s="3"/>
      <c r="AK144" s="4"/>
    </row>
    <row r="145" spans="1:37">
      <c r="A145" s="227">
        <v>8</v>
      </c>
      <c r="B145" s="228" t="s">
        <v>336</v>
      </c>
      <c r="C145" s="228">
        <v>44171915201</v>
      </c>
      <c r="D145" s="228" t="s">
        <v>574</v>
      </c>
      <c r="E145" s="228" t="s">
        <v>575</v>
      </c>
      <c r="F145" s="228" t="s">
        <v>415</v>
      </c>
      <c r="G145" s="228" t="s">
        <v>415</v>
      </c>
      <c r="H145" s="228" t="s">
        <v>415</v>
      </c>
      <c r="I145" s="228" t="s">
        <v>415</v>
      </c>
      <c r="J145" s="229">
        <v>44859</v>
      </c>
      <c r="K145" s="156">
        <v>21849074</v>
      </c>
      <c r="L145" s="156">
        <v>22014286</v>
      </c>
      <c r="M145" s="156">
        <v>22325271</v>
      </c>
      <c r="N145" s="156">
        <v>165212</v>
      </c>
      <c r="O145" s="156">
        <v>0</v>
      </c>
      <c r="P145" s="156">
        <v>22094324</v>
      </c>
      <c r="Q145" s="156">
        <v>0</v>
      </c>
      <c r="R145" s="156">
        <v>0</v>
      </c>
      <c r="S145" s="156">
        <v>0</v>
      </c>
      <c r="T145" s="156">
        <v>0</v>
      </c>
      <c r="U145" s="156">
        <v>0</v>
      </c>
      <c r="V145" s="156">
        <v>0</v>
      </c>
      <c r="W145" s="156">
        <v>0</v>
      </c>
      <c r="X145" s="156">
        <v>0</v>
      </c>
      <c r="Y145" s="156">
        <v>0</v>
      </c>
      <c r="Z145" s="156">
        <v>0</v>
      </c>
      <c r="AA145" s="156">
        <v>0</v>
      </c>
      <c r="AB145" s="156">
        <v>0</v>
      </c>
      <c r="AC145" s="156">
        <v>0</v>
      </c>
      <c r="AD145" s="156">
        <v>0</v>
      </c>
      <c r="AE145" s="156">
        <v>0</v>
      </c>
      <c r="AF145" s="156">
        <v>22325271</v>
      </c>
      <c r="AG145" s="156">
        <v>22094324</v>
      </c>
      <c r="AH145" s="156">
        <v>-230948</v>
      </c>
      <c r="AI145" s="156">
        <v>21254880</v>
      </c>
      <c r="AJ145" s="3"/>
      <c r="AK145" s="4"/>
    </row>
    <row r="146" spans="1:37">
      <c r="A146" s="227">
        <v>8</v>
      </c>
      <c r="B146" s="228" t="s">
        <v>338</v>
      </c>
      <c r="C146" s="228">
        <v>43854915201</v>
      </c>
      <c r="D146" s="228" t="s">
        <v>494</v>
      </c>
      <c r="E146" s="228" t="s">
        <v>495</v>
      </c>
      <c r="F146" s="228" t="s">
        <v>415</v>
      </c>
      <c r="G146" s="228" t="s">
        <v>415</v>
      </c>
      <c r="H146" s="228" t="s">
        <v>415</v>
      </c>
      <c r="I146" s="228" t="s">
        <v>415</v>
      </c>
      <c r="J146" s="229">
        <v>45181</v>
      </c>
      <c r="K146" s="156">
        <v>1133672</v>
      </c>
      <c r="L146" s="156">
        <v>1158672</v>
      </c>
      <c r="M146" s="156">
        <v>1068668</v>
      </c>
      <c r="N146" s="156">
        <v>25000</v>
      </c>
      <c r="O146" s="156">
        <v>0</v>
      </c>
      <c r="P146" s="156">
        <v>1068668</v>
      </c>
      <c r="Q146" s="156">
        <v>0</v>
      </c>
      <c r="R146" s="156">
        <v>0</v>
      </c>
      <c r="S146" s="156">
        <v>0</v>
      </c>
      <c r="T146" s="156">
        <v>0</v>
      </c>
      <c r="U146" s="156">
        <v>0</v>
      </c>
      <c r="V146" s="156">
        <v>0</v>
      </c>
      <c r="W146" s="156">
        <v>0</v>
      </c>
      <c r="X146" s="156">
        <v>0</v>
      </c>
      <c r="Y146" s="156">
        <v>0</v>
      </c>
      <c r="Z146" s="156">
        <v>0</v>
      </c>
      <c r="AA146" s="156">
        <v>0</v>
      </c>
      <c r="AB146" s="156">
        <v>0</v>
      </c>
      <c r="AC146" s="156">
        <v>0</v>
      </c>
      <c r="AD146" s="156">
        <v>0</v>
      </c>
      <c r="AE146" s="156">
        <v>0</v>
      </c>
      <c r="AF146" s="156">
        <v>1068668</v>
      </c>
      <c r="AG146" s="156">
        <v>1068668</v>
      </c>
      <c r="AH146" s="156">
        <v>0</v>
      </c>
      <c r="AI146" s="156">
        <v>2868747</v>
      </c>
      <c r="AJ146" s="3"/>
      <c r="AK146" s="4"/>
    </row>
    <row r="147" spans="1:37">
      <c r="A147" s="182"/>
      <c r="B147" s="177"/>
      <c r="C147" s="177"/>
      <c r="D147" s="177"/>
      <c r="E147" s="177"/>
      <c r="F147" s="177"/>
      <c r="G147" s="177"/>
      <c r="H147" s="177"/>
      <c r="I147" s="177"/>
      <c r="J147" s="178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80"/>
      <c r="AK147" s="181"/>
    </row>
    <row r="148" spans="1:37">
      <c r="A148" s="182"/>
      <c r="B148" s="177"/>
      <c r="C148" s="177"/>
      <c r="D148" s="177"/>
      <c r="E148" s="177"/>
      <c r="F148" s="177"/>
      <c r="G148" s="177"/>
      <c r="H148" s="177"/>
      <c r="I148" s="177"/>
      <c r="J148" s="178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80"/>
      <c r="AK148" s="181"/>
    </row>
    <row r="149" spans="1:37">
      <c r="A149" s="182"/>
      <c r="B149" s="177"/>
      <c r="C149" s="177"/>
      <c r="D149" s="177"/>
      <c r="E149" s="177"/>
      <c r="F149" s="177"/>
      <c r="G149" s="177"/>
      <c r="H149" s="177"/>
      <c r="I149" s="177"/>
      <c r="J149" s="178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80"/>
      <c r="AK149" s="181"/>
    </row>
    <row r="150" spans="1:37">
      <c r="A150" s="182"/>
      <c r="B150" s="177"/>
      <c r="C150" s="177"/>
      <c r="D150" s="177"/>
      <c r="E150" s="177"/>
      <c r="F150" s="177"/>
      <c r="G150" s="177"/>
      <c r="H150" s="177"/>
      <c r="I150" s="177"/>
      <c r="J150" s="178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80"/>
      <c r="AK150" s="181"/>
    </row>
    <row r="151" spans="1:37">
      <c r="A151" s="182"/>
      <c r="B151" s="177"/>
      <c r="C151" s="177"/>
      <c r="D151" s="177"/>
      <c r="E151" s="177"/>
      <c r="F151" s="177"/>
      <c r="G151" s="177"/>
      <c r="H151" s="177"/>
      <c r="I151" s="177"/>
      <c r="J151" s="178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80"/>
      <c r="AK151" s="181"/>
    </row>
    <row r="152" spans="1:37">
      <c r="A152" s="182"/>
      <c r="B152" s="177"/>
      <c r="C152" s="177"/>
      <c r="D152" s="177"/>
      <c r="E152" s="177"/>
      <c r="F152" s="177"/>
      <c r="G152" s="177"/>
      <c r="H152" s="177"/>
      <c r="I152" s="177"/>
      <c r="J152" s="178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80"/>
      <c r="AK152" s="181"/>
    </row>
    <row r="153" spans="1:37">
      <c r="A153" s="182"/>
      <c r="B153" s="177"/>
      <c r="C153" s="177"/>
      <c r="D153" s="177"/>
      <c r="E153" s="177"/>
      <c r="F153" s="177"/>
      <c r="G153" s="177"/>
      <c r="H153" s="177"/>
      <c r="I153" s="177"/>
      <c r="J153" s="178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80"/>
      <c r="AK153" s="181"/>
    </row>
    <row r="154" spans="1:37">
      <c r="A154" s="182"/>
      <c r="B154" s="177"/>
      <c r="C154" s="177"/>
      <c r="D154" s="177"/>
      <c r="E154" s="177"/>
      <c r="F154" s="177"/>
      <c r="G154" s="177"/>
      <c r="H154" s="177"/>
      <c r="I154" s="177"/>
      <c r="J154" s="178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80"/>
      <c r="AK154" s="181"/>
    </row>
    <row r="155" spans="1:37">
      <c r="A155" s="182"/>
      <c r="B155" s="177"/>
      <c r="C155" s="177"/>
      <c r="D155" s="177"/>
      <c r="E155" s="177"/>
      <c r="F155" s="177"/>
      <c r="G155" s="177"/>
      <c r="H155" s="177"/>
      <c r="I155" s="177"/>
      <c r="J155" s="178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80"/>
      <c r="AK155" s="181"/>
    </row>
    <row r="156" spans="1:37">
      <c r="A156" s="182"/>
      <c r="B156" s="177"/>
      <c r="C156" s="177"/>
      <c r="D156" s="177"/>
      <c r="E156" s="177"/>
      <c r="F156" s="177"/>
      <c r="G156" s="177"/>
      <c r="H156" s="177"/>
      <c r="I156" s="177"/>
      <c r="J156" s="178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80"/>
      <c r="AK156" s="181"/>
    </row>
    <row r="157" spans="1:37">
      <c r="A157" s="182"/>
      <c r="B157" s="177"/>
      <c r="C157" s="177"/>
      <c r="D157" s="177"/>
      <c r="E157" s="177"/>
      <c r="F157" s="177"/>
      <c r="G157" s="177"/>
      <c r="H157" s="177"/>
      <c r="I157" s="177"/>
      <c r="J157" s="178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80"/>
      <c r="AK157" s="181"/>
    </row>
    <row r="158" spans="1:37">
      <c r="A158" s="182"/>
      <c r="B158" s="177"/>
      <c r="C158" s="177"/>
      <c r="D158" s="177"/>
      <c r="E158" s="177"/>
      <c r="F158" s="177"/>
      <c r="G158" s="177"/>
      <c r="H158" s="177"/>
      <c r="I158" s="177"/>
      <c r="J158" s="178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80"/>
      <c r="AK158" s="181"/>
    </row>
    <row r="159" spans="1:37">
      <c r="A159" s="182"/>
      <c r="B159" s="177"/>
      <c r="C159" s="177"/>
      <c r="D159" s="177"/>
      <c r="E159" s="177"/>
      <c r="F159" s="177"/>
      <c r="G159" s="177"/>
      <c r="H159" s="177"/>
      <c r="I159" s="177"/>
      <c r="J159" s="178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80"/>
      <c r="AK159" s="181"/>
    </row>
    <row r="160" spans="1:37">
      <c r="A160" s="182"/>
      <c r="B160" s="177"/>
      <c r="C160" s="177"/>
      <c r="D160" s="177"/>
      <c r="E160" s="177"/>
      <c r="F160" s="177"/>
      <c r="G160" s="177"/>
      <c r="H160" s="177"/>
      <c r="I160" s="177"/>
      <c r="J160" s="178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80"/>
      <c r="AK160" s="181"/>
    </row>
    <row r="161" spans="1:37">
      <c r="A161" s="182"/>
      <c r="B161" s="177"/>
      <c r="C161" s="177"/>
      <c r="D161" s="177"/>
      <c r="E161" s="177"/>
      <c r="F161" s="177"/>
      <c r="G161" s="177"/>
      <c r="H161" s="177"/>
      <c r="I161" s="177"/>
      <c r="J161" s="178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80"/>
      <c r="AK161" s="181"/>
    </row>
    <row r="162" spans="1:37">
      <c r="A162" s="182"/>
      <c r="B162" s="177"/>
      <c r="C162" s="177"/>
      <c r="D162" s="177"/>
      <c r="E162" s="177"/>
      <c r="F162" s="177"/>
      <c r="G162" s="177"/>
      <c r="H162" s="177"/>
      <c r="I162" s="177"/>
      <c r="J162" s="178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80"/>
      <c r="AK162" s="181"/>
    </row>
    <row r="163" spans="1:37">
      <c r="A163" s="182"/>
      <c r="B163" s="177"/>
      <c r="C163" s="177"/>
      <c r="D163" s="177"/>
      <c r="E163" s="177"/>
      <c r="F163" s="177"/>
      <c r="G163" s="177"/>
      <c r="H163" s="177"/>
      <c r="I163" s="177"/>
      <c r="J163" s="178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80"/>
      <c r="AK163" s="181"/>
    </row>
    <row r="164" spans="1:37">
      <c r="A164" s="182"/>
      <c r="B164" s="177"/>
      <c r="C164" s="177"/>
      <c r="D164" s="177"/>
      <c r="E164" s="177"/>
      <c r="F164" s="177"/>
      <c r="G164" s="177"/>
      <c r="H164" s="177"/>
      <c r="I164" s="177"/>
      <c r="J164" s="178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80"/>
      <c r="AK164" s="181"/>
    </row>
    <row r="165" spans="1:37">
      <c r="A165" s="182"/>
      <c r="B165" s="177"/>
      <c r="C165" s="177"/>
      <c r="D165" s="177"/>
      <c r="E165" s="177"/>
      <c r="F165" s="177"/>
      <c r="G165" s="177"/>
      <c r="H165" s="177"/>
      <c r="I165" s="177"/>
      <c r="J165" s="178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80"/>
      <c r="AK165" s="181"/>
    </row>
    <row r="166" spans="1:37">
      <c r="A166" s="182"/>
      <c r="B166" s="177"/>
      <c r="C166" s="177"/>
      <c r="D166" s="177"/>
      <c r="E166" s="177"/>
      <c r="F166" s="177"/>
      <c r="G166" s="177"/>
      <c r="H166" s="177"/>
      <c r="I166" s="177"/>
      <c r="J166" s="178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80"/>
      <c r="AK166" s="181"/>
    </row>
    <row r="167" spans="1:37">
      <c r="A167" s="182"/>
      <c r="B167" s="177"/>
      <c r="C167" s="177"/>
      <c r="D167" s="177"/>
      <c r="E167" s="177"/>
      <c r="F167" s="177"/>
      <c r="G167" s="177"/>
      <c r="H167" s="177"/>
      <c r="I167" s="177"/>
      <c r="J167" s="178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80"/>
      <c r="AK167" s="181"/>
    </row>
    <row r="168" spans="1:37">
      <c r="A168" s="182"/>
      <c r="B168" s="177"/>
      <c r="C168" s="177"/>
      <c r="D168" s="177"/>
      <c r="E168" s="177"/>
      <c r="F168" s="177"/>
      <c r="G168" s="177"/>
      <c r="H168" s="177"/>
      <c r="I168" s="177"/>
      <c r="J168" s="178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80"/>
      <c r="AK168" s="181"/>
    </row>
    <row r="169" spans="1:37">
      <c r="A169" s="182"/>
      <c r="B169" s="177"/>
      <c r="C169" s="177"/>
      <c r="D169" s="177"/>
      <c r="E169" s="177"/>
      <c r="F169" s="177"/>
      <c r="G169" s="177"/>
      <c r="H169" s="177"/>
      <c r="I169" s="177"/>
      <c r="J169" s="178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80"/>
      <c r="AK169" s="181"/>
    </row>
    <row r="170" spans="1:37">
      <c r="A170" s="182"/>
      <c r="B170" s="177"/>
      <c r="C170" s="177"/>
      <c r="D170" s="177"/>
      <c r="E170" s="177"/>
      <c r="F170" s="177"/>
      <c r="G170" s="177"/>
      <c r="H170" s="177"/>
      <c r="I170" s="177"/>
      <c r="J170" s="178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80"/>
      <c r="AK170" s="181"/>
    </row>
    <row r="171" spans="1:37">
      <c r="A171" s="182"/>
      <c r="B171" s="177"/>
      <c r="C171" s="177"/>
      <c r="D171" s="177"/>
      <c r="E171" s="177"/>
      <c r="F171" s="177"/>
      <c r="G171" s="177"/>
      <c r="H171" s="177"/>
      <c r="I171" s="177"/>
      <c r="J171" s="178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80"/>
      <c r="AK171" s="181"/>
    </row>
    <row r="172" spans="1:37">
      <c r="A172" s="182"/>
      <c r="B172" s="177"/>
      <c r="C172" s="177"/>
      <c r="D172" s="177"/>
      <c r="E172" s="177"/>
      <c r="F172" s="177"/>
      <c r="G172" s="177"/>
      <c r="H172" s="177"/>
      <c r="I172" s="177"/>
      <c r="J172" s="178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80"/>
      <c r="AK172" s="181"/>
    </row>
    <row r="173" spans="1:37">
      <c r="A173" s="182"/>
      <c r="B173" s="177"/>
      <c r="C173" s="177"/>
      <c r="D173" s="177"/>
      <c r="E173" s="177"/>
      <c r="F173" s="177"/>
      <c r="G173" s="177"/>
      <c r="H173" s="177"/>
      <c r="I173" s="177"/>
      <c r="J173" s="178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80"/>
      <c r="AK173" s="181"/>
    </row>
    <row r="174" spans="1:37">
      <c r="A174" s="182"/>
      <c r="B174" s="177"/>
      <c r="C174" s="177"/>
      <c r="D174" s="177"/>
      <c r="E174" s="177"/>
      <c r="F174" s="177"/>
      <c r="G174" s="177"/>
      <c r="H174" s="177"/>
      <c r="I174" s="177"/>
      <c r="J174" s="178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80"/>
      <c r="AK174" s="181"/>
    </row>
    <row r="175" spans="1:37">
      <c r="A175" s="182"/>
      <c r="B175" s="177"/>
      <c r="C175" s="177"/>
      <c r="D175" s="177"/>
      <c r="E175" s="177"/>
      <c r="F175" s="177"/>
      <c r="G175" s="177"/>
      <c r="H175" s="177"/>
      <c r="I175" s="177"/>
      <c r="J175" s="178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80"/>
      <c r="AK175" s="181"/>
    </row>
    <row r="176" spans="1:37">
      <c r="A176" s="182"/>
      <c r="B176" s="177"/>
      <c r="C176" s="177"/>
      <c r="D176" s="177"/>
      <c r="E176" s="177"/>
      <c r="F176" s="177"/>
      <c r="G176" s="177"/>
      <c r="H176" s="177"/>
      <c r="I176" s="177"/>
      <c r="J176" s="178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80"/>
      <c r="AK176" s="181"/>
    </row>
    <row r="177" spans="1:37">
      <c r="A177" s="182"/>
      <c r="B177" s="177"/>
      <c r="C177" s="177"/>
      <c r="D177" s="177"/>
      <c r="E177" s="177"/>
      <c r="F177" s="177"/>
      <c r="G177" s="177"/>
      <c r="H177" s="177"/>
      <c r="I177" s="177"/>
      <c r="J177" s="178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80"/>
      <c r="AK177" s="181"/>
    </row>
    <row r="178" spans="1:37">
      <c r="A178" s="182"/>
      <c r="B178" s="177"/>
      <c r="C178" s="177"/>
      <c r="D178" s="177"/>
      <c r="E178" s="177"/>
      <c r="F178" s="177"/>
      <c r="G178" s="177"/>
      <c r="H178" s="177"/>
      <c r="I178" s="177"/>
      <c r="J178" s="178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80"/>
      <c r="AK178" s="181"/>
    </row>
    <row r="179" spans="1:37">
      <c r="A179" s="182"/>
      <c r="B179" s="177"/>
      <c r="C179" s="177"/>
      <c r="D179" s="177"/>
      <c r="E179" s="177"/>
      <c r="F179" s="177"/>
      <c r="G179" s="177"/>
      <c r="H179" s="177"/>
      <c r="I179" s="177"/>
      <c r="J179" s="178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80"/>
      <c r="AK179" s="181"/>
    </row>
    <row r="180" spans="1:37">
      <c r="A180" s="182"/>
      <c r="B180" s="177"/>
      <c r="C180" s="177"/>
      <c r="D180" s="177"/>
      <c r="E180" s="177"/>
      <c r="F180" s="177"/>
      <c r="G180" s="177"/>
      <c r="H180" s="177"/>
      <c r="I180" s="177"/>
      <c r="J180" s="178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80"/>
      <c r="AK180" s="181"/>
    </row>
    <row r="181" spans="1:37">
      <c r="A181" s="182"/>
      <c r="B181" s="177"/>
      <c r="C181" s="177"/>
      <c r="D181" s="177"/>
      <c r="E181" s="177"/>
      <c r="F181" s="177"/>
      <c r="G181" s="177"/>
      <c r="H181" s="177"/>
      <c r="I181" s="177"/>
      <c r="J181" s="178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80"/>
      <c r="AK181" s="181"/>
    </row>
    <row r="182" spans="1:37">
      <c r="A182" s="182"/>
      <c r="B182" s="177"/>
      <c r="C182" s="177"/>
      <c r="D182" s="177"/>
      <c r="E182" s="177"/>
      <c r="F182" s="177"/>
      <c r="G182" s="177"/>
      <c r="H182" s="177"/>
      <c r="I182" s="177"/>
      <c r="J182" s="178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80"/>
      <c r="AK182" s="181"/>
    </row>
    <row r="183" spans="1:37">
      <c r="A183" s="182"/>
      <c r="B183" s="177"/>
      <c r="C183" s="177"/>
      <c r="D183" s="177"/>
      <c r="E183" s="177"/>
      <c r="F183" s="177"/>
      <c r="G183" s="177"/>
      <c r="H183" s="177"/>
      <c r="I183" s="177"/>
      <c r="J183" s="178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80"/>
      <c r="AK183" s="181"/>
    </row>
    <row r="184" spans="1:37">
      <c r="A184" s="182"/>
      <c r="B184" s="177"/>
      <c r="C184" s="177"/>
      <c r="D184" s="177"/>
      <c r="E184" s="177"/>
      <c r="F184" s="177"/>
      <c r="G184" s="177"/>
      <c r="H184" s="177"/>
      <c r="I184" s="177"/>
      <c r="J184" s="178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80"/>
      <c r="AK184" s="181"/>
    </row>
    <row r="185" spans="1:37">
      <c r="A185" s="182"/>
      <c r="B185" s="177"/>
      <c r="C185" s="177"/>
      <c r="D185" s="177"/>
      <c r="E185" s="177"/>
      <c r="F185" s="177"/>
      <c r="G185" s="177"/>
      <c r="H185" s="177"/>
      <c r="I185" s="177"/>
      <c r="J185" s="178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80"/>
      <c r="AK185" s="181"/>
    </row>
    <row r="186" spans="1:37">
      <c r="A186" s="182"/>
      <c r="B186" s="177"/>
      <c r="C186" s="177"/>
      <c r="D186" s="177"/>
      <c r="E186" s="177"/>
      <c r="F186" s="177"/>
      <c r="G186" s="177"/>
      <c r="H186" s="177"/>
      <c r="I186" s="177"/>
      <c r="J186" s="178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80"/>
      <c r="AK186" s="181"/>
    </row>
    <row r="187" spans="1:37">
      <c r="A187" s="182"/>
      <c r="B187" s="177"/>
      <c r="C187" s="177"/>
      <c r="D187" s="177"/>
      <c r="E187" s="177"/>
      <c r="F187" s="177"/>
      <c r="G187" s="177"/>
      <c r="H187" s="177"/>
      <c r="I187" s="177"/>
      <c r="J187" s="178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80"/>
      <c r="AK187" s="181"/>
    </row>
    <row r="188" spans="1:37">
      <c r="A188" s="182"/>
      <c r="B188" s="177"/>
      <c r="C188" s="177"/>
      <c r="D188" s="177"/>
      <c r="E188" s="177"/>
      <c r="F188" s="177"/>
      <c r="G188" s="177"/>
      <c r="H188" s="177"/>
      <c r="I188" s="177"/>
      <c r="J188" s="178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80"/>
      <c r="AK188" s="181"/>
    </row>
    <row r="189" spans="1:37">
      <c r="A189" s="182"/>
      <c r="B189" s="177"/>
      <c r="C189" s="177"/>
      <c r="D189" s="177"/>
      <c r="E189" s="177"/>
      <c r="F189" s="177"/>
      <c r="G189" s="177"/>
      <c r="H189" s="177"/>
      <c r="I189" s="177"/>
      <c r="J189" s="178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80"/>
      <c r="AK189" s="181"/>
    </row>
    <row r="190" spans="1:37">
      <c r="A190" s="182"/>
      <c r="B190" s="177"/>
      <c r="C190" s="177"/>
      <c r="D190" s="177"/>
      <c r="E190" s="177"/>
      <c r="F190" s="177"/>
      <c r="G190" s="177"/>
      <c r="H190" s="177"/>
      <c r="I190" s="177"/>
      <c r="J190" s="178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80"/>
      <c r="AK190" s="181"/>
    </row>
    <row r="191" spans="1:37">
      <c r="A191" s="182"/>
      <c r="B191" s="177"/>
      <c r="C191" s="177"/>
      <c r="D191" s="177"/>
      <c r="E191" s="177"/>
      <c r="F191" s="177"/>
      <c r="G191" s="177"/>
      <c r="H191" s="177"/>
      <c r="I191" s="177"/>
      <c r="J191" s="178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80"/>
      <c r="AK191" s="181"/>
    </row>
    <row r="192" spans="1:37">
      <c r="A192" s="182"/>
      <c r="B192" s="177"/>
      <c r="C192" s="177"/>
      <c r="D192" s="177"/>
      <c r="E192" s="177"/>
      <c r="F192" s="177"/>
      <c r="G192" s="177"/>
      <c r="H192" s="177"/>
      <c r="I192" s="177"/>
      <c r="J192" s="178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80"/>
      <c r="AK192" s="181"/>
    </row>
    <row r="193" spans="1:37">
      <c r="A193" s="182"/>
      <c r="B193" s="177"/>
      <c r="C193" s="177"/>
      <c r="D193" s="177"/>
      <c r="E193" s="177"/>
      <c r="F193" s="177"/>
      <c r="G193" s="177"/>
      <c r="H193" s="177"/>
      <c r="I193" s="177"/>
      <c r="J193" s="178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80"/>
      <c r="AK193" s="181"/>
    </row>
    <row r="194" spans="1:37">
      <c r="A194" s="182"/>
      <c r="B194" s="177"/>
      <c r="C194" s="177"/>
      <c r="D194" s="177"/>
      <c r="E194" s="177"/>
      <c r="F194" s="177"/>
      <c r="G194" s="177"/>
      <c r="H194" s="177"/>
      <c r="I194" s="177"/>
      <c r="J194" s="178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80"/>
      <c r="AK194" s="181"/>
    </row>
    <row r="195" spans="1:37">
      <c r="A195" s="182"/>
      <c r="B195" s="177"/>
      <c r="C195" s="177"/>
      <c r="D195" s="177"/>
      <c r="E195" s="177"/>
      <c r="F195" s="177"/>
      <c r="G195" s="177"/>
      <c r="H195" s="177"/>
      <c r="I195" s="177"/>
      <c r="J195" s="178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80"/>
      <c r="AK195" s="181"/>
    </row>
    <row r="196" spans="1:37">
      <c r="A196" s="182"/>
      <c r="B196" s="177"/>
      <c r="C196" s="177"/>
      <c r="D196" s="177"/>
      <c r="E196" s="177"/>
      <c r="F196" s="177"/>
      <c r="G196" s="177"/>
      <c r="H196" s="177"/>
      <c r="I196" s="177"/>
      <c r="J196" s="178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80"/>
      <c r="AK196" s="181"/>
    </row>
    <row r="197" spans="1:37">
      <c r="A197" s="182"/>
      <c r="B197" s="177"/>
      <c r="C197" s="177"/>
      <c r="D197" s="177"/>
      <c r="E197" s="177"/>
      <c r="F197" s="177"/>
      <c r="G197" s="177"/>
      <c r="H197" s="177"/>
      <c r="I197" s="177"/>
      <c r="J197" s="178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80"/>
      <c r="AK197" s="181"/>
    </row>
    <row r="198" spans="1:37">
      <c r="A198" s="182"/>
      <c r="B198" s="177"/>
      <c r="C198" s="177"/>
      <c r="D198" s="177"/>
      <c r="E198" s="177"/>
      <c r="F198" s="177"/>
      <c r="G198" s="177"/>
      <c r="H198" s="177"/>
      <c r="I198" s="177"/>
      <c r="J198" s="178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80"/>
      <c r="AK198" s="181"/>
    </row>
    <row r="199" spans="1:37">
      <c r="A199" s="182"/>
      <c r="B199" s="177"/>
      <c r="C199" s="177"/>
      <c r="D199" s="177"/>
      <c r="E199" s="177"/>
      <c r="F199" s="177"/>
      <c r="G199" s="177"/>
      <c r="H199" s="177"/>
      <c r="I199" s="177"/>
      <c r="J199" s="178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80"/>
      <c r="AK199" s="181"/>
    </row>
    <row r="200" spans="1:37">
      <c r="A200" s="182"/>
      <c r="B200" s="177"/>
      <c r="C200" s="177"/>
      <c r="D200" s="177"/>
      <c r="E200" s="177"/>
      <c r="F200" s="177"/>
      <c r="G200" s="177"/>
      <c r="H200" s="177"/>
      <c r="I200" s="177"/>
      <c r="J200" s="178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80"/>
      <c r="AK200" s="181"/>
    </row>
    <row r="201" spans="1:37">
      <c r="A201" s="182"/>
      <c r="B201" s="177"/>
      <c r="C201" s="177"/>
      <c r="D201" s="177"/>
      <c r="E201" s="177"/>
      <c r="F201" s="177"/>
      <c r="G201" s="177"/>
      <c r="H201" s="177"/>
      <c r="I201" s="177"/>
      <c r="J201" s="178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80"/>
      <c r="AK201" s="181"/>
    </row>
    <row r="202" spans="1:37">
      <c r="A202" s="182"/>
      <c r="B202" s="177"/>
      <c r="C202" s="177"/>
      <c r="D202" s="177"/>
      <c r="E202" s="177"/>
      <c r="F202" s="177"/>
      <c r="G202" s="177"/>
      <c r="H202" s="177"/>
      <c r="I202" s="177"/>
      <c r="J202" s="178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80"/>
      <c r="AK202" s="181"/>
    </row>
    <row r="203" spans="1:37">
      <c r="A203" s="182"/>
      <c r="B203" s="177"/>
      <c r="C203" s="177"/>
      <c r="D203" s="177"/>
      <c r="E203" s="177"/>
      <c r="F203" s="177"/>
      <c r="G203" s="177"/>
      <c r="H203" s="177"/>
      <c r="I203" s="177"/>
      <c r="J203" s="178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80"/>
      <c r="AK203" s="181"/>
    </row>
    <row r="204" spans="1:37">
      <c r="A204" s="182"/>
      <c r="B204" s="177"/>
      <c r="C204" s="177"/>
      <c r="D204" s="177"/>
      <c r="E204" s="177"/>
      <c r="F204" s="177"/>
      <c r="G204" s="177"/>
      <c r="H204" s="177"/>
      <c r="I204" s="177"/>
      <c r="J204" s="178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80"/>
      <c r="AK204" s="181"/>
    </row>
    <row r="205" spans="1:37">
      <c r="A205" s="182"/>
      <c r="B205" s="177"/>
      <c r="C205" s="177"/>
      <c r="D205" s="177"/>
      <c r="E205" s="177"/>
      <c r="F205" s="177"/>
      <c r="G205" s="177"/>
      <c r="H205" s="177"/>
      <c r="I205" s="177"/>
      <c r="J205" s="178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80"/>
      <c r="AK205" s="181"/>
    </row>
    <row r="206" spans="1:37">
      <c r="A206" s="182"/>
      <c r="B206" s="177"/>
      <c r="C206" s="177"/>
      <c r="D206" s="177"/>
      <c r="E206" s="177"/>
      <c r="F206" s="177"/>
      <c r="G206" s="177"/>
      <c r="H206" s="177"/>
      <c r="I206" s="177"/>
      <c r="J206" s="178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80"/>
      <c r="AK206" s="181"/>
    </row>
    <row r="207" spans="1:37">
      <c r="A207" s="182"/>
      <c r="B207" s="177"/>
      <c r="C207" s="177"/>
      <c r="D207" s="177"/>
      <c r="E207" s="177"/>
      <c r="F207" s="177"/>
      <c r="G207" s="177"/>
      <c r="H207" s="177"/>
      <c r="I207" s="177"/>
      <c r="J207" s="178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80"/>
      <c r="AK207" s="181"/>
    </row>
    <row r="208" spans="1:37">
      <c r="A208" s="182"/>
      <c r="B208" s="177"/>
      <c r="C208" s="177"/>
      <c r="D208" s="177"/>
      <c r="E208" s="177"/>
      <c r="F208" s="177"/>
      <c r="G208" s="177"/>
      <c r="H208" s="177"/>
      <c r="I208" s="177"/>
      <c r="J208" s="178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80"/>
      <c r="AK208" s="181"/>
    </row>
    <row r="209" spans="1:37">
      <c r="A209" s="182"/>
      <c r="B209" s="177"/>
      <c r="C209" s="177"/>
      <c r="D209" s="177"/>
      <c r="E209" s="177"/>
      <c r="F209" s="177"/>
      <c r="G209" s="177"/>
      <c r="H209" s="177"/>
      <c r="I209" s="177"/>
      <c r="J209" s="178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80"/>
      <c r="AK209" s="181"/>
    </row>
    <row r="210" spans="1:37">
      <c r="A210" s="182"/>
      <c r="B210" s="177"/>
      <c r="C210" s="177"/>
      <c r="D210" s="177"/>
      <c r="E210" s="177"/>
      <c r="F210" s="177"/>
      <c r="G210" s="177"/>
      <c r="H210" s="177"/>
      <c r="I210" s="177"/>
      <c r="J210" s="178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80"/>
      <c r="AK210" s="181"/>
    </row>
    <row r="211" spans="1:37">
      <c r="A211" s="182"/>
      <c r="B211" s="177"/>
      <c r="C211" s="177"/>
      <c r="D211" s="177"/>
      <c r="E211" s="177"/>
      <c r="F211" s="177"/>
      <c r="G211" s="177"/>
      <c r="H211" s="177"/>
      <c r="I211" s="177"/>
      <c r="J211" s="178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80"/>
      <c r="AK211" s="181"/>
    </row>
    <row r="212" spans="1:37">
      <c r="A212" s="182"/>
      <c r="B212" s="177"/>
      <c r="C212" s="177"/>
      <c r="D212" s="177"/>
      <c r="E212" s="177"/>
      <c r="F212" s="177"/>
      <c r="G212" s="177"/>
      <c r="H212" s="177"/>
      <c r="I212" s="177"/>
      <c r="J212" s="178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80"/>
      <c r="AK212" s="181"/>
    </row>
    <row r="213" spans="1:37">
      <c r="A213" s="182"/>
      <c r="B213" s="177"/>
      <c r="C213" s="177"/>
      <c r="D213" s="177"/>
      <c r="E213" s="177"/>
      <c r="F213" s="177"/>
      <c r="G213" s="177"/>
      <c r="H213" s="177"/>
      <c r="I213" s="177"/>
      <c r="J213" s="178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80"/>
      <c r="AK213" s="181"/>
    </row>
    <row r="214" spans="1:37">
      <c r="A214" s="182"/>
      <c r="B214" s="177"/>
      <c r="C214" s="177"/>
      <c r="D214" s="177"/>
      <c r="E214" s="177"/>
      <c r="F214" s="177"/>
      <c r="G214" s="177"/>
      <c r="H214" s="177"/>
      <c r="I214" s="177"/>
      <c r="J214" s="178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80"/>
      <c r="AK214" s="181"/>
    </row>
    <row r="215" spans="1:37">
      <c r="A215" s="182"/>
      <c r="B215" s="177"/>
      <c r="C215" s="177"/>
      <c r="D215" s="177"/>
      <c r="E215" s="177"/>
      <c r="F215" s="177"/>
      <c r="G215" s="177"/>
      <c r="H215" s="177"/>
      <c r="I215" s="177"/>
      <c r="J215" s="178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80"/>
      <c r="AK215" s="181"/>
    </row>
    <row r="216" spans="1:37">
      <c r="A216" s="182"/>
      <c r="B216" s="177"/>
      <c r="C216" s="177"/>
      <c r="D216" s="177"/>
      <c r="E216" s="177"/>
      <c r="F216" s="177"/>
      <c r="G216" s="177"/>
      <c r="H216" s="177"/>
      <c r="I216" s="177"/>
      <c r="J216" s="178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80"/>
      <c r="AK216" s="181"/>
    </row>
    <row r="217" spans="1:37">
      <c r="A217" s="182"/>
      <c r="B217" s="177"/>
      <c r="C217" s="177"/>
      <c r="D217" s="177"/>
      <c r="E217" s="177"/>
      <c r="F217" s="177"/>
      <c r="G217" s="177"/>
      <c r="H217" s="177"/>
      <c r="I217" s="177"/>
      <c r="J217" s="178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80"/>
      <c r="AK217" s="181"/>
    </row>
    <row r="218" spans="1:37">
      <c r="A218" s="182"/>
      <c r="B218" s="177"/>
      <c r="C218" s="177"/>
      <c r="D218" s="177"/>
      <c r="E218" s="177"/>
      <c r="F218" s="177"/>
      <c r="G218" s="177"/>
      <c r="H218" s="177"/>
      <c r="I218" s="177"/>
      <c r="J218" s="178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80"/>
      <c r="AK218" s="181"/>
    </row>
    <row r="219" spans="1:37">
      <c r="A219" s="182"/>
      <c r="B219" s="177"/>
      <c r="C219" s="177"/>
      <c r="D219" s="177"/>
      <c r="E219" s="177"/>
      <c r="F219" s="177"/>
      <c r="G219" s="177"/>
      <c r="H219" s="177"/>
      <c r="I219" s="177"/>
      <c r="J219" s="178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80"/>
      <c r="AK219" s="181"/>
    </row>
    <row r="220" spans="1:37">
      <c r="A220" s="182"/>
      <c r="B220" s="177"/>
      <c r="C220" s="177"/>
      <c r="D220" s="177"/>
      <c r="E220" s="177"/>
      <c r="F220" s="177"/>
      <c r="G220" s="177"/>
      <c r="H220" s="177"/>
      <c r="I220" s="177"/>
      <c r="J220" s="178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80"/>
      <c r="AK220" s="181"/>
    </row>
    <row r="221" spans="1:37">
      <c r="A221" s="182"/>
      <c r="B221" s="177"/>
      <c r="C221" s="177"/>
      <c r="D221" s="177"/>
      <c r="E221" s="177"/>
      <c r="F221" s="177"/>
      <c r="G221" s="177"/>
      <c r="H221" s="177"/>
      <c r="I221" s="177"/>
      <c r="J221" s="178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80"/>
      <c r="AK221" s="181"/>
    </row>
    <row r="222" spans="1:37">
      <c r="A222" s="182"/>
      <c r="B222" s="177"/>
      <c r="C222" s="177"/>
      <c r="D222" s="177"/>
      <c r="E222" s="177"/>
      <c r="F222" s="177"/>
      <c r="G222" s="177"/>
      <c r="H222" s="177"/>
      <c r="I222" s="177"/>
      <c r="J222" s="178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80"/>
      <c r="AK222" s="181"/>
    </row>
    <row r="223" spans="1:37">
      <c r="A223" s="182"/>
      <c r="B223" s="177"/>
      <c r="C223" s="177"/>
      <c r="D223" s="177"/>
      <c r="E223" s="177"/>
      <c r="F223" s="177"/>
      <c r="G223" s="177"/>
      <c r="H223" s="177"/>
      <c r="I223" s="177"/>
      <c r="J223" s="178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80"/>
      <c r="AK223" s="181"/>
    </row>
    <row r="224" spans="1:37">
      <c r="A224" s="182"/>
      <c r="B224" s="177"/>
      <c r="C224" s="177"/>
      <c r="D224" s="177"/>
      <c r="E224" s="177"/>
      <c r="F224" s="177"/>
      <c r="G224" s="177"/>
      <c r="H224" s="177"/>
      <c r="I224" s="177"/>
      <c r="J224" s="178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80"/>
      <c r="AK224" s="181"/>
    </row>
    <row r="225" spans="1:37">
      <c r="A225" s="182"/>
      <c r="B225" s="177"/>
      <c r="C225" s="177"/>
      <c r="D225" s="177"/>
      <c r="E225" s="177"/>
      <c r="F225" s="177"/>
      <c r="G225" s="177"/>
      <c r="H225" s="177"/>
      <c r="I225" s="177"/>
      <c r="J225" s="178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80"/>
      <c r="AK225" s="181"/>
    </row>
    <row r="226" spans="1:37">
      <c r="A226" s="182"/>
      <c r="B226" s="177"/>
      <c r="C226" s="177"/>
      <c r="D226" s="177"/>
      <c r="E226" s="177"/>
      <c r="F226" s="177"/>
      <c r="G226" s="177"/>
      <c r="H226" s="177"/>
      <c r="I226" s="177"/>
      <c r="J226" s="178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80"/>
      <c r="AK226" s="181"/>
    </row>
    <row r="227" spans="1:37">
      <c r="A227" s="182"/>
      <c r="B227" s="177"/>
      <c r="C227" s="177"/>
      <c r="D227" s="177"/>
      <c r="E227" s="177"/>
      <c r="F227" s="177"/>
      <c r="G227" s="177"/>
      <c r="H227" s="177"/>
      <c r="I227" s="177"/>
      <c r="J227" s="178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80"/>
      <c r="AK227" s="181"/>
    </row>
    <row r="228" spans="1:37">
      <c r="A228" s="182"/>
      <c r="B228" s="177"/>
      <c r="C228" s="177"/>
      <c r="D228" s="177"/>
      <c r="E228" s="177"/>
      <c r="F228" s="177"/>
      <c r="G228" s="177"/>
      <c r="H228" s="177"/>
      <c r="I228" s="177"/>
      <c r="J228" s="178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80"/>
      <c r="AK228" s="181"/>
    </row>
    <row r="229" spans="1:37">
      <c r="A229" s="182"/>
      <c r="B229" s="177"/>
      <c r="C229" s="177"/>
      <c r="D229" s="177"/>
      <c r="E229" s="177"/>
      <c r="F229" s="177"/>
      <c r="G229" s="177"/>
      <c r="H229" s="177"/>
      <c r="I229" s="177"/>
      <c r="J229" s="178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80"/>
      <c r="AK229" s="181"/>
    </row>
    <row r="230" spans="1:37">
      <c r="A230" s="182"/>
      <c r="B230" s="177"/>
      <c r="C230" s="177"/>
      <c r="D230" s="177"/>
      <c r="E230" s="177"/>
      <c r="F230" s="177"/>
      <c r="G230" s="177"/>
      <c r="H230" s="177"/>
      <c r="I230" s="177"/>
      <c r="J230" s="178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80"/>
      <c r="AK230" s="181"/>
    </row>
    <row r="231" spans="1:37">
      <c r="A231" s="182"/>
      <c r="B231" s="177"/>
      <c r="C231" s="177"/>
      <c r="D231" s="177"/>
      <c r="E231" s="177"/>
      <c r="F231" s="177"/>
      <c r="G231" s="177"/>
      <c r="H231" s="177"/>
      <c r="I231" s="177"/>
      <c r="J231" s="178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80"/>
      <c r="AK231" s="181"/>
    </row>
    <row r="232" spans="1:37">
      <c r="A232" s="182"/>
      <c r="B232" s="177"/>
      <c r="C232" s="177"/>
      <c r="D232" s="177"/>
      <c r="E232" s="177"/>
      <c r="F232" s="177"/>
      <c r="G232" s="177"/>
      <c r="H232" s="177"/>
      <c r="I232" s="177"/>
      <c r="J232" s="178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80"/>
      <c r="AK232" s="181"/>
    </row>
    <row r="233" spans="1:37">
      <c r="A233" s="182"/>
      <c r="B233" s="177"/>
      <c r="C233" s="177"/>
      <c r="D233" s="177"/>
      <c r="E233" s="177"/>
      <c r="F233" s="177"/>
      <c r="G233" s="177"/>
      <c r="H233" s="177"/>
      <c r="I233" s="177"/>
      <c r="J233" s="178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80"/>
      <c r="AK233" s="181"/>
    </row>
    <row r="234" spans="1:37">
      <c r="A234" s="182"/>
      <c r="B234" s="177"/>
      <c r="C234" s="177"/>
      <c r="D234" s="177"/>
      <c r="E234" s="177"/>
      <c r="F234" s="177"/>
      <c r="G234" s="177"/>
      <c r="H234" s="177"/>
      <c r="I234" s="177"/>
      <c r="J234" s="178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80"/>
      <c r="AK234" s="181"/>
    </row>
    <row r="235" spans="1:37">
      <c r="A235" s="182"/>
      <c r="B235" s="177"/>
      <c r="C235" s="177"/>
      <c r="D235" s="177"/>
      <c r="E235" s="177"/>
      <c r="F235" s="177"/>
      <c r="G235" s="177"/>
      <c r="H235" s="177"/>
      <c r="I235" s="177"/>
      <c r="J235" s="178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80"/>
      <c r="AK235" s="181"/>
    </row>
    <row r="236" spans="1:37">
      <c r="A236" s="182"/>
      <c r="B236" s="177"/>
      <c r="C236" s="177"/>
      <c r="D236" s="177"/>
      <c r="E236" s="177"/>
      <c r="F236" s="177"/>
      <c r="G236" s="177"/>
      <c r="H236" s="177"/>
      <c r="I236" s="177"/>
      <c r="J236" s="178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80"/>
      <c r="AK236" s="181"/>
    </row>
    <row r="237" spans="1:37">
      <c r="A237" s="182"/>
      <c r="B237" s="177"/>
      <c r="C237" s="177"/>
      <c r="D237" s="177"/>
      <c r="E237" s="177"/>
      <c r="F237" s="177"/>
      <c r="G237" s="177"/>
      <c r="H237" s="177"/>
      <c r="I237" s="177"/>
      <c r="J237" s="178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80"/>
      <c r="AK237" s="181"/>
    </row>
    <row r="238" spans="1:37">
      <c r="A238" s="182"/>
      <c r="B238" s="177"/>
      <c r="C238" s="177"/>
      <c r="D238" s="177"/>
      <c r="E238" s="177"/>
      <c r="F238" s="177"/>
      <c r="G238" s="177"/>
      <c r="H238" s="177"/>
      <c r="I238" s="177"/>
      <c r="J238" s="178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80"/>
      <c r="AK238" s="181"/>
    </row>
    <row r="239" spans="1:37">
      <c r="A239" s="182"/>
      <c r="B239" s="177"/>
      <c r="C239" s="177"/>
      <c r="D239" s="177"/>
      <c r="E239" s="177"/>
      <c r="F239" s="177"/>
      <c r="G239" s="177"/>
      <c r="H239" s="177"/>
      <c r="I239" s="177"/>
      <c r="J239" s="178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80"/>
      <c r="AK239" s="181"/>
    </row>
    <row r="240" spans="1:37">
      <c r="A240" s="182"/>
      <c r="B240" s="177"/>
      <c r="C240" s="177"/>
      <c r="D240" s="177"/>
      <c r="E240" s="177"/>
      <c r="F240" s="177"/>
      <c r="G240" s="177"/>
      <c r="H240" s="177"/>
      <c r="I240" s="177"/>
      <c r="J240" s="178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1"/>
    </row>
    <row r="241" spans="1:37">
      <c r="A241" s="182"/>
      <c r="B241" s="177"/>
      <c r="C241" s="177"/>
      <c r="D241" s="177"/>
      <c r="E241" s="177"/>
      <c r="F241" s="177"/>
      <c r="G241" s="177"/>
      <c r="H241" s="177"/>
      <c r="I241" s="177"/>
      <c r="J241" s="178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1"/>
    </row>
    <row r="242" spans="1:37">
      <c r="A242" s="182"/>
      <c r="B242" s="177"/>
      <c r="C242" s="177"/>
      <c r="D242" s="177"/>
      <c r="E242" s="177"/>
      <c r="F242" s="177"/>
      <c r="G242" s="177"/>
      <c r="H242" s="177"/>
      <c r="I242" s="177"/>
      <c r="J242" s="178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1"/>
    </row>
    <row r="243" spans="1:37">
      <c r="A243" s="182"/>
      <c r="B243" s="177"/>
      <c r="C243" s="177"/>
      <c r="D243" s="177"/>
      <c r="E243" s="177"/>
      <c r="F243" s="177"/>
      <c r="G243" s="177"/>
      <c r="H243" s="177"/>
      <c r="I243" s="177"/>
      <c r="J243" s="178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1"/>
    </row>
    <row r="244" spans="1:37">
      <c r="A244" s="182"/>
      <c r="B244" s="177"/>
      <c r="C244" s="177"/>
      <c r="D244" s="177"/>
      <c r="E244" s="177"/>
      <c r="F244" s="177"/>
      <c r="G244" s="177"/>
      <c r="H244" s="177"/>
      <c r="I244" s="177"/>
      <c r="J244" s="178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80"/>
      <c r="AK244" s="181"/>
    </row>
    <row r="245" spans="1:37">
      <c r="A245" s="182"/>
      <c r="B245" s="177"/>
      <c r="C245" s="177"/>
      <c r="D245" s="177"/>
      <c r="E245" s="177"/>
      <c r="F245" s="177"/>
      <c r="G245" s="177"/>
      <c r="H245" s="177"/>
      <c r="I245" s="177"/>
      <c r="J245" s="178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80"/>
      <c r="AK245" s="181"/>
    </row>
    <row r="246" spans="1:37">
      <c r="A246" s="182"/>
      <c r="B246" s="177"/>
      <c r="C246" s="177"/>
      <c r="D246" s="177"/>
      <c r="E246" s="177"/>
      <c r="F246" s="177"/>
      <c r="G246" s="177"/>
      <c r="H246" s="177"/>
      <c r="I246" s="177"/>
      <c r="J246" s="178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80"/>
      <c r="AK246" s="181"/>
    </row>
    <row r="247" spans="1:37">
      <c r="A247" s="182"/>
      <c r="B247" s="177"/>
      <c r="C247" s="177"/>
      <c r="D247" s="177"/>
      <c r="E247" s="177"/>
      <c r="F247" s="177"/>
      <c r="G247" s="177"/>
      <c r="H247" s="177"/>
      <c r="I247" s="177"/>
      <c r="J247" s="178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80"/>
      <c r="AK247" s="181"/>
    </row>
    <row r="248" spans="1:37">
      <c r="A248" s="182"/>
      <c r="B248" s="177"/>
      <c r="C248" s="177"/>
      <c r="D248" s="177"/>
      <c r="E248" s="177"/>
      <c r="F248" s="177"/>
      <c r="G248" s="177"/>
      <c r="H248" s="177"/>
      <c r="I248" s="177"/>
      <c r="J248" s="178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80"/>
      <c r="AK248" s="181"/>
    </row>
    <row r="249" spans="1:37">
      <c r="A249" s="182"/>
      <c r="B249" s="177"/>
      <c r="C249" s="177"/>
      <c r="D249" s="177"/>
      <c r="E249" s="177"/>
      <c r="F249" s="177"/>
      <c r="G249" s="177"/>
      <c r="H249" s="177"/>
      <c r="I249" s="177"/>
      <c r="J249" s="178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80"/>
      <c r="AK249" s="181"/>
    </row>
    <row r="250" spans="1:37">
      <c r="A250" s="182"/>
      <c r="B250" s="177"/>
      <c r="C250" s="177"/>
      <c r="D250" s="177"/>
      <c r="E250" s="177"/>
      <c r="F250" s="177"/>
      <c r="G250" s="177"/>
      <c r="H250" s="177"/>
      <c r="I250" s="177"/>
      <c r="J250" s="178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80"/>
      <c r="AK250" s="181"/>
    </row>
    <row r="251" spans="1:37">
      <c r="A251" s="182"/>
      <c r="B251" s="177"/>
      <c r="C251" s="177"/>
      <c r="D251" s="177"/>
      <c r="E251" s="177"/>
      <c r="F251" s="177"/>
      <c r="G251" s="177"/>
      <c r="H251" s="177"/>
      <c r="I251" s="177"/>
      <c r="J251" s="178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1"/>
    </row>
    <row r="252" spans="1:37">
      <c r="A252" s="182"/>
      <c r="B252" s="177"/>
      <c r="C252" s="177"/>
      <c r="D252" s="177"/>
      <c r="E252" s="177"/>
      <c r="F252" s="177"/>
      <c r="G252" s="177"/>
      <c r="H252" s="177"/>
      <c r="I252" s="177"/>
      <c r="J252" s="178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1"/>
    </row>
    <row r="253" spans="1:37">
      <c r="A253" s="182"/>
      <c r="B253" s="177"/>
      <c r="C253" s="177"/>
      <c r="D253" s="177"/>
      <c r="E253" s="177"/>
      <c r="F253" s="177"/>
      <c r="G253" s="177"/>
      <c r="H253" s="177"/>
      <c r="I253" s="177"/>
      <c r="J253" s="178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80"/>
      <c r="AK253" s="181"/>
    </row>
    <row r="254" spans="1:37">
      <c r="A254" s="182"/>
      <c r="B254" s="177"/>
      <c r="C254" s="177"/>
      <c r="D254" s="177"/>
      <c r="E254" s="177"/>
      <c r="F254" s="177"/>
      <c r="G254" s="177"/>
      <c r="H254" s="177"/>
      <c r="I254" s="177"/>
      <c r="J254" s="178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80"/>
      <c r="AK254" s="181"/>
    </row>
    <row r="255" spans="1:37">
      <c r="A255" s="182"/>
      <c r="B255" s="177"/>
      <c r="C255" s="177"/>
      <c r="D255" s="177"/>
      <c r="E255" s="177"/>
      <c r="F255" s="177"/>
      <c r="G255" s="177"/>
      <c r="H255" s="177"/>
      <c r="I255" s="177"/>
      <c r="J255" s="178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80"/>
      <c r="AK255" s="181"/>
    </row>
    <row r="256" spans="1:37">
      <c r="A256" s="182"/>
      <c r="B256" s="177"/>
      <c r="C256" s="177"/>
      <c r="D256" s="177"/>
      <c r="E256" s="177"/>
      <c r="F256" s="177"/>
      <c r="G256" s="177"/>
      <c r="H256" s="177"/>
      <c r="I256" s="177"/>
      <c r="J256" s="178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80"/>
      <c r="AK256" s="181"/>
    </row>
    <row r="257" spans="1:37">
      <c r="A257" s="182"/>
      <c r="B257" s="177"/>
      <c r="C257" s="177"/>
      <c r="D257" s="177"/>
      <c r="E257" s="177"/>
      <c r="F257" s="177"/>
      <c r="G257" s="177"/>
      <c r="H257" s="177"/>
      <c r="I257" s="177"/>
      <c r="J257" s="178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80"/>
      <c r="AK257" s="181"/>
    </row>
    <row r="258" spans="1:37">
      <c r="A258" s="182"/>
      <c r="B258" s="177"/>
      <c r="C258" s="177"/>
      <c r="D258" s="177"/>
      <c r="E258" s="177"/>
      <c r="F258" s="177"/>
      <c r="G258" s="177"/>
      <c r="H258" s="177"/>
      <c r="I258" s="177"/>
      <c r="J258" s="178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80"/>
      <c r="AK258" s="181"/>
    </row>
    <row r="259" spans="1:37">
      <c r="A259" s="182"/>
      <c r="B259" s="177"/>
      <c r="C259" s="177"/>
      <c r="D259" s="177"/>
      <c r="E259" s="177"/>
      <c r="F259" s="177"/>
      <c r="G259" s="177"/>
      <c r="H259" s="177"/>
      <c r="I259" s="177"/>
      <c r="J259" s="178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80"/>
      <c r="AK259" s="181"/>
    </row>
    <row r="260" spans="1:37">
      <c r="A260" s="182"/>
      <c r="B260" s="177"/>
      <c r="C260" s="177"/>
      <c r="D260" s="177"/>
      <c r="E260" s="177"/>
      <c r="F260" s="177"/>
      <c r="G260" s="177"/>
      <c r="H260" s="177"/>
      <c r="I260" s="177"/>
      <c r="J260" s="178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80"/>
      <c r="AK260" s="181"/>
    </row>
    <row r="261" spans="1:37">
      <c r="A261" s="182"/>
      <c r="B261" s="177"/>
      <c r="C261" s="177"/>
      <c r="D261" s="177"/>
      <c r="E261" s="177"/>
      <c r="F261" s="177"/>
      <c r="G261" s="177"/>
      <c r="H261" s="177"/>
      <c r="I261" s="177"/>
      <c r="J261" s="178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80"/>
      <c r="AK261" s="181"/>
    </row>
    <row r="262" spans="1:37">
      <c r="A262" s="182"/>
      <c r="B262" s="177"/>
      <c r="C262" s="177"/>
      <c r="D262" s="177"/>
      <c r="E262" s="177"/>
      <c r="F262" s="177"/>
      <c r="G262" s="177"/>
      <c r="H262" s="177"/>
      <c r="I262" s="177"/>
      <c r="J262" s="178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80"/>
      <c r="AK262" s="181"/>
    </row>
    <row r="263" spans="1:37">
      <c r="A263" s="182"/>
      <c r="B263" s="177"/>
      <c r="C263" s="177"/>
      <c r="D263" s="177"/>
      <c r="E263" s="177"/>
      <c r="F263" s="177"/>
      <c r="G263" s="177"/>
      <c r="H263" s="177"/>
      <c r="I263" s="177"/>
      <c r="J263" s="178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80"/>
      <c r="AK263" s="181"/>
    </row>
    <row r="264" spans="1:37">
      <c r="A264" s="182"/>
      <c r="B264" s="177"/>
      <c r="C264" s="177"/>
      <c r="D264" s="177"/>
      <c r="E264" s="177"/>
      <c r="F264" s="177"/>
      <c r="G264" s="177"/>
      <c r="H264" s="177"/>
      <c r="I264" s="177"/>
      <c r="J264" s="178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80"/>
      <c r="AK264" s="181"/>
    </row>
    <row r="265" spans="1:37">
      <c r="A265" s="182"/>
      <c r="B265" s="177"/>
      <c r="C265" s="177"/>
      <c r="D265" s="177"/>
      <c r="E265" s="177"/>
      <c r="F265" s="177"/>
      <c r="G265" s="177"/>
      <c r="H265" s="177"/>
      <c r="I265" s="177"/>
      <c r="J265" s="178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80"/>
      <c r="AK265" s="181"/>
    </row>
    <row r="266" spans="1:37">
      <c r="A266" s="182"/>
      <c r="B266" s="177"/>
      <c r="C266" s="177"/>
      <c r="D266" s="177"/>
      <c r="E266" s="177"/>
      <c r="F266" s="177"/>
      <c r="G266" s="177"/>
      <c r="H266" s="177"/>
      <c r="I266" s="177"/>
      <c r="J266" s="178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80"/>
      <c r="AK266" s="181"/>
    </row>
    <row r="267" spans="1:37">
      <c r="A267" s="182"/>
      <c r="B267" s="177"/>
      <c r="C267" s="177"/>
      <c r="D267" s="177"/>
      <c r="E267" s="177"/>
      <c r="F267" s="177"/>
      <c r="G267" s="177"/>
      <c r="H267" s="177"/>
      <c r="I267" s="177"/>
      <c r="J267" s="178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80"/>
      <c r="AK267" s="181"/>
    </row>
    <row r="268" spans="1:37">
      <c r="A268" s="182"/>
      <c r="B268" s="177"/>
      <c r="C268" s="177"/>
      <c r="D268" s="177"/>
      <c r="E268" s="177"/>
      <c r="F268" s="177"/>
      <c r="G268" s="177"/>
      <c r="H268" s="177"/>
      <c r="I268" s="177"/>
      <c r="J268" s="178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80"/>
      <c r="AK268" s="181"/>
    </row>
    <row r="269" spans="1:37">
      <c r="A269" s="182"/>
      <c r="B269" s="177"/>
      <c r="C269" s="177"/>
      <c r="D269" s="177"/>
      <c r="E269" s="177"/>
      <c r="F269" s="177"/>
      <c r="G269" s="177"/>
      <c r="H269" s="177"/>
      <c r="I269" s="177"/>
      <c r="J269" s="178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80"/>
      <c r="AK269" s="181"/>
    </row>
    <row r="270" spans="1:37">
      <c r="A270" s="182"/>
      <c r="B270" s="177"/>
      <c r="C270" s="177"/>
      <c r="D270" s="177"/>
      <c r="E270" s="177"/>
      <c r="F270" s="177"/>
      <c r="G270" s="177"/>
      <c r="H270" s="177"/>
      <c r="I270" s="177"/>
      <c r="J270" s="178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80"/>
      <c r="AK270" s="181"/>
    </row>
    <row r="271" spans="1:37">
      <c r="A271" s="182"/>
      <c r="B271" s="177"/>
      <c r="C271" s="177"/>
      <c r="D271" s="177"/>
      <c r="E271" s="177"/>
      <c r="F271" s="177"/>
      <c r="G271" s="177"/>
      <c r="H271" s="177"/>
      <c r="I271" s="177"/>
      <c r="J271" s="178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80"/>
      <c r="AK271" s="181"/>
    </row>
    <row r="272" spans="1:37">
      <c r="A272" s="182"/>
      <c r="B272" s="177"/>
      <c r="C272" s="177"/>
      <c r="D272" s="177"/>
      <c r="E272" s="177"/>
      <c r="F272" s="177"/>
      <c r="G272" s="177"/>
      <c r="H272" s="177"/>
      <c r="I272" s="177"/>
      <c r="J272" s="178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80"/>
      <c r="AK272" s="181"/>
    </row>
    <row r="273" spans="1:37">
      <c r="A273" s="182"/>
      <c r="B273" s="177"/>
      <c r="C273" s="177"/>
      <c r="D273" s="177"/>
      <c r="E273" s="177"/>
      <c r="F273" s="177"/>
      <c r="G273" s="177"/>
      <c r="H273" s="177"/>
      <c r="I273" s="177"/>
      <c r="J273" s="178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80"/>
      <c r="AK273" s="181"/>
    </row>
    <row r="274" spans="1:37">
      <c r="A274" s="182"/>
      <c r="B274" s="177"/>
      <c r="C274" s="177"/>
      <c r="D274" s="177"/>
      <c r="E274" s="177"/>
      <c r="F274" s="177"/>
      <c r="G274" s="177"/>
      <c r="H274" s="177"/>
      <c r="I274" s="177"/>
      <c r="J274" s="178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80"/>
      <c r="AK274" s="181"/>
    </row>
    <row r="275" spans="1:37">
      <c r="A275" s="182"/>
      <c r="B275" s="177"/>
      <c r="C275" s="177"/>
      <c r="D275" s="177"/>
      <c r="E275" s="177"/>
      <c r="F275" s="177"/>
      <c r="G275" s="177"/>
      <c r="H275" s="177"/>
      <c r="I275" s="177"/>
      <c r="J275" s="178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80"/>
      <c r="AK275" s="181"/>
    </row>
    <row r="276" spans="1:37">
      <c r="A276" s="182"/>
      <c r="B276" s="177"/>
      <c r="C276" s="177"/>
      <c r="D276" s="177"/>
      <c r="E276" s="177"/>
      <c r="F276" s="177"/>
      <c r="G276" s="177"/>
      <c r="H276" s="177"/>
      <c r="I276" s="177"/>
      <c r="J276" s="178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80"/>
      <c r="AK276" s="181"/>
    </row>
    <row r="277" spans="1:37">
      <c r="A277" s="182"/>
      <c r="B277" s="177"/>
      <c r="C277" s="177"/>
      <c r="D277" s="177"/>
      <c r="E277" s="177"/>
      <c r="F277" s="177"/>
      <c r="G277" s="177"/>
      <c r="H277" s="177"/>
      <c r="I277" s="177"/>
      <c r="J277" s="178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80"/>
      <c r="AK277" s="181"/>
    </row>
    <row r="278" spans="1:37">
      <c r="A278" s="182"/>
      <c r="B278" s="177"/>
      <c r="C278" s="177"/>
      <c r="D278" s="177"/>
      <c r="E278" s="177"/>
      <c r="F278" s="177"/>
      <c r="G278" s="177"/>
      <c r="H278" s="177"/>
      <c r="I278" s="177"/>
      <c r="J278" s="178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80"/>
      <c r="AK278" s="181"/>
    </row>
    <row r="279" spans="1:37">
      <c r="A279" s="182"/>
      <c r="B279" s="177"/>
      <c r="C279" s="177"/>
      <c r="D279" s="177"/>
      <c r="E279" s="177"/>
      <c r="F279" s="177"/>
      <c r="G279" s="177"/>
      <c r="H279" s="177"/>
      <c r="I279" s="177"/>
      <c r="J279" s="178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1"/>
    </row>
    <row r="280" spans="1:37">
      <c r="A280" s="182"/>
      <c r="B280" s="177"/>
      <c r="C280" s="177"/>
      <c r="D280" s="177"/>
      <c r="E280" s="177"/>
      <c r="F280" s="177"/>
      <c r="G280" s="177"/>
      <c r="H280" s="177"/>
      <c r="I280" s="177"/>
      <c r="J280" s="178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1"/>
    </row>
    <row r="281" spans="1:37">
      <c r="A281" s="182"/>
      <c r="B281" s="177"/>
      <c r="C281" s="177"/>
      <c r="D281" s="177"/>
      <c r="E281" s="177"/>
      <c r="F281" s="177"/>
      <c r="G281" s="177"/>
      <c r="H281" s="177"/>
      <c r="I281" s="177"/>
      <c r="J281" s="178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1"/>
    </row>
    <row r="282" spans="1:37">
      <c r="A282" s="182"/>
      <c r="B282" s="177"/>
      <c r="C282" s="177"/>
      <c r="D282" s="177"/>
      <c r="E282" s="177"/>
      <c r="F282" s="177"/>
      <c r="G282" s="177"/>
      <c r="H282" s="177"/>
      <c r="I282" s="177"/>
      <c r="J282" s="178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1"/>
    </row>
    <row r="283" spans="1:37">
      <c r="A283" s="182"/>
      <c r="B283" s="177"/>
      <c r="C283" s="177"/>
      <c r="D283" s="177"/>
      <c r="E283" s="177"/>
      <c r="F283" s="177"/>
      <c r="G283" s="177"/>
      <c r="H283" s="177"/>
      <c r="I283" s="177"/>
      <c r="J283" s="178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80"/>
      <c r="AK283" s="181"/>
    </row>
    <row r="284" spans="1:37">
      <c r="A284" s="182"/>
      <c r="B284" s="177"/>
      <c r="C284" s="177"/>
      <c r="D284" s="177"/>
      <c r="E284" s="177"/>
      <c r="F284" s="177"/>
      <c r="G284" s="177"/>
      <c r="H284" s="177"/>
      <c r="I284" s="177"/>
      <c r="J284" s="178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80"/>
      <c r="AK284" s="181"/>
    </row>
    <row r="285" spans="1:37">
      <c r="A285" s="182"/>
      <c r="B285" s="177"/>
      <c r="C285" s="177"/>
      <c r="D285" s="177"/>
      <c r="E285" s="177"/>
      <c r="F285" s="177"/>
      <c r="G285" s="177"/>
      <c r="H285" s="177"/>
      <c r="I285" s="177"/>
      <c r="J285" s="178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80"/>
      <c r="AK285" s="181"/>
    </row>
    <row r="286" spans="1:37">
      <c r="A286" s="182"/>
      <c r="B286" s="177"/>
      <c r="C286" s="177"/>
      <c r="D286" s="177"/>
      <c r="E286" s="177"/>
      <c r="F286" s="177"/>
      <c r="G286" s="177"/>
      <c r="H286" s="177"/>
      <c r="I286" s="177"/>
      <c r="J286" s="178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80"/>
      <c r="AK286" s="181"/>
    </row>
    <row r="287" spans="1:37">
      <c r="A287" s="182"/>
      <c r="B287" s="177"/>
      <c r="C287" s="177"/>
      <c r="D287" s="177"/>
      <c r="E287" s="177"/>
      <c r="F287" s="177"/>
      <c r="G287" s="177"/>
      <c r="H287" s="177"/>
      <c r="I287" s="177"/>
      <c r="J287" s="178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80"/>
      <c r="AK287" s="181"/>
    </row>
    <row r="288" spans="1:37">
      <c r="A288" s="182"/>
      <c r="B288" s="177"/>
      <c r="C288" s="177"/>
      <c r="D288" s="177"/>
      <c r="E288" s="177"/>
      <c r="F288" s="177"/>
      <c r="G288" s="177"/>
      <c r="H288" s="177"/>
      <c r="I288" s="177"/>
      <c r="J288" s="178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80"/>
      <c r="AK288" s="181"/>
    </row>
    <row r="289" spans="1:37">
      <c r="A289" s="182"/>
      <c r="B289" s="177"/>
      <c r="C289" s="177"/>
      <c r="D289" s="177"/>
      <c r="E289" s="177"/>
      <c r="F289" s="177"/>
      <c r="G289" s="177"/>
      <c r="H289" s="177"/>
      <c r="I289" s="177"/>
      <c r="J289" s="178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80"/>
      <c r="AK289" s="181"/>
    </row>
    <row r="290" spans="1:37">
      <c r="A290" s="182"/>
      <c r="B290" s="177"/>
      <c r="C290" s="177"/>
      <c r="D290" s="177"/>
      <c r="E290" s="177"/>
      <c r="F290" s="177"/>
      <c r="G290" s="177"/>
      <c r="H290" s="177"/>
      <c r="I290" s="177"/>
      <c r="J290" s="178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1"/>
    </row>
    <row r="291" spans="1:37">
      <c r="A291" s="182"/>
      <c r="B291" s="177"/>
      <c r="C291" s="177"/>
      <c r="D291" s="177"/>
      <c r="E291" s="177"/>
      <c r="F291" s="177"/>
      <c r="G291" s="177"/>
      <c r="H291" s="177"/>
      <c r="I291" s="177"/>
      <c r="J291" s="178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1"/>
    </row>
    <row r="292" spans="1:37">
      <c r="A292" s="182"/>
      <c r="B292" s="177"/>
      <c r="C292" s="177"/>
      <c r="D292" s="177"/>
      <c r="E292" s="177"/>
      <c r="F292" s="177"/>
      <c r="G292" s="177"/>
      <c r="H292" s="177"/>
      <c r="I292" s="177"/>
      <c r="J292" s="178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80"/>
      <c r="AK292" s="181"/>
    </row>
    <row r="293" spans="1:37">
      <c r="A293" s="182"/>
      <c r="B293" s="177"/>
      <c r="C293" s="177"/>
      <c r="D293" s="177"/>
      <c r="E293" s="177"/>
      <c r="F293" s="177"/>
      <c r="G293" s="177"/>
      <c r="H293" s="177"/>
      <c r="I293" s="177"/>
      <c r="J293" s="178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80"/>
      <c r="AK293" s="181"/>
    </row>
    <row r="294" spans="1:37">
      <c r="A294" s="182"/>
      <c r="B294" s="177"/>
      <c r="C294" s="177"/>
      <c r="D294" s="177"/>
      <c r="E294" s="177"/>
      <c r="F294" s="177"/>
      <c r="G294" s="177"/>
      <c r="H294" s="177"/>
      <c r="I294" s="177"/>
      <c r="J294" s="178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80"/>
      <c r="AK294" s="181"/>
    </row>
    <row r="295" spans="1:37">
      <c r="A295" s="182"/>
      <c r="B295" s="177"/>
      <c r="C295" s="177"/>
      <c r="D295" s="177"/>
      <c r="E295" s="177"/>
      <c r="F295" s="177"/>
      <c r="G295" s="177"/>
      <c r="H295" s="177"/>
      <c r="I295" s="177"/>
      <c r="J295" s="178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80"/>
      <c r="AK295" s="181"/>
    </row>
    <row r="296" spans="1:37">
      <c r="A296" s="182"/>
      <c r="B296" s="177"/>
      <c r="C296" s="177"/>
      <c r="D296" s="177"/>
      <c r="E296" s="177"/>
      <c r="F296" s="177"/>
      <c r="G296" s="177"/>
      <c r="H296" s="177"/>
      <c r="I296" s="177"/>
      <c r="J296" s="178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80"/>
      <c r="AK296" s="181"/>
    </row>
    <row r="297" spans="1:37">
      <c r="A297" s="182"/>
      <c r="B297" s="177"/>
      <c r="C297" s="177"/>
      <c r="D297" s="177"/>
      <c r="E297" s="177"/>
      <c r="F297" s="177"/>
      <c r="G297" s="177"/>
      <c r="H297" s="177"/>
      <c r="I297" s="177"/>
      <c r="J297" s="178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80"/>
      <c r="AK297" s="181"/>
    </row>
    <row r="298" spans="1:37">
      <c r="A298" s="182"/>
      <c r="B298" s="177"/>
      <c r="C298" s="177"/>
      <c r="D298" s="177"/>
      <c r="E298" s="177"/>
      <c r="F298" s="177"/>
      <c r="G298" s="177"/>
      <c r="H298" s="177"/>
      <c r="I298" s="177"/>
      <c r="J298" s="178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80"/>
      <c r="AK298" s="181"/>
    </row>
    <row r="299" spans="1:37">
      <c r="A299" s="182"/>
      <c r="B299" s="177"/>
      <c r="C299" s="177"/>
      <c r="D299" s="177"/>
      <c r="E299" s="177"/>
      <c r="F299" s="177"/>
      <c r="G299" s="177"/>
      <c r="H299" s="177"/>
      <c r="I299" s="177"/>
      <c r="J299" s="178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80"/>
      <c r="AK299" s="181"/>
    </row>
    <row r="300" spans="1:37">
      <c r="A300" s="182"/>
      <c r="B300" s="177"/>
      <c r="C300" s="177"/>
      <c r="D300" s="177"/>
      <c r="E300" s="177"/>
      <c r="F300" s="177"/>
      <c r="G300" s="177"/>
      <c r="H300" s="177"/>
      <c r="I300" s="177"/>
      <c r="J300" s="178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80"/>
      <c r="AK300" s="181"/>
    </row>
    <row r="301" spans="1:37">
      <c r="A301" s="182"/>
      <c r="B301" s="177"/>
      <c r="C301" s="177"/>
      <c r="D301" s="177"/>
      <c r="E301" s="177"/>
      <c r="F301" s="177"/>
      <c r="G301" s="177"/>
      <c r="H301" s="177"/>
      <c r="I301" s="177"/>
      <c r="J301" s="178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80"/>
      <c r="AK301" s="181"/>
    </row>
    <row r="302" spans="1:37">
      <c r="A302" s="182"/>
      <c r="B302" s="177"/>
      <c r="C302" s="177"/>
      <c r="D302" s="177"/>
      <c r="E302" s="177"/>
      <c r="F302" s="177"/>
      <c r="G302" s="177"/>
      <c r="H302" s="177"/>
      <c r="I302" s="177"/>
      <c r="J302" s="178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80"/>
      <c r="AK302" s="181"/>
    </row>
    <row r="303" spans="1:37">
      <c r="A303" s="182"/>
      <c r="B303" s="177"/>
      <c r="C303" s="177"/>
      <c r="D303" s="177"/>
      <c r="E303" s="177"/>
      <c r="F303" s="177"/>
      <c r="G303" s="177"/>
      <c r="H303" s="177"/>
      <c r="I303" s="177"/>
      <c r="J303" s="178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80"/>
      <c r="AK303" s="181"/>
    </row>
    <row r="304" spans="1:37">
      <c r="A304" s="182"/>
      <c r="B304" s="177"/>
      <c r="C304" s="177"/>
      <c r="D304" s="177"/>
      <c r="E304" s="177"/>
      <c r="F304" s="177"/>
      <c r="G304" s="177"/>
      <c r="H304" s="177"/>
      <c r="I304" s="177"/>
      <c r="J304" s="178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80"/>
      <c r="AK304" s="181"/>
    </row>
    <row r="305" spans="1:37">
      <c r="A305" s="182"/>
      <c r="B305" s="177"/>
      <c r="C305" s="177"/>
      <c r="D305" s="177"/>
      <c r="E305" s="177"/>
      <c r="F305" s="177"/>
      <c r="G305" s="177"/>
      <c r="H305" s="177"/>
      <c r="I305" s="177"/>
      <c r="J305" s="178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80"/>
      <c r="AK305" s="181"/>
    </row>
    <row r="306" spans="1:37">
      <c r="A306" s="182"/>
      <c r="B306" s="177"/>
      <c r="C306" s="177"/>
      <c r="D306" s="177"/>
      <c r="E306" s="177"/>
      <c r="F306" s="177"/>
      <c r="G306" s="177"/>
      <c r="H306" s="177"/>
      <c r="I306" s="177"/>
      <c r="J306" s="178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80"/>
      <c r="AK306" s="181"/>
    </row>
    <row r="307" spans="1:37">
      <c r="A307" s="182"/>
      <c r="B307" s="177"/>
      <c r="C307" s="177"/>
      <c r="D307" s="177"/>
      <c r="E307" s="177"/>
      <c r="F307" s="177"/>
      <c r="G307" s="177"/>
      <c r="H307" s="177"/>
      <c r="I307" s="177"/>
      <c r="J307" s="178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80"/>
      <c r="AK307" s="181"/>
    </row>
    <row r="308" spans="1:37">
      <c r="A308" s="182"/>
      <c r="B308" s="177"/>
      <c r="C308" s="177"/>
      <c r="D308" s="177"/>
      <c r="E308" s="177"/>
      <c r="F308" s="177"/>
      <c r="G308" s="177"/>
      <c r="H308" s="177"/>
      <c r="I308" s="177"/>
      <c r="J308" s="178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80"/>
      <c r="AK308" s="181"/>
    </row>
    <row r="309" spans="1:37">
      <c r="A309" s="182"/>
      <c r="B309" s="177"/>
      <c r="C309" s="177"/>
      <c r="D309" s="177"/>
      <c r="E309" s="177"/>
      <c r="F309" s="177"/>
      <c r="G309" s="177"/>
      <c r="H309" s="177"/>
      <c r="I309" s="177"/>
      <c r="J309" s="178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80"/>
      <c r="AK309" s="181"/>
    </row>
    <row r="310" spans="1:37">
      <c r="A310" s="182"/>
      <c r="B310" s="177"/>
      <c r="C310" s="177"/>
      <c r="D310" s="177"/>
      <c r="E310" s="177"/>
      <c r="F310" s="177"/>
      <c r="G310" s="177"/>
      <c r="H310" s="177"/>
      <c r="I310" s="177"/>
      <c r="J310" s="178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80"/>
      <c r="AK310" s="181"/>
    </row>
    <row r="311" spans="1:37">
      <c r="A311" s="182"/>
      <c r="B311" s="177"/>
      <c r="C311" s="177"/>
      <c r="D311" s="177"/>
      <c r="E311" s="177"/>
      <c r="F311" s="177"/>
      <c r="G311" s="177"/>
      <c r="H311" s="177"/>
      <c r="I311" s="177"/>
      <c r="J311" s="178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80"/>
      <c r="AK311" s="181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A468" s="182"/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A469" s="182"/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  <row r="470" spans="1:37">
      <c r="A470" s="182"/>
      <c r="B470" s="177"/>
      <c r="C470" s="177"/>
      <c r="D470" s="177"/>
      <c r="E470" s="177"/>
      <c r="F470" s="177"/>
      <c r="G470" s="177"/>
      <c r="H470" s="177"/>
      <c r="I470" s="177"/>
      <c r="J470" s="178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80"/>
      <c r="AK470" s="181"/>
    </row>
    <row r="471" spans="1:37">
      <c r="A471" s="182"/>
      <c r="B471" s="177"/>
      <c r="C471" s="177"/>
      <c r="D471" s="177"/>
      <c r="E471" s="177"/>
      <c r="F471" s="177"/>
      <c r="G471" s="177"/>
      <c r="H471" s="177"/>
      <c r="I471" s="177"/>
      <c r="J471" s="178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80"/>
      <c r="AK471" s="181"/>
    </row>
    <row r="472" spans="1:37">
      <c r="A472" s="182"/>
      <c r="B472" s="177"/>
      <c r="C472" s="177"/>
      <c r="D472" s="177"/>
      <c r="E472" s="177"/>
      <c r="F472" s="177"/>
      <c r="G472" s="177"/>
      <c r="H472" s="177"/>
      <c r="I472" s="177"/>
      <c r="J472" s="178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80"/>
      <c r="AK472" s="181"/>
    </row>
    <row r="473" spans="1:37">
      <c r="A473" s="182"/>
      <c r="B473" s="177"/>
      <c r="C473" s="177"/>
      <c r="D473" s="177"/>
      <c r="E473" s="177"/>
      <c r="F473" s="177"/>
      <c r="G473" s="177"/>
      <c r="H473" s="177"/>
      <c r="I473" s="177"/>
      <c r="J473" s="178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80"/>
      <c r="AK473" s="181"/>
    </row>
    <row r="474" spans="1:37">
      <c r="A474" s="182"/>
      <c r="B474" s="177"/>
      <c r="C474" s="177"/>
      <c r="D474" s="177"/>
      <c r="E474" s="177"/>
      <c r="F474" s="177"/>
      <c r="G474" s="177"/>
      <c r="H474" s="177"/>
      <c r="I474" s="177"/>
      <c r="J474" s="178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80"/>
      <c r="AK474" s="181"/>
    </row>
    <row r="475" spans="1:37">
      <c r="A475" s="182"/>
      <c r="B475" s="177"/>
      <c r="C475" s="177"/>
      <c r="D475" s="177"/>
      <c r="E475" s="177"/>
      <c r="F475" s="177"/>
      <c r="G475" s="177"/>
      <c r="H475" s="177"/>
      <c r="I475" s="177"/>
      <c r="J475" s="178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80"/>
      <c r="AK475" s="181"/>
    </row>
    <row r="476" spans="1:37">
      <c r="A476" s="182"/>
      <c r="B476" s="177"/>
      <c r="C476" s="177"/>
      <c r="D476" s="177"/>
      <c r="E476" s="177"/>
      <c r="F476" s="177"/>
      <c r="G476" s="177"/>
      <c r="H476" s="177"/>
      <c r="I476" s="177"/>
      <c r="J476" s="178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80"/>
      <c r="AK476" s="181"/>
    </row>
    <row r="477" spans="1:37">
      <c r="A477" s="182"/>
      <c r="B477" s="177"/>
      <c r="C477" s="177"/>
      <c r="D477" s="177"/>
      <c r="E477" s="177"/>
      <c r="F477" s="177"/>
      <c r="G477" s="177"/>
      <c r="H477" s="177"/>
      <c r="I477" s="177"/>
      <c r="J477" s="178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80"/>
      <c r="AK477" s="181"/>
    </row>
    <row r="478" spans="1:37">
      <c r="A478" s="182"/>
      <c r="B478" s="177"/>
      <c r="C478" s="177"/>
      <c r="D478" s="177"/>
      <c r="E478" s="177"/>
      <c r="F478" s="177"/>
      <c r="G478" s="177"/>
      <c r="H478" s="177"/>
      <c r="I478" s="177"/>
      <c r="J478" s="178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80"/>
      <c r="AK478" s="181"/>
    </row>
    <row r="479" spans="1:37">
      <c r="A479" s="182"/>
      <c r="B479" s="177"/>
      <c r="C479" s="177"/>
      <c r="D479" s="177"/>
      <c r="E479" s="177"/>
      <c r="F479" s="177"/>
      <c r="G479" s="177"/>
      <c r="H479" s="177"/>
      <c r="I479" s="177"/>
      <c r="J479" s="178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80"/>
      <c r="AK479" s="181"/>
    </row>
    <row r="480" spans="1:37">
      <c r="A480" s="182"/>
      <c r="B480" s="177"/>
      <c r="C480" s="177"/>
      <c r="D480" s="177"/>
      <c r="E480" s="177"/>
      <c r="F480" s="177"/>
      <c r="G480" s="177"/>
      <c r="H480" s="177"/>
      <c r="I480" s="177"/>
      <c r="J480" s="178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80"/>
      <c r="AK480" s="181"/>
    </row>
    <row r="481" spans="1:37">
      <c r="A481" s="182"/>
      <c r="B481" s="177"/>
      <c r="C481" s="177"/>
      <c r="D481" s="177"/>
      <c r="E481" s="177"/>
      <c r="F481" s="177"/>
      <c r="G481" s="177"/>
      <c r="H481" s="177"/>
      <c r="I481" s="177"/>
      <c r="J481" s="178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80"/>
      <c r="AK481" s="181"/>
    </row>
    <row r="482" spans="1:37">
      <c r="A482" s="182"/>
      <c r="B482" s="177"/>
      <c r="C482" s="177"/>
      <c r="D482" s="177"/>
      <c r="E482" s="177"/>
      <c r="F482" s="177"/>
      <c r="G482" s="177"/>
      <c r="H482" s="177"/>
      <c r="I482" s="177"/>
      <c r="J482" s="178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80"/>
      <c r="AK482" s="181"/>
    </row>
    <row r="483" spans="1:37">
      <c r="A483" s="182"/>
      <c r="B483" s="177"/>
      <c r="C483" s="177"/>
      <c r="D483" s="177"/>
      <c r="E483" s="177"/>
      <c r="F483" s="177"/>
      <c r="G483" s="177"/>
      <c r="H483" s="177"/>
      <c r="I483" s="177"/>
      <c r="J483" s="178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80"/>
      <c r="AK483" s="181"/>
    </row>
    <row r="484" spans="1:37">
      <c r="A484" s="182"/>
      <c r="B484" s="177"/>
      <c r="C484" s="177"/>
      <c r="D484" s="177"/>
      <c r="E484" s="177"/>
      <c r="F484" s="177"/>
      <c r="G484" s="177"/>
      <c r="H484" s="177"/>
      <c r="I484" s="177"/>
      <c r="J484" s="178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80"/>
      <c r="AK484" s="181"/>
    </row>
    <row r="485" spans="1:37">
      <c r="A485" s="182"/>
      <c r="B485" s="177"/>
      <c r="C485" s="177"/>
      <c r="D485" s="177"/>
      <c r="E485" s="177"/>
      <c r="F485" s="177"/>
      <c r="G485" s="177"/>
      <c r="H485" s="177"/>
      <c r="I485" s="177"/>
      <c r="J485" s="178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80"/>
      <c r="AK485" s="181"/>
    </row>
    <row r="486" spans="1:37">
      <c r="A486" s="182"/>
      <c r="B486" s="177"/>
      <c r="C486" s="177"/>
      <c r="D486" s="177"/>
      <c r="E486" s="177"/>
      <c r="F486" s="177"/>
      <c r="G486" s="177"/>
      <c r="H486" s="177"/>
      <c r="I486" s="177"/>
      <c r="J486" s="178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80"/>
      <c r="AK486" s="181"/>
    </row>
    <row r="487" spans="1:37">
      <c r="A487" s="182"/>
      <c r="B487" s="177"/>
      <c r="C487" s="177"/>
      <c r="D487" s="177"/>
      <c r="E487" s="177"/>
      <c r="F487" s="177"/>
      <c r="G487" s="177"/>
      <c r="H487" s="177"/>
      <c r="I487" s="177"/>
      <c r="J487" s="178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80"/>
      <c r="AK487" s="181"/>
    </row>
    <row r="488" spans="1:37">
      <c r="A488" s="182"/>
      <c r="B488" s="177"/>
      <c r="C488" s="177"/>
      <c r="D488" s="177"/>
      <c r="E488" s="177"/>
      <c r="F488" s="177"/>
      <c r="G488" s="177"/>
      <c r="H488" s="177"/>
      <c r="I488" s="177"/>
      <c r="J488" s="178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80"/>
      <c r="AK488" s="181"/>
    </row>
    <row r="489" spans="1:37">
      <c r="A489" s="182"/>
      <c r="B489" s="177"/>
      <c r="C489" s="177"/>
      <c r="D489" s="177"/>
      <c r="E489" s="177"/>
      <c r="F489" s="177"/>
      <c r="G489" s="177"/>
      <c r="H489" s="177"/>
      <c r="I489" s="177"/>
      <c r="J489" s="178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80"/>
      <c r="AK489" s="181"/>
    </row>
    <row r="490" spans="1:37">
      <c r="A490" s="182"/>
      <c r="B490" s="177"/>
      <c r="C490" s="177"/>
      <c r="D490" s="177"/>
      <c r="E490" s="177"/>
      <c r="F490" s="177"/>
      <c r="G490" s="177"/>
      <c r="H490" s="177"/>
      <c r="I490" s="177"/>
      <c r="J490" s="178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80"/>
      <c r="AK490" s="181"/>
    </row>
    <row r="491" spans="1:37">
      <c r="A491" s="182"/>
      <c r="B491" s="177"/>
      <c r="C491" s="177"/>
      <c r="D491" s="177"/>
      <c r="E491" s="177"/>
      <c r="F491" s="177"/>
      <c r="G491" s="177"/>
      <c r="H491" s="177"/>
      <c r="I491" s="177"/>
      <c r="J491" s="178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80"/>
      <c r="AK491" s="181"/>
    </row>
    <row r="492" spans="1:37">
      <c r="A492" s="182"/>
      <c r="B492" s="177"/>
      <c r="C492" s="177"/>
      <c r="D492" s="177"/>
      <c r="E492" s="177"/>
      <c r="F492" s="177"/>
      <c r="G492" s="177"/>
      <c r="H492" s="177"/>
      <c r="I492" s="177"/>
      <c r="J492" s="178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80"/>
      <c r="AK492" s="181"/>
    </row>
    <row r="493" spans="1:37">
      <c r="A493" s="182"/>
      <c r="B493" s="177"/>
      <c r="C493" s="177"/>
      <c r="D493" s="177"/>
      <c r="E493" s="177"/>
      <c r="F493" s="177"/>
      <c r="G493" s="177"/>
      <c r="H493" s="177"/>
      <c r="I493" s="177"/>
      <c r="J493" s="178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80"/>
      <c r="AK493" s="181"/>
    </row>
    <row r="494" spans="1:37">
      <c r="A494" s="182"/>
      <c r="B494" s="177"/>
      <c r="C494" s="177"/>
      <c r="D494" s="177"/>
      <c r="E494" s="177"/>
      <c r="F494" s="177"/>
      <c r="G494" s="177"/>
      <c r="H494" s="177"/>
      <c r="I494" s="177"/>
      <c r="J494" s="178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80"/>
      <c r="AK494" s="181"/>
    </row>
    <row r="495" spans="1:37">
      <c r="A495" s="182"/>
      <c r="B495" s="177"/>
      <c r="C495" s="177"/>
      <c r="D495" s="177"/>
      <c r="E495" s="177"/>
      <c r="F495" s="177"/>
      <c r="G495" s="177"/>
      <c r="H495" s="177"/>
      <c r="I495" s="177"/>
      <c r="J495" s="178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80"/>
      <c r="AK495" s="181"/>
    </row>
    <row r="496" spans="1:37">
      <c r="A496" s="182"/>
      <c r="B496" s="177"/>
      <c r="C496" s="177"/>
      <c r="D496" s="177"/>
      <c r="E496" s="177"/>
      <c r="F496" s="177"/>
      <c r="G496" s="177"/>
      <c r="H496" s="177"/>
      <c r="I496" s="177"/>
      <c r="J496" s="178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80"/>
      <c r="AK496" s="181"/>
    </row>
    <row r="497" spans="1:37">
      <c r="A497" s="182"/>
      <c r="B497" s="177"/>
      <c r="C497" s="177"/>
      <c r="D497" s="177"/>
      <c r="E497" s="177"/>
      <c r="F497" s="177"/>
      <c r="G497" s="177"/>
      <c r="H497" s="177"/>
      <c r="I497" s="177"/>
      <c r="J497" s="178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80"/>
      <c r="AK497" s="181"/>
    </row>
    <row r="498" spans="1:37">
      <c r="A498" s="182"/>
      <c r="B498" s="177"/>
      <c r="C498" s="177"/>
      <c r="D498" s="177"/>
      <c r="E498" s="177"/>
      <c r="F498" s="177"/>
      <c r="G498" s="177"/>
      <c r="H498" s="177"/>
      <c r="I498" s="177"/>
      <c r="J498" s="178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80"/>
      <c r="AK498" s="181"/>
    </row>
    <row r="499" spans="1:37">
      <c r="A499" s="182"/>
      <c r="B499" s="177"/>
      <c r="C499" s="177"/>
      <c r="D499" s="177"/>
      <c r="E499" s="177"/>
      <c r="F499" s="177"/>
      <c r="G499" s="177"/>
      <c r="H499" s="177"/>
      <c r="I499" s="177"/>
      <c r="J499" s="178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80"/>
      <c r="AK499" s="181"/>
    </row>
    <row r="500" spans="1:37">
      <c r="A500" s="182"/>
      <c r="B500" s="177"/>
      <c r="C500" s="177"/>
      <c r="D500" s="177"/>
      <c r="E500" s="177"/>
      <c r="F500" s="177"/>
      <c r="G500" s="177"/>
      <c r="H500" s="177"/>
      <c r="I500" s="177"/>
      <c r="J500" s="178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80"/>
      <c r="AK500" s="181"/>
    </row>
    <row r="501" spans="1:37">
      <c r="A501" s="182"/>
      <c r="B501" s="177"/>
      <c r="C501" s="177"/>
      <c r="D501" s="177"/>
      <c r="E501" s="177"/>
      <c r="F501" s="177"/>
      <c r="G501" s="177"/>
      <c r="H501" s="177"/>
      <c r="I501" s="177"/>
      <c r="J501" s="178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80"/>
      <c r="AK501" s="181"/>
    </row>
    <row r="502" spans="1:37">
      <c r="A502" s="182"/>
      <c r="B502" s="177"/>
      <c r="C502" s="177"/>
      <c r="D502" s="177"/>
      <c r="E502" s="177"/>
      <c r="F502" s="177"/>
      <c r="G502" s="177"/>
      <c r="H502" s="177"/>
      <c r="I502" s="177"/>
      <c r="J502" s="178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80"/>
      <c r="AK502" s="181"/>
    </row>
    <row r="503" spans="1:37">
      <c r="A503" s="182"/>
      <c r="B503" s="177"/>
      <c r="C503" s="177"/>
      <c r="D503" s="177"/>
      <c r="E503" s="177"/>
      <c r="F503" s="177"/>
      <c r="G503" s="177"/>
      <c r="H503" s="177"/>
      <c r="I503" s="177"/>
      <c r="J503" s="178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80"/>
      <c r="AK503" s="181"/>
    </row>
    <row r="504" spans="1:37">
      <c r="A504" s="182"/>
      <c r="B504" s="177"/>
      <c r="C504" s="177"/>
      <c r="D504" s="177"/>
      <c r="E504" s="177"/>
      <c r="F504" s="177"/>
      <c r="G504" s="177"/>
      <c r="H504" s="177"/>
      <c r="I504" s="177"/>
      <c r="J504" s="178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80"/>
      <c r="AK504" s="181"/>
    </row>
    <row r="505" spans="1:37">
      <c r="A505" s="182"/>
      <c r="B505" s="177"/>
      <c r="C505" s="177"/>
      <c r="D505" s="177"/>
      <c r="E505" s="177"/>
      <c r="F505" s="177"/>
      <c r="G505" s="177"/>
      <c r="H505" s="177"/>
      <c r="I505" s="177"/>
      <c r="J505" s="178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80"/>
      <c r="AK505" s="181"/>
    </row>
    <row r="506" spans="1:37">
      <c r="A506" s="182"/>
      <c r="B506" s="177"/>
      <c r="C506" s="177"/>
      <c r="D506" s="177"/>
      <c r="E506" s="177"/>
      <c r="F506" s="177"/>
      <c r="G506" s="177"/>
      <c r="H506" s="177"/>
      <c r="I506" s="177"/>
      <c r="J506" s="178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80"/>
      <c r="AK506" s="181"/>
    </row>
    <row r="507" spans="1:37">
      <c r="A507" s="182"/>
      <c r="B507" s="177"/>
      <c r="C507" s="177"/>
      <c r="D507" s="177"/>
      <c r="E507" s="177"/>
      <c r="F507" s="177"/>
      <c r="G507" s="177"/>
      <c r="H507" s="177"/>
      <c r="I507" s="177"/>
      <c r="J507" s="178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80"/>
      <c r="AK507" s="181"/>
    </row>
    <row r="508" spans="1:37">
      <c r="A508" s="182"/>
      <c r="B508" s="177"/>
      <c r="C508" s="177"/>
      <c r="D508" s="177"/>
      <c r="E508" s="177"/>
      <c r="F508" s="177"/>
      <c r="G508" s="177"/>
      <c r="H508" s="177"/>
      <c r="I508" s="177"/>
      <c r="J508" s="178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80"/>
      <c r="AK508" s="181"/>
    </row>
    <row r="509" spans="1:37">
      <c r="A509" s="182"/>
      <c r="B509" s="177"/>
      <c r="C509" s="177"/>
      <c r="D509" s="177"/>
      <c r="E509" s="177"/>
      <c r="F509" s="177"/>
      <c r="G509" s="177"/>
      <c r="H509" s="177"/>
      <c r="I509" s="177"/>
      <c r="J509" s="178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80"/>
      <c r="AK509" s="181"/>
    </row>
    <row r="510" spans="1:37">
      <c r="A510" s="182"/>
      <c r="B510" s="177"/>
      <c r="C510" s="177"/>
      <c r="D510" s="177"/>
      <c r="E510" s="177"/>
      <c r="F510" s="177"/>
      <c r="G510" s="177"/>
      <c r="H510" s="177"/>
      <c r="I510" s="177"/>
      <c r="J510" s="178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80"/>
      <c r="AK510" s="181"/>
    </row>
    <row r="511" spans="1:37">
      <c r="A511" s="182"/>
      <c r="B511" s="177"/>
      <c r="C511" s="177"/>
      <c r="D511" s="177"/>
      <c r="E511" s="177"/>
      <c r="F511" s="177"/>
      <c r="G511" s="177"/>
      <c r="H511" s="177"/>
      <c r="I511" s="177"/>
      <c r="J511" s="178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80"/>
      <c r="AK511" s="181"/>
    </row>
    <row r="512" spans="1:37">
      <c r="A512" s="182"/>
      <c r="B512" s="177"/>
      <c r="C512" s="177"/>
      <c r="D512" s="177"/>
      <c r="E512" s="177"/>
      <c r="F512" s="177"/>
      <c r="G512" s="177"/>
      <c r="H512" s="177"/>
      <c r="I512" s="177"/>
      <c r="J512" s="178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80"/>
      <c r="AK512" s="181"/>
    </row>
    <row r="513" spans="1:37">
      <c r="A513" s="182"/>
      <c r="B513" s="177"/>
      <c r="C513" s="177"/>
      <c r="D513" s="177"/>
      <c r="E513" s="177"/>
      <c r="F513" s="177"/>
      <c r="G513" s="177"/>
      <c r="H513" s="177"/>
      <c r="I513" s="177"/>
      <c r="J513" s="178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80"/>
      <c r="AK513" s="181"/>
    </row>
    <row r="514" spans="1:37">
      <c r="A514" s="182"/>
      <c r="B514" s="177"/>
      <c r="C514" s="177"/>
      <c r="D514" s="177"/>
      <c r="E514" s="177"/>
      <c r="F514" s="177"/>
      <c r="G514" s="177"/>
      <c r="H514" s="177"/>
      <c r="I514" s="177"/>
      <c r="J514" s="178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80"/>
      <c r="AK514" s="181"/>
    </row>
    <row r="515" spans="1:37">
      <c r="A515" s="182"/>
      <c r="B515" s="177"/>
      <c r="C515" s="177"/>
      <c r="D515" s="177"/>
      <c r="E515" s="177"/>
      <c r="F515" s="177"/>
      <c r="G515" s="177"/>
      <c r="H515" s="177"/>
      <c r="I515" s="177"/>
      <c r="J515" s="178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80"/>
      <c r="AK515" s="181"/>
    </row>
    <row r="516" spans="1:37">
      <c r="A516" s="182"/>
      <c r="B516" s="177"/>
      <c r="C516" s="177"/>
      <c r="D516" s="177"/>
      <c r="E516" s="177"/>
      <c r="F516" s="177"/>
      <c r="G516" s="177"/>
      <c r="H516" s="177"/>
      <c r="I516" s="177"/>
      <c r="J516" s="178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80"/>
      <c r="AK516" s="181"/>
    </row>
    <row r="517" spans="1:37">
      <c r="A517" s="182"/>
      <c r="B517" s="177"/>
      <c r="C517" s="177"/>
      <c r="D517" s="177"/>
      <c r="E517" s="177"/>
      <c r="F517" s="177"/>
      <c r="G517" s="177"/>
      <c r="H517" s="177"/>
      <c r="I517" s="177"/>
      <c r="J517" s="178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80"/>
      <c r="AK517" s="181"/>
    </row>
    <row r="518" spans="1:37">
      <c r="A518" s="182"/>
      <c r="B518" s="177"/>
      <c r="C518" s="177"/>
      <c r="D518" s="177"/>
      <c r="E518" s="177"/>
      <c r="F518" s="177"/>
      <c r="G518" s="177"/>
      <c r="H518" s="177"/>
      <c r="I518" s="177"/>
      <c r="J518" s="178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80"/>
      <c r="AK518" s="181"/>
    </row>
    <row r="519" spans="1:37">
      <c r="A519" s="182"/>
      <c r="B519" s="177"/>
      <c r="C519" s="177"/>
      <c r="D519" s="177"/>
      <c r="E519" s="177"/>
      <c r="F519" s="177"/>
      <c r="G519" s="177"/>
      <c r="H519" s="177"/>
      <c r="I519" s="177"/>
      <c r="J519" s="178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80"/>
      <c r="AK519" s="181"/>
    </row>
    <row r="520" spans="1:37">
      <c r="A520" s="182"/>
      <c r="B520" s="177"/>
      <c r="C520" s="177"/>
      <c r="D520" s="177"/>
      <c r="E520" s="177"/>
      <c r="F520" s="177"/>
      <c r="G520" s="177"/>
      <c r="H520" s="177"/>
      <c r="I520" s="177"/>
      <c r="J520" s="178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80"/>
      <c r="AK520" s="181"/>
    </row>
    <row r="521" spans="1:37">
      <c r="A521" s="182"/>
      <c r="B521" s="177"/>
      <c r="C521" s="177"/>
      <c r="D521" s="177"/>
      <c r="E521" s="177"/>
      <c r="F521" s="177"/>
      <c r="G521" s="177"/>
      <c r="H521" s="177"/>
      <c r="I521" s="177"/>
      <c r="J521" s="178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80"/>
      <c r="AK521" s="181"/>
    </row>
    <row r="522" spans="1:37">
      <c r="A522" s="182"/>
      <c r="B522" s="177"/>
      <c r="C522" s="177"/>
      <c r="D522" s="177"/>
      <c r="E522" s="177"/>
      <c r="F522" s="177"/>
      <c r="G522" s="177"/>
      <c r="H522" s="177"/>
      <c r="I522" s="177"/>
      <c r="J522" s="178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80"/>
      <c r="AK522" s="181"/>
    </row>
    <row r="523" spans="1:37">
      <c r="A523" s="182"/>
      <c r="B523" s="177"/>
      <c r="C523" s="177"/>
      <c r="D523" s="177"/>
      <c r="E523" s="177"/>
      <c r="F523" s="177"/>
      <c r="G523" s="177"/>
      <c r="H523" s="177"/>
      <c r="I523" s="177"/>
      <c r="J523" s="178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80"/>
      <c r="AK523" s="181"/>
    </row>
    <row r="524" spans="1:37">
      <c r="A524" s="182"/>
      <c r="B524" s="177"/>
      <c r="C524" s="177"/>
      <c r="D524" s="177"/>
      <c r="E524" s="177"/>
      <c r="F524" s="177"/>
      <c r="G524" s="177"/>
      <c r="H524" s="177"/>
      <c r="I524" s="177"/>
      <c r="J524" s="178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80"/>
      <c r="AK524" s="181"/>
    </row>
    <row r="525" spans="1:37">
      <c r="A525" s="182"/>
      <c r="B525" s="177"/>
      <c r="C525" s="177"/>
      <c r="D525" s="177"/>
      <c r="E525" s="177"/>
      <c r="F525" s="177"/>
      <c r="G525" s="177"/>
      <c r="H525" s="177"/>
      <c r="I525" s="177"/>
      <c r="J525" s="178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80"/>
      <c r="AK525" s="181"/>
    </row>
    <row r="526" spans="1:37">
      <c r="A526" s="182"/>
      <c r="B526" s="177"/>
      <c r="C526" s="177"/>
      <c r="D526" s="177"/>
      <c r="E526" s="177"/>
      <c r="F526" s="177"/>
      <c r="G526" s="177"/>
      <c r="H526" s="177"/>
      <c r="I526" s="177"/>
      <c r="J526" s="178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80"/>
      <c r="AK526" s="181"/>
    </row>
    <row r="527" spans="1:37">
      <c r="A527" s="182"/>
      <c r="B527" s="177"/>
      <c r="C527" s="177"/>
      <c r="D527" s="177"/>
      <c r="E527" s="177"/>
      <c r="F527" s="177"/>
      <c r="G527" s="177"/>
      <c r="H527" s="177"/>
      <c r="I527" s="177"/>
      <c r="J527" s="178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80"/>
      <c r="AK527" s="181"/>
    </row>
    <row r="528" spans="1:37">
      <c r="A528" s="182"/>
      <c r="B528" s="177"/>
      <c r="C528" s="177"/>
      <c r="D528" s="177"/>
      <c r="E528" s="177"/>
      <c r="F528" s="177"/>
      <c r="G528" s="177"/>
      <c r="H528" s="177"/>
      <c r="I528" s="177"/>
      <c r="J528" s="178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80"/>
      <c r="AK528" s="181"/>
    </row>
    <row r="529" spans="1:37">
      <c r="A529" s="182"/>
      <c r="B529" s="177"/>
      <c r="C529" s="177"/>
      <c r="D529" s="177"/>
      <c r="E529" s="177"/>
      <c r="F529" s="177"/>
      <c r="G529" s="177"/>
      <c r="H529" s="177"/>
      <c r="I529" s="177"/>
      <c r="J529" s="178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80"/>
      <c r="AK529" s="181"/>
    </row>
    <row r="530" spans="1:37">
      <c r="A530" s="182"/>
      <c r="B530" s="177"/>
      <c r="C530" s="177"/>
      <c r="D530" s="177"/>
      <c r="E530" s="177"/>
      <c r="F530" s="177"/>
      <c r="G530" s="177"/>
      <c r="H530" s="177"/>
      <c r="I530" s="177"/>
      <c r="J530" s="178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80"/>
      <c r="AK530" s="181"/>
    </row>
    <row r="531" spans="1:37">
      <c r="A531" s="182"/>
      <c r="B531" s="177"/>
      <c r="C531" s="177"/>
      <c r="D531" s="177"/>
      <c r="E531" s="177"/>
      <c r="F531" s="177"/>
      <c r="G531" s="177"/>
      <c r="H531" s="177"/>
      <c r="I531" s="177"/>
      <c r="J531" s="178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80"/>
      <c r="AK531" s="181"/>
    </row>
    <row r="532" spans="1:37">
      <c r="A532" s="182"/>
      <c r="B532" s="177"/>
      <c r="C532" s="177"/>
      <c r="D532" s="177"/>
      <c r="E532" s="177"/>
      <c r="F532" s="177"/>
      <c r="G532" s="177"/>
      <c r="H532" s="177"/>
      <c r="I532" s="177"/>
      <c r="J532" s="178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80"/>
      <c r="AK532" s="181"/>
    </row>
    <row r="533" spans="1:37">
      <c r="A533" s="182"/>
      <c r="B533" s="177"/>
      <c r="C533" s="177"/>
      <c r="D533" s="177"/>
      <c r="E533" s="177"/>
      <c r="F533" s="177"/>
      <c r="G533" s="177"/>
      <c r="H533" s="177"/>
      <c r="I533" s="177"/>
      <c r="J533" s="178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80"/>
      <c r="AK533" s="181"/>
    </row>
    <row r="534" spans="1:37">
      <c r="A534" s="182"/>
      <c r="B534" s="177"/>
      <c r="C534" s="177"/>
      <c r="D534" s="177"/>
      <c r="E534" s="177"/>
      <c r="F534" s="177"/>
      <c r="G534" s="177"/>
      <c r="H534" s="177"/>
      <c r="I534" s="177"/>
      <c r="J534" s="178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80"/>
      <c r="AK534" s="181"/>
    </row>
    <row r="535" spans="1:37">
      <c r="A535" s="182"/>
      <c r="B535" s="177"/>
      <c r="C535" s="177"/>
      <c r="D535" s="177"/>
      <c r="E535" s="177"/>
      <c r="F535" s="177"/>
      <c r="G535" s="177"/>
      <c r="H535" s="177"/>
      <c r="I535" s="177"/>
      <c r="J535" s="178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80"/>
      <c r="AK535" s="181"/>
    </row>
    <row r="536" spans="1:37">
      <c r="A536" s="182"/>
      <c r="B536" s="177"/>
      <c r="C536" s="177"/>
      <c r="D536" s="177"/>
      <c r="E536" s="177"/>
      <c r="F536" s="177"/>
      <c r="G536" s="177"/>
      <c r="H536" s="177"/>
      <c r="I536" s="177"/>
      <c r="J536" s="178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80"/>
      <c r="AK536" s="181"/>
    </row>
    <row r="537" spans="1:37">
      <c r="A537" s="182"/>
      <c r="B537" s="177"/>
      <c r="C537" s="177"/>
      <c r="D537" s="177"/>
      <c r="E537" s="177"/>
      <c r="F537" s="177"/>
      <c r="G537" s="177"/>
      <c r="H537" s="177"/>
      <c r="I537" s="177"/>
      <c r="J537" s="178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80"/>
      <c r="AK537" s="181"/>
    </row>
    <row r="538" spans="1:37">
      <c r="A538" s="182"/>
      <c r="B538" s="177"/>
      <c r="C538" s="177"/>
      <c r="D538" s="177"/>
      <c r="E538" s="177"/>
      <c r="F538" s="177"/>
      <c r="G538" s="177"/>
      <c r="H538" s="177"/>
      <c r="I538" s="177"/>
      <c r="J538" s="178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80"/>
      <c r="AK538" s="181"/>
    </row>
    <row r="539" spans="1:37">
      <c r="A539" s="182"/>
      <c r="B539" s="177"/>
      <c r="C539" s="177"/>
      <c r="D539" s="177"/>
      <c r="E539" s="177"/>
      <c r="F539" s="177"/>
      <c r="G539" s="177"/>
      <c r="H539" s="177"/>
      <c r="I539" s="177"/>
      <c r="J539" s="178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80"/>
      <c r="AK539" s="181"/>
    </row>
    <row r="540" spans="1:37">
      <c r="B540" s="177"/>
      <c r="C540" s="177"/>
      <c r="D540" s="177"/>
      <c r="E540" s="177"/>
      <c r="F540" s="177"/>
      <c r="G540" s="177"/>
      <c r="H540" s="177"/>
      <c r="I540" s="177"/>
      <c r="J540" s="178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80"/>
      <c r="AK540" s="181"/>
    </row>
    <row r="541" spans="1:37">
      <c r="B541" s="177"/>
      <c r="C541" s="177"/>
      <c r="D541" s="177"/>
      <c r="E541" s="177"/>
      <c r="F541" s="177"/>
      <c r="G541" s="177"/>
      <c r="H541" s="177"/>
      <c r="I541" s="177"/>
      <c r="J541" s="178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80"/>
      <c r="AK541" s="181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01/21/2025&amp;C&amp;"Times New Roman,Bold"&amp;10Construction Cost and Time 
Innovative Contract Data
For Contracts Completed Second Quarter Fiscal Year 2024/2025&amp;RPage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6:C6"/>
  <sheetViews>
    <sheetView topLeftCell="B1" zoomScaleNormal="100" zoomScaleSheetLayoutView="100" workbookViewId="0">
      <selection activeCell="C1" sqref="C1:C2"/>
    </sheetView>
  </sheetViews>
  <sheetFormatPr defaultColWidth="9.140625" defaultRowHeight="12"/>
  <cols>
    <col min="1" max="1" width="8.28515625" hidden="1" customWidth="1"/>
    <col min="2" max="2" width="10" customWidth="1"/>
    <col min="3" max="3" width="90.42578125" bestFit="1" customWidth="1"/>
    <col min="4" max="4" width="10.140625" bestFit="1" customWidth="1"/>
    <col min="5" max="5" width="10" customWidth="1"/>
    <col min="6" max="6" width="9" customWidth="1"/>
    <col min="7" max="7" width="8.85546875" customWidth="1"/>
    <col min="8" max="8" width="8.7109375" customWidth="1"/>
    <col min="9" max="11" width="9.28515625" bestFit="1" customWidth="1"/>
    <col min="12" max="13" width="9.28515625" customWidth="1"/>
    <col min="15" max="15" width="10.85546875" customWidth="1"/>
    <col min="16" max="16" width="10.5703125" customWidth="1"/>
    <col min="17" max="17" width="11" customWidth="1"/>
    <col min="18" max="18" width="9.28515625" bestFit="1" customWidth="1"/>
    <col min="19" max="23" width="16.85546875" customWidth="1"/>
    <col min="24" max="24" width="15.7109375" customWidth="1"/>
    <col min="25" max="25" width="17.85546875" customWidth="1"/>
    <col min="26" max="26" width="13.7109375" customWidth="1"/>
    <col min="27" max="27" width="14.28515625" customWidth="1"/>
    <col min="28" max="28" width="18.7109375" customWidth="1"/>
    <col min="29" max="30" width="9.28515625" customWidth="1"/>
    <col min="31" max="31" width="18.42578125" customWidth="1"/>
    <col min="32" max="32" width="16.85546875" customWidth="1"/>
    <col min="35" max="35" width="10.140625" customWidth="1"/>
    <col min="36" max="36" width="11.140625" customWidth="1"/>
    <col min="37" max="37" width="15.28515625" customWidth="1"/>
    <col min="38" max="38" width="14" customWidth="1"/>
    <col min="39" max="39" width="10.140625" customWidth="1"/>
    <col min="40" max="40" width="11.140625" customWidth="1"/>
    <col min="41" max="41" width="15.28515625" customWidth="1"/>
    <col min="42" max="42" width="14" customWidth="1"/>
    <col min="43" max="43" width="10.140625" customWidth="1"/>
    <col min="44" max="44" width="11.140625" customWidth="1"/>
    <col min="45" max="45" width="15.28515625" customWidth="1"/>
    <col min="46" max="46" width="14" customWidth="1"/>
    <col min="47" max="47" width="10.140625" customWidth="1"/>
    <col min="48" max="48" width="11.140625" customWidth="1"/>
    <col min="49" max="49" width="15.28515625" customWidth="1"/>
    <col min="50" max="50" width="14" customWidth="1"/>
    <col min="51" max="51" width="10.140625" customWidth="1"/>
    <col min="52" max="52" width="11.140625" customWidth="1"/>
    <col min="53" max="53" width="15.28515625" customWidth="1"/>
    <col min="54" max="54" width="14" customWidth="1"/>
    <col min="55" max="55" width="10.140625" customWidth="1"/>
    <col min="56" max="56" width="11.140625" customWidth="1"/>
    <col min="57" max="57" width="15.28515625" customWidth="1"/>
    <col min="58" max="58" width="14" customWidth="1"/>
    <col min="59" max="59" width="10.140625" customWidth="1"/>
    <col min="60" max="60" width="11.140625" customWidth="1"/>
    <col min="61" max="61" width="15.28515625" customWidth="1"/>
    <col min="62" max="62" width="14" customWidth="1"/>
    <col min="63" max="63" width="10.140625" customWidth="1"/>
    <col min="64" max="64" width="11.140625" customWidth="1"/>
    <col min="65" max="65" width="15.28515625" customWidth="1"/>
    <col min="66" max="66" width="14" customWidth="1"/>
    <col min="67" max="67" width="10.140625" customWidth="1"/>
    <col min="68" max="68" width="11.140625" customWidth="1"/>
    <col min="69" max="69" width="15.28515625" customWidth="1"/>
    <col min="70" max="70" width="14" customWidth="1"/>
    <col min="71" max="71" width="10.140625" customWidth="1"/>
    <col min="72" max="72" width="11.140625" customWidth="1"/>
    <col min="73" max="73" width="15.28515625" customWidth="1"/>
    <col min="74" max="74" width="14" customWidth="1"/>
    <col min="75" max="75" width="10.140625" customWidth="1"/>
    <col min="76" max="76" width="11.140625" customWidth="1"/>
    <col min="77" max="77" width="15.28515625" customWidth="1"/>
    <col min="78" max="78" width="14" customWidth="1"/>
    <col min="79" max="79" width="10.140625" customWidth="1"/>
    <col min="80" max="80" width="11.140625" customWidth="1"/>
    <col min="81" max="81" width="15.28515625" customWidth="1"/>
    <col min="82" max="82" width="14" customWidth="1"/>
    <col min="83" max="83" width="10.140625" customWidth="1"/>
    <col min="84" max="84" width="11.140625" customWidth="1"/>
    <col min="85" max="85" width="15.28515625" customWidth="1"/>
    <col min="86" max="86" width="14" customWidth="1"/>
    <col min="87" max="87" width="10.140625" customWidth="1"/>
    <col min="88" max="88" width="11.140625" customWidth="1"/>
    <col min="89" max="89" width="15.28515625" customWidth="1"/>
    <col min="90" max="90" width="14" customWidth="1"/>
    <col min="91" max="91" width="15.140625" bestFit="1" customWidth="1"/>
    <col min="92" max="92" width="34.85546875" bestFit="1" customWidth="1"/>
    <col min="93" max="93" width="15.140625" bestFit="1" customWidth="1"/>
    <col min="94" max="94" width="43" bestFit="1" customWidth="1"/>
    <col min="95" max="95" width="15.140625" bestFit="1" customWidth="1"/>
    <col min="96" max="96" width="43" bestFit="1" customWidth="1"/>
    <col min="97" max="97" width="10.140625" bestFit="1" customWidth="1"/>
    <col min="98" max="99" width="10.140625" customWidth="1"/>
    <col min="100" max="100" width="11.7109375" customWidth="1"/>
    <col min="101" max="101" width="10.85546875" customWidth="1"/>
    <col min="102" max="103" width="10.140625" customWidth="1"/>
    <col min="105" max="105" width="14.5703125" bestFit="1" customWidth="1"/>
    <col min="107" max="107" width="26.7109375" customWidth="1"/>
  </cols>
  <sheetData>
    <row r="6" spans="3:3" ht="20.25">
      <c r="C6" s="230" t="s">
        <v>653</v>
      </c>
    </row>
  </sheetData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1" max="299" man="1"/>
    <brk id="38" max="299" man="1"/>
    <brk id="54" max="299" man="1"/>
    <brk id="70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137" sqref="CA137:CU144"/>
    </sheetView>
  </sheetViews>
  <sheetFormatPr defaultRowHeight="12"/>
  <cols>
    <col min="1" max="1" width="5.5703125" bestFit="1" customWidth="1"/>
    <col min="2" max="2" width="2.85546875" bestFit="1" customWidth="1"/>
    <col min="3" max="3" width="6.85546875" bestFit="1" customWidth="1"/>
    <col min="4" max="4" width="11.85546875" style="1" bestFit="1" customWidth="1"/>
    <col min="5" max="5" width="9.85546875" bestFit="1" customWidth="1"/>
    <col min="6" max="6" width="5.85546875" bestFit="1" customWidth="1"/>
    <col min="7" max="7" width="5.42578125" style="1" bestFit="1" customWidth="1"/>
    <col min="8" max="8" width="1.85546875" bestFit="1" customWidth="1"/>
    <col min="9" max="9" width="2.85546875" bestFit="1" customWidth="1"/>
    <col min="10" max="12" width="4.85546875" bestFit="1" customWidth="1"/>
    <col min="13" max="13" width="4.42578125" bestFit="1" customWidth="1"/>
    <col min="14" max="14" width="3.85546875" bestFit="1" customWidth="1"/>
    <col min="15" max="15" width="1.85546875" bestFit="1" customWidth="1"/>
    <col min="16" max="16" width="3.85546875" bestFit="1" customWidth="1"/>
    <col min="17" max="17" width="5.42578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9.5703125" bestFit="1" customWidth="1"/>
    <col min="24" max="25" width="10.42578125" bestFit="1" customWidth="1"/>
    <col min="26" max="27" width="12.42578125" bestFit="1" customWidth="1"/>
    <col min="28" max="28" width="11.140625" bestFit="1" customWidth="1"/>
    <col min="29" max="29" width="7.85546875" bestFit="1" customWidth="1"/>
    <col min="30" max="31" width="3.85546875" bestFit="1" customWidth="1"/>
    <col min="32" max="32" width="5.42578125" bestFit="1" customWidth="1"/>
    <col min="33" max="33" width="10.42578125" bestFit="1" customWidth="1"/>
    <col min="34" max="34" width="7.85546875" bestFit="1" customWidth="1"/>
    <col min="35" max="35" width="3.85546875" bestFit="1" customWidth="1"/>
    <col min="36" max="36" width="5.42578125" bestFit="1" customWidth="1"/>
    <col min="37" max="37" width="10.42578125" bestFit="1" customWidth="1"/>
    <col min="38" max="38" width="6.85546875" bestFit="1" customWidth="1"/>
    <col min="39" max="39" width="1.85546875" bestFit="1" customWidth="1"/>
    <col min="40" max="40" width="3.42578125" bestFit="1" customWidth="1"/>
    <col min="41" max="41" width="8" bestFit="1" customWidth="1"/>
    <col min="42" max="43" width="1.85546875" bestFit="1" customWidth="1"/>
    <col min="44" max="44" width="3.42578125" bestFit="1" customWidth="1"/>
    <col min="45" max="45" width="11.140625" bestFit="1" customWidth="1"/>
    <col min="46" max="47" width="1.85546875" bestFit="1" customWidth="1"/>
    <col min="48" max="49" width="3.42578125" bestFit="1" customWidth="1"/>
    <col min="50" max="50" width="1.85546875" bestFit="1" customWidth="1"/>
    <col min="51" max="51" width="3.85546875" bestFit="1" customWidth="1"/>
    <col min="52" max="52" width="4.42578125" bestFit="1" customWidth="1"/>
    <col min="53" max="53" width="11.140625" bestFit="1" customWidth="1"/>
    <col min="54" max="54" width="5.85546875" bestFit="1" customWidth="1"/>
    <col min="55" max="55" width="2.85546875" bestFit="1" customWidth="1"/>
    <col min="56" max="56" width="4.42578125" bestFit="1" customWidth="1"/>
    <col min="57" max="57" width="10.42578125" bestFit="1" customWidth="1"/>
    <col min="58" max="58" width="6.85546875" bestFit="1" customWidth="1"/>
    <col min="59" max="59" width="1.85546875" bestFit="1" customWidth="1"/>
    <col min="60" max="61" width="3.42578125" bestFit="1" customWidth="1"/>
    <col min="62" max="62" width="1.85546875" bestFit="1" customWidth="1"/>
    <col min="63" max="63" width="3.85546875" bestFit="1" customWidth="1"/>
    <col min="64" max="64" width="5.42578125" bestFit="1" customWidth="1"/>
    <col min="65" max="65" width="9" bestFit="1" customWidth="1"/>
    <col min="66" max="66" width="5.85546875" bestFit="1" customWidth="1"/>
    <col min="67" max="67" width="1.85546875" bestFit="1" customWidth="1"/>
    <col min="68" max="68" width="4.42578125" bestFit="1" customWidth="1"/>
    <col min="69" max="69" width="9" bestFit="1" customWidth="1"/>
    <col min="70" max="70" width="5.85546875" bestFit="1" customWidth="1"/>
    <col min="71" max="71" width="2.85546875" bestFit="1" customWidth="1"/>
    <col min="72" max="72" width="4.42578125" bestFit="1" customWidth="1"/>
    <col min="73" max="73" width="9" bestFit="1" customWidth="1"/>
    <col min="74" max="74" width="6.85546875" bestFit="1" customWidth="1"/>
    <col min="75" max="75" width="3.85546875" bestFit="1" customWidth="1"/>
    <col min="76" max="77" width="3.42578125" bestFit="1" customWidth="1"/>
    <col min="78" max="78" width="1.85546875" bestFit="1" customWidth="1"/>
    <col min="79" max="79" width="3.85546875" bestFit="1" customWidth="1"/>
    <col min="80" max="80" width="5.42578125" bestFit="1" customWidth="1"/>
    <col min="81" max="81" width="10.42578125" bestFit="1" customWidth="1"/>
    <col min="82" max="82" width="7.85546875" bestFit="1" customWidth="1"/>
    <col min="83" max="83" width="11" bestFit="1" customWidth="1"/>
    <col min="84" max="84" width="47.28515625" bestFit="1" customWidth="1"/>
    <col min="85" max="88" width="3.85546875" bestFit="1" customWidth="1"/>
    <col min="89" max="89" width="9.85546875" bestFit="1" customWidth="1"/>
    <col min="90" max="90" width="5.8554687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85546875" bestFit="1" customWidth="1"/>
    <col min="95" max="95" width="5.42578125" style="1" bestFit="1" customWidth="1"/>
    <col min="96" max="96" width="3.85546875" style="1" bestFit="1" customWidth="1"/>
    <col min="97" max="97" width="11.85546875" bestFit="1" customWidth="1"/>
    <col min="98" max="98" width="13" bestFit="1" customWidth="1"/>
    <col min="99" max="99" width="179.85546875" bestFit="1" customWidth="1"/>
    <col min="100" max="101" width="3.85546875" bestFit="1" customWidth="1"/>
    <col min="102" max="102" width="1.85546875" bestFit="1" customWidth="1"/>
    <col min="103" max="103" width="3.42578125" bestFit="1" customWidth="1"/>
    <col min="104" max="104" width="7.42578125" bestFit="1" customWidth="1"/>
    <col min="105" max="105" width="1.85546875" bestFit="1" customWidth="1"/>
    <col min="111" max="111" width="3.5703125" bestFit="1" customWidth="1"/>
    <col min="112" max="112" width="1.85546875" bestFit="1" customWidth="1"/>
    <col min="113" max="113" width="4.85546875" bestFit="1" customWidth="1"/>
    <col min="114" max="115" width="1.85546875" bestFit="1" customWidth="1"/>
  </cols>
  <sheetData>
    <row r="1" spans="1:115">
      <c r="A1" t="str">
        <f t="shared" ref="A1:A32" si="0">CONCATENATE(B1,DG1)</f>
        <v>01CO</v>
      </c>
      <c r="B1" s="67" t="s">
        <v>129</v>
      </c>
      <c r="C1" s="67" t="s">
        <v>176</v>
      </c>
      <c r="D1" s="67" t="s">
        <v>177</v>
      </c>
      <c r="E1" s="68">
        <v>44433</v>
      </c>
      <c r="F1" s="185" t="s">
        <v>576</v>
      </c>
      <c r="G1" s="67" t="s">
        <v>577</v>
      </c>
      <c r="H1" s="69">
        <v>1</v>
      </c>
      <c r="I1" s="69">
        <v>11</v>
      </c>
      <c r="J1" s="69">
        <v>350</v>
      </c>
      <c r="K1" s="69">
        <v>671</v>
      </c>
      <c r="L1" s="69">
        <v>668</v>
      </c>
      <c r="M1" s="69">
        <v>3</v>
      </c>
      <c r="N1" s="69">
        <v>0</v>
      </c>
      <c r="O1" s="69">
        <v>0</v>
      </c>
      <c r="P1" s="69">
        <v>147</v>
      </c>
      <c r="Q1" s="80">
        <v>174</v>
      </c>
      <c r="R1" s="80">
        <v>8278071</v>
      </c>
      <c r="S1" s="80">
        <v>77832</v>
      </c>
      <c r="T1" s="80">
        <v>8200239</v>
      </c>
      <c r="U1" s="80">
        <v>8939807</v>
      </c>
      <c r="V1" s="80">
        <v>8867401</v>
      </c>
      <c r="W1" s="80">
        <v>0</v>
      </c>
      <c r="X1" s="80">
        <v>0</v>
      </c>
      <c r="Y1" s="80">
        <v>0</v>
      </c>
      <c r="Z1" s="80">
        <v>8867401</v>
      </c>
      <c r="AA1" s="80">
        <v>8929131</v>
      </c>
      <c r="AB1" s="80">
        <v>86356</v>
      </c>
      <c r="AC1" s="69">
        <v>661736</v>
      </c>
      <c r="AD1" s="69">
        <v>124</v>
      </c>
      <c r="AE1" s="69">
        <v>0</v>
      </c>
      <c r="AF1" s="80">
        <v>30</v>
      </c>
      <c r="AG1" s="80">
        <v>233423</v>
      </c>
      <c r="AH1" s="69">
        <v>0</v>
      </c>
      <c r="AI1" s="69">
        <v>0</v>
      </c>
      <c r="AJ1" s="80">
        <v>62</v>
      </c>
      <c r="AK1" s="80">
        <v>279341</v>
      </c>
      <c r="AL1" s="69">
        <v>35169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0</v>
      </c>
      <c r="BB1" s="69">
        <v>0</v>
      </c>
      <c r="BC1" s="69">
        <v>0</v>
      </c>
      <c r="BD1" s="80">
        <v>0</v>
      </c>
      <c r="BE1" s="80">
        <v>0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0</v>
      </c>
      <c r="BL1" s="80">
        <v>22</v>
      </c>
      <c r="BM1" s="80">
        <v>24626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60</v>
      </c>
      <c r="BU1" s="80">
        <v>136058</v>
      </c>
      <c r="BV1" s="69">
        <v>363218</v>
      </c>
      <c r="BW1" s="69">
        <v>0</v>
      </c>
      <c r="BX1" s="80">
        <v>0</v>
      </c>
      <c r="BY1" s="80">
        <v>0</v>
      </c>
      <c r="BZ1" s="69">
        <v>0</v>
      </c>
      <c r="CA1" s="69">
        <v>0</v>
      </c>
      <c r="CB1" s="80">
        <v>174</v>
      </c>
      <c r="CC1" s="80">
        <v>673447</v>
      </c>
      <c r="CD1" s="69">
        <v>398388</v>
      </c>
      <c r="CE1" s="69" t="s">
        <v>416</v>
      </c>
      <c r="CF1" s="69" t="s">
        <v>417</v>
      </c>
      <c r="CG1" s="69" t="s">
        <v>415</v>
      </c>
      <c r="CH1" s="69" t="s">
        <v>415</v>
      </c>
      <c r="CI1" s="69" t="s">
        <v>415</v>
      </c>
      <c r="CJ1" s="68" t="s">
        <v>415</v>
      </c>
      <c r="CK1" s="68">
        <v>45615</v>
      </c>
      <c r="CL1" s="185" t="s">
        <v>578</v>
      </c>
      <c r="CM1" s="67" t="s">
        <v>579</v>
      </c>
      <c r="CN1" s="67" t="s">
        <v>168</v>
      </c>
      <c r="CO1" s="68">
        <v>45441</v>
      </c>
      <c r="CP1" s="185" t="s">
        <v>580</v>
      </c>
      <c r="CQ1" s="67" t="s">
        <v>581</v>
      </c>
      <c r="CR1" s="67" t="s">
        <v>202</v>
      </c>
      <c r="CS1" s="69">
        <v>7852554.7000000002</v>
      </c>
      <c r="CT1" s="69"/>
      <c r="CU1" s="69"/>
      <c r="CV1" s="69">
        <v>0</v>
      </c>
      <c r="CW1" s="69">
        <v>45</v>
      </c>
      <c r="CX1" s="69">
        <v>0</v>
      </c>
      <c r="CY1" s="69">
        <v>0</v>
      </c>
      <c r="CZ1" s="69">
        <v>0</v>
      </c>
      <c r="DA1" s="69">
        <v>0</v>
      </c>
      <c r="DG1" t="str">
        <f t="shared" ref="DG1:DG64" si="1">IF(LEFT(C1,1)="E","DO","CO")</f>
        <v>CO</v>
      </c>
      <c r="DH1">
        <f>COUNTIF(A1:A144,"01CO")</f>
        <v>5</v>
      </c>
      <c r="DI1" t="s">
        <v>149</v>
      </c>
      <c r="DJ1">
        <v>1</v>
      </c>
      <c r="DK1">
        <f>DH1</f>
        <v>5</v>
      </c>
    </row>
    <row r="2" spans="1:115">
      <c r="A2" t="str">
        <f t="shared" si="0"/>
        <v>01CO</v>
      </c>
      <c r="B2" s="67" t="s">
        <v>129</v>
      </c>
      <c r="C2" s="67" t="s">
        <v>428</v>
      </c>
      <c r="D2" s="67" t="s">
        <v>582</v>
      </c>
      <c r="E2" s="68">
        <v>44951</v>
      </c>
      <c r="F2" s="185" t="s">
        <v>583</v>
      </c>
      <c r="G2" s="67" t="s">
        <v>584</v>
      </c>
      <c r="H2" s="69">
        <v>1</v>
      </c>
      <c r="I2" s="69">
        <v>0</v>
      </c>
      <c r="J2" s="69">
        <v>200</v>
      </c>
      <c r="K2" s="69">
        <v>308</v>
      </c>
      <c r="L2" s="69">
        <v>297</v>
      </c>
      <c r="M2" s="69">
        <v>11</v>
      </c>
      <c r="N2" s="69">
        <v>0</v>
      </c>
      <c r="O2" s="69">
        <v>0</v>
      </c>
      <c r="P2" s="69">
        <v>108</v>
      </c>
      <c r="Q2" s="80">
        <v>0</v>
      </c>
      <c r="R2" s="80">
        <v>3477042</v>
      </c>
      <c r="S2" s="80">
        <v>50000</v>
      </c>
      <c r="T2" s="80">
        <v>3427042</v>
      </c>
      <c r="U2" s="80">
        <v>3477042</v>
      </c>
      <c r="V2" s="80">
        <v>3332356</v>
      </c>
      <c r="W2" s="80">
        <v>0</v>
      </c>
      <c r="X2" s="80">
        <v>0</v>
      </c>
      <c r="Y2" s="80">
        <v>0</v>
      </c>
      <c r="Z2" s="80">
        <v>3332356</v>
      </c>
      <c r="AA2" s="80">
        <v>3320317</v>
      </c>
      <c r="AB2" s="80">
        <v>-12039</v>
      </c>
      <c r="AC2" s="69">
        <v>0</v>
      </c>
      <c r="AD2" s="69">
        <v>86</v>
      </c>
      <c r="AE2" s="69">
        <v>0</v>
      </c>
      <c r="AF2" s="80">
        <v>0</v>
      </c>
      <c r="AG2" s="80">
        <v>0</v>
      </c>
      <c r="AH2" s="69">
        <v>0</v>
      </c>
      <c r="AI2" s="69">
        <v>0</v>
      </c>
      <c r="AJ2" s="80">
        <v>0</v>
      </c>
      <c r="AK2" s="80">
        <v>0</v>
      </c>
      <c r="AL2" s="69">
        <v>0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0</v>
      </c>
      <c r="AX2" s="69">
        <v>0</v>
      </c>
      <c r="AY2" s="69">
        <v>0</v>
      </c>
      <c r="AZ2" s="80">
        <v>0</v>
      </c>
      <c r="BA2" s="80">
        <v>0</v>
      </c>
      <c r="BB2" s="69">
        <v>0</v>
      </c>
      <c r="BC2" s="69">
        <v>0</v>
      </c>
      <c r="BD2" s="80">
        <v>0</v>
      </c>
      <c r="BE2" s="80">
        <v>0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0</v>
      </c>
      <c r="BM2" s="80">
        <v>0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0</v>
      </c>
      <c r="BU2" s="80">
        <v>0</v>
      </c>
      <c r="BV2" s="69">
        <v>0</v>
      </c>
      <c r="BW2" s="69">
        <v>0</v>
      </c>
      <c r="BX2" s="80">
        <v>0</v>
      </c>
      <c r="BY2" s="80">
        <v>0</v>
      </c>
      <c r="BZ2" s="69">
        <v>0</v>
      </c>
      <c r="CA2" s="69">
        <v>0</v>
      </c>
      <c r="CB2" s="80">
        <v>0</v>
      </c>
      <c r="CC2" s="80">
        <v>0</v>
      </c>
      <c r="CD2" s="69">
        <v>0</v>
      </c>
      <c r="CE2" s="69" t="s">
        <v>416</v>
      </c>
      <c r="CF2" s="69" t="s">
        <v>417</v>
      </c>
      <c r="CG2" s="69" t="s">
        <v>415</v>
      </c>
      <c r="CH2" s="69" t="s">
        <v>415</v>
      </c>
      <c r="CI2" s="69" t="s">
        <v>415</v>
      </c>
      <c r="CJ2" s="68" t="s">
        <v>415</v>
      </c>
      <c r="CK2" s="68">
        <v>45474</v>
      </c>
      <c r="CL2" s="185" t="s">
        <v>576</v>
      </c>
      <c r="CM2" s="67" t="s">
        <v>579</v>
      </c>
      <c r="CN2" s="67" t="s">
        <v>168</v>
      </c>
      <c r="CO2" s="68">
        <v>45421</v>
      </c>
      <c r="CP2" s="185" t="s">
        <v>580</v>
      </c>
      <c r="CQ2" s="67" t="s">
        <v>581</v>
      </c>
      <c r="CR2" s="67" t="s">
        <v>205</v>
      </c>
      <c r="CS2" s="69">
        <v>3367085.92</v>
      </c>
      <c r="CT2" s="69"/>
      <c r="CU2" s="69"/>
      <c r="CV2" s="69">
        <v>0</v>
      </c>
      <c r="CW2" s="69">
        <v>22</v>
      </c>
      <c r="CX2" s="69">
        <v>0</v>
      </c>
      <c r="CY2" s="69">
        <v>0</v>
      </c>
      <c r="CZ2" s="69">
        <v>0</v>
      </c>
      <c r="DA2" s="69">
        <v>0</v>
      </c>
      <c r="DG2" t="str">
        <f t="shared" si="1"/>
        <v>CO</v>
      </c>
      <c r="DH2">
        <f>COUNTIF(A1:A144,"01DO")</f>
        <v>7</v>
      </c>
      <c r="DI2" t="s">
        <v>150</v>
      </c>
      <c r="DJ2">
        <f>DK1+1</f>
        <v>6</v>
      </c>
      <c r="DK2">
        <f>DJ2+DH2-1</f>
        <v>12</v>
      </c>
    </row>
    <row r="3" spans="1:115">
      <c r="A3" t="str">
        <f t="shared" si="0"/>
        <v>01CO</v>
      </c>
      <c r="B3" s="67" t="s">
        <v>129</v>
      </c>
      <c r="C3" s="67" t="s">
        <v>180</v>
      </c>
      <c r="D3" s="67" t="s">
        <v>181</v>
      </c>
      <c r="E3" s="68">
        <v>44860</v>
      </c>
      <c r="F3" s="185" t="s">
        <v>578</v>
      </c>
      <c r="G3" s="67" t="s">
        <v>584</v>
      </c>
      <c r="H3" s="69">
        <v>1</v>
      </c>
      <c r="I3" s="69">
        <v>6</v>
      </c>
      <c r="J3" s="69">
        <v>130</v>
      </c>
      <c r="K3" s="69">
        <v>247</v>
      </c>
      <c r="L3" s="69">
        <v>247</v>
      </c>
      <c r="M3" s="69">
        <v>0</v>
      </c>
      <c r="N3" s="69">
        <v>0</v>
      </c>
      <c r="O3" s="69">
        <v>0</v>
      </c>
      <c r="P3" s="69">
        <v>107</v>
      </c>
      <c r="Q3" s="80">
        <v>10</v>
      </c>
      <c r="R3" s="80">
        <v>1159034</v>
      </c>
      <c r="S3" s="80">
        <v>0</v>
      </c>
      <c r="T3" s="80">
        <v>1159034</v>
      </c>
      <c r="U3" s="80">
        <v>1218049</v>
      </c>
      <c r="V3" s="80">
        <v>1206007</v>
      </c>
      <c r="W3" s="80">
        <v>0</v>
      </c>
      <c r="X3" s="80">
        <v>0</v>
      </c>
      <c r="Y3" s="80">
        <v>0</v>
      </c>
      <c r="Z3" s="80">
        <v>1206007</v>
      </c>
      <c r="AA3" s="80">
        <v>1205156</v>
      </c>
      <c r="AB3" s="80">
        <v>-851</v>
      </c>
      <c r="AC3" s="69">
        <v>59015</v>
      </c>
      <c r="AD3" s="69">
        <v>83</v>
      </c>
      <c r="AE3" s="69">
        <v>0</v>
      </c>
      <c r="AF3" s="80">
        <v>0</v>
      </c>
      <c r="AG3" s="80">
        <v>0</v>
      </c>
      <c r="AH3" s="69">
        <v>0</v>
      </c>
      <c r="AI3" s="69">
        <v>0</v>
      </c>
      <c r="AJ3" s="80">
        <v>12</v>
      </c>
      <c r="AK3" s="80">
        <v>59015</v>
      </c>
      <c r="AL3" s="69">
        <v>0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-2</v>
      </c>
      <c r="BA3" s="80">
        <v>0</v>
      </c>
      <c r="BB3" s="69">
        <v>0</v>
      </c>
      <c r="BC3" s="69">
        <v>0</v>
      </c>
      <c r="BD3" s="80">
        <v>0</v>
      </c>
      <c r="BE3" s="80">
        <v>0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0</v>
      </c>
      <c r="BM3" s="80">
        <v>0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0</v>
      </c>
      <c r="BV3" s="69">
        <v>0</v>
      </c>
      <c r="BW3" s="69">
        <v>0</v>
      </c>
      <c r="BX3" s="80">
        <v>0</v>
      </c>
      <c r="BY3" s="80">
        <v>0</v>
      </c>
      <c r="BZ3" s="69">
        <v>0</v>
      </c>
      <c r="CA3" s="69">
        <v>0</v>
      </c>
      <c r="CB3" s="80">
        <v>10</v>
      </c>
      <c r="CC3" s="80">
        <v>59015</v>
      </c>
      <c r="CD3" s="69">
        <v>0</v>
      </c>
      <c r="CE3" s="69" t="s">
        <v>429</v>
      </c>
      <c r="CF3" s="69" t="s">
        <v>430</v>
      </c>
      <c r="CG3" s="69" t="s">
        <v>415</v>
      </c>
      <c r="CH3" s="69" t="s">
        <v>415</v>
      </c>
      <c r="CI3" s="69" t="s">
        <v>415</v>
      </c>
      <c r="CJ3" s="68" t="s">
        <v>415</v>
      </c>
      <c r="CK3" s="68">
        <v>45484</v>
      </c>
      <c r="CL3" s="185" t="s">
        <v>576</v>
      </c>
      <c r="CM3" s="67" t="s">
        <v>579</v>
      </c>
      <c r="CN3" s="67" t="s">
        <v>168</v>
      </c>
      <c r="CO3" s="68">
        <v>45331</v>
      </c>
      <c r="CP3" s="185" t="s">
        <v>583</v>
      </c>
      <c r="CQ3" s="67" t="s">
        <v>581</v>
      </c>
      <c r="CR3" s="67" t="s">
        <v>202</v>
      </c>
      <c r="CS3" s="69">
        <v>1023962.4</v>
      </c>
      <c r="CT3" s="69"/>
      <c r="CU3" s="69"/>
      <c r="CV3" s="69">
        <v>0</v>
      </c>
      <c r="CW3" s="69">
        <v>24</v>
      </c>
      <c r="CX3" s="69">
        <v>0</v>
      </c>
      <c r="CY3" s="69">
        <v>0</v>
      </c>
      <c r="CZ3" s="69">
        <v>0</v>
      </c>
      <c r="DA3" s="69">
        <v>0</v>
      </c>
      <c r="DG3" t="str">
        <f t="shared" si="1"/>
        <v>CO</v>
      </c>
      <c r="DH3">
        <f>COUNTIF(A1:A144,"02CO")</f>
        <v>20</v>
      </c>
      <c r="DI3" t="s">
        <v>151</v>
      </c>
      <c r="DJ3">
        <f t="shared" ref="DJ3:DJ16" si="2">DK2+1</f>
        <v>13</v>
      </c>
      <c r="DK3">
        <f t="shared" ref="DK3:DK16" si="3">DJ3+DH3-1</f>
        <v>32</v>
      </c>
    </row>
    <row r="4" spans="1:115">
      <c r="A4" t="str">
        <f t="shared" si="0"/>
        <v>01CO</v>
      </c>
      <c r="B4" s="67" t="s">
        <v>129</v>
      </c>
      <c r="C4" s="67" t="s">
        <v>182</v>
      </c>
      <c r="D4" s="67" t="s">
        <v>183</v>
      </c>
      <c r="E4" s="68">
        <v>44902</v>
      </c>
      <c r="F4" s="185" t="s">
        <v>578</v>
      </c>
      <c r="G4" s="67" t="s">
        <v>584</v>
      </c>
      <c r="H4" s="69">
        <v>2</v>
      </c>
      <c r="I4" s="69">
        <v>9</v>
      </c>
      <c r="J4" s="69">
        <v>250</v>
      </c>
      <c r="K4" s="69">
        <v>401</v>
      </c>
      <c r="L4" s="69">
        <v>398</v>
      </c>
      <c r="M4" s="69">
        <v>3</v>
      </c>
      <c r="N4" s="69">
        <v>0</v>
      </c>
      <c r="O4" s="69">
        <v>0</v>
      </c>
      <c r="P4" s="69">
        <v>151</v>
      </c>
      <c r="Q4" s="80">
        <v>0</v>
      </c>
      <c r="R4" s="80">
        <v>4325722</v>
      </c>
      <c r="S4" s="80">
        <v>50000</v>
      </c>
      <c r="T4" s="80">
        <v>4275722</v>
      </c>
      <c r="U4" s="80">
        <v>4504283</v>
      </c>
      <c r="V4" s="80">
        <v>4508752</v>
      </c>
      <c r="W4" s="80">
        <v>0</v>
      </c>
      <c r="X4" s="80">
        <v>0</v>
      </c>
      <c r="Y4" s="80">
        <v>0</v>
      </c>
      <c r="Z4" s="80">
        <v>4508752</v>
      </c>
      <c r="AA4" s="80">
        <v>4493121</v>
      </c>
      <c r="AB4" s="80">
        <v>-11661</v>
      </c>
      <c r="AC4" s="69">
        <v>178561</v>
      </c>
      <c r="AD4" s="69">
        <v>124</v>
      </c>
      <c r="AE4" s="69">
        <v>0</v>
      </c>
      <c r="AF4" s="80">
        <v>0</v>
      </c>
      <c r="AG4" s="80">
        <v>28409</v>
      </c>
      <c r="AH4" s="69">
        <v>0</v>
      </c>
      <c r="AI4" s="69">
        <v>0</v>
      </c>
      <c r="AJ4" s="80">
        <v>0</v>
      </c>
      <c r="AK4" s="80">
        <v>105237</v>
      </c>
      <c r="AL4" s="69">
        <v>0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0</v>
      </c>
      <c r="BA4" s="80">
        <v>5020</v>
      </c>
      <c r="BB4" s="69">
        <v>5020</v>
      </c>
      <c r="BC4" s="69">
        <v>0</v>
      </c>
      <c r="BD4" s="80">
        <v>0</v>
      </c>
      <c r="BE4" s="80">
        <v>23159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0</v>
      </c>
      <c r="BL4" s="80">
        <v>0</v>
      </c>
      <c r="BM4" s="80">
        <v>3971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0</v>
      </c>
      <c r="BT4" s="80">
        <v>0</v>
      </c>
      <c r="BU4" s="80">
        <v>0</v>
      </c>
      <c r="BV4" s="69">
        <v>0</v>
      </c>
      <c r="BW4" s="69">
        <v>0</v>
      </c>
      <c r="BX4" s="80">
        <v>0</v>
      </c>
      <c r="BY4" s="80">
        <v>0</v>
      </c>
      <c r="BZ4" s="69">
        <v>0</v>
      </c>
      <c r="CA4" s="69">
        <v>0</v>
      </c>
      <c r="CB4" s="80">
        <v>0</v>
      </c>
      <c r="CC4" s="80">
        <v>165795</v>
      </c>
      <c r="CD4" s="69">
        <v>5020</v>
      </c>
      <c r="CE4" s="69" t="s">
        <v>426</v>
      </c>
      <c r="CF4" s="69" t="s">
        <v>427</v>
      </c>
      <c r="CG4" s="69" t="s">
        <v>415</v>
      </c>
      <c r="CH4" s="69" t="s">
        <v>415</v>
      </c>
      <c r="CI4" s="69" t="s">
        <v>415</v>
      </c>
      <c r="CJ4" s="68" t="s">
        <v>415</v>
      </c>
      <c r="CK4" s="68">
        <v>45579</v>
      </c>
      <c r="CL4" s="185" t="s">
        <v>578</v>
      </c>
      <c r="CM4" s="67" t="s">
        <v>579</v>
      </c>
      <c r="CN4" s="67" t="s">
        <v>168</v>
      </c>
      <c r="CO4" s="68">
        <v>45434</v>
      </c>
      <c r="CP4" s="185" t="s">
        <v>580</v>
      </c>
      <c r="CQ4" s="67" t="s">
        <v>581</v>
      </c>
      <c r="CR4" s="67" t="s">
        <v>205</v>
      </c>
      <c r="CS4" s="69">
        <v>2709382.82</v>
      </c>
      <c r="CT4" s="69"/>
      <c r="CU4" s="69"/>
      <c r="CV4" s="69">
        <v>0</v>
      </c>
      <c r="CW4" s="69">
        <v>27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CO</v>
      </c>
      <c r="DH4">
        <f>COUNTIF(A1:A144,"02DO")</f>
        <v>3</v>
      </c>
      <c r="DI4" t="s">
        <v>152</v>
      </c>
      <c r="DJ4">
        <f t="shared" si="2"/>
        <v>33</v>
      </c>
      <c r="DK4">
        <f t="shared" si="3"/>
        <v>35</v>
      </c>
    </row>
    <row r="5" spans="1:115">
      <c r="A5" t="str">
        <f t="shared" si="0"/>
        <v>01CO</v>
      </c>
      <c r="B5" s="67" t="s">
        <v>129</v>
      </c>
      <c r="C5" s="67" t="s">
        <v>431</v>
      </c>
      <c r="D5" s="67" t="s">
        <v>585</v>
      </c>
      <c r="E5" s="68">
        <v>45196</v>
      </c>
      <c r="F5" s="185" t="s">
        <v>576</v>
      </c>
      <c r="G5" s="67" t="s">
        <v>581</v>
      </c>
      <c r="H5" s="69">
        <v>1</v>
      </c>
      <c r="I5" s="69">
        <v>0</v>
      </c>
      <c r="J5" s="69">
        <v>174</v>
      </c>
      <c r="K5" s="69">
        <v>196</v>
      </c>
      <c r="L5" s="69">
        <v>195</v>
      </c>
      <c r="M5" s="69">
        <v>1</v>
      </c>
      <c r="N5" s="69">
        <v>0</v>
      </c>
      <c r="O5" s="69">
        <v>0</v>
      </c>
      <c r="P5" s="69">
        <v>22</v>
      </c>
      <c r="Q5" s="80">
        <v>0</v>
      </c>
      <c r="R5" s="80">
        <v>3701415</v>
      </c>
      <c r="S5" s="80">
        <v>50000</v>
      </c>
      <c r="T5" s="80">
        <v>3651415</v>
      </c>
      <c r="U5" s="80">
        <v>3701415</v>
      </c>
      <c r="V5" s="80">
        <v>3225904</v>
      </c>
      <c r="W5" s="80">
        <v>0</v>
      </c>
      <c r="X5" s="80">
        <v>0</v>
      </c>
      <c r="Y5" s="80">
        <v>0</v>
      </c>
      <c r="Z5" s="80">
        <v>3225904</v>
      </c>
      <c r="AA5" s="80">
        <v>3225904</v>
      </c>
      <c r="AB5" s="80">
        <v>0</v>
      </c>
      <c r="AC5" s="69">
        <v>0</v>
      </c>
      <c r="AD5" s="69">
        <v>9</v>
      </c>
      <c r="AE5" s="69">
        <v>0</v>
      </c>
      <c r="AF5" s="80">
        <v>0</v>
      </c>
      <c r="AG5" s="80">
        <v>0</v>
      </c>
      <c r="AH5" s="69">
        <v>0</v>
      </c>
      <c r="AI5" s="69">
        <v>0</v>
      </c>
      <c r="AJ5" s="80">
        <v>0</v>
      </c>
      <c r="AK5" s="80">
        <v>0</v>
      </c>
      <c r="AL5" s="69">
        <v>0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0</v>
      </c>
      <c r="BB5" s="69">
        <v>0</v>
      </c>
      <c r="BC5" s="69">
        <v>0</v>
      </c>
      <c r="BD5" s="80">
        <v>0</v>
      </c>
      <c r="BE5" s="80">
        <v>0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0</v>
      </c>
      <c r="BL5" s="80">
        <v>0</v>
      </c>
      <c r="BM5" s="80">
        <v>0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0</v>
      </c>
      <c r="CB5" s="80">
        <v>0</v>
      </c>
      <c r="CC5" s="80">
        <v>0</v>
      </c>
      <c r="CD5" s="69">
        <v>0</v>
      </c>
      <c r="CE5" s="69" t="s">
        <v>432</v>
      </c>
      <c r="CF5" s="69" t="s">
        <v>433</v>
      </c>
      <c r="CG5" s="69" t="s">
        <v>415</v>
      </c>
      <c r="CH5" s="69" t="s">
        <v>415</v>
      </c>
      <c r="CI5" s="69" t="s">
        <v>415</v>
      </c>
      <c r="CJ5" s="68" t="s">
        <v>415</v>
      </c>
      <c r="CK5" s="68">
        <v>45629</v>
      </c>
      <c r="CL5" s="185" t="s">
        <v>578</v>
      </c>
      <c r="CM5" s="67" t="s">
        <v>579</v>
      </c>
      <c r="CN5" s="67" t="s">
        <v>168</v>
      </c>
      <c r="CO5" s="68">
        <v>45459</v>
      </c>
      <c r="CP5" s="185" t="s">
        <v>580</v>
      </c>
      <c r="CQ5" s="67" t="s">
        <v>581</v>
      </c>
      <c r="CR5" s="67" t="s">
        <v>179</v>
      </c>
      <c r="CS5" s="69">
        <v>4091495.64</v>
      </c>
      <c r="CT5" s="69"/>
      <c r="CU5" s="69"/>
      <c r="CV5" s="69">
        <v>0</v>
      </c>
      <c r="CW5" s="69">
        <v>13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CO</v>
      </c>
      <c r="DH5">
        <f>COUNTIF(A1:A144,"03CO")</f>
        <v>24</v>
      </c>
      <c r="DI5" t="s">
        <v>153</v>
      </c>
      <c r="DJ5">
        <f t="shared" si="2"/>
        <v>36</v>
      </c>
      <c r="DK5">
        <f t="shared" si="3"/>
        <v>59</v>
      </c>
    </row>
    <row r="6" spans="1:115">
      <c r="A6" t="str">
        <f t="shared" si="0"/>
        <v>01DO</v>
      </c>
      <c r="B6" s="67" t="s">
        <v>129</v>
      </c>
      <c r="C6" s="67" t="s">
        <v>166</v>
      </c>
      <c r="D6" s="67" t="s">
        <v>167</v>
      </c>
      <c r="E6" s="68">
        <v>44574</v>
      </c>
      <c r="F6" s="185" t="s">
        <v>583</v>
      </c>
      <c r="G6" s="67" t="s">
        <v>577</v>
      </c>
      <c r="H6" s="69">
        <v>2</v>
      </c>
      <c r="I6" s="69">
        <v>2</v>
      </c>
      <c r="J6" s="69">
        <v>450</v>
      </c>
      <c r="K6" s="69">
        <v>635</v>
      </c>
      <c r="L6" s="69">
        <v>634</v>
      </c>
      <c r="M6" s="69">
        <v>1</v>
      </c>
      <c r="N6" s="69">
        <v>0</v>
      </c>
      <c r="O6" s="69">
        <v>0</v>
      </c>
      <c r="P6" s="69">
        <v>185</v>
      </c>
      <c r="Q6" s="80">
        <v>0</v>
      </c>
      <c r="R6" s="80">
        <v>9191000</v>
      </c>
      <c r="S6" s="80">
        <v>87099</v>
      </c>
      <c r="T6" s="80">
        <v>9103901</v>
      </c>
      <c r="U6" s="80">
        <v>9286906</v>
      </c>
      <c r="V6" s="80">
        <v>8593729</v>
      </c>
      <c r="W6" s="80">
        <v>0</v>
      </c>
      <c r="X6" s="80">
        <v>0</v>
      </c>
      <c r="Y6" s="80">
        <v>0</v>
      </c>
      <c r="Z6" s="80">
        <v>8593729</v>
      </c>
      <c r="AA6" s="80">
        <v>8770370</v>
      </c>
      <c r="AB6" s="80">
        <v>272547</v>
      </c>
      <c r="AC6" s="69">
        <v>95906</v>
      </c>
      <c r="AD6" s="69">
        <v>140</v>
      </c>
      <c r="AE6" s="69">
        <v>0</v>
      </c>
      <c r="AF6" s="80">
        <v>0</v>
      </c>
      <c r="AG6" s="80">
        <v>0</v>
      </c>
      <c r="AH6" s="69">
        <v>0</v>
      </c>
      <c r="AI6" s="69">
        <v>0</v>
      </c>
      <c r="AJ6" s="80">
        <v>0</v>
      </c>
      <c r="AK6" s="80">
        <v>5747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0</v>
      </c>
      <c r="AX6" s="69">
        <v>0</v>
      </c>
      <c r="AY6" s="69">
        <v>0</v>
      </c>
      <c r="AZ6" s="80">
        <v>0</v>
      </c>
      <c r="BA6" s="80">
        <v>0</v>
      </c>
      <c r="BB6" s="69">
        <v>0</v>
      </c>
      <c r="BC6" s="69">
        <v>0</v>
      </c>
      <c r="BD6" s="80">
        <v>0</v>
      </c>
      <c r="BE6" s="80">
        <v>0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0</v>
      </c>
      <c r="BL6" s="80">
        <v>0</v>
      </c>
      <c r="BM6" s="80">
        <v>95906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0</v>
      </c>
      <c r="CB6" s="80">
        <v>0</v>
      </c>
      <c r="CC6" s="80">
        <v>101654</v>
      </c>
      <c r="CD6" s="69">
        <v>0</v>
      </c>
      <c r="CE6" s="69" t="s">
        <v>413</v>
      </c>
      <c r="CF6" s="69" t="s">
        <v>414</v>
      </c>
      <c r="CG6" s="69" t="s">
        <v>415</v>
      </c>
      <c r="CH6" s="69" t="s">
        <v>415</v>
      </c>
      <c r="CI6" s="69" t="s">
        <v>415</v>
      </c>
      <c r="CJ6" s="68" t="s">
        <v>415</v>
      </c>
      <c r="CK6" s="68">
        <v>45546</v>
      </c>
      <c r="CL6" s="185" t="s">
        <v>576</v>
      </c>
      <c r="CM6" s="67" t="s">
        <v>579</v>
      </c>
      <c r="CN6" s="67" t="s">
        <v>168</v>
      </c>
      <c r="CO6" s="68">
        <v>45407</v>
      </c>
      <c r="CP6" s="185" t="s">
        <v>580</v>
      </c>
      <c r="CQ6" s="67" t="s">
        <v>581</v>
      </c>
      <c r="CR6" s="67" t="s">
        <v>205</v>
      </c>
      <c r="CS6" s="69">
        <v>9151070.0999999996</v>
      </c>
      <c r="CT6" s="69"/>
      <c r="CU6" s="69"/>
      <c r="CV6" s="69">
        <v>0</v>
      </c>
      <c r="CW6" s="69">
        <v>45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DO</v>
      </c>
      <c r="DH6">
        <f>COUNTIF(A1:A144,"03DO")</f>
        <v>6</v>
      </c>
      <c r="DI6" t="s">
        <v>154</v>
      </c>
      <c r="DJ6">
        <f t="shared" si="2"/>
        <v>60</v>
      </c>
      <c r="DK6">
        <f t="shared" si="3"/>
        <v>65</v>
      </c>
    </row>
    <row r="7" spans="1:115">
      <c r="A7" t="str">
        <f t="shared" si="0"/>
        <v>01DO</v>
      </c>
      <c r="B7" s="67" t="s">
        <v>129</v>
      </c>
      <c r="C7" s="67" t="s">
        <v>169</v>
      </c>
      <c r="D7" s="67" t="s">
        <v>170</v>
      </c>
      <c r="E7" s="68">
        <v>44706</v>
      </c>
      <c r="F7" s="185" t="s">
        <v>580</v>
      </c>
      <c r="G7" s="67" t="s">
        <v>577</v>
      </c>
      <c r="H7" s="69">
        <v>1</v>
      </c>
      <c r="I7" s="69">
        <v>2</v>
      </c>
      <c r="J7" s="69">
        <v>525</v>
      </c>
      <c r="K7" s="69">
        <v>663</v>
      </c>
      <c r="L7" s="69">
        <v>663</v>
      </c>
      <c r="M7" s="69">
        <v>0</v>
      </c>
      <c r="N7" s="69">
        <v>0</v>
      </c>
      <c r="O7" s="69">
        <v>0</v>
      </c>
      <c r="P7" s="69">
        <v>138</v>
      </c>
      <c r="Q7" s="80">
        <v>0</v>
      </c>
      <c r="R7" s="80">
        <v>3990000</v>
      </c>
      <c r="S7" s="80">
        <v>50000</v>
      </c>
      <c r="T7" s="80">
        <v>3940000</v>
      </c>
      <c r="U7" s="80">
        <v>4021977</v>
      </c>
      <c r="V7" s="80">
        <v>3979990</v>
      </c>
      <c r="W7" s="80">
        <v>0</v>
      </c>
      <c r="X7" s="80">
        <v>0</v>
      </c>
      <c r="Y7" s="80">
        <v>0</v>
      </c>
      <c r="Z7" s="80">
        <v>3979990</v>
      </c>
      <c r="AA7" s="80">
        <v>3978102</v>
      </c>
      <c r="AB7" s="80">
        <v>-1888</v>
      </c>
      <c r="AC7" s="69">
        <v>31977</v>
      </c>
      <c r="AD7" s="69">
        <v>22</v>
      </c>
      <c r="AE7" s="69">
        <v>0</v>
      </c>
      <c r="AF7" s="80">
        <v>0</v>
      </c>
      <c r="AG7" s="80">
        <v>39990</v>
      </c>
      <c r="AH7" s="69">
        <v>0</v>
      </c>
      <c r="AI7" s="69">
        <v>0</v>
      </c>
      <c r="AJ7" s="80">
        <v>0</v>
      </c>
      <c r="AK7" s="80">
        <v>0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0</v>
      </c>
      <c r="AZ7" s="80">
        <v>0</v>
      </c>
      <c r="BA7" s="80">
        <v>0</v>
      </c>
      <c r="BB7" s="69">
        <v>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0</v>
      </c>
      <c r="BM7" s="80">
        <v>0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67</v>
      </c>
      <c r="BT7" s="80">
        <v>0</v>
      </c>
      <c r="BU7" s="80">
        <v>0</v>
      </c>
      <c r="BV7" s="69">
        <v>0</v>
      </c>
      <c r="BW7" s="69">
        <v>0</v>
      </c>
      <c r="BX7" s="80">
        <v>0</v>
      </c>
      <c r="BY7" s="80">
        <v>0</v>
      </c>
      <c r="BZ7" s="69">
        <v>0</v>
      </c>
      <c r="CA7" s="69">
        <v>67</v>
      </c>
      <c r="CB7" s="80">
        <v>0</v>
      </c>
      <c r="CC7" s="80">
        <v>39990</v>
      </c>
      <c r="CD7" s="69">
        <v>0</v>
      </c>
      <c r="CE7" s="69" t="s">
        <v>416</v>
      </c>
      <c r="CF7" s="69" t="s">
        <v>417</v>
      </c>
      <c r="CG7" s="69" t="s">
        <v>415</v>
      </c>
      <c r="CH7" s="69" t="s">
        <v>415</v>
      </c>
      <c r="CI7" s="69" t="s">
        <v>415</v>
      </c>
      <c r="CJ7" s="68" t="s">
        <v>415</v>
      </c>
      <c r="CK7" s="68">
        <v>45497</v>
      </c>
      <c r="CL7" s="185" t="s">
        <v>576</v>
      </c>
      <c r="CM7" s="67" t="s">
        <v>579</v>
      </c>
      <c r="CN7" s="67" t="s">
        <v>168</v>
      </c>
      <c r="CO7" s="68">
        <v>45445</v>
      </c>
      <c r="CP7" s="185" t="s">
        <v>580</v>
      </c>
      <c r="CQ7" s="67" t="s">
        <v>581</v>
      </c>
      <c r="CR7" s="67" t="s">
        <v>178</v>
      </c>
      <c r="CS7" s="69">
        <v>1965526.04</v>
      </c>
      <c r="CT7" s="69" t="s">
        <v>418</v>
      </c>
      <c r="CU7" s="69" t="s">
        <v>419</v>
      </c>
      <c r="CV7" s="69">
        <v>0</v>
      </c>
      <c r="CW7" s="69">
        <v>49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DO</v>
      </c>
      <c r="DH7">
        <f>COUNTIF(A1:A144,"04CO")</f>
        <v>14</v>
      </c>
      <c r="DI7" t="s">
        <v>155</v>
      </c>
      <c r="DJ7">
        <f t="shared" si="2"/>
        <v>66</v>
      </c>
      <c r="DK7">
        <f t="shared" si="3"/>
        <v>79</v>
      </c>
    </row>
    <row r="8" spans="1:115">
      <c r="A8" t="str">
        <f t="shared" si="0"/>
        <v>01DO</v>
      </c>
      <c r="B8" s="67" t="s">
        <v>129</v>
      </c>
      <c r="C8" s="67" t="s">
        <v>340</v>
      </c>
      <c r="D8" s="67" t="s">
        <v>341</v>
      </c>
      <c r="E8" s="68">
        <v>44945</v>
      </c>
      <c r="F8" s="185" t="s">
        <v>583</v>
      </c>
      <c r="G8" s="67" t="s">
        <v>584</v>
      </c>
      <c r="H8" s="69">
        <v>2</v>
      </c>
      <c r="I8" s="69">
        <v>0</v>
      </c>
      <c r="J8" s="69">
        <v>225</v>
      </c>
      <c r="K8" s="69">
        <v>427</v>
      </c>
      <c r="L8" s="69">
        <v>410</v>
      </c>
      <c r="M8" s="69">
        <v>17</v>
      </c>
      <c r="N8" s="69">
        <v>0</v>
      </c>
      <c r="O8" s="69">
        <v>0</v>
      </c>
      <c r="P8" s="69">
        <v>74</v>
      </c>
      <c r="Q8" s="80">
        <v>128</v>
      </c>
      <c r="R8" s="80">
        <v>7937275</v>
      </c>
      <c r="S8" s="80">
        <v>81977</v>
      </c>
      <c r="T8" s="80">
        <v>7855298</v>
      </c>
      <c r="U8" s="80">
        <v>7937275</v>
      </c>
      <c r="V8" s="80">
        <v>7998691</v>
      </c>
      <c r="W8" s="80">
        <v>0</v>
      </c>
      <c r="X8" s="80">
        <v>0</v>
      </c>
      <c r="Y8" s="80">
        <v>0</v>
      </c>
      <c r="Z8" s="80">
        <v>7998691</v>
      </c>
      <c r="AA8" s="80">
        <v>7941859</v>
      </c>
      <c r="AB8" s="80">
        <v>-56832</v>
      </c>
      <c r="AC8" s="69">
        <v>0</v>
      </c>
      <c r="AD8" s="69">
        <v>102</v>
      </c>
      <c r="AE8" s="69">
        <v>0</v>
      </c>
      <c r="AF8" s="80">
        <v>5</v>
      </c>
      <c r="AG8" s="80">
        <v>23878</v>
      </c>
      <c r="AH8" s="69">
        <v>0</v>
      </c>
      <c r="AI8" s="69">
        <v>0</v>
      </c>
      <c r="AJ8" s="80">
        <v>0</v>
      </c>
      <c r="AK8" s="80">
        <v>0</v>
      </c>
      <c r="AL8" s="69">
        <v>0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0</v>
      </c>
      <c r="AZ8" s="80">
        <v>69</v>
      </c>
      <c r="BA8" s="80">
        <v>0</v>
      </c>
      <c r="BB8" s="69">
        <v>0</v>
      </c>
      <c r="BC8" s="69">
        <v>0</v>
      </c>
      <c r="BD8" s="80">
        <v>0</v>
      </c>
      <c r="BE8" s="80">
        <v>4418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0</v>
      </c>
      <c r="BL8" s="80">
        <v>54</v>
      </c>
      <c r="BM8" s="80">
        <v>0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0</v>
      </c>
      <c r="BT8" s="80">
        <v>0</v>
      </c>
      <c r="BU8" s="80">
        <v>0</v>
      </c>
      <c r="BV8" s="69">
        <v>0</v>
      </c>
      <c r="BW8" s="69">
        <v>0</v>
      </c>
      <c r="BX8" s="80">
        <v>0</v>
      </c>
      <c r="BY8" s="80">
        <v>0</v>
      </c>
      <c r="BZ8" s="69">
        <v>0</v>
      </c>
      <c r="CA8" s="69">
        <v>0</v>
      </c>
      <c r="CB8" s="80">
        <v>128</v>
      </c>
      <c r="CC8" s="80">
        <v>28296</v>
      </c>
      <c r="CD8" s="69">
        <v>0</v>
      </c>
      <c r="CE8" s="69" t="s">
        <v>416</v>
      </c>
      <c r="CF8" s="69" t="s">
        <v>417</v>
      </c>
      <c r="CG8" s="69" t="s">
        <v>415</v>
      </c>
      <c r="CH8" s="69" t="s">
        <v>415</v>
      </c>
      <c r="CI8" s="69" t="s">
        <v>415</v>
      </c>
      <c r="CJ8" s="68" t="s">
        <v>415</v>
      </c>
      <c r="CK8" s="68">
        <v>45644</v>
      </c>
      <c r="CL8" s="185" t="s">
        <v>578</v>
      </c>
      <c r="CM8" s="67" t="s">
        <v>579</v>
      </c>
      <c r="CN8" s="67" t="s">
        <v>168</v>
      </c>
      <c r="CO8" s="68">
        <v>45505</v>
      </c>
      <c r="CP8" s="185" t="s">
        <v>576</v>
      </c>
      <c r="CQ8" s="67" t="s">
        <v>579</v>
      </c>
      <c r="CR8" s="67" t="s">
        <v>175</v>
      </c>
      <c r="CS8" s="69">
        <v>8527986.5600000005</v>
      </c>
      <c r="CT8" s="69"/>
      <c r="CU8" s="69"/>
      <c r="CV8" s="69">
        <v>128</v>
      </c>
      <c r="CW8" s="69">
        <v>26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DO</v>
      </c>
      <c r="DH8">
        <f>COUNTIF(A1:A144,"04DO")</f>
        <v>8</v>
      </c>
      <c r="DI8" t="s">
        <v>156</v>
      </c>
      <c r="DJ8">
        <f t="shared" si="2"/>
        <v>80</v>
      </c>
      <c r="DK8">
        <f t="shared" si="3"/>
        <v>87</v>
      </c>
    </row>
    <row r="9" spans="1:115">
      <c r="A9" t="str">
        <f t="shared" si="0"/>
        <v>01DO</v>
      </c>
      <c r="B9" s="67" t="s">
        <v>129</v>
      </c>
      <c r="C9" s="67" t="s">
        <v>171</v>
      </c>
      <c r="D9" s="67" t="s">
        <v>172</v>
      </c>
      <c r="E9" s="68">
        <v>45127</v>
      </c>
      <c r="F9" s="185" t="s">
        <v>576</v>
      </c>
      <c r="G9" s="67" t="s">
        <v>581</v>
      </c>
      <c r="H9" s="69">
        <v>1</v>
      </c>
      <c r="I9" s="69">
        <v>1</v>
      </c>
      <c r="J9" s="69">
        <v>200</v>
      </c>
      <c r="K9" s="69">
        <v>258</v>
      </c>
      <c r="L9" s="69">
        <v>255</v>
      </c>
      <c r="M9" s="69">
        <v>3</v>
      </c>
      <c r="N9" s="69">
        <v>0</v>
      </c>
      <c r="O9" s="69">
        <v>0</v>
      </c>
      <c r="P9" s="69">
        <v>58</v>
      </c>
      <c r="Q9" s="80">
        <v>0</v>
      </c>
      <c r="R9" s="80">
        <v>5126611</v>
      </c>
      <c r="S9" s="80">
        <v>54498</v>
      </c>
      <c r="T9" s="80">
        <v>5072113</v>
      </c>
      <c r="U9" s="80">
        <v>5135303</v>
      </c>
      <c r="V9" s="80">
        <v>4999771</v>
      </c>
      <c r="W9" s="80">
        <v>0</v>
      </c>
      <c r="X9" s="80">
        <v>0</v>
      </c>
      <c r="Y9" s="80">
        <v>0</v>
      </c>
      <c r="Z9" s="80">
        <v>4999771</v>
      </c>
      <c r="AA9" s="80">
        <v>4990201</v>
      </c>
      <c r="AB9" s="80">
        <v>-9570</v>
      </c>
      <c r="AC9" s="69">
        <v>8692</v>
      </c>
      <c r="AD9" s="69">
        <v>35</v>
      </c>
      <c r="AE9" s="69">
        <v>0</v>
      </c>
      <c r="AF9" s="80">
        <v>0</v>
      </c>
      <c r="AG9" s="80">
        <v>0</v>
      </c>
      <c r="AH9" s="69">
        <v>0</v>
      </c>
      <c r="AI9" s="69">
        <v>0</v>
      </c>
      <c r="AJ9" s="80">
        <v>0</v>
      </c>
      <c r="AK9" s="80">
        <v>9015</v>
      </c>
      <c r="AL9" s="69">
        <v>0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0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0</v>
      </c>
      <c r="BB9" s="69">
        <v>0</v>
      </c>
      <c r="BC9" s="69">
        <v>0</v>
      </c>
      <c r="BD9" s="80">
        <v>0</v>
      </c>
      <c r="BE9" s="80">
        <v>0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0</v>
      </c>
      <c r="BL9" s="80">
        <v>0</v>
      </c>
      <c r="BM9" s="80">
        <v>0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0</v>
      </c>
      <c r="BT9" s="80">
        <v>0</v>
      </c>
      <c r="BU9" s="80">
        <v>0</v>
      </c>
      <c r="BV9" s="69">
        <v>0</v>
      </c>
      <c r="BW9" s="69">
        <v>0</v>
      </c>
      <c r="BX9" s="80">
        <v>0</v>
      </c>
      <c r="BY9" s="80">
        <v>0</v>
      </c>
      <c r="BZ9" s="69">
        <v>0</v>
      </c>
      <c r="CA9" s="69">
        <v>0</v>
      </c>
      <c r="CB9" s="80">
        <v>0</v>
      </c>
      <c r="CC9" s="80">
        <v>9015</v>
      </c>
      <c r="CD9" s="69">
        <v>0</v>
      </c>
      <c r="CE9" s="69" t="s">
        <v>420</v>
      </c>
      <c r="CF9" s="69" t="s">
        <v>421</v>
      </c>
      <c r="CG9" s="69" t="s">
        <v>415</v>
      </c>
      <c r="CH9" s="69" t="s">
        <v>415</v>
      </c>
      <c r="CI9" s="69" t="s">
        <v>415</v>
      </c>
      <c r="CJ9" s="68" t="s">
        <v>415</v>
      </c>
      <c r="CK9" s="68">
        <v>45615</v>
      </c>
      <c r="CL9" s="185" t="s">
        <v>578</v>
      </c>
      <c r="CM9" s="67" t="s">
        <v>579</v>
      </c>
      <c r="CN9" s="67" t="s">
        <v>168</v>
      </c>
      <c r="CO9" s="68">
        <v>45485</v>
      </c>
      <c r="CP9" s="185" t="s">
        <v>576</v>
      </c>
      <c r="CQ9" s="67" t="s">
        <v>579</v>
      </c>
      <c r="CR9" s="67" t="s">
        <v>175</v>
      </c>
      <c r="CS9" s="69">
        <v>5933693.3399999999</v>
      </c>
      <c r="CT9" s="69"/>
      <c r="CU9" s="69"/>
      <c r="CV9" s="69">
        <v>0</v>
      </c>
      <c r="CW9" s="69">
        <v>23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DO</v>
      </c>
      <c r="DH9">
        <f>COUNTIF(A1:A144,"05CO")</f>
        <v>15</v>
      </c>
      <c r="DI9" t="s">
        <v>157</v>
      </c>
      <c r="DJ9">
        <f t="shared" si="2"/>
        <v>88</v>
      </c>
      <c r="DK9">
        <f t="shared" si="3"/>
        <v>102</v>
      </c>
    </row>
    <row r="10" spans="1:115">
      <c r="A10" t="str">
        <f t="shared" si="0"/>
        <v>01DO</v>
      </c>
      <c r="B10" s="67" t="s">
        <v>129</v>
      </c>
      <c r="C10" s="67" t="s">
        <v>173</v>
      </c>
      <c r="D10" s="67" t="s">
        <v>174</v>
      </c>
      <c r="E10" s="68">
        <v>45155</v>
      </c>
      <c r="F10" s="185" t="s">
        <v>576</v>
      </c>
      <c r="G10" s="67" t="s">
        <v>581</v>
      </c>
      <c r="H10" s="69">
        <v>1</v>
      </c>
      <c r="I10" s="69">
        <v>1</v>
      </c>
      <c r="J10" s="69">
        <v>180</v>
      </c>
      <c r="K10" s="69">
        <v>185</v>
      </c>
      <c r="L10" s="69">
        <v>181</v>
      </c>
      <c r="M10" s="69">
        <v>4</v>
      </c>
      <c r="N10" s="69">
        <v>0</v>
      </c>
      <c r="O10" s="69">
        <v>0</v>
      </c>
      <c r="P10" s="69">
        <v>5</v>
      </c>
      <c r="Q10" s="80">
        <v>0</v>
      </c>
      <c r="R10" s="80">
        <v>572414</v>
      </c>
      <c r="S10" s="80">
        <v>24523</v>
      </c>
      <c r="T10" s="80">
        <v>547891</v>
      </c>
      <c r="U10" s="80">
        <v>613908</v>
      </c>
      <c r="V10" s="80">
        <v>573719</v>
      </c>
      <c r="W10" s="80">
        <v>0</v>
      </c>
      <c r="X10" s="80">
        <v>0</v>
      </c>
      <c r="Y10" s="80">
        <v>0</v>
      </c>
      <c r="Z10" s="80">
        <v>573719</v>
      </c>
      <c r="AA10" s="80">
        <v>573719</v>
      </c>
      <c r="AB10" s="80">
        <v>0</v>
      </c>
      <c r="AC10" s="69">
        <v>41494</v>
      </c>
      <c r="AD10" s="69">
        <v>0</v>
      </c>
      <c r="AE10" s="69">
        <v>0</v>
      </c>
      <c r="AF10" s="80">
        <v>0</v>
      </c>
      <c r="AG10" s="80">
        <v>3819</v>
      </c>
      <c r="AH10" s="69">
        <v>0</v>
      </c>
      <c r="AI10" s="69">
        <v>0</v>
      </c>
      <c r="AJ10" s="80">
        <v>0</v>
      </c>
      <c r="AK10" s="80">
        <v>37675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0</v>
      </c>
      <c r="BB10" s="69">
        <v>0</v>
      </c>
      <c r="BC10" s="69">
        <v>0</v>
      </c>
      <c r="BD10" s="80">
        <v>0</v>
      </c>
      <c r="BE10" s="80">
        <v>0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0</v>
      </c>
      <c r="BM10" s="80">
        <v>0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0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0</v>
      </c>
      <c r="CB10" s="80">
        <v>0</v>
      </c>
      <c r="CC10" s="80">
        <v>41494</v>
      </c>
      <c r="CD10" s="69">
        <v>0</v>
      </c>
      <c r="CE10" s="69" t="s">
        <v>422</v>
      </c>
      <c r="CF10" s="69" t="s">
        <v>423</v>
      </c>
      <c r="CG10" s="69" t="s">
        <v>415</v>
      </c>
      <c r="CH10" s="69" t="s">
        <v>415</v>
      </c>
      <c r="CI10" s="69" t="s">
        <v>415</v>
      </c>
      <c r="CJ10" s="68" t="s">
        <v>415</v>
      </c>
      <c r="CK10" s="68">
        <v>45547</v>
      </c>
      <c r="CL10" s="185" t="s">
        <v>576</v>
      </c>
      <c r="CM10" s="67" t="s">
        <v>579</v>
      </c>
      <c r="CN10" s="67" t="s">
        <v>168</v>
      </c>
      <c r="CO10" s="68">
        <v>45510</v>
      </c>
      <c r="CP10" s="185" t="s">
        <v>576</v>
      </c>
      <c r="CQ10" s="67" t="s">
        <v>579</v>
      </c>
      <c r="CR10" s="67" t="s">
        <v>175</v>
      </c>
      <c r="CS10" s="69">
        <v>767485.45</v>
      </c>
      <c r="CT10" s="69"/>
      <c r="CU10" s="69"/>
      <c r="CV10" s="69">
        <v>0</v>
      </c>
      <c r="CW10" s="69">
        <v>5</v>
      </c>
      <c r="CX10" s="69">
        <v>0</v>
      </c>
      <c r="CY10" s="69">
        <v>0</v>
      </c>
      <c r="CZ10" s="69">
        <v>0</v>
      </c>
      <c r="DA10" s="69">
        <v>0</v>
      </c>
      <c r="DF10" t="s">
        <v>651</v>
      </c>
      <c r="DG10" t="str">
        <f t="shared" si="1"/>
        <v>DO</v>
      </c>
      <c r="DH10">
        <f>COUNTIF(A1:A144,"05DO")</f>
        <v>5</v>
      </c>
      <c r="DI10" t="s">
        <v>158</v>
      </c>
      <c r="DJ10">
        <f t="shared" si="2"/>
        <v>103</v>
      </c>
      <c r="DK10">
        <f t="shared" si="3"/>
        <v>107</v>
      </c>
    </row>
    <row r="11" spans="1:115">
      <c r="A11" t="str">
        <f t="shared" si="0"/>
        <v>01DO</v>
      </c>
      <c r="B11" s="67" t="s">
        <v>129</v>
      </c>
      <c r="C11" s="67" t="s">
        <v>342</v>
      </c>
      <c r="D11" s="67" t="s">
        <v>343</v>
      </c>
      <c r="E11" s="68">
        <v>45218</v>
      </c>
      <c r="F11" s="185" t="s">
        <v>578</v>
      </c>
      <c r="G11" s="67" t="s">
        <v>581</v>
      </c>
      <c r="H11" s="69">
        <v>1</v>
      </c>
      <c r="I11" s="69">
        <v>0</v>
      </c>
      <c r="J11" s="69">
        <v>175</v>
      </c>
      <c r="K11" s="69">
        <v>202</v>
      </c>
      <c r="L11" s="69">
        <v>197</v>
      </c>
      <c r="M11" s="69">
        <v>5</v>
      </c>
      <c r="N11" s="69">
        <v>0</v>
      </c>
      <c r="O11" s="69">
        <v>0</v>
      </c>
      <c r="P11" s="69">
        <v>27</v>
      </c>
      <c r="Q11" s="80">
        <v>0</v>
      </c>
      <c r="R11" s="80">
        <v>3927820</v>
      </c>
      <c r="S11" s="80">
        <v>50000</v>
      </c>
      <c r="T11" s="80">
        <v>3877820</v>
      </c>
      <c r="U11" s="80">
        <v>3927820</v>
      </c>
      <c r="V11" s="80">
        <v>3916235</v>
      </c>
      <c r="W11" s="80">
        <v>0</v>
      </c>
      <c r="X11" s="80">
        <v>0</v>
      </c>
      <c r="Y11" s="80">
        <v>0</v>
      </c>
      <c r="Z11" s="80">
        <v>3916235</v>
      </c>
      <c r="AA11" s="80">
        <v>3896792</v>
      </c>
      <c r="AB11" s="80">
        <v>-19443</v>
      </c>
      <c r="AC11" s="69">
        <v>0</v>
      </c>
      <c r="AD11" s="69">
        <v>18</v>
      </c>
      <c r="AE11" s="69">
        <v>0</v>
      </c>
      <c r="AF11" s="80">
        <v>0</v>
      </c>
      <c r="AG11" s="80">
        <v>5190</v>
      </c>
      <c r="AH11" s="69">
        <v>0</v>
      </c>
      <c r="AI11" s="69">
        <v>0</v>
      </c>
      <c r="AJ11" s="80">
        <v>0</v>
      </c>
      <c r="AK11" s="80">
        <v>993</v>
      </c>
      <c r="AL11" s="69">
        <v>0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5326</v>
      </c>
      <c r="BB11" s="69">
        <v>0</v>
      </c>
      <c r="BC11" s="69">
        <v>0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0</v>
      </c>
      <c r="BL11" s="80">
        <v>0</v>
      </c>
      <c r="BM11" s="80">
        <v>0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0</v>
      </c>
      <c r="CB11" s="80">
        <v>0</v>
      </c>
      <c r="CC11" s="80">
        <v>11509</v>
      </c>
      <c r="CD11" s="69">
        <v>0</v>
      </c>
      <c r="CE11" s="69" t="s">
        <v>424</v>
      </c>
      <c r="CF11" s="69" t="s">
        <v>425</v>
      </c>
      <c r="CG11" s="69" t="s">
        <v>415</v>
      </c>
      <c r="CH11" s="69" t="s">
        <v>415</v>
      </c>
      <c r="CI11" s="69" t="s">
        <v>415</v>
      </c>
      <c r="CJ11" s="68" t="s">
        <v>415</v>
      </c>
      <c r="CK11" s="68">
        <v>45638</v>
      </c>
      <c r="CL11" s="185" t="s">
        <v>578</v>
      </c>
      <c r="CM11" s="67" t="s">
        <v>579</v>
      </c>
      <c r="CN11" s="67" t="s">
        <v>168</v>
      </c>
      <c r="CO11" s="68">
        <v>45558</v>
      </c>
      <c r="CP11" s="185" t="s">
        <v>576</v>
      </c>
      <c r="CQ11" s="67" t="s">
        <v>579</v>
      </c>
      <c r="CR11" s="67" t="s">
        <v>175</v>
      </c>
      <c r="CS11" s="69">
        <v>3787595.4</v>
      </c>
      <c r="CT11" s="69"/>
      <c r="CU11" s="69"/>
      <c r="CV11" s="69">
        <v>0</v>
      </c>
      <c r="CW11" s="69">
        <v>9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DO</v>
      </c>
      <c r="DH11">
        <f>COUNTIF(A1:A144,"06CO")</f>
        <v>9</v>
      </c>
      <c r="DI11" t="s">
        <v>159</v>
      </c>
      <c r="DJ11">
        <f t="shared" si="2"/>
        <v>108</v>
      </c>
      <c r="DK11">
        <f t="shared" si="3"/>
        <v>116</v>
      </c>
    </row>
    <row r="12" spans="1:115">
      <c r="A12" t="str">
        <f t="shared" si="0"/>
        <v>01DO</v>
      </c>
      <c r="B12" s="67" t="s">
        <v>129</v>
      </c>
      <c r="C12" s="67" t="s">
        <v>344</v>
      </c>
      <c r="D12" s="67" t="s">
        <v>345</v>
      </c>
      <c r="E12" s="68">
        <v>45218</v>
      </c>
      <c r="F12" s="185" t="s">
        <v>578</v>
      </c>
      <c r="G12" s="67" t="s">
        <v>581</v>
      </c>
      <c r="H12" s="69">
        <v>1</v>
      </c>
      <c r="I12" s="69">
        <v>1</v>
      </c>
      <c r="J12" s="69">
        <v>150</v>
      </c>
      <c r="K12" s="69">
        <v>186</v>
      </c>
      <c r="L12" s="69">
        <v>186</v>
      </c>
      <c r="M12" s="69">
        <v>0</v>
      </c>
      <c r="N12" s="69">
        <v>0</v>
      </c>
      <c r="O12" s="69">
        <v>0</v>
      </c>
      <c r="P12" s="69">
        <v>36</v>
      </c>
      <c r="Q12" s="80">
        <v>0</v>
      </c>
      <c r="R12" s="80">
        <v>2630586</v>
      </c>
      <c r="S12" s="80">
        <v>50000</v>
      </c>
      <c r="T12" s="80">
        <v>2580586</v>
      </c>
      <c r="U12" s="80">
        <v>2630586</v>
      </c>
      <c r="V12" s="80">
        <v>2573059</v>
      </c>
      <c r="W12" s="80">
        <v>0</v>
      </c>
      <c r="X12" s="80">
        <v>0</v>
      </c>
      <c r="Y12" s="80">
        <v>0</v>
      </c>
      <c r="Z12" s="80">
        <v>2573059</v>
      </c>
      <c r="AA12" s="80">
        <v>2559128</v>
      </c>
      <c r="AB12" s="80">
        <v>-13930</v>
      </c>
      <c r="AC12" s="69">
        <v>0</v>
      </c>
      <c r="AD12" s="69">
        <v>27</v>
      </c>
      <c r="AE12" s="69">
        <v>0</v>
      </c>
      <c r="AF12" s="80">
        <v>0</v>
      </c>
      <c r="AG12" s="80">
        <v>0</v>
      </c>
      <c r="AH12" s="69">
        <v>0</v>
      </c>
      <c r="AI12" s="69">
        <v>0</v>
      </c>
      <c r="AJ12" s="80">
        <v>0</v>
      </c>
      <c r="AK12" s="80">
        <v>4529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0</v>
      </c>
      <c r="BA12" s="80">
        <v>15861</v>
      </c>
      <c r="BB12" s="69">
        <v>0</v>
      </c>
      <c r="BC12" s="69">
        <v>0</v>
      </c>
      <c r="BD12" s="80">
        <v>0</v>
      </c>
      <c r="BE12" s="80">
        <v>0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0</v>
      </c>
      <c r="BL12" s="80">
        <v>0</v>
      </c>
      <c r="BM12" s="80">
        <v>0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0</v>
      </c>
      <c r="CB12" s="80">
        <v>0</v>
      </c>
      <c r="CC12" s="80">
        <v>20390</v>
      </c>
      <c r="CD12" s="69">
        <v>0</v>
      </c>
      <c r="CE12" s="69" t="s">
        <v>426</v>
      </c>
      <c r="CF12" s="69" t="s">
        <v>427</v>
      </c>
      <c r="CG12" s="69" t="s">
        <v>415</v>
      </c>
      <c r="CH12" s="69" t="s">
        <v>415</v>
      </c>
      <c r="CI12" s="69" t="s">
        <v>415</v>
      </c>
      <c r="CJ12" s="68" t="s">
        <v>415</v>
      </c>
      <c r="CK12" s="68">
        <v>45642</v>
      </c>
      <c r="CL12" s="185" t="s">
        <v>578</v>
      </c>
      <c r="CM12" s="67" t="s">
        <v>579</v>
      </c>
      <c r="CN12" s="67" t="s">
        <v>168</v>
      </c>
      <c r="CO12" s="68">
        <v>45547</v>
      </c>
      <c r="CP12" s="185" t="s">
        <v>576</v>
      </c>
      <c r="CQ12" s="67" t="s">
        <v>579</v>
      </c>
      <c r="CR12" s="67" t="s">
        <v>202</v>
      </c>
      <c r="CS12" s="69">
        <v>2937557.72</v>
      </c>
      <c r="CT12" s="69"/>
      <c r="CU12" s="69"/>
      <c r="CV12" s="69">
        <v>0</v>
      </c>
      <c r="CW12" s="69">
        <v>9</v>
      </c>
      <c r="CX12" s="69">
        <v>0</v>
      </c>
      <c r="CY12" s="69">
        <v>0</v>
      </c>
      <c r="CZ12" s="69">
        <v>0</v>
      </c>
      <c r="DA12" s="69">
        <v>0</v>
      </c>
      <c r="DG12" t="str">
        <f t="shared" si="1"/>
        <v>DO</v>
      </c>
      <c r="DH12">
        <f>COUNTIF(A1:A144,"06DO")</f>
        <v>5</v>
      </c>
      <c r="DI12" t="s">
        <v>160</v>
      </c>
      <c r="DJ12">
        <f t="shared" si="2"/>
        <v>117</v>
      </c>
      <c r="DK12">
        <f t="shared" si="3"/>
        <v>121</v>
      </c>
    </row>
    <row r="13" spans="1:115">
      <c r="A13" t="str">
        <f t="shared" si="0"/>
        <v>02CO</v>
      </c>
      <c r="B13" s="67" t="s">
        <v>0</v>
      </c>
      <c r="C13" s="67" t="s">
        <v>190</v>
      </c>
      <c r="D13" s="67" t="s">
        <v>191</v>
      </c>
      <c r="E13" s="68">
        <v>44286</v>
      </c>
      <c r="F13" s="185" t="s">
        <v>583</v>
      </c>
      <c r="G13" s="67" t="s">
        <v>586</v>
      </c>
      <c r="H13" s="69">
        <v>1</v>
      </c>
      <c r="I13" s="69">
        <v>2</v>
      </c>
      <c r="J13" s="69">
        <v>300</v>
      </c>
      <c r="K13" s="69">
        <v>903</v>
      </c>
      <c r="L13" s="69">
        <v>903</v>
      </c>
      <c r="M13" s="69">
        <v>0</v>
      </c>
      <c r="N13" s="69">
        <v>0</v>
      </c>
      <c r="O13" s="69">
        <v>0</v>
      </c>
      <c r="P13" s="69">
        <v>179</v>
      </c>
      <c r="Q13" s="80">
        <v>424</v>
      </c>
      <c r="R13" s="80">
        <v>7398298</v>
      </c>
      <c r="S13" s="80">
        <v>61648</v>
      </c>
      <c r="T13" s="80">
        <v>7336650</v>
      </c>
      <c r="U13" s="80">
        <v>7431649</v>
      </c>
      <c r="V13" s="80">
        <v>7733354</v>
      </c>
      <c r="W13" s="80">
        <v>0</v>
      </c>
      <c r="X13" s="80">
        <v>0</v>
      </c>
      <c r="Y13" s="80">
        <v>0</v>
      </c>
      <c r="Z13" s="80">
        <v>7733354</v>
      </c>
      <c r="AA13" s="80">
        <v>7955154</v>
      </c>
      <c r="AB13" s="80">
        <v>240397</v>
      </c>
      <c r="AC13" s="69">
        <v>33351</v>
      </c>
      <c r="AD13" s="69">
        <v>348</v>
      </c>
      <c r="AE13" s="69">
        <v>0</v>
      </c>
      <c r="AF13" s="80">
        <v>0</v>
      </c>
      <c r="AG13" s="80">
        <v>35071</v>
      </c>
      <c r="AH13" s="69">
        <v>0</v>
      </c>
      <c r="AI13" s="69">
        <v>0</v>
      </c>
      <c r="AJ13" s="80">
        <v>173</v>
      </c>
      <c r="AK13" s="80">
        <v>51032</v>
      </c>
      <c r="AL13" s="69">
        <v>0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0</v>
      </c>
      <c r="BB13" s="69">
        <v>0</v>
      </c>
      <c r="BC13" s="69">
        <v>0</v>
      </c>
      <c r="BD13" s="80">
        <v>0</v>
      </c>
      <c r="BE13" s="80">
        <v>0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251</v>
      </c>
      <c r="BM13" s="80">
        <v>3351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0</v>
      </c>
      <c r="BT13" s="80">
        <v>0</v>
      </c>
      <c r="BU13" s="80">
        <v>0</v>
      </c>
      <c r="BV13" s="69">
        <v>0</v>
      </c>
      <c r="BW13" s="69">
        <v>0</v>
      </c>
      <c r="BX13" s="80">
        <v>0</v>
      </c>
      <c r="BY13" s="80">
        <v>0</v>
      </c>
      <c r="BZ13" s="69">
        <v>0</v>
      </c>
      <c r="CA13" s="69">
        <v>0</v>
      </c>
      <c r="CB13" s="80">
        <v>424</v>
      </c>
      <c r="CC13" s="80">
        <v>89454</v>
      </c>
      <c r="CD13" s="69">
        <v>0</v>
      </c>
      <c r="CE13" s="69" t="s">
        <v>440</v>
      </c>
      <c r="CF13" s="69" t="s">
        <v>441</v>
      </c>
      <c r="CG13" s="69" t="s">
        <v>415</v>
      </c>
      <c r="CH13" s="69" t="s">
        <v>415</v>
      </c>
      <c r="CI13" s="69" t="s">
        <v>415</v>
      </c>
      <c r="CJ13" s="68" t="s">
        <v>415</v>
      </c>
      <c r="CK13" s="68">
        <v>45587</v>
      </c>
      <c r="CL13" s="185" t="s">
        <v>578</v>
      </c>
      <c r="CM13" s="67" t="s">
        <v>579</v>
      </c>
      <c r="CN13" s="67" t="s">
        <v>168</v>
      </c>
      <c r="CO13" s="68">
        <v>45353</v>
      </c>
      <c r="CP13" s="185" t="s">
        <v>583</v>
      </c>
      <c r="CQ13" s="67" t="s">
        <v>581</v>
      </c>
      <c r="CR13" s="67" t="s">
        <v>346</v>
      </c>
      <c r="CS13" s="69">
        <v>6176554.21</v>
      </c>
      <c r="CT13" s="69"/>
      <c r="CU13" s="69"/>
      <c r="CV13" s="69">
        <v>424</v>
      </c>
      <c r="CW13" s="69">
        <v>82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CO</v>
      </c>
      <c r="DH13">
        <f>COUNTIF(A1:A144,"07CO")</f>
        <v>6</v>
      </c>
      <c r="DI13" t="s">
        <v>161</v>
      </c>
      <c r="DJ13">
        <f t="shared" si="2"/>
        <v>122</v>
      </c>
      <c r="DK13">
        <f t="shared" si="3"/>
        <v>127</v>
      </c>
    </row>
    <row r="14" spans="1:115">
      <c r="A14" t="str">
        <f t="shared" si="0"/>
        <v>02CO</v>
      </c>
      <c r="B14" s="67" t="s">
        <v>0</v>
      </c>
      <c r="C14" s="67" t="s">
        <v>192</v>
      </c>
      <c r="D14" s="67" t="s">
        <v>193</v>
      </c>
      <c r="E14" s="68">
        <v>44468</v>
      </c>
      <c r="F14" s="185" t="s">
        <v>576</v>
      </c>
      <c r="G14" s="67" t="s">
        <v>577</v>
      </c>
      <c r="H14" s="69">
        <v>1</v>
      </c>
      <c r="I14" s="69">
        <v>1</v>
      </c>
      <c r="J14" s="69">
        <v>175</v>
      </c>
      <c r="K14" s="69">
        <v>202</v>
      </c>
      <c r="L14" s="69">
        <v>214</v>
      </c>
      <c r="M14" s="69">
        <v>-12</v>
      </c>
      <c r="N14" s="69">
        <v>12</v>
      </c>
      <c r="O14" s="69">
        <v>0</v>
      </c>
      <c r="P14" s="69">
        <v>27</v>
      </c>
      <c r="Q14" s="80">
        <v>0</v>
      </c>
      <c r="R14" s="80">
        <v>6513333</v>
      </c>
      <c r="S14" s="80">
        <v>72235</v>
      </c>
      <c r="T14" s="80">
        <v>6441098</v>
      </c>
      <c r="U14" s="80">
        <v>6536983</v>
      </c>
      <c r="V14" s="80">
        <v>6298184</v>
      </c>
      <c r="W14" s="80">
        <v>-45432</v>
      </c>
      <c r="X14" s="80">
        <v>0</v>
      </c>
      <c r="Y14" s="80">
        <v>-45432</v>
      </c>
      <c r="Z14" s="80">
        <v>6252752</v>
      </c>
      <c r="AA14" s="80">
        <v>6708811</v>
      </c>
      <c r="AB14" s="80">
        <v>456060</v>
      </c>
      <c r="AC14" s="69">
        <v>23650</v>
      </c>
      <c r="AD14" s="69">
        <v>21</v>
      </c>
      <c r="AE14" s="69">
        <v>0</v>
      </c>
      <c r="AF14" s="80">
        <v>0</v>
      </c>
      <c r="AG14" s="80">
        <v>0</v>
      </c>
      <c r="AH14" s="69">
        <v>0</v>
      </c>
      <c r="AI14" s="69">
        <v>0</v>
      </c>
      <c r="AJ14" s="80">
        <v>0</v>
      </c>
      <c r="AK14" s="80">
        <v>23650</v>
      </c>
      <c r="AL14" s="69">
        <v>0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0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0</v>
      </c>
      <c r="BM14" s="80">
        <v>0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0</v>
      </c>
      <c r="BY14" s="80">
        <v>0</v>
      </c>
      <c r="BZ14" s="69">
        <v>0</v>
      </c>
      <c r="CA14" s="69">
        <v>0</v>
      </c>
      <c r="CB14" s="80">
        <v>0</v>
      </c>
      <c r="CC14" s="80">
        <v>23650</v>
      </c>
      <c r="CD14" s="69">
        <v>0</v>
      </c>
      <c r="CE14" s="69" t="s">
        <v>442</v>
      </c>
      <c r="CF14" s="69" t="s">
        <v>443</v>
      </c>
      <c r="CG14" s="69" t="s">
        <v>415</v>
      </c>
      <c r="CH14" s="69" t="s">
        <v>415</v>
      </c>
      <c r="CI14" s="69" t="s">
        <v>415</v>
      </c>
      <c r="CJ14" s="68" t="s">
        <v>415</v>
      </c>
      <c r="CK14" s="68">
        <v>45547</v>
      </c>
      <c r="CL14" s="185" t="s">
        <v>576</v>
      </c>
      <c r="CM14" s="67" t="s">
        <v>579</v>
      </c>
      <c r="CN14" s="67" t="s">
        <v>168</v>
      </c>
      <c r="CO14" s="68">
        <v>44778</v>
      </c>
      <c r="CP14" s="185" t="s">
        <v>576</v>
      </c>
      <c r="CQ14" s="67" t="s">
        <v>584</v>
      </c>
      <c r="CR14" s="67" t="s">
        <v>587</v>
      </c>
      <c r="CS14" s="69">
        <v>8131499.1299999999</v>
      </c>
      <c r="CT14" s="69"/>
      <c r="CU14" s="69"/>
      <c r="CV14" s="69">
        <v>0</v>
      </c>
      <c r="CW14" s="69">
        <v>6</v>
      </c>
      <c r="CX14" s="69">
        <v>0</v>
      </c>
      <c r="CY14" s="69">
        <v>0</v>
      </c>
      <c r="CZ14" s="69">
        <v>0</v>
      </c>
      <c r="DA14" s="69">
        <v>0</v>
      </c>
      <c r="DG14" t="str">
        <f t="shared" si="1"/>
        <v>CO</v>
      </c>
      <c r="DH14">
        <f>COUNTIF(A1:A144,"07DO")</f>
        <v>9</v>
      </c>
      <c r="DI14" t="s">
        <v>162</v>
      </c>
      <c r="DJ14">
        <f t="shared" si="2"/>
        <v>128</v>
      </c>
      <c r="DK14">
        <f t="shared" si="3"/>
        <v>136</v>
      </c>
    </row>
    <row r="15" spans="1:115">
      <c r="A15" t="str">
        <f t="shared" si="0"/>
        <v>02CO</v>
      </c>
      <c r="B15" s="67" t="s">
        <v>0</v>
      </c>
      <c r="C15" s="67" t="s">
        <v>194</v>
      </c>
      <c r="D15" s="67" t="s">
        <v>195</v>
      </c>
      <c r="E15" s="68">
        <v>44538</v>
      </c>
      <c r="F15" s="185" t="s">
        <v>578</v>
      </c>
      <c r="G15" s="67" t="s">
        <v>577</v>
      </c>
      <c r="H15" s="69">
        <v>3</v>
      </c>
      <c r="I15" s="69">
        <v>6</v>
      </c>
      <c r="J15" s="69">
        <v>200</v>
      </c>
      <c r="K15" s="69">
        <v>680</v>
      </c>
      <c r="L15" s="69">
        <v>680</v>
      </c>
      <c r="M15" s="69">
        <v>0</v>
      </c>
      <c r="N15" s="69">
        <v>0</v>
      </c>
      <c r="O15" s="69">
        <v>0</v>
      </c>
      <c r="P15" s="69">
        <v>229</v>
      </c>
      <c r="Q15" s="80">
        <v>251</v>
      </c>
      <c r="R15" s="80">
        <v>2858409</v>
      </c>
      <c r="S15" s="80">
        <v>52000</v>
      </c>
      <c r="T15" s="80">
        <v>2806409</v>
      </c>
      <c r="U15" s="80">
        <v>2966328</v>
      </c>
      <c r="V15" s="80">
        <v>3044806</v>
      </c>
      <c r="W15" s="80">
        <v>0</v>
      </c>
      <c r="X15" s="80">
        <v>0</v>
      </c>
      <c r="Y15" s="80">
        <v>0</v>
      </c>
      <c r="Z15" s="80">
        <v>3044806</v>
      </c>
      <c r="AA15" s="80">
        <v>3042275</v>
      </c>
      <c r="AB15" s="80">
        <v>2144</v>
      </c>
      <c r="AC15" s="69">
        <v>107919</v>
      </c>
      <c r="AD15" s="69">
        <v>320</v>
      </c>
      <c r="AE15" s="69">
        <v>0</v>
      </c>
      <c r="AF15" s="80">
        <v>0</v>
      </c>
      <c r="AG15" s="80">
        <v>42323</v>
      </c>
      <c r="AH15" s="69">
        <v>0</v>
      </c>
      <c r="AI15" s="69">
        <v>0</v>
      </c>
      <c r="AJ15" s="80">
        <v>87</v>
      </c>
      <c r="AK15" s="80">
        <v>103244</v>
      </c>
      <c r="AL15" s="69">
        <v>17949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0</v>
      </c>
      <c r="BA15" s="80">
        <v>0</v>
      </c>
      <c r="BB15" s="69">
        <v>0</v>
      </c>
      <c r="BC15" s="69">
        <v>0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135</v>
      </c>
      <c r="BL15" s="80">
        <v>164</v>
      </c>
      <c r="BM15" s="80">
        <v>4676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135</v>
      </c>
      <c r="CB15" s="80">
        <v>251</v>
      </c>
      <c r="CC15" s="80">
        <v>150243</v>
      </c>
      <c r="CD15" s="69">
        <v>17949</v>
      </c>
      <c r="CE15" s="69" t="s">
        <v>444</v>
      </c>
      <c r="CF15" s="69" t="s">
        <v>445</v>
      </c>
      <c r="CG15" s="69" t="s">
        <v>415</v>
      </c>
      <c r="CH15" s="69" t="s">
        <v>415</v>
      </c>
      <c r="CI15" s="69" t="s">
        <v>415</v>
      </c>
      <c r="CJ15" s="68" t="s">
        <v>415</v>
      </c>
      <c r="CK15" s="68">
        <v>45622</v>
      </c>
      <c r="CL15" s="185" t="s">
        <v>578</v>
      </c>
      <c r="CM15" s="67" t="s">
        <v>579</v>
      </c>
      <c r="CN15" s="67" t="s">
        <v>168</v>
      </c>
      <c r="CO15" s="68">
        <v>45481</v>
      </c>
      <c r="CP15" s="185" t="s">
        <v>576</v>
      </c>
      <c r="CQ15" s="67" t="s">
        <v>579</v>
      </c>
      <c r="CR15" s="67" t="s">
        <v>346</v>
      </c>
      <c r="CS15" s="69">
        <v>3146528.67</v>
      </c>
      <c r="CT15" s="69"/>
      <c r="CU15" s="69"/>
      <c r="CV15" s="69">
        <v>164</v>
      </c>
      <c r="CW15" s="69">
        <v>73</v>
      </c>
      <c r="CX15" s="69">
        <v>0</v>
      </c>
      <c r="CY15" s="69">
        <v>0</v>
      </c>
      <c r="CZ15" s="69">
        <v>0</v>
      </c>
      <c r="DA15" s="69">
        <v>0</v>
      </c>
      <c r="DG15" t="str">
        <f t="shared" si="1"/>
        <v>CO</v>
      </c>
      <c r="DH15">
        <f>COUNTIF(A1:A144,"08CO")</f>
        <v>0</v>
      </c>
      <c r="DI15" t="s">
        <v>163</v>
      </c>
      <c r="DJ15">
        <f t="shared" si="2"/>
        <v>137</v>
      </c>
      <c r="DK15">
        <f t="shared" si="3"/>
        <v>136</v>
      </c>
    </row>
    <row r="16" spans="1:115">
      <c r="A16" t="str">
        <f t="shared" si="0"/>
        <v>02CO</v>
      </c>
      <c r="B16" s="67" t="s">
        <v>0</v>
      </c>
      <c r="C16" s="67" t="s">
        <v>196</v>
      </c>
      <c r="D16" s="67" t="s">
        <v>197</v>
      </c>
      <c r="E16" s="68">
        <v>44587</v>
      </c>
      <c r="F16" s="185" t="s">
        <v>583</v>
      </c>
      <c r="G16" s="67" t="s">
        <v>577</v>
      </c>
      <c r="H16" s="69">
        <v>3</v>
      </c>
      <c r="I16" s="69">
        <v>4</v>
      </c>
      <c r="J16" s="69">
        <v>323</v>
      </c>
      <c r="K16" s="69">
        <v>588</v>
      </c>
      <c r="L16" s="69">
        <v>586</v>
      </c>
      <c r="M16" s="69">
        <v>2</v>
      </c>
      <c r="N16" s="69">
        <v>0</v>
      </c>
      <c r="O16" s="69">
        <v>0</v>
      </c>
      <c r="P16" s="69">
        <v>241</v>
      </c>
      <c r="Q16" s="80">
        <v>24</v>
      </c>
      <c r="R16" s="80">
        <v>9753946</v>
      </c>
      <c r="S16" s="80">
        <v>119957</v>
      </c>
      <c r="T16" s="80">
        <v>9633988</v>
      </c>
      <c r="U16" s="80">
        <v>9932433</v>
      </c>
      <c r="V16" s="80">
        <v>10044314</v>
      </c>
      <c r="W16" s="80">
        <v>0</v>
      </c>
      <c r="X16" s="80">
        <v>0</v>
      </c>
      <c r="Y16" s="80">
        <v>0</v>
      </c>
      <c r="Z16" s="80">
        <v>10044314</v>
      </c>
      <c r="AA16" s="80">
        <v>10183014</v>
      </c>
      <c r="AB16" s="80">
        <v>140312</v>
      </c>
      <c r="AC16" s="69">
        <v>178487</v>
      </c>
      <c r="AD16" s="69">
        <v>171</v>
      </c>
      <c r="AE16" s="69">
        <v>0</v>
      </c>
      <c r="AF16" s="80">
        <v>24</v>
      </c>
      <c r="AG16" s="80">
        <v>165501</v>
      </c>
      <c r="AH16" s="69">
        <v>9554</v>
      </c>
      <c r="AI16" s="69">
        <v>0</v>
      </c>
      <c r="AJ16" s="80">
        <v>0</v>
      </c>
      <c r="AK16" s="80">
        <v>49043</v>
      </c>
      <c r="AL16" s="69">
        <v>0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8225</v>
      </c>
      <c r="BB16" s="69">
        <v>0</v>
      </c>
      <c r="BC16" s="69">
        <v>0</v>
      </c>
      <c r="BD16" s="80">
        <v>0</v>
      </c>
      <c r="BE16" s="80">
        <v>0</v>
      </c>
      <c r="BF16" s="69">
        <v>0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0</v>
      </c>
      <c r="BM16" s="80">
        <v>1612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0</v>
      </c>
      <c r="BU16" s="80">
        <v>0</v>
      </c>
      <c r="BV16" s="69">
        <v>0</v>
      </c>
      <c r="BW16" s="69">
        <v>120</v>
      </c>
      <c r="BX16" s="80">
        <v>0</v>
      </c>
      <c r="BY16" s="80">
        <v>0</v>
      </c>
      <c r="BZ16" s="69">
        <v>0</v>
      </c>
      <c r="CA16" s="69">
        <v>120</v>
      </c>
      <c r="CB16" s="80">
        <v>24</v>
      </c>
      <c r="CC16" s="80">
        <v>224382</v>
      </c>
      <c r="CD16" s="69">
        <v>9554</v>
      </c>
      <c r="CE16" s="69" t="s">
        <v>446</v>
      </c>
      <c r="CF16" s="69" t="s">
        <v>447</v>
      </c>
      <c r="CG16" s="69" t="s">
        <v>415</v>
      </c>
      <c r="CH16" s="69" t="s">
        <v>415</v>
      </c>
      <c r="CI16" s="69" t="s">
        <v>415</v>
      </c>
      <c r="CJ16" s="68" t="s">
        <v>415</v>
      </c>
      <c r="CK16" s="68">
        <v>45516</v>
      </c>
      <c r="CL16" s="185" t="s">
        <v>576</v>
      </c>
      <c r="CM16" s="67" t="s">
        <v>579</v>
      </c>
      <c r="CN16" s="67" t="s">
        <v>168</v>
      </c>
      <c r="CO16" s="68">
        <v>45331</v>
      </c>
      <c r="CP16" s="185" t="s">
        <v>583</v>
      </c>
      <c r="CQ16" s="67" t="s">
        <v>581</v>
      </c>
      <c r="CR16" s="67" t="s">
        <v>346</v>
      </c>
      <c r="CS16" s="69">
        <v>11499594</v>
      </c>
      <c r="CT16" s="69"/>
      <c r="CU16" s="69"/>
      <c r="CV16" s="69">
        <v>0</v>
      </c>
      <c r="CW16" s="69">
        <v>70</v>
      </c>
      <c r="CX16" s="69">
        <v>0</v>
      </c>
      <c r="CY16" s="69">
        <v>0</v>
      </c>
      <c r="CZ16" s="69">
        <v>0</v>
      </c>
      <c r="DA16" s="69">
        <v>0</v>
      </c>
      <c r="DG16" t="str">
        <f t="shared" si="1"/>
        <v>CO</v>
      </c>
      <c r="DH16">
        <f>COUNTIF(A1:A144,"08DO")</f>
        <v>8</v>
      </c>
      <c r="DI16" t="s">
        <v>164</v>
      </c>
      <c r="DJ16">
        <f t="shared" si="2"/>
        <v>137</v>
      </c>
      <c r="DK16">
        <f t="shared" si="3"/>
        <v>144</v>
      </c>
    </row>
    <row r="17" spans="1:113">
      <c r="A17" t="str">
        <f t="shared" si="0"/>
        <v>02CO</v>
      </c>
      <c r="B17" s="67" t="s">
        <v>0</v>
      </c>
      <c r="C17" s="67" t="s">
        <v>198</v>
      </c>
      <c r="D17" s="67" t="s">
        <v>199</v>
      </c>
      <c r="E17" s="68">
        <v>44678</v>
      </c>
      <c r="F17" s="185" t="s">
        <v>580</v>
      </c>
      <c r="G17" s="67" t="s">
        <v>577</v>
      </c>
      <c r="H17" s="69">
        <v>2</v>
      </c>
      <c r="I17" s="69">
        <v>5</v>
      </c>
      <c r="J17" s="69">
        <v>300</v>
      </c>
      <c r="K17" s="69">
        <v>661</v>
      </c>
      <c r="L17" s="69">
        <v>661</v>
      </c>
      <c r="M17" s="69">
        <v>0</v>
      </c>
      <c r="N17" s="69">
        <v>0</v>
      </c>
      <c r="O17" s="69">
        <v>0</v>
      </c>
      <c r="P17" s="69">
        <v>223</v>
      </c>
      <c r="Q17" s="80">
        <v>138</v>
      </c>
      <c r="R17" s="80">
        <v>11945708</v>
      </c>
      <c r="S17" s="80">
        <v>100832</v>
      </c>
      <c r="T17" s="80">
        <v>11844876</v>
      </c>
      <c r="U17" s="80">
        <v>12005007</v>
      </c>
      <c r="V17" s="80">
        <v>12120635</v>
      </c>
      <c r="W17" s="80">
        <v>0</v>
      </c>
      <c r="X17" s="80">
        <v>0</v>
      </c>
      <c r="Y17" s="80">
        <v>0</v>
      </c>
      <c r="Z17" s="80">
        <v>12120635</v>
      </c>
      <c r="AA17" s="80">
        <v>12067135</v>
      </c>
      <c r="AB17" s="80">
        <v>-46610</v>
      </c>
      <c r="AC17" s="69">
        <v>59300</v>
      </c>
      <c r="AD17" s="69">
        <v>126</v>
      </c>
      <c r="AE17" s="69">
        <v>0</v>
      </c>
      <c r="AF17" s="80">
        <v>44</v>
      </c>
      <c r="AG17" s="80">
        <v>87730</v>
      </c>
      <c r="AH17" s="69">
        <v>0</v>
      </c>
      <c r="AI17" s="69">
        <v>0</v>
      </c>
      <c r="AJ17" s="80">
        <v>91</v>
      </c>
      <c r="AK17" s="80">
        <v>40079</v>
      </c>
      <c r="AL17" s="69">
        <v>0</v>
      </c>
      <c r="AM17" s="69">
        <v>0</v>
      </c>
      <c r="AN17" s="80">
        <v>0</v>
      </c>
      <c r="AO17" s="80">
        <v>0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0</v>
      </c>
      <c r="BB17" s="69">
        <v>0</v>
      </c>
      <c r="BC17" s="69">
        <v>0</v>
      </c>
      <c r="BD17" s="80">
        <v>3</v>
      </c>
      <c r="BE17" s="80">
        <v>0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0</v>
      </c>
      <c r="BL17" s="80">
        <v>0</v>
      </c>
      <c r="BM17" s="80">
        <v>6890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0</v>
      </c>
      <c r="BT17" s="80">
        <v>0</v>
      </c>
      <c r="BU17" s="80">
        <v>0</v>
      </c>
      <c r="BV17" s="69">
        <v>0</v>
      </c>
      <c r="BW17" s="69">
        <v>0</v>
      </c>
      <c r="BX17" s="80">
        <v>0</v>
      </c>
      <c r="BY17" s="80">
        <v>0</v>
      </c>
      <c r="BZ17" s="69">
        <v>0</v>
      </c>
      <c r="CA17" s="69">
        <v>0</v>
      </c>
      <c r="CB17" s="80">
        <v>138</v>
      </c>
      <c r="CC17" s="80">
        <v>134699</v>
      </c>
      <c r="CD17" s="69">
        <v>0</v>
      </c>
      <c r="CE17" s="69" t="s">
        <v>426</v>
      </c>
      <c r="CF17" s="69" t="s">
        <v>427</v>
      </c>
      <c r="CG17" s="69" t="s">
        <v>415</v>
      </c>
      <c r="CH17" s="69" t="s">
        <v>415</v>
      </c>
      <c r="CI17" s="69" t="s">
        <v>415</v>
      </c>
      <c r="CJ17" s="68" t="s">
        <v>415</v>
      </c>
      <c r="CK17" s="68">
        <v>45632</v>
      </c>
      <c r="CL17" s="185" t="s">
        <v>578</v>
      </c>
      <c r="CM17" s="67" t="s">
        <v>579</v>
      </c>
      <c r="CN17" s="67" t="s">
        <v>168</v>
      </c>
      <c r="CO17" s="68">
        <v>45490</v>
      </c>
      <c r="CP17" s="185" t="s">
        <v>576</v>
      </c>
      <c r="CQ17" s="67" t="s">
        <v>579</v>
      </c>
      <c r="CR17" s="67" t="s">
        <v>346</v>
      </c>
      <c r="CS17" s="69">
        <v>12401357.970000001</v>
      </c>
      <c r="CT17" s="69"/>
      <c r="CU17" s="69"/>
      <c r="CV17" s="69">
        <v>69</v>
      </c>
      <c r="CW17" s="69">
        <v>97</v>
      </c>
      <c r="CX17" s="69">
        <v>0</v>
      </c>
      <c r="CY17" s="69">
        <v>0</v>
      </c>
      <c r="CZ17" s="69">
        <v>0</v>
      </c>
      <c r="DA17" s="69">
        <v>0</v>
      </c>
      <c r="DG17" t="str">
        <f t="shared" si="1"/>
        <v>CO</v>
      </c>
    </row>
    <row r="18" spans="1:113">
      <c r="A18" t="str">
        <f t="shared" si="0"/>
        <v>02CO</v>
      </c>
      <c r="B18" s="67" t="s">
        <v>0</v>
      </c>
      <c r="C18" s="67" t="s">
        <v>200</v>
      </c>
      <c r="D18" s="67" t="s">
        <v>201</v>
      </c>
      <c r="E18" s="68">
        <v>44720</v>
      </c>
      <c r="F18" s="185" t="s">
        <v>580</v>
      </c>
      <c r="G18" s="67" t="s">
        <v>577</v>
      </c>
      <c r="H18" s="69">
        <v>3</v>
      </c>
      <c r="I18" s="69">
        <v>4</v>
      </c>
      <c r="J18" s="69">
        <v>540</v>
      </c>
      <c r="K18" s="69">
        <v>680</v>
      </c>
      <c r="L18" s="69">
        <v>663</v>
      </c>
      <c r="M18" s="69">
        <v>17</v>
      </c>
      <c r="N18" s="69">
        <v>0</v>
      </c>
      <c r="O18" s="69">
        <v>0</v>
      </c>
      <c r="P18" s="69">
        <v>120</v>
      </c>
      <c r="Q18" s="80">
        <v>20</v>
      </c>
      <c r="R18" s="80">
        <v>17135161</v>
      </c>
      <c r="S18" s="80">
        <v>200000</v>
      </c>
      <c r="T18" s="80">
        <v>16935161</v>
      </c>
      <c r="U18" s="80">
        <v>17359701</v>
      </c>
      <c r="V18" s="80">
        <v>17949301</v>
      </c>
      <c r="W18" s="80">
        <v>0</v>
      </c>
      <c r="X18" s="80">
        <v>0</v>
      </c>
      <c r="Y18" s="80">
        <v>0</v>
      </c>
      <c r="Z18" s="80">
        <v>17949301</v>
      </c>
      <c r="AA18" s="80">
        <v>17746566</v>
      </c>
      <c r="AB18" s="80">
        <v>-196328</v>
      </c>
      <c r="AC18" s="69">
        <v>224540</v>
      </c>
      <c r="AD18" s="69">
        <v>72</v>
      </c>
      <c r="AE18" s="69">
        <v>0</v>
      </c>
      <c r="AF18" s="80">
        <v>17</v>
      </c>
      <c r="AG18" s="80">
        <v>89971</v>
      </c>
      <c r="AH18" s="69">
        <v>0</v>
      </c>
      <c r="AI18" s="69">
        <v>0</v>
      </c>
      <c r="AJ18" s="80">
        <v>27</v>
      </c>
      <c r="AK18" s="80">
        <v>312995</v>
      </c>
      <c r="AL18" s="69">
        <v>9341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0</v>
      </c>
      <c r="AZ18" s="80">
        <v>0</v>
      </c>
      <c r="BA18" s="80">
        <v>0</v>
      </c>
      <c r="BB18" s="69">
        <v>0</v>
      </c>
      <c r="BC18" s="69">
        <v>0</v>
      </c>
      <c r="BD18" s="80">
        <v>1</v>
      </c>
      <c r="BE18" s="80">
        <v>11829</v>
      </c>
      <c r="BF18" s="69">
        <v>11829</v>
      </c>
      <c r="BG18" s="69">
        <v>0</v>
      </c>
      <c r="BH18" s="80">
        <v>0</v>
      </c>
      <c r="BI18" s="80">
        <v>0</v>
      </c>
      <c r="BJ18" s="69">
        <v>0</v>
      </c>
      <c r="BK18" s="69">
        <v>0</v>
      </c>
      <c r="BL18" s="80">
        <v>0</v>
      </c>
      <c r="BM18" s="80">
        <v>6406</v>
      </c>
      <c r="BN18" s="69">
        <v>0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0</v>
      </c>
      <c r="BU18" s="80">
        <v>0</v>
      </c>
      <c r="BV18" s="69">
        <v>0</v>
      </c>
      <c r="BW18" s="69">
        <v>0</v>
      </c>
      <c r="BX18" s="80">
        <v>0</v>
      </c>
      <c r="BY18" s="80">
        <v>0</v>
      </c>
      <c r="BZ18" s="69">
        <v>0</v>
      </c>
      <c r="CA18" s="69">
        <v>0</v>
      </c>
      <c r="CB18" s="80">
        <v>20</v>
      </c>
      <c r="CC18" s="80">
        <v>337947</v>
      </c>
      <c r="CD18" s="69">
        <v>21170</v>
      </c>
      <c r="CE18" s="69" t="s">
        <v>438</v>
      </c>
      <c r="CF18" s="69" t="s">
        <v>439</v>
      </c>
      <c r="CG18" s="69" t="s">
        <v>415</v>
      </c>
      <c r="CH18" s="69" t="s">
        <v>415</v>
      </c>
      <c r="CI18" s="69" t="s">
        <v>415</v>
      </c>
      <c r="CJ18" s="68" t="s">
        <v>415</v>
      </c>
      <c r="CK18" s="68">
        <v>45642</v>
      </c>
      <c r="CL18" s="185" t="s">
        <v>578</v>
      </c>
      <c r="CM18" s="67" t="s">
        <v>579</v>
      </c>
      <c r="CN18" s="67" t="s">
        <v>168</v>
      </c>
      <c r="CO18" s="68">
        <v>45534</v>
      </c>
      <c r="CP18" s="185" t="s">
        <v>576</v>
      </c>
      <c r="CQ18" s="67" t="s">
        <v>579</v>
      </c>
      <c r="CR18" s="67" t="s">
        <v>346</v>
      </c>
      <c r="CS18" s="69">
        <v>22151002.609999999</v>
      </c>
      <c r="CT18" s="69"/>
      <c r="CU18" s="69"/>
      <c r="CV18" s="69">
        <v>40</v>
      </c>
      <c r="CW18" s="69">
        <v>48</v>
      </c>
      <c r="CX18" s="69">
        <v>0</v>
      </c>
      <c r="CY18" s="69">
        <v>-25</v>
      </c>
      <c r="CZ18" s="69">
        <v>-83255</v>
      </c>
      <c r="DA18" s="69">
        <v>0</v>
      </c>
      <c r="DG18" t="str">
        <f t="shared" si="1"/>
        <v>CO</v>
      </c>
    </row>
    <row r="19" spans="1:113">
      <c r="A19" t="str">
        <f t="shared" si="0"/>
        <v>02CO</v>
      </c>
      <c r="B19" s="67" t="s">
        <v>0</v>
      </c>
      <c r="C19" s="67" t="s">
        <v>203</v>
      </c>
      <c r="D19" s="67" t="s">
        <v>204</v>
      </c>
      <c r="E19" s="68">
        <v>44615</v>
      </c>
      <c r="F19" s="185" t="s">
        <v>583</v>
      </c>
      <c r="G19" s="67" t="s">
        <v>577</v>
      </c>
      <c r="H19" s="69">
        <v>1</v>
      </c>
      <c r="I19" s="69">
        <v>3</v>
      </c>
      <c r="J19" s="69">
        <v>140</v>
      </c>
      <c r="K19" s="69">
        <v>451</v>
      </c>
      <c r="L19" s="69">
        <v>451</v>
      </c>
      <c r="M19" s="69">
        <v>0</v>
      </c>
      <c r="N19" s="69">
        <v>0</v>
      </c>
      <c r="O19" s="69">
        <v>0</v>
      </c>
      <c r="P19" s="69">
        <v>160</v>
      </c>
      <c r="Q19" s="80">
        <v>151</v>
      </c>
      <c r="R19" s="80">
        <v>2568964</v>
      </c>
      <c r="S19" s="80">
        <v>50000</v>
      </c>
      <c r="T19" s="80">
        <v>2518964</v>
      </c>
      <c r="U19" s="80">
        <v>2668964</v>
      </c>
      <c r="V19" s="80">
        <v>2632044</v>
      </c>
      <c r="W19" s="80">
        <v>0</v>
      </c>
      <c r="X19" s="80">
        <v>0</v>
      </c>
      <c r="Y19" s="80">
        <v>0</v>
      </c>
      <c r="Z19" s="80">
        <v>2632044</v>
      </c>
      <c r="AA19" s="80">
        <v>2632301</v>
      </c>
      <c r="AB19" s="80">
        <v>257</v>
      </c>
      <c r="AC19" s="69">
        <v>100000</v>
      </c>
      <c r="AD19" s="69">
        <v>39</v>
      </c>
      <c r="AE19" s="69">
        <v>0</v>
      </c>
      <c r="AF19" s="80">
        <v>7</v>
      </c>
      <c r="AG19" s="80">
        <v>97145</v>
      </c>
      <c r="AH19" s="69">
        <v>0</v>
      </c>
      <c r="AI19" s="69">
        <v>0</v>
      </c>
      <c r="AJ19" s="80">
        <v>44</v>
      </c>
      <c r="AK19" s="80">
        <v>48577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0</v>
      </c>
      <c r="BB19" s="69">
        <v>0</v>
      </c>
      <c r="BC19" s="69">
        <v>0</v>
      </c>
      <c r="BD19" s="80">
        <v>0</v>
      </c>
      <c r="BE19" s="80">
        <v>0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100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0</v>
      </c>
      <c r="BU19" s="80">
        <v>0</v>
      </c>
      <c r="BV19" s="69">
        <v>0</v>
      </c>
      <c r="BW19" s="69">
        <v>0</v>
      </c>
      <c r="BX19" s="80">
        <v>0</v>
      </c>
      <c r="BY19" s="80">
        <v>0</v>
      </c>
      <c r="BZ19" s="69">
        <v>0</v>
      </c>
      <c r="CA19" s="69">
        <v>0</v>
      </c>
      <c r="CB19" s="80">
        <v>151</v>
      </c>
      <c r="CC19" s="80">
        <v>145722</v>
      </c>
      <c r="CD19" s="69">
        <v>0</v>
      </c>
      <c r="CE19" s="69" t="s">
        <v>442</v>
      </c>
      <c r="CF19" s="69" t="s">
        <v>443</v>
      </c>
      <c r="CG19" s="69" t="s">
        <v>415</v>
      </c>
      <c r="CH19" s="69" t="s">
        <v>415</v>
      </c>
      <c r="CI19" s="69" t="s">
        <v>415</v>
      </c>
      <c r="CJ19" s="68" t="s">
        <v>415</v>
      </c>
      <c r="CK19" s="68">
        <v>45642</v>
      </c>
      <c r="CL19" s="185" t="s">
        <v>578</v>
      </c>
      <c r="CM19" s="67" t="s">
        <v>579</v>
      </c>
      <c r="CN19" s="67" t="s">
        <v>168</v>
      </c>
      <c r="CO19" s="68">
        <v>45526</v>
      </c>
      <c r="CP19" s="185" t="s">
        <v>576</v>
      </c>
      <c r="CQ19" s="67" t="s">
        <v>579</v>
      </c>
      <c r="CR19" s="67" t="s">
        <v>588</v>
      </c>
      <c r="CS19" s="69">
        <v>2408715.4700000002</v>
      </c>
      <c r="CT19" s="69"/>
      <c r="CU19" s="69"/>
      <c r="CV19" s="69">
        <v>151</v>
      </c>
      <c r="CW19" s="69">
        <v>121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CO</v>
      </c>
      <c r="DI19">
        <v>0</v>
      </c>
    </row>
    <row r="20" spans="1:113">
      <c r="A20" t="str">
        <f t="shared" si="0"/>
        <v>02CO</v>
      </c>
      <c r="B20" s="67" t="s">
        <v>0</v>
      </c>
      <c r="C20" s="67" t="s">
        <v>448</v>
      </c>
      <c r="D20" s="67" t="s">
        <v>589</v>
      </c>
      <c r="E20" s="68">
        <v>44881</v>
      </c>
      <c r="F20" s="185" t="s">
        <v>578</v>
      </c>
      <c r="G20" s="67" t="s">
        <v>584</v>
      </c>
      <c r="H20" s="69">
        <v>1</v>
      </c>
      <c r="I20" s="69">
        <v>0</v>
      </c>
      <c r="J20" s="69">
        <v>300</v>
      </c>
      <c r="K20" s="69">
        <v>350</v>
      </c>
      <c r="L20" s="69">
        <v>348</v>
      </c>
      <c r="M20" s="69">
        <v>2</v>
      </c>
      <c r="N20" s="69">
        <v>0</v>
      </c>
      <c r="O20" s="69">
        <v>0</v>
      </c>
      <c r="P20" s="69">
        <v>50</v>
      </c>
      <c r="Q20" s="80">
        <v>0</v>
      </c>
      <c r="R20" s="80">
        <v>3802716</v>
      </c>
      <c r="S20" s="80">
        <v>50000</v>
      </c>
      <c r="T20" s="80">
        <v>3752716</v>
      </c>
      <c r="U20" s="80">
        <v>3802716</v>
      </c>
      <c r="V20" s="80">
        <v>3666172</v>
      </c>
      <c r="W20" s="80">
        <v>0</v>
      </c>
      <c r="X20" s="80">
        <v>0</v>
      </c>
      <c r="Y20" s="80">
        <v>0</v>
      </c>
      <c r="Z20" s="80">
        <v>3666172</v>
      </c>
      <c r="AA20" s="80">
        <v>3666172</v>
      </c>
      <c r="AB20" s="80">
        <v>0</v>
      </c>
      <c r="AC20" s="69">
        <v>0</v>
      </c>
      <c r="AD20" s="69">
        <v>15</v>
      </c>
      <c r="AE20" s="69">
        <v>0</v>
      </c>
      <c r="AF20" s="80">
        <v>0</v>
      </c>
      <c r="AG20" s="80">
        <v>0</v>
      </c>
      <c r="AH20" s="69">
        <v>0</v>
      </c>
      <c r="AI20" s="69">
        <v>0</v>
      </c>
      <c r="AJ20" s="80">
        <v>0</v>
      </c>
      <c r="AK20" s="80">
        <v>0</v>
      </c>
      <c r="AL20" s="69">
        <v>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0</v>
      </c>
      <c r="BA20" s="80">
        <v>0</v>
      </c>
      <c r="BB20" s="69">
        <v>0</v>
      </c>
      <c r="BC20" s="69">
        <v>0</v>
      </c>
      <c r="BD20" s="80">
        <v>0</v>
      </c>
      <c r="BE20" s="80">
        <v>0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0</v>
      </c>
      <c r="BL20" s="80">
        <v>0</v>
      </c>
      <c r="BM20" s="80">
        <v>0</v>
      </c>
      <c r="BN20" s="69">
        <v>0</v>
      </c>
      <c r="BO20" s="69">
        <v>0</v>
      </c>
      <c r="BP20" s="80">
        <v>0</v>
      </c>
      <c r="BQ20" s="80">
        <v>0</v>
      </c>
      <c r="BR20" s="69">
        <v>0</v>
      </c>
      <c r="BS20" s="69">
        <v>0</v>
      </c>
      <c r="BT20" s="80">
        <v>0</v>
      </c>
      <c r="BU20" s="80">
        <v>0</v>
      </c>
      <c r="BV20" s="69">
        <v>0</v>
      </c>
      <c r="BW20" s="69">
        <v>0</v>
      </c>
      <c r="BX20" s="80">
        <v>0</v>
      </c>
      <c r="BY20" s="80">
        <v>0</v>
      </c>
      <c r="BZ20" s="69">
        <v>0</v>
      </c>
      <c r="CA20" s="69">
        <v>0</v>
      </c>
      <c r="CB20" s="80">
        <v>0</v>
      </c>
      <c r="CC20" s="80">
        <v>0</v>
      </c>
      <c r="CD20" s="69">
        <v>0</v>
      </c>
      <c r="CE20" s="69" t="s">
        <v>449</v>
      </c>
      <c r="CF20" s="69" t="s">
        <v>450</v>
      </c>
      <c r="CG20" s="69" t="s">
        <v>415</v>
      </c>
      <c r="CH20" s="69" t="s">
        <v>415</v>
      </c>
      <c r="CI20" s="69" t="s">
        <v>415</v>
      </c>
      <c r="CJ20" s="68" t="s">
        <v>415</v>
      </c>
      <c r="CK20" s="68">
        <v>45506</v>
      </c>
      <c r="CL20" s="185" t="s">
        <v>576</v>
      </c>
      <c r="CM20" s="67" t="s">
        <v>579</v>
      </c>
      <c r="CN20" s="67" t="s">
        <v>168</v>
      </c>
      <c r="CO20" s="68">
        <v>45413</v>
      </c>
      <c r="CP20" s="185" t="s">
        <v>580</v>
      </c>
      <c r="CQ20" s="67" t="s">
        <v>581</v>
      </c>
      <c r="CR20" s="67" t="s">
        <v>346</v>
      </c>
      <c r="CS20" s="69">
        <v>4117339.34</v>
      </c>
      <c r="CT20" s="69"/>
      <c r="CU20" s="69"/>
      <c r="CV20" s="69">
        <v>0</v>
      </c>
      <c r="CW20" s="69">
        <v>35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CO</v>
      </c>
    </row>
    <row r="21" spans="1:113">
      <c r="A21" t="str">
        <f t="shared" si="0"/>
        <v>02CO</v>
      </c>
      <c r="B21" s="67" t="s">
        <v>0</v>
      </c>
      <c r="C21" s="67" t="s">
        <v>347</v>
      </c>
      <c r="D21" s="67" t="s">
        <v>348</v>
      </c>
      <c r="E21" s="68">
        <v>44902</v>
      </c>
      <c r="F21" s="185" t="s">
        <v>578</v>
      </c>
      <c r="G21" s="67" t="s">
        <v>584</v>
      </c>
      <c r="H21" s="69">
        <v>2</v>
      </c>
      <c r="I21" s="69">
        <v>0</v>
      </c>
      <c r="J21" s="69">
        <v>250</v>
      </c>
      <c r="K21" s="69">
        <v>424</v>
      </c>
      <c r="L21" s="69">
        <v>424</v>
      </c>
      <c r="M21" s="69">
        <v>0</v>
      </c>
      <c r="N21" s="69">
        <v>0</v>
      </c>
      <c r="O21" s="69">
        <v>0</v>
      </c>
      <c r="P21" s="69">
        <v>173</v>
      </c>
      <c r="Q21" s="80">
        <v>1</v>
      </c>
      <c r="R21" s="80">
        <v>7947765</v>
      </c>
      <c r="S21" s="80">
        <v>109280</v>
      </c>
      <c r="T21" s="80">
        <v>7838486</v>
      </c>
      <c r="U21" s="80">
        <v>7947765</v>
      </c>
      <c r="V21" s="80">
        <v>8246084</v>
      </c>
      <c r="W21" s="80">
        <v>0</v>
      </c>
      <c r="X21" s="80">
        <v>0</v>
      </c>
      <c r="Y21" s="80">
        <v>0</v>
      </c>
      <c r="Z21" s="80">
        <v>8246084</v>
      </c>
      <c r="AA21" s="80">
        <v>8193910</v>
      </c>
      <c r="AB21" s="80">
        <v>-52174</v>
      </c>
      <c r="AC21" s="69">
        <v>0</v>
      </c>
      <c r="AD21" s="69">
        <v>147</v>
      </c>
      <c r="AE21" s="69">
        <v>0</v>
      </c>
      <c r="AF21" s="80">
        <v>0</v>
      </c>
      <c r="AG21" s="80">
        <v>0</v>
      </c>
      <c r="AH21" s="69">
        <v>0</v>
      </c>
      <c r="AI21" s="69">
        <v>0</v>
      </c>
      <c r="AJ21" s="80">
        <v>0</v>
      </c>
      <c r="AK21" s="80">
        <v>2879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0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66</v>
      </c>
      <c r="BL21" s="80">
        <v>1</v>
      </c>
      <c r="BM21" s="80">
        <v>10431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66</v>
      </c>
      <c r="CB21" s="80">
        <v>1</v>
      </c>
      <c r="CC21" s="80">
        <v>13310</v>
      </c>
      <c r="CD21" s="69">
        <v>0</v>
      </c>
      <c r="CE21" s="69" t="s">
        <v>451</v>
      </c>
      <c r="CF21" s="69" t="s">
        <v>452</v>
      </c>
      <c r="CG21" s="69" t="s">
        <v>415</v>
      </c>
      <c r="CH21" s="69" t="s">
        <v>415</v>
      </c>
      <c r="CI21" s="69" t="s">
        <v>415</v>
      </c>
      <c r="CJ21" s="68" t="s">
        <v>415</v>
      </c>
      <c r="CK21" s="68">
        <v>45548</v>
      </c>
      <c r="CL21" s="185" t="s">
        <v>576</v>
      </c>
      <c r="CM21" s="67" t="s">
        <v>579</v>
      </c>
      <c r="CN21" s="67" t="s">
        <v>168</v>
      </c>
      <c r="CO21" s="68">
        <v>45434</v>
      </c>
      <c r="CP21" s="185" t="s">
        <v>580</v>
      </c>
      <c r="CQ21" s="67" t="s">
        <v>581</v>
      </c>
      <c r="CR21" s="67" t="s">
        <v>590</v>
      </c>
      <c r="CS21" s="69">
        <v>11037253</v>
      </c>
      <c r="CT21" s="69"/>
      <c r="CU21" s="69"/>
      <c r="CV21" s="69">
        <v>1</v>
      </c>
      <c r="CW21" s="69">
        <v>27</v>
      </c>
      <c r="CX21" s="69">
        <v>0</v>
      </c>
      <c r="CY21" s="69">
        <v>0</v>
      </c>
      <c r="CZ21" s="69">
        <v>0</v>
      </c>
      <c r="DA21" s="69">
        <v>0</v>
      </c>
      <c r="DG21" t="str">
        <f t="shared" si="1"/>
        <v>CO</v>
      </c>
    </row>
    <row r="22" spans="1:113">
      <c r="A22" t="str">
        <f t="shared" si="0"/>
        <v>02CO</v>
      </c>
      <c r="B22" s="67" t="s">
        <v>0</v>
      </c>
      <c r="C22" s="67" t="s">
        <v>349</v>
      </c>
      <c r="D22" s="67" t="s">
        <v>350</v>
      </c>
      <c r="E22" s="68">
        <v>44727</v>
      </c>
      <c r="F22" s="185" t="s">
        <v>580</v>
      </c>
      <c r="G22" s="67" t="s">
        <v>577</v>
      </c>
      <c r="H22" s="69">
        <v>1</v>
      </c>
      <c r="I22" s="69">
        <v>0</v>
      </c>
      <c r="J22" s="69">
        <v>100</v>
      </c>
      <c r="K22" s="69">
        <v>392</v>
      </c>
      <c r="L22" s="69">
        <v>371</v>
      </c>
      <c r="M22" s="69">
        <v>21</v>
      </c>
      <c r="N22" s="69">
        <v>0</v>
      </c>
      <c r="O22" s="69">
        <v>0</v>
      </c>
      <c r="P22" s="69">
        <v>292</v>
      </c>
      <c r="Q22" s="80">
        <v>0</v>
      </c>
      <c r="R22" s="80">
        <v>869247</v>
      </c>
      <c r="S22" s="80">
        <v>37251</v>
      </c>
      <c r="T22" s="80">
        <v>831996</v>
      </c>
      <c r="U22" s="80">
        <v>869247</v>
      </c>
      <c r="V22" s="80">
        <v>857258</v>
      </c>
      <c r="W22" s="80">
        <v>0</v>
      </c>
      <c r="X22" s="80">
        <v>0</v>
      </c>
      <c r="Y22" s="80">
        <v>0</v>
      </c>
      <c r="Z22" s="80">
        <v>857258</v>
      </c>
      <c r="AA22" s="80">
        <v>857258</v>
      </c>
      <c r="AB22" s="80">
        <v>0</v>
      </c>
      <c r="AC22" s="69">
        <v>0</v>
      </c>
      <c r="AD22" s="69">
        <v>173</v>
      </c>
      <c r="AE22" s="69">
        <v>0</v>
      </c>
      <c r="AF22" s="80">
        <v>0</v>
      </c>
      <c r="AG22" s="80">
        <v>2298</v>
      </c>
      <c r="AH22" s="69">
        <v>0</v>
      </c>
      <c r="AI22" s="69">
        <v>60</v>
      </c>
      <c r="AJ22" s="80">
        <v>0</v>
      </c>
      <c r="AK22" s="80">
        <v>0</v>
      </c>
      <c r="AL22" s="69">
        <v>0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0</v>
      </c>
      <c r="BB22" s="69">
        <v>0</v>
      </c>
      <c r="BC22" s="69">
        <v>0</v>
      </c>
      <c r="BD22" s="80">
        <v>0</v>
      </c>
      <c r="BE22" s="80">
        <v>0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163</v>
      </c>
      <c r="BL22" s="80">
        <v>0</v>
      </c>
      <c r="BM22" s="80">
        <v>0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0</v>
      </c>
      <c r="BV22" s="69">
        <v>0</v>
      </c>
      <c r="BW22" s="69">
        <v>0</v>
      </c>
      <c r="BX22" s="80">
        <v>0</v>
      </c>
      <c r="BY22" s="80">
        <v>0</v>
      </c>
      <c r="BZ22" s="69">
        <v>0</v>
      </c>
      <c r="CA22" s="69">
        <v>223</v>
      </c>
      <c r="CB22" s="80">
        <v>0</v>
      </c>
      <c r="CC22" s="80">
        <v>2298</v>
      </c>
      <c r="CD22" s="69">
        <v>0</v>
      </c>
      <c r="CE22" s="69" t="s">
        <v>434</v>
      </c>
      <c r="CF22" s="69" t="s">
        <v>435</v>
      </c>
      <c r="CG22" s="69" t="s">
        <v>415</v>
      </c>
      <c r="CH22" s="69" t="s">
        <v>415</v>
      </c>
      <c r="CI22" s="69" t="s">
        <v>415</v>
      </c>
      <c r="CJ22" s="68" t="s">
        <v>415</v>
      </c>
      <c r="CK22" s="68">
        <v>45574</v>
      </c>
      <c r="CL22" s="185" t="s">
        <v>578</v>
      </c>
      <c r="CM22" s="67" t="s">
        <v>579</v>
      </c>
      <c r="CN22" s="67" t="s">
        <v>168</v>
      </c>
      <c r="CO22" s="68">
        <v>45487</v>
      </c>
      <c r="CP22" s="185" t="s">
        <v>576</v>
      </c>
      <c r="CQ22" s="67" t="s">
        <v>579</v>
      </c>
      <c r="CR22" s="67" t="s">
        <v>590</v>
      </c>
      <c r="CS22" s="69">
        <v>1017097.24</v>
      </c>
      <c r="CT22" s="69"/>
      <c r="CU22" s="69"/>
      <c r="CV22" s="69">
        <v>0</v>
      </c>
      <c r="CW22" s="69">
        <v>59</v>
      </c>
      <c r="CX22" s="69">
        <v>0</v>
      </c>
      <c r="CY22" s="69">
        <v>0</v>
      </c>
      <c r="CZ22" s="69">
        <v>0</v>
      </c>
      <c r="DA22" s="69">
        <v>0</v>
      </c>
      <c r="DG22" t="str">
        <f t="shared" si="1"/>
        <v>CO</v>
      </c>
    </row>
    <row r="23" spans="1:113">
      <c r="A23" t="str">
        <f t="shared" si="0"/>
        <v>02CO</v>
      </c>
      <c r="B23" s="67" t="s">
        <v>0</v>
      </c>
      <c r="C23" s="67" t="s">
        <v>351</v>
      </c>
      <c r="D23" s="67" t="s">
        <v>352</v>
      </c>
      <c r="E23" s="68">
        <v>44979</v>
      </c>
      <c r="F23" s="185" t="s">
        <v>583</v>
      </c>
      <c r="G23" s="67" t="s">
        <v>584</v>
      </c>
      <c r="H23" s="69">
        <v>1</v>
      </c>
      <c r="I23" s="69">
        <v>0</v>
      </c>
      <c r="J23" s="69">
        <v>250</v>
      </c>
      <c r="K23" s="69">
        <v>447</v>
      </c>
      <c r="L23" s="69">
        <v>445</v>
      </c>
      <c r="M23" s="69">
        <v>2</v>
      </c>
      <c r="N23" s="69">
        <v>0</v>
      </c>
      <c r="O23" s="69">
        <v>0</v>
      </c>
      <c r="P23" s="69">
        <v>97</v>
      </c>
      <c r="Q23" s="80">
        <v>100</v>
      </c>
      <c r="R23" s="80">
        <v>7130409</v>
      </c>
      <c r="S23" s="80">
        <v>68620</v>
      </c>
      <c r="T23" s="80">
        <v>7061789</v>
      </c>
      <c r="U23" s="80">
        <v>7130409</v>
      </c>
      <c r="V23" s="80">
        <v>7454415</v>
      </c>
      <c r="W23" s="80">
        <v>0</v>
      </c>
      <c r="X23" s="80">
        <v>0</v>
      </c>
      <c r="Y23" s="80">
        <v>0</v>
      </c>
      <c r="Z23" s="80">
        <v>7454415</v>
      </c>
      <c r="AA23" s="80">
        <v>7438691</v>
      </c>
      <c r="AB23" s="80">
        <v>-15725</v>
      </c>
      <c r="AC23" s="69">
        <v>0</v>
      </c>
      <c r="AD23" s="69">
        <v>129</v>
      </c>
      <c r="AE23" s="69">
        <v>0</v>
      </c>
      <c r="AF23" s="80">
        <v>0</v>
      </c>
      <c r="AG23" s="80">
        <v>1497</v>
      </c>
      <c r="AH23" s="69">
        <v>0</v>
      </c>
      <c r="AI23" s="69">
        <v>0</v>
      </c>
      <c r="AJ23" s="80">
        <v>0</v>
      </c>
      <c r="AK23" s="80">
        <v>0</v>
      </c>
      <c r="AL23" s="69">
        <v>0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0</v>
      </c>
      <c r="BB23" s="69">
        <v>0</v>
      </c>
      <c r="BC23" s="69">
        <v>0</v>
      </c>
      <c r="BD23" s="80">
        <v>0</v>
      </c>
      <c r="BE23" s="80">
        <v>0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0</v>
      </c>
      <c r="BL23" s="80">
        <v>100</v>
      </c>
      <c r="BM23" s="80">
        <v>2089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0</v>
      </c>
      <c r="BU23" s="80">
        <v>0</v>
      </c>
      <c r="BV23" s="69">
        <v>0</v>
      </c>
      <c r="BW23" s="69">
        <v>0</v>
      </c>
      <c r="BX23" s="80">
        <v>0</v>
      </c>
      <c r="BY23" s="80">
        <v>0</v>
      </c>
      <c r="BZ23" s="69">
        <v>0</v>
      </c>
      <c r="CA23" s="69">
        <v>0</v>
      </c>
      <c r="CB23" s="80">
        <v>100</v>
      </c>
      <c r="CC23" s="80">
        <v>3586</v>
      </c>
      <c r="CD23" s="69">
        <v>0</v>
      </c>
      <c r="CE23" s="69" t="s">
        <v>453</v>
      </c>
      <c r="CF23" s="69" t="s">
        <v>454</v>
      </c>
      <c r="CG23" s="69" t="s">
        <v>415</v>
      </c>
      <c r="CH23" s="69" t="s">
        <v>415</v>
      </c>
      <c r="CI23" s="69" t="s">
        <v>415</v>
      </c>
      <c r="CJ23" s="68" t="s">
        <v>415</v>
      </c>
      <c r="CK23" s="68">
        <v>45645</v>
      </c>
      <c r="CL23" s="185" t="s">
        <v>578</v>
      </c>
      <c r="CM23" s="67" t="s">
        <v>579</v>
      </c>
      <c r="CN23" s="67" t="s">
        <v>168</v>
      </c>
      <c r="CO23" s="68">
        <v>45541</v>
      </c>
      <c r="CP23" s="185" t="s">
        <v>576</v>
      </c>
      <c r="CQ23" s="67" t="s">
        <v>579</v>
      </c>
      <c r="CR23" s="67" t="s">
        <v>346</v>
      </c>
      <c r="CS23" s="69">
        <v>7319755.75</v>
      </c>
      <c r="CT23" s="69"/>
      <c r="CU23" s="69"/>
      <c r="CV23" s="69">
        <v>100</v>
      </c>
      <c r="CW23" s="69">
        <v>68</v>
      </c>
      <c r="CX23" s="69">
        <v>0</v>
      </c>
      <c r="CY23" s="69">
        <v>0</v>
      </c>
      <c r="CZ23" s="69">
        <v>0</v>
      </c>
      <c r="DA23" s="69">
        <v>0</v>
      </c>
      <c r="DG23" t="str">
        <f t="shared" si="1"/>
        <v>CO</v>
      </c>
    </row>
    <row r="24" spans="1:113">
      <c r="A24" t="str">
        <f t="shared" si="0"/>
        <v>02CO</v>
      </c>
      <c r="B24" s="67" t="s">
        <v>0</v>
      </c>
      <c r="C24" s="67" t="s">
        <v>206</v>
      </c>
      <c r="D24" s="67" t="s">
        <v>207</v>
      </c>
      <c r="E24" s="68">
        <v>45063</v>
      </c>
      <c r="F24" s="185" t="s">
        <v>580</v>
      </c>
      <c r="G24" s="67" t="s">
        <v>584</v>
      </c>
      <c r="H24" s="69">
        <v>1</v>
      </c>
      <c r="I24" s="69">
        <v>1</v>
      </c>
      <c r="J24" s="69">
        <v>260</v>
      </c>
      <c r="K24" s="69">
        <v>312</v>
      </c>
      <c r="L24" s="69">
        <v>290</v>
      </c>
      <c r="M24" s="69">
        <v>22</v>
      </c>
      <c r="N24" s="69">
        <v>0</v>
      </c>
      <c r="O24" s="69">
        <v>0</v>
      </c>
      <c r="P24" s="69">
        <v>52</v>
      </c>
      <c r="Q24" s="80">
        <v>0</v>
      </c>
      <c r="R24" s="80">
        <v>5899711</v>
      </c>
      <c r="S24" s="80">
        <v>60196</v>
      </c>
      <c r="T24" s="80">
        <v>5839515</v>
      </c>
      <c r="U24" s="80">
        <v>5916585</v>
      </c>
      <c r="V24" s="80">
        <v>5921537</v>
      </c>
      <c r="W24" s="80">
        <v>0</v>
      </c>
      <c r="X24" s="80">
        <v>0</v>
      </c>
      <c r="Y24" s="80">
        <v>0</v>
      </c>
      <c r="Z24" s="80">
        <v>5921537</v>
      </c>
      <c r="AA24" s="80">
        <v>5926778</v>
      </c>
      <c r="AB24" s="80">
        <v>5241</v>
      </c>
      <c r="AC24" s="69">
        <v>16874</v>
      </c>
      <c r="AD24" s="69">
        <v>26</v>
      </c>
      <c r="AE24" s="69">
        <v>0</v>
      </c>
      <c r="AF24" s="80">
        <v>0</v>
      </c>
      <c r="AG24" s="80">
        <v>9350</v>
      </c>
      <c r="AH24" s="69">
        <v>0</v>
      </c>
      <c r="AI24" s="69">
        <v>0</v>
      </c>
      <c r="AJ24" s="80">
        <v>0</v>
      </c>
      <c r="AK24" s="80">
        <v>16874</v>
      </c>
      <c r="AL24" s="69">
        <v>0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0</v>
      </c>
      <c r="BB24" s="69">
        <v>0</v>
      </c>
      <c r="BC24" s="69">
        <v>0</v>
      </c>
      <c r="BD24" s="80">
        <v>0</v>
      </c>
      <c r="BE24" s="80">
        <v>10091</v>
      </c>
      <c r="BF24" s="69">
        <v>0</v>
      </c>
      <c r="BG24" s="69">
        <v>0</v>
      </c>
      <c r="BH24" s="80">
        <v>0</v>
      </c>
      <c r="BI24" s="80">
        <v>0</v>
      </c>
      <c r="BJ24" s="69">
        <v>0</v>
      </c>
      <c r="BK24" s="69">
        <v>0</v>
      </c>
      <c r="BL24" s="80">
        <v>0</v>
      </c>
      <c r="BM24" s="80">
        <v>0</v>
      </c>
      <c r="BN24" s="69">
        <v>0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0</v>
      </c>
      <c r="BX24" s="80">
        <v>0</v>
      </c>
      <c r="BY24" s="80">
        <v>0</v>
      </c>
      <c r="BZ24" s="69">
        <v>0</v>
      </c>
      <c r="CA24" s="69">
        <v>0</v>
      </c>
      <c r="CB24" s="80">
        <v>0</v>
      </c>
      <c r="CC24" s="80">
        <v>36315</v>
      </c>
      <c r="CD24" s="69">
        <v>0</v>
      </c>
      <c r="CE24" s="69" t="s">
        <v>442</v>
      </c>
      <c r="CF24" s="69" t="s">
        <v>443</v>
      </c>
      <c r="CG24" s="69" t="s">
        <v>415</v>
      </c>
      <c r="CH24" s="69" t="s">
        <v>415</v>
      </c>
      <c r="CI24" s="69" t="s">
        <v>415</v>
      </c>
      <c r="CJ24" s="68" t="s">
        <v>415</v>
      </c>
      <c r="CK24" s="68">
        <v>45639</v>
      </c>
      <c r="CL24" s="185" t="s">
        <v>578</v>
      </c>
      <c r="CM24" s="67" t="s">
        <v>579</v>
      </c>
      <c r="CN24" s="67" t="s">
        <v>168</v>
      </c>
      <c r="CO24" s="68">
        <v>45483</v>
      </c>
      <c r="CP24" s="185" t="s">
        <v>576</v>
      </c>
      <c r="CQ24" s="67" t="s">
        <v>579</v>
      </c>
      <c r="CR24" s="67" t="s">
        <v>588</v>
      </c>
      <c r="CS24" s="69">
        <v>6079797.8399999999</v>
      </c>
      <c r="CT24" s="69"/>
      <c r="CU24" s="69"/>
      <c r="CV24" s="69">
        <v>0</v>
      </c>
      <c r="CW24" s="69">
        <v>26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CO</v>
      </c>
    </row>
    <row r="25" spans="1:113">
      <c r="A25" t="str">
        <f t="shared" si="0"/>
        <v>02CO</v>
      </c>
      <c r="B25" s="67" t="s">
        <v>0</v>
      </c>
      <c r="C25" s="67" t="s">
        <v>455</v>
      </c>
      <c r="D25" s="67" t="s">
        <v>591</v>
      </c>
      <c r="E25" s="68">
        <v>45063</v>
      </c>
      <c r="F25" s="185" t="s">
        <v>580</v>
      </c>
      <c r="G25" s="67" t="s">
        <v>584</v>
      </c>
      <c r="H25" s="69">
        <v>1</v>
      </c>
      <c r="I25" s="69">
        <v>0</v>
      </c>
      <c r="J25" s="69">
        <v>200</v>
      </c>
      <c r="K25" s="69">
        <v>261</v>
      </c>
      <c r="L25" s="69">
        <v>256</v>
      </c>
      <c r="M25" s="69">
        <v>5</v>
      </c>
      <c r="N25" s="69">
        <v>0</v>
      </c>
      <c r="O25" s="69">
        <v>0</v>
      </c>
      <c r="P25" s="69">
        <v>61</v>
      </c>
      <c r="Q25" s="80">
        <v>0</v>
      </c>
      <c r="R25" s="80">
        <v>4768192</v>
      </c>
      <c r="S25" s="80">
        <v>52010</v>
      </c>
      <c r="T25" s="80">
        <v>4716182</v>
      </c>
      <c r="U25" s="80">
        <v>4768192</v>
      </c>
      <c r="V25" s="80">
        <v>4978398</v>
      </c>
      <c r="W25" s="80">
        <v>0</v>
      </c>
      <c r="X25" s="80">
        <v>0</v>
      </c>
      <c r="Y25" s="80">
        <v>0</v>
      </c>
      <c r="Z25" s="80">
        <v>4978398</v>
      </c>
      <c r="AA25" s="80">
        <v>4983434</v>
      </c>
      <c r="AB25" s="80">
        <v>5036</v>
      </c>
      <c r="AC25" s="69">
        <v>0</v>
      </c>
      <c r="AD25" s="69">
        <v>41</v>
      </c>
      <c r="AE25" s="69">
        <v>0</v>
      </c>
      <c r="AF25" s="80">
        <v>0</v>
      </c>
      <c r="AG25" s="80">
        <v>0</v>
      </c>
      <c r="AH25" s="69">
        <v>0</v>
      </c>
      <c r="AI25" s="69">
        <v>0</v>
      </c>
      <c r="AJ25" s="80">
        <v>0</v>
      </c>
      <c r="AK25" s="80">
        <v>0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0</v>
      </c>
      <c r="BA25" s="80">
        <v>0</v>
      </c>
      <c r="BB25" s="69">
        <v>0</v>
      </c>
      <c r="BC25" s="69">
        <v>0</v>
      </c>
      <c r="BD25" s="80">
        <v>0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0</v>
      </c>
      <c r="BL25" s="80">
        <v>0</v>
      </c>
      <c r="BM25" s="80">
        <v>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0</v>
      </c>
      <c r="BY25" s="80">
        <v>0</v>
      </c>
      <c r="BZ25" s="69">
        <v>0</v>
      </c>
      <c r="CA25" s="69">
        <v>0</v>
      </c>
      <c r="CB25" s="80">
        <v>0</v>
      </c>
      <c r="CC25" s="80">
        <v>0</v>
      </c>
      <c r="CD25" s="69">
        <v>0</v>
      </c>
      <c r="CE25" s="69" t="s">
        <v>442</v>
      </c>
      <c r="CF25" s="69" t="s">
        <v>443</v>
      </c>
      <c r="CG25" s="69" t="s">
        <v>415</v>
      </c>
      <c r="CH25" s="69" t="s">
        <v>415</v>
      </c>
      <c r="CI25" s="69" t="s">
        <v>415</v>
      </c>
      <c r="CJ25" s="68" t="s">
        <v>415</v>
      </c>
      <c r="CK25" s="68">
        <v>45639</v>
      </c>
      <c r="CL25" s="185" t="s">
        <v>578</v>
      </c>
      <c r="CM25" s="67" t="s">
        <v>579</v>
      </c>
      <c r="CN25" s="67" t="s">
        <v>168</v>
      </c>
      <c r="CO25" s="68">
        <v>45495</v>
      </c>
      <c r="CP25" s="185" t="s">
        <v>576</v>
      </c>
      <c r="CQ25" s="67" t="s">
        <v>579</v>
      </c>
      <c r="CR25" s="67" t="s">
        <v>588</v>
      </c>
      <c r="CS25" s="69">
        <v>5253038.8600000003</v>
      </c>
      <c r="CT25" s="69"/>
      <c r="CU25" s="69"/>
      <c r="CV25" s="69">
        <v>0</v>
      </c>
      <c r="CW25" s="69">
        <v>20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CO</v>
      </c>
    </row>
    <row r="26" spans="1:113">
      <c r="A26" t="str">
        <f t="shared" si="0"/>
        <v>02CO</v>
      </c>
      <c r="B26" s="67" t="s">
        <v>0</v>
      </c>
      <c r="C26" s="67" t="s">
        <v>456</v>
      </c>
      <c r="D26" s="67" t="s">
        <v>592</v>
      </c>
      <c r="E26" s="68">
        <v>45042</v>
      </c>
      <c r="F26" s="185" t="s">
        <v>580</v>
      </c>
      <c r="G26" s="67" t="s">
        <v>584</v>
      </c>
      <c r="H26" s="69">
        <v>1</v>
      </c>
      <c r="I26" s="69">
        <v>0</v>
      </c>
      <c r="J26" s="69">
        <v>200</v>
      </c>
      <c r="K26" s="69">
        <v>260</v>
      </c>
      <c r="L26" s="69">
        <v>260</v>
      </c>
      <c r="M26" s="69">
        <v>0</v>
      </c>
      <c r="N26" s="69">
        <v>0</v>
      </c>
      <c r="O26" s="69">
        <v>0</v>
      </c>
      <c r="P26" s="69">
        <v>60</v>
      </c>
      <c r="Q26" s="80">
        <v>0</v>
      </c>
      <c r="R26" s="80">
        <v>12488206</v>
      </c>
      <c r="S26" s="80">
        <v>127946</v>
      </c>
      <c r="T26" s="80">
        <v>12360260</v>
      </c>
      <c r="U26" s="80">
        <v>12488206</v>
      </c>
      <c r="V26" s="80">
        <v>12735786</v>
      </c>
      <c r="W26" s="80">
        <v>0</v>
      </c>
      <c r="X26" s="80">
        <v>0</v>
      </c>
      <c r="Y26" s="80">
        <v>0</v>
      </c>
      <c r="Z26" s="80">
        <v>12735786</v>
      </c>
      <c r="AA26" s="80">
        <v>12755313</v>
      </c>
      <c r="AB26" s="80">
        <v>19527</v>
      </c>
      <c r="AC26" s="69">
        <v>0</v>
      </c>
      <c r="AD26" s="69">
        <v>41</v>
      </c>
      <c r="AE26" s="69">
        <v>0</v>
      </c>
      <c r="AF26" s="80">
        <v>0</v>
      </c>
      <c r="AG26" s="80">
        <v>0</v>
      </c>
      <c r="AH26" s="69">
        <v>0</v>
      </c>
      <c r="AI26" s="69">
        <v>0</v>
      </c>
      <c r="AJ26" s="80">
        <v>0</v>
      </c>
      <c r="AK26" s="80">
        <v>0</v>
      </c>
      <c r="AL26" s="69">
        <v>0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0</v>
      </c>
      <c r="BB26" s="69">
        <v>0</v>
      </c>
      <c r="BC26" s="69">
        <v>0</v>
      </c>
      <c r="BD26" s="80">
        <v>0</v>
      </c>
      <c r="BE26" s="80">
        <v>0</v>
      </c>
      <c r="BF26" s="69">
        <v>0</v>
      </c>
      <c r="BG26" s="69">
        <v>0</v>
      </c>
      <c r="BH26" s="80">
        <v>0</v>
      </c>
      <c r="BI26" s="80">
        <v>0</v>
      </c>
      <c r="BJ26" s="69">
        <v>0</v>
      </c>
      <c r="BK26" s="69">
        <v>0</v>
      </c>
      <c r="BL26" s="80">
        <v>0</v>
      </c>
      <c r="BM26" s="80">
        <v>0</v>
      </c>
      <c r="BN26" s="69">
        <v>0</v>
      </c>
      <c r="BO26" s="69">
        <v>0</v>
      </c>
      <c r="BP26" s="80">
        <v>0</v>
      </c>
      <c r="BQ26" s="80">
        <v>0</v>
      </c>
      <c r="BR26" s="69">
        <v>0</v>
      </c>
      <c r="BS26" s="69">
        <v>0</v>
      </c>
      <c r="BT26" s="80">
        <v>0</v>
      </c>
      <c r="BU26" s="80">
        <v>0</v>
      </c>
      <c r="BV26" s="69">
        <v>0</v>
      </c>
      <c r="BW26" s="69">
        <v>0</v>
      </c>
      <c r="BX26" s="80">
        <v>0</v>
      </c>
      <c r="BY26" s="80">
        <v>0</v>
      </c>
      <c r="BZ26" s="69">
        <v>0</v>
      </c>
      <c r="CA26" s="69">
        <v>0</v>
      </c>
      <c r="CB26" s="80">
        <v>0</v>
      </c>
      <c r="CC26" s="80">
        <v>0</v>
      </c>
      <c r="CD26" s="69">
        <v>0</v>
      </c>
      <c r="CE26" s="69" t="s">
        <v>442</v>
      </c>
      <c r="CF26" s="69" t="s">
        <v>443</v>
      </c>
      <c r="CG26" s="69" t="s">
        <v>415</v>
      </c>
      <c r="CH26" s="69" t="s">
        <v>415</v>
      </c>
      <c r="CI26" s="69" t="s">
        <v>415</v>
      </c>
      <c r="CJ26" s="68" t="s">
        <v>415</v>
      </c>
      <c r="CK26" s="68">
        <v>45534</v>
      </c>
      <c r="CL26" s="185" t="s">
        <v>576</v>
      </c>
      <c r="CM26" s="67" t="s">
        <v>579</v>
      </c>
      <c r="CN26" s="67" t="s">
        <v>168</v>
      </c>
      <c r="CO26" s="68">
        <v>45440</v>
      </c>
      <c r="CP26" s="185" t="s">
        <v>580</v>
      </c>
      <c r="CQ26" s="67" t="s">
        <v>581</v>
      </c>
      <c r="CR26" s="67" t="s">
        <v>588</v>
      </c>
      <c r="CS26" s="69">
        <v>12922548</v>
      </c>
      <c r="CT26" s="69"/>
      <c r="CU26" s="69"/>
      <c r="CV26" s="69">
        <v>0</v>
      </c>
      <c r="CW26" s="69">
        <v>19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CO</v>
      </c>
    </row>
    <row r="27" spans="1:113">
      <c r="A27" t="str">
        <f t="shared" si="0"/>
        <v>02CO</v>
      </c>
      <c r="B27" s="67" t="s">
        <v>0</v>
      </c>
      <c r="C27" s="67" t="s">
        <v>353</v>
      </c>
      <c r="D27" s="67" t="s">
        <v>354</v>
      </c>
      <c r="E27" s="68">
        <v>45091</v>
      </c>
      <c r="F27" s="185" t="s">
        <v>580</v>
      </c>
      <c r="G27" s="67" t="s">
        <v>584</v>
      </c>
      <c r="H27" s="69">
        <v>1</v>
      </c>
      <c r="I27" s="69">
        <v>0</v>
      </c>
      <c r="J27" s="69">
        <v>90</v>
      </c>
      <c r="K27" s="69">
        <v>98</v>
      </c>
      <c r="L27" s="69">
        <v>93</v>
      </c>
      <c r="M27" s="69">
        <v>5</v>
      </c>
      <c r="N27" s="69">
        <v>0</v>
      </c>
      <c r="O27" s="69">
        <v>0</v>
      </c>
      <c r="P27" s="69">
        <v>8</v>
      </c>
      <c r="Q27" s="80">
        <v>0</v>
      </c>
      <c r="R27" s="80">
        <v>737944</v>
      </c>
      <c r="S27" s="80">
        <v>35849</v>
      </c>
      <c r="T27" s="80">
        <v>702095</v>
      </c>
      <c r="U27" s="80">
        <v>737944</v>
      </c>
      <c r="V27" s="80">
        <v>698279</v>
      </c>
      <c r="W27" s="80">
        <v>0</v>
      </c>
      <c r="X27" s="80">
        <v>0</v>
      </c>
      <c r="Y27" s="80">
        <v>0</v>
      </c>
      <c r="Z27" s="80">
        <v>698279</v>
      </c>
      <c r="AA27" s="80">
        <v>698279</v>
      </c>
      <c r="AB27" s="80">
        <v>0</v>
      </c>
      <c r="AC27" s="69">
        <v>0</v>
      </c>
      <c r="AD27" s="69">
        <v>8</v>
      </c>
      <c r="AE27" s="69">
        <v>0</v>
      </c>
      <c r="AF27" s="80">
        <v>0</v>
      </c>
      <c r="AG27" s="80">
        <v>0</v>
      </c>
      <c r="AH27" s="69">
        <v>0</v>
      </c>
      <c r="AI27" s="69">
        <v>0</v>
      </c>
      <c r="AJ27" s="80">
        <v>0</v>
      </c>
      <c r="AK27" s="80">
        <v>693</v>
      </c>
      <c r="AL27" s="69">
        <v>0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0</v>
      </c>
      <c r="BB27" s="69">
        <v>0</v>
      </c>
      <c r="BC27" s="69">
        <v>0</v>
      </c>
      <c r="BD27" s="80">
        <v>0</v>
      </c>
      <c r="BE27" s="80">
        <v>0</v>
      </c>
      <c r="BF27" s="69">
        <v>0</v>
      </c>
      <c r="BG27" s="69">
        <v>0</v>
      </c>
      <c r="BH27" s="80">
        <v>0</v>
      </c>
      <c r="BI27" s="80">
        <v>0</v>
      </c>
      <c r="BJ27" s="69">
        <v>0</v>
      </c>
      <c r="BK27" s="69">
        <v>0</v>
      </c>
      <c r="BL27" s="80">
        <v>0</v>
      </c>
      <c r="BM27" s="80">
        <v>0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0</v>
      </c>
      <c r="CB27" s="80">
        <v>0</v>
      </c>
      <c r="CC27" s="80">
        <v>693</v>
      </c>
      <c r="CD27" s="69">
        <v>0</v>
      </c>
      <c r="CE27" s="69" t="s">
        <v>449</v>
      </c>
      <c r="CF27" s="69" t="s">
        <v>450</v>
      </c>
      <c r="CG27" s="69" t="s">
        <v>415</v>
      </c>
      <c r="CH27" s="69" t="s">
        <v>415</v>
      </c>
      <c r="CI27" s="69" t="s">
        <v>415</v>
      </c>
      <c r="CJ27" s="68" t="s">
        <v>415</v>
      </c>
      <c r="CK27" s="68">
        <v>45481</v>
      </c>
      <c r="CL27" s="185" t="s">
        <v>576</v>
      </c>
      <c r="CM27" s="67" t="s">
        <v>579</v>
      </c>
      <c r="CN27" s="67" t="s">
        <v>168</v>
      </c>
      <c r="CO27" s="68">
        <v>45391</v>
      </c>
      <c r="CP27" s="185" t="s">
        <v>580</v>
      </c>
      <c r="CQ27" s="67" t="s">
        <v>581</v>
      </c>
      <c r="CR27" s="67" t="s">
        <v>588</v>
      </c>
      <c r="CS27" s="69">
        <v>752836.87</v>
      </c>
      <c r="CT27" s="69"/>
      <c r="CU27" s="69"/>
      <c r="CV27" s="69">
        <v>0</v>
      </c>
      <c r="CW27" s="69">
        <v>0</v>
      </c>
      <c r="CX27" s="69">
        <v>0</v>
      </c>
      <c r="CY27" s="69">
        <v>0</v>
      </c>
      <c r="CZ27" s="69">
        <v>0</v>
      </c>
      <c r="DA27" s="69">
        <v>0</v>
      </c>
      <c r="DG27" t="str">
        <f t="shared" si="1"/>
        <v>CO</v>
      </c>
    </row>
    <row r="28" spans="1:113">
      <c r="A28" t="str">
        <f t="shared" si="0"/>
        <v>02CO</v>
      </c>
      <c r="B28" s="67" t="s">
        <v>0</v>
      </c>
      <c r="C28" s="67" t="s">
        <v>355</v>
      </c>
      <c r="D28" s="67" t="s">
        <v>356</v>
      </c>
      <c r="E28" s="68">
        <v>45091</v>
      </c>
      <c r="F28" s="185" t="s">
        <v>580</v>
      </c>
      <c r="G28" s="67" t="s">
        <v>584</v>
      </c>
      <c r="H28" s="69">
        <v>1</v>
      </c>
      <c r="I28" s="69">
        <v>0</v>
      </c>
      <c r="J28" s="69">
        <v>90</v>
      </c>
      <c r="K28" s="69">
        <v>90</v>
      </c>
      <c r="L28" s="69">
        <v>88</v>
      </c>
      <c r="M28" s="69">
        <v>2</v>
      </c>
      <c r="N28" s="69">
        <v>0</v>
      </c>
      <c r="O28" s="69">
        <v>0</v>
      </c>
      <c r="P28" s="69">
        <v>0</v>
      </c>
      <c r="Q28" s="80">
        <v>0</v>
      </c>
      <c r="R28" s="80">
        <v>595321</v>
      </c>
      <c r="S28" s="80">
        <v>34535</v>
      </c>
      <c r="T28" s="80">
        <v>560785</v>
      </c>
      <c r="U28" s="80">
        <v>595321</v>
      </c>
      <c r="V28" s="80">
        <v>526968</v>
      </c>
      <c r="W28" s="80">
        <v>0</v>
      </c>
      <c r="X28" s="80">
        <v>0</v>
      </c>
      <c r="Y28" s="80">
        <v>0</v>
      </c>
      <c r="Z28" s="80">
        <v>526968</v>
      </c>
      <c r="AA28" s="80">
        <v>526968</v>
      </c>
      <c r="AB28" s="80">
        <v>0</v>
      </c>
      <c r="AC28" s="69">
        <v>0</v>
      </c>
      <c r="AD28" s="69">
        <v>0</v>
      </c>
      <c r="AE28" s="69">
        <v>0</v>
      </c>
      <c r="AF28" s="80">
        <v>0</v>
      </c>
      <c r="AG28" s="80">
        <v>7440</v>
      </c>
      <c r="AH28" s="69">
        <v>0</v>
      </c>
      <c r="AI28" s="69">
        <v>0</v>
      </c>
      <c r="AJ28" s="80">
        <v>0</v>
      </c>
      <c r="AK28" s="80">
        <v>0</v>
      </c>
      <c r="AL28" s="69">
        <v>0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0</v>
      </c>
      <c r="BM28" s="80">
        <v>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0</v>
      </c>
      <c r="BY28" s="80">
        <v>0</v>
      </c>
      <c r="BZ28" s="69">
        <v>0</v>
      </c>
      <c r="CA28" s="69">
        <v>0</v>
      </c>
      <c r="CB28" s="80">
        <v>0</v>
      </c>
      <c r="CC28" s="80">
        <v>7440</v>
      </c>
      <c r="CD28" s="69">
        <v>0</v>
      </c>
      <c r="CE28" s="69" t="s">
        <v>449</v>
      </c>
      <c r="CF28" s="69" t="s">
        <v>450</v>
      </c>
      <c r="CG28" s="69" t="s">
        <v>415</v>
      </c>
      <c r="CH28" s="69" t="s">
        <v>415</v>
      </c>
      <c r="CI28" s="69" t="s">
        <v>415</v>
      </c>
      <c r="CJ28" s="68" t="s">
        <v>415</v>
      </c>
      <c r="CK28" s="68">
        <v>45509</v>
      </c>
      <c r="CL28" s="185" t="s">
        <v>576</v>
      </c>
      <c r="CM28" s="67" t="s">
        <v>579</v>
      </c>
      <c r="CN28" s="67" t="s">
        <v>168</v>
      </c>
      <c r="CO28" s="68">
        <v>45394</v>
      </c>
      <c r="CP28" s="185" t="s">
        <v>580</v>
      </c>
      <c r="CQ28" s="67" t="s">
        <v>581</v>
      </c>
      <c r="CR28" s="67" t="s">
        <v>346</v>
      </c>
      <c r="CS28" s="69">
        <v>725236.05</v>
      </c>
      <c r="CT28" s="69"/>
      <c r="CU28" s="69"/>
      <c r="CV28" s="69">
        <v>0</v>
      </c>
      <c r="CW28" s="69">
        <v>0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CO</v>
      </c>
    </row>
    <row r="29" spans="1:113">
      <c r="A29" t="str">
        <f t="shared" si="0"/>
        <v>02CO</v>
      </c>
      <c r="B29" s="67" t="s">
        <v>0</v>
      </c>
      <c r="C29" s="67" t="s">
        <v>357</v>
      </c>
      <c r="D29" s="67" t="s">
        <v>358</v>
      </c>
      <c r="E29" s="68">
        <v>45133</v>
      </c>
      <c r="F29" s="185" t="s">
        <v>576</v>
      </c>
      <c r="G29" s="67" t="s">
        <v>581</v>
      </c>
      <c r="H29" s="69">
        <v>2</v>
      </c>
      <c r="I29" s="69">
        <v>0</v>
      </c>
      <c r="J29" s="69">
        <v>120</v>
      </c>
      <c r="K29" s="69">
        <v>145</v>
      </c>
      <c r="L29" s="69">
        <v>137</v>
      </c>
      <c r="M29" s="69">
        <v>8</v>
      </c>
      <c r="N29" s="69">
        <v>0</v>
      </c>
      <c r="O29" s="69">
        <v>0</v>
      </c>
      <c r="P29" s="69">
        <v>25</v>
      </c>
      <c r="Q29" s="80">
        <v>0</v>
      </c>
      <c r="R29" s="80">
        <v>688840</v>
      </c>
      <c r="S29" s="80">
        <v>41224</v>
      </c>
      <c r="T29" s="80">
        <v>647616</v>
      </c>
      <c r="U29" s="80">
        <v>688840</v>
      </c>
      <c r="V29" s="80">
        <v>661650</v>
      </c>
      <c r="W29" s="80">
        <v>0</v>
      </c>
      <c r="X29" s="80">
        <v>0</v>
      </c>
      <c r="Y29" s="80">
        <v>0</v>
      </c>
      <c r="Z29" s="80">
        <v>661650</v>
      </c>
      <c r="AA29" s="80">
        <v>661650</v>
      </c>
      <c r="AB29" s="80">
        <v>0</v>
      </c>
      <c r="AC29" s="69">
        <v>0</v>
      </c>
      <c r="AD29" s="69">
        <v>6</v>
      </c>
      <c r="AE29" s="69">
        <v>0</v>
      </c>
      <c r="AF29" s="80">
        <v>0</v>
      </c>
      <c r="AG29" s="80">
        <v>21865</v>
      </c>
      <c r="AH29" s="69">
        <v>0</v>
      </c>
      <c r="AI29" s="69">
        <v>0</v>
      </c>
      <c r="AJ29" s="80">
        <v>0</v>
      </c>
      <c r="AK29" s="80">
        <v>1160</v>
      </c>
      <c r="AL29" s="69">
        <v>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0</v>
      </c>
      <c r="BA29" s="80">
        <v>0</v>
      </c>
      <c r="BB29" s="69">
        <v>0</v>
      </c>
      <c r="BC29" s="69">
        <v>0</v>
      </c>
      <c r="BD29" s="80">
        <v>0</v>
      </c>
      <c r="BE29" s="80">
        <v>0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0</v>
      </c>
      <c r="BL29" s="80">
        <v>0</v>
      </c>
      <c r="BM29" s="80">
        <v>0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0</v>
      </c>
      <c r="CB29" s="80">
        <v>0</v>
      </c>
      <c r="CC29" s="80">
        <v>23025</v>
      </c>
      <c r="CD29" s="69">
        <v>0</v>
      </c>
      <c r="CE29" s="69" t="s">
        <v>457</v>
      </c>
      <c r="CF29" s="69" t="s">
        <v>458</v>
      </c>
      <c r="CG29" s="69" t="s">
        <v>415</v>
      </c>
      <c r="CH29" s="69" t="s">
        <v>415</v>
      </c>
      <c r="CI29" s="69" t="s">
        <v>415</v>
      </c>
      <c r="CJ29" s="68" t="s">
        <v>415</v>
      </c>
      <c r="CK29" s="68">
        <v>45504</v>
      </c>
      <c r="CL29" s="185" t="s">
        <v>576</v>
      </c>
      <c r="CM29" s="67" t="s">
        <v>579</v>
      </c>
      <c r="CN29" s="67" t="s">
        <v>168</v>
      </c>
      <c r="CO29" s="68">
        <v>45364</v>
      </c>
      <c r="CP29" s="185" t="s">
        <v>583</v>
      </c>
      <c r="CQ29" s="67" t="s">
        <v>581</v>
      </c>
      <c r="CR29" s="67" t="s">
        <v>588</v>
      </c>
      <c r="CS29" s="69">
        <v>865700.85</v>
      </c>
      <c r="CT29" s="69"/>
      <c r="CU29" s="69"/>
      <c r="CV29" s="69">
        <v>0</v>
      </c>
      <c r="CW29" s="69">
        <v>19</v>
      </c>
      <c r="CX29" s="69">
        <v>0</v>
      </c>
      <c r="CY29" s="69">
        <v>0</v>
      </c>
      <c r="CZ29" s="69">
        <v>0</v>
      </c>
      <c r="DA29" s="69">
        <v>0</v>
      </c>
      <c r="DG29" t="str">
        <f t="shared" si="1"/>
        <v>CO</v>
      </c>
    </row>
    <row r="30" spans="1:113">
      <c r="A30" t="str">
        <f t="shared" si="0"/>
        <v>02CO</v>
      </c>
      <c r="B30" s="67" t="s">
        <v>0</v>
      </c>
      <c r="C30" s="67" t="s">
        <v>208</v>
      </c>
      <c r="D30" s="67" t="s">
        <v>209</v>
      </c>
      <c r="E30" s="68">
        <v>45091</v>
      </c>
      <c r="F30" s="185" t="s">
        <v>580</v>
      </c>
      <c r="G30" s="67" t="s">
        <v>584</v>
      </c>
      <c r="H30" s="69">
        <v>1</v>
      </c>
      <c r="I30" s="69">
        <v>1</v>
      </c>
      <c r="J30" s="69">
        <v>150</v>
      </c>
      <c r="K30" s="69">
        <v>164</v>
      </c>
      <c r="L30" s="69">
        <v>157</v>
      </c>
      <c r="M30" s="69">
        <v>7</v>
      </c>
      <c r="N30" s="69">
        <v>0</v>
      </c>
      <c r="O30" s="69">
        <v>0</v>
      </c>
      <c r="P30" s="69">
        <v>14</v>
      </c>
      <c r="Q30" s="80">
        <v>0</v>
      </c>
      <c r="R30" s="80">
        <v>2432061</v>
      </c>
      <c r="S30" s="80">
        <v>50000</v>
      </c>
      <c r="T30" s="80">
        <v>2382061</v>
      </c>
      <c r="U30" s="80">
        <v>2483046</v>
      </c>
      <c r="V30" s="80">
        <v>2440068</v>
      </c>
      <c r="W30" s="80">
        <v>0</v>
      </c>
      <c r="X30" s="80">
        <v>0</v>
      </c>
      <c r="Y30" s="80">
        <v>0</v>
      </c>
      <c r="Z30" s="80">
        <v>2440068</v>
      </c>
      <c r="AA30" s="80">
        <v>2440833</v>
      </c>
      <c r="AB30" s="80">
        <v>766</v>
      </c>
      <c r="AC30" s="69">
        <v>50985</v>
      </c>
      <c r="AD30" s="69">
        <v>10</v>
      </c>
      <c r="AE30" s="69">
        <v>0</v>
      </c>
      <c r="AF30" s="80">
        <v>0</v>
      </c>
      <c r="AG30" s="80">
        <v>2944</v>
      </c>
      <c r="AH30" s="69">
        <v>0</v>
      </c>
      <c r="AI30" s="69">
        <v>0</v>
      </c>
      <c r="AJ30" s="80">
        <v>0</v>
      </c>
      <c r="AK30" s="80">
        <v>63883</v>
      </c>
      <c r="AL30" s="69">
        <v>0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0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0</v>
      </c>
      <c r="AZ30" s="80">
        <v>0</v>
      </c>
      <c r="BA30" s="80">
        <v>0</v>
      </c>
      <c r="BB30" s="69">
        <v>0</v>
      </c>
      <c r="BC30" s="69">
        <v>0</v>
      </c>
      <c r="BD30" s="80">
        <v>0</v>
      </c>
      <c r="BE30" s="80">
        <v>0</v>
      </c>
      <c r="BF30" s="69">
        <v>0</v>
      </c>
      <c r="BG30" s="69">
        <v>0</v>
      </c>
      <c r="BH30" s="80">
        <v>0</v>
      </c>
      <c r="BI30" s="80">
        <v>0</v>
      </c>
      <c r="BJ30" s="69">
        <v>0</v>
      </c>
      <c r="BK30" s="69">
        <v>0</v>
      </c>
      <c r="BL30" s="80">
        <v>0</v>
      </c>
      <c r="BM30" s="80">
        <v>0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0</v>
      </c>
      <c r="BX30" s="80">
        <v>0</v>
      </c>
      <c r="BY30" s="80">
        <v>0</v>
      </c>
      <c r="BZ30" s="69">
        <v>0</v>
      </c>
      <c r="CA30" s="69">
        <v>0</v>
      </c>
      <c r="CB30" s="80">
        <v>0</v>
      </c>
      <c r="CC30" s="80">
        <v>66827</v>
      </c>
      <c r="CD30" s="69">
        <v>0</v>
      </c>
      <c r="CE30" s="69" t="s">
        <v>446</v>
      </c>
      <c r="CF30" s="69" t="s">
        <v>447</v>
      </c>
      <c r="CG30" s="69" t="s">
        <v>415</v>
      </c>
      <c r="CH30" s="69" t="s">
        <v>415</v>
      </c>
      <c r="CI30" s="69" t="s">
        <v>415</v>
      </c>
      <c r="CJ30" s="68" t="s">
        <v>415</v>
      </c>
      <c r="CK30" s="68">
        <v>45587</v>
      </c>
      <c r="CL30" s="185" t="s">
        <v>578</v>
      </c>
      <c r="CM30" s="67" t="s">
        <v>579</v>
      </c>
      <c r="CN30" s="67" t="s">
        <v>168</v>
      </c>
      <c r="CO30" s="68">
        <v>45455</v>
      </c>
      <c r="CP30" s="185" t="s">
        <v>580</v>
      </c>
      <c r="CQ30" s="67" t="s">
        <v>581</v>
      </c>
      <c r="CR30" s="67" t="s">
        <v>346</v>
      </c>
      <c r="CS30" s="69">
        <v>2377451.33</v>
      </c>
      <c r="CT30" s="69"/>
      <c r="CU30" s="69"/>
      <c r="CV30" s="69">
        <v>0</v>
      </c>
      <c r="CW30" s="69">
        <v>4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CO</v>
      </c>
    </row>
    <row r="31" spans="1:113">
      <c r="A31" t="str">
        <f t="shared" si="0"/>
        <v>02CO</v>
      </c>
      <c r="B31" s="67" t="s">
        <v>0</v>
      </c>
      <c r="C31" s="67" t="s">
        <v>359</v>
      </c>
      <c r="D31" s="67" t="s">
        <v>360</v>
      </c>
      <c r="E31" s="68">
        <v>45091</v>
      </c>
      <c r="F31" s="185" t="s">
        <v>580</v>
      </c>
      <c r="G31" s="67" t="s">
        <v>584</v>
      </c>
      <c r="H31" s="69">
        <v>1</v>
      </c>
      <c r="I31" s="69">
        <v>0</v>
      </c>
      <c r="J31" s="69">
        <v>150</v>
      </c>
      <c r="K31" s="69">
        <v>214</v>
      </c>
      <c r="L31" s="69">
        <v>213</v>
      </c>
      <c r="M31" s="69">
        <v>1</v>
      </c>
      <c r="N31" s="69">
        <v>0</v>
      </c>
      <c r="O31" s="69">
        <v>0</v>
      </c>
      <c r="P31" s="69">
        <v>64</v>
      </c>
      <c r="Q31" s="80">
        <v>0</v>
      </c>
      <c r="R31" s="80">
        <v>3795580</v>
      </c>
      <c r="S31" s="80">
        <v>50000</v>
      </c>
      <c r="T31" s="80">
        <v>3745580</v>
      </c>
      <c r="U31" s="80">
        <v>3795580</v>
      </c>
      <c r="V31" s="80">
        <v>3741800</v>
      </c>
      <c r="W31" s="80">
        <v>0</v>
      </c>
      <c r="X31" s="80">
        <v>0</v>
      </c>
      <c r="Y31" s="80">
        <v>0</v>
      </c>
      <c r="Z31" s="80">
        <v>3741800</v>
      </c>
      <c r="AA31" s="80">
        <v>3742922</v>
      </c>
      <c r="AB31" s="80">
        <v>1123</v>
      </c>
      <c r="AC31" s="69">
        <v>0</v>
      </c>
      <c r="AD31" s="69">
        <v>40</v>
      </c>
      <c r="AE31" s="69">
        <v>0</v>
      </c>
      <c r="AF31" s="80">
        <v>0</v>
      </c>
      <c r="AG31" s="80">
        <v>10773</v>
      </c>
      <c r="AH31" s="69">
        <v>0</v>
      </c>
      <c r="AI31" s="69">
        <v>0</v>
      </c>
      <c r="AJ31" s="80">
        <v>0</v>
      </c>
      <c r="AK31" s="80">
        <v>9597</v>
      </c>
      <c r="AL31" s="69">
        <v>0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0</v>
      </c>
      <c r="BB31" s="69">
        <v>0</v>
      </c>
      <c r="BC31" s="69">
        <v>0</v>
      </c>
      <c r="BD31" s="80">
        <v>0</v>
      </c>
      <c r="BE31" s="80">
        <v>0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0</v>
      </c>
      <c r="BL31" s="80">
        <v>0</v>
      </c>
      <c r="BM31" s="80">
        <v>0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0</v>
      </c>
      <c r="CB31" s="80">
        <v>0</v>
      </c>
      <c r="CC31" s="80">
        <v>20369</v>
      </c>
      <c r="CD31" s="69">
        <v>0</v>
      </c>
      <c r="CE31" s="69" t="s">
        <v>459</v>
      </c>
      <c r="CF31" s="69" t="s">
        <v>460</v>
      </c>
      <c r="CG31" s="69" t="s">
        <v>415</v>
      </c>
      <c r="CH31" s="69" t="s">
        <v>415</v>
      </c>
      <c r="CI31" s="69" t="s">
        <v>415</v>
      </c>
      <c r="CJ31" s="68" t="s">
        <v>415</v>
      </c>
      <c r="CK31" s="68">
        <v>45499</v>
      </c>
      <c r="CL31" s="185" t="s">
        <v>576</v>
      </c>
      <c r="CM31" s="67" t="s">
        <v>579</v>
      </c>
      <c r="CN31" s="67" t="s">
        <v>168</v>
      </c>
      <c r="CO31" s="68">
        <v>45386</v>
      </c>
      <c r="CP31" s="185" t="s">
        <v>580</v>
      </c>
      <c r="CQ31" s="67" t="s">
        <v>581</v>
      </c>
      <c r="CR31" s="67" t="s">
        <v>346</v>
      </c>
      <c r="CS31" s="69">
        <v>3808947.4</v>
      </c>
      <c r="CT31" s="69"/>
      <c r="CU31" s="69"/>
      <c r="CV31" s="69">
        <v>0</v>
      </c>
      <c r="CW31" s="69">
        <v>24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CO</v>
      </c>
    </row>
    <row r="32" spans="1:113">
      <c r="A32" t="str">
        <f t="shared" si="0"/>
        <v>02CO</v>
      </c>
      <c r="B32" s="67" t="s">
        <v>0</v>
      </c>
      <c r="C32" s="67" t="s">
        <v>461</v>
      </c>
      <c r="D32" s="67" t="s">
        <v>593</v>
      </c>
      <c r="E32" s="68">
        <v>45224</v>
      </c>
      <c r="F32" s="185" t="s">
        <v>578</v>
      </c>
      <c r="G32" s="67" t="s">
        <v>581</v>
      </c>
      <c r="H32" s="69">
        <v>1</v>
      </c>
      <c r="I32" s="69">
        <v>0</v>
      </c>
      <c r="J32" s="69">
        <v>68</v>
      </c>
      <c r="K32" s="69">
        <v>75</v>
      </c>
      <c r="L32" s="69">
        <v>69</v>
      </c>
      <c r="M32" s="69">
        <v>6</v>
      </c>
      <c r="N32" s="69">
        <v>0</v>
      </c>
      <c r="O32" s="69">
        <v>0</v>
      </c>
      <c r="P32" s="69">
        <v>7</v>
      </c>
      <c r="Q32" s="80">
        <v>0</v>
      </c>
      <c r="R32" s="80">
        <v>1193458</v>
      </c>
      <c r="S32" s="80">
        <v>50000</v>
      </c>
      <c r="T32" s="80">
        <v>1143458</v>
      </c>
      <c r="U32" s="80">
        <v>1193458</v>
      </c>
      <c r="V32" s="80">
        <v>1138988</v>
      </c>
      <c r="W32" s="80">
        <v>0</v>
      </c>
      <c r="X32" s="80">
        <v>0</v>
      </c>
      <c r="Y32" s="80">
        <v>0</v>
      </c>
      <c r="Z32" s="80">
        <v>1138988</v>
      </c>
      <c r="AA32" s="80">
        <v>1138988</v>
      </c>
      <c r="AB32" s="80">
        <v>0</v>
      </c>
      <c r="AC32" s="69">
        <v>0</v>
      </c>
      <c r="AD32" s="69">
        <v>7</v>
      </c>
      <c r="AE32" s="69">
        <v>0</v>
      </c>
      <c r="AF32" s="80">
        <v>0</v>
      </c>
      <c r="AG32" s="80">
        <v>0</v>
      </c>
      <c r="AH32" s="69">
        <v>0</v>
      </c>
      <c r="AI32" s="69">
        <v>0</v>
      </c>
      <c r="AJ32" s="80">
        <v>0</v>
      </c>
      <c r="AK32" s="80">
        <v>0</v>
      </c>
      <c r="AL32" s="69">
        <v>0</v>
      </c>
      <c r="AM32" s="69">
        <v>0</v>
      </c>
      <c r="AN32" s="80">
        <v>0</v>
      </c>
      <c r="AO32" s="80">
        <v>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0</v>
      </c>
      <c r="AZ32" s="80">
        <v>0</v>
      </c>
      <c r="BA32" s="80">
        <v>0</v>
      </c>
      <c r="BB32" s="69">
        <v>0</v>
      </c>
      <c r="BC32" s="69">
        <v>0</v>
      </c>
      <c r="BD32" s="80">
        <v>0</v>
      </c>
      <c r="BE32" s="80">
        <v>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0</v>
      </c>
      <c r="BL32" s="80">
        <v>0</v>
      </c>
      <c r="BM32" s="80">
        <v>0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0</v>
      </c>
      <c r="BX32" s="80">
        <v>0</v>
      </c>
      <c r="BY32" s="80">
        <v>0</v>
      </c>
      <c r="BZ32" s="69">
        <v>0</v>
      </c>
      <c r="CA32" s="69">
        <v>0</v>
      </c>
      <c r="CB32" s="80">
        <v>0</v>
      </c>
      <c r="CC32" s="80">
        <v>0</v>
      </c>
      <c r="CD32" s="69">
        <v>0</v>
      </c>
      <c r="CE32" s="69" t="s">
        <v>462</v>
      </c>
      <c r="CF32" s="69" t="s">
        <v>463</v>
      </c>
      <c r="CG32" s="69" t="s">
        <v>415</v>
      </c>
      <c r="CH32" s="69" t="s">
        <v>415</v>
      </c>
      <c r="CI32" s="69" t="s">
        <v>415</v>
      </c>
      <c r="CJ32" s="68" t="s">
        <v>415</v>
      </c>
      <c r="CK32" s="68">
        <v>45548</v>
      </c>
      <c r="CL32" s="185" t="s">
        <v>576</v>
      </c>
      <c r="CM32" s="67" t="s">
        <v>579</v>
      </c>
      <c r="CN32" s="67" t="s">
        <v>168</v>
      </c>
      <c r="CO32" s="68">
        <v>45386</v>
      </c>
      <c r="CP32" s="185" t="s">
        <v>580</v>
      </c>
      <c r="CQ32" s="67" t="s">
        <v>581</v>
      </c>
      <c r="CR32" s="67" t="s">
        <v>346</v>
      </c>
      <c r="CS32" s="69">
        <v>2555282.25</v>
      </c>
      <c r="CT32" s="69"/>
      <c r="CU32" s="69"/>
      <c r="CV32" s="69">
        <v>0</v>
      </c>
      <c r="CW32" s="69">
        <v>0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CO</v>
      </c>
    </row>
    <row r="33" spans="1:111">
      <c r="A33" t="str">
        <f t="shared" ref="A33:A64" si="4">CONCATENATE(B33,DG33)</f>
        <v>02DO</v>
      </c>
      <c r="B33" s="67" t="s">
        <v>0</v>
      </c>
      <c r="C33" s="67" t="s">
        <v>184</v>
      </c>
      <c r="D33" s="67" t="s">
        <v>185</v>
      </c>
      <c r="E33" s="68">
        <v>45056</v>
      </c>
      <c r="F33" s="185" t="s">
        <v>580</v>
      </c>
      <c r="G33" s="67" t="s">
        <v>584</v>
      </c>
      <c r="H33" s="69">
        <v>1</v>
      </c>
      <c r="I33" s="69">
        <v>1</v>
      </c>
      <c r="J33" s="69">
        <v>90</v>
      </c>
      <c r="K33" s="69">
        <v>188</v>
      </c>
      <c r="L33" s="69">
        <v>178</v>
      </c>
      <c r="M33" s="69">
        <v>10</v>
      </c>
      <c r="N33" s="69">
        <v>0</v>
      </c>
      <c r="O33" s="69">
        <v>0</v>
      </c>
      <c r="P33" s="69">
        <v>11</v>
      </c>
      <c r="Q33" s="80">
        <v>87</v>
      </c>
      <c r="R33" s="80">
        <v>596179</v>
      </c>
      <c r="S33" s="80">
        <v>30616</v>
      </c>
      <c r="T33" s="80">
        <v>565564</v>
      </c>
      <c r="U33" s="80">
        <v>596809</v>
      </c>
      <c r="V33" s="80">
        <v>579939</v>
      </c>
      <c r="W33" s="80">
        <v>0</v>
      </c>
      <c r="X33" s="80">
        <v>0</v>
      </c>
      <c r="Y33" s="80">
        <v>0</v>
      </c>
      <c r="Z33" s="80">
        <v>579939</v>
      </c>
      <c r="AA33" s="80">
        <v>579939</v>
      </c>
      <c r="AB33" s="80">
        <v>0</v>
      </c>
      <c r="AC33" s="69">
        <v>630</v>
      </c>
      <c r="AD33" s="69">
        <v>1</v>
      </c>
      <c r="AE33" s="69">
        <v>0</v>
      </c>
      <c r="AF33" s="80">
        <v>87</v>
      </c>
      <c r="AG33" s="80">
        <v>6930</v>
      </c>
      <c r="AH33" s="69">
        <v>0</v>
      </c>
      <c r="AI33" s="69">
        <v>0</v>
      </c>
      <c r="AJ33" s="80">
        <v>0</v>
      </c>
      <c r="AK33" s="80">
        <v>630</v>
      </c>
      <c r="AL33" s="69">
        <v>0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0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0</v>
      </c>
      <c r="BL33" s="80">
        <v>0</v>
      </c>
      <c r="BM33" s="80">
        <v>0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0</v>
      </c>
      <c r="BY33" s="80">
        <v>0</v>
      </c>
      <c r="BZ33" s="69">
        <v>0</v>
      </c>
      <c r="CA33" s="69">
        <v>0</v>
      </c>
      <c r="CB33" s="80">
        <v>87</v>
      </c>
      <c r="CC33" s="80">
        <v>7560</v>
      </c>
      <c r="CD33" s="69">
        <v>0</v>
      </c>
      <c r="CE33" s="69" t="s">
        <v>434</v>
      </c>
      <c r="CF33" s="69" t="s">
        <v>435</v>
      </c>
      <c r="CG33" s="69" t="s">
        <v>415</v>
      </c>
      <c r="CH33" s="69" t="s">
        <v>415</v>
      </c>
      <c r="CI33" s="69" t="s">
        <v>415</v>
      </c>
      <c r="CJ33" s="68" t="s">
        <v>415</v>
      </c>
      <c r="CK33" s="68">
        <v>45512</v>
      </c>
      <c r="CL33" s="185" t="s">
        <v>576</v>
      </c>
      <c r="CM33" s="67" t="s">
        <v>579</v>
      </c>
      <c r="CN33" s="67" t="s">
        <v>168</v>
      </c>
      <c r="CO33" s="68">
        <v>45448</v>
      </c>
      <c r="CP33" s="185" t="s">
        <v>580</v>
      </c>
      <c r="CQ33" s="67" t="s">
        <v>581</v>
      </c>
      <c r="CR33" s="67" t="s">
        <v>346</v>
      </c>
      <c r="CS33" s="69">
        <v>642935.05000000005</v>
      </c>
      <c r="CT33" s="69"/>
      <c r="CU33" s="69"/>
      <c r="CV33" s="69">
        <v>87</v>
      </c>
      <c r="CW33" s="69">
        <v>10</v>
      </c>
      <c r="CX33" s="69">
        <v>0</v>
      </c>
      <c r="CY33" s="69">
        <v>0</v>
      </c>
      <c r="CZ33" s="69">
        <v>0</v>
      </c>
      <c r="DA33" s="69">
        <v>0</v>
      </c>
      <c r="DG33" t="str">
        <f t="shared" si="1"/>
        <v>DO</v>
      </c>
    </row>
    <row r="34" spans="1:111">
      <c r="A34" t="str">
        <f t="shared" si="4"/>
        <v>02DO</v>
      </c>
      <c r="B34" s="67" t="s">
        <v>0</v>
      </c>
      <c r="C34" s="67" t="s">
        <v>186</v>
      </c>
      <c r="D34" s="67" t="s">
        <v>187</v>
      </c>
      <c r="E34" s="68">
        <v>44517</v>
      </c>
      <c r="F34" s="185" t="s">
        <v>578</v>
      </c>
      <c r="G34" s="67" t="s">
        <v>577</v>
      </c>
      <c r="H34" s="69">
        <v>3</v>
      </c>
      <c r="I34" s="69">
        <v>5</v>
      </c>
      <c r="J34" s="69">
        <v>300</v>
      </c>
      <c r="K34" s="69">
        <v>716</v>
      </c>
      <c r="L34" s="69">
        <v>702</v>
      </c>
      <c r="M34" s="69">
        <v>14</v>
      </c>
      <c r="N34" s="69">
        <v>0</v>
      </c>
      <c r="O34" s="69">
        <v>0</v>
      </c>
      <c r="P34" s="69">
        <v>255</v>
      </c>
      <c r="Q34" s="80">
        <v>161</v>
      </c>
      <c r="R34" s="80">
        <v>8137606</v>
      </c>
      <c r="S34" s="80">
        <v>73677</v>
      </c>
      <c r="T34" s="80">
        <v>8063929</v>
      </c>
      <c r="U34" s="80">
        <v>11055579</v>
      </c>
      <c r="V34" s="80">
        <v>11421194</v>
      </c>
      <c r="W34" s="80">
        <v>0</v>
      </c>
      <c r="X34" s="80">
        <v>0</v>
      </c>
      <c r="Y34" s="80">
        <v>0</v>
      </c>
      <c r="Z34" s="80">
        <v>11421194</v>
      </c>
      <c r="AA34" s="80">
        <v>11370860</v>
      </c>
      <c r="AB34" s="80">
        <v>0</v>
      </c>
      <c r="AC34" s="69">
        <v>2917973</v>
      </c>
      <c r="AD34" s="69">
        <v>194</v>
      </c>
      <c r="AE34" s="69">
        <v>0</v>
      </c>
      <c r="AF34" s="80">
        <v>0</v>
      </c>
      <c r="AG34" s="80">
        <v>17743</v>
      </c>
      <c r="AH34" s="69">
        <v>0</v>
      </c>
      <c r="AI34" s="69">
        <v>0</v>
      </c>
      <c r="AJ34" s="80">
        <v>161</v>
      </c>
      <c r="AK34" s="80">
        <v>2879911</v>
      </c>
      <c r="AL34" s="69">
        <v>0</v>
      </c>
      <c r="AM34" s="69">
        <v>0</v>
      </c>
      <c r="AN34" s="80">
        <v>0</v>
      </c>
      <c r="AO34" s="80">
        <v>34372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0</v>
      </c>
      <c r="BB34" s="69">
        <v>0</v>
      </c>
      <c r="BC34" s="69">
        <v>0</v>
      </c>
      <c r="BD34" s="80">
        <v>0</v>
      </c>
      <c r="BE34" s="80">
        <v>0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0</v>
      </c>
      <c r="BL34" s="80">
        <v>0</v>
      </c>
      <c r="BM34" s="80">
        <v>50335</v>
      </c>
      <c r="BN34" s="69">
        <v>0</v>
      </c>
      <c r="BO34" s="69">
        <v>0</v>
      </c>
      <c r="BP34" s="80">
        <v>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0</v>
      </c>
      <c r="CB34" s="80">
        <v>161</v>
      </c>
      <c r="CC34" s="80">
        <v>2982361</v>
      </c>
      <c r="CD34" s="69">
        <v>0</v>
      </c>
      <c r="CE34" s="69" t="s">
        <v>436</v>
      </c>
      <c r="CF34" s="69" t="s">
        <v>437</v>
      </c>
      <c r="CG34" s="69" t="s">
        <v>415</v>
      </c>
      <c r="CH34" s="69" t="s">
        <v>415</v>
      </c>
      <c r="CI34" s="69" t="s">
        <v>415</v>
      </c>
      <c r="CJ34" s="68" t="s">
        <v>415</v>
      </c>
      <c r="CK34" s="68">
        <v>45505</v>
      </c>
      <c r="CL34" s="185" t="s">
        <v>576</v>
      </c>
      <c r="CM34" s="67" t="s">
        <v>579</v>
      </c>
      <c r="CN34" s="67" t="s">
        <v>168</v>
      </c>
      <c r="CO34" s="68">
        <v>45419</v>
      </c>
      <c r="CP34" s="185" t="s">
        <v>580</v>
      </c>
      <c r="CQ34" s="67" t="s">
        <v>581</v>
      </c>
      <c r="CR34" s="67" t="s">
        <v>346</v>
      </c>
      <c r="CS34" s="69">
        <v>9316376.8300000001</v>
      </c>
      <c r="CT34" s="69"/>
      <c r="CU34" s="69"/>
      <c r="CV34" s="69">
        <v>0</v>
      </c>
      <c r="CW34" s="69">
        <v>61</v>
      </c>
      <c r="CX34" s="69">
        <v>0</v>
      </c>
      <c r="CY34" s="69">
        <v>0</v>
      </c>
      <c r="CZ34" s="69">
        <v>0</v>
      </c>
      <c r="DA34" s="69">
        <v>0</v>
      </c>
      <c r="DG34" t="str">
        <f t="shared" si="1"/>
        <v>DO</v>
      </c>
    </row>
    <row r="35" spans="1:111">
      <c r="A35" t="str">
        <f t="shared" si="4"/>
        <v>02DO</v>
      </c>
      <c r="B35" s="67" t="s">
        <v>0</v>
      </c>
      <c r="C35" s="67" t="s">
        <v>188</v>
      </c>
      <c r="D35" s="67" t="s">
        <v>189</v>
      </c>
      <c r="E35" s="68">
        <v>43936</v>
      </c>
      <c r="F35" s="185" t="s">
        <v>580</v>
      </c>
      <c r="G35" s="67" t="s">
        <v>594</v>
      </c>
      <c r="H35" s="69">
        <v>4</v>
      </c>
      <c r="I35" s="69">
        <v>24</v>
      </c>
      <c r="J35" s="69">
        <v>820</v>
      </c>
      <c r="K35" s="69">
        <v>1353</v>
      </c>
      <c r="L35" s="69">
        <v>1353</v>
      </c>
      <c r="M35" s="69">
        <v>0</v>
      </c>
      <c r="N35" s="69">
        <v>0</v>
      </c>
      <c r="O35" s="69">
        <v>0</v>
      </c>
      <c r="P35" s="69">
        <v>268</v>
      </c>
      <c r="Q35" s="80">
        <v>265</v>
      </c>
      <c r="R35" s="80">
        <v>23611420</v>
      </c>
      <c r="S35" s="80">
        <v>200000</v>
      </c>
      <c r="T35" s="80">
        <v>23411420</v>
      </c>
      <c r="U35" s="80">
        <v>27138289</v>
      </c>
      <c r="V35" s="80">
        <v>27685573</v>
      </c>
      <c r="W35" s="80">
        <v>0</v>
      </c>
      <c r="X35" s="80">
        <v>0</v>
      </c>
      <c r="Y35" s="80">
        <v>0</v>
      </c>
      <c r="Z35" s="80">
        <v>27685573</v>
      </c>
      <c r="AA35" s="80">
        <v>27771520</v>
      </c>
      <c r="AB35" s="80">
        <v>1123706</v>
      </c>
      <c r="AC35" s="69">
        <v>3526869</v>
      </c>
      <c r="AD35" s="69">
        <v>109</v>
      </c>
      <c r="AE35" s="69">
        <v>0</v>
      </c>
      <c r="AF35" s="80">
        <v>190</v>
      </c>
      <c r="AG35" s="80">
        <v>2082836</v>
      </c>
      <c r="AH35" s="69">
        <v>1770145</v>
      </c>
      <c r="AI35" s="69">
        <v>0</v>
      </c>
      <c r="AJ35" s="80">
        <v>62</v>
      </c>
      <c r="AK35" s="80">
        <v>1249941</v>
      </c>
      <c r="AL35" s="69">
        <v>115377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1</v>
      </c>
      <c r="AZ35" s="80">
        <v>0</v>
      </c>
      <c r="BA35" s="80">
        <v>14584</v>
      </c>
      <c r="BB35" s="69">
        <v>0</v>
      </c>
      <c r="BC35" s="69">
        <v>15</v>
      </c>
      <c r="BD35" s="80">
        <v>0</v>
      </c>
      <c r="BE35" s="80">
        <v>13820</v>
      </c>
      <c r="BF35" s="69">
        <v>1228</v>
      </c>
      <c r="BG35" s="69">
        <v>0</v>
      </c>
      <c r="BH35" s="80">
        <v>0</v>
      </c>
      <c r="BI35" s="80">
        <v>0</v>
      </c>
      <c r="BJ35" s="69">
        <v>0</v>
      </c>
      <c r="BK35" s="69">
        <v>6</v>
      </c>
      <c r="BL35" s="80">
        <v>0</v>
      </c>
      <c r="BM35" s="80">
        <v>23052</v>
      </c>
      <c r="BN35" s="69">
        <v>13403</v>
      </c>
      <c r="BO35" s="69">
        <v>0</v>
      </c>
      <c r="BP35" s="80">
        <v>0</v>
      </c>
      <c r="BQ35" s="80">
        <v>0</v>
      </c>
      <c r="BR35" s="69">
        <v>0</v>
      </c>
      <c r="BS35" s="69">
        <v>0</v>
      </c>
      <c r="BT35" s="80">
        <v>13</v>
      </c>
      <c r="BU35" s="80">
        <v>218121</v>
      </c>
      <c r="BV35" s="69">
        <v>218121</v>
      </c>
      <c r="BW35" s="69">
        <v>0</v>
      </c>
      <c r="BX35" s="80">
        <v>0</v>
      </c>
      <c r="BY35" s="80">
        <v>0</v>
      </c>
      <c r="BZ35" s="69">
        <v>0</v>
      </c>
      <c r="CA35" s="69">
        <v>22</v>
      </c>
      <c r="CB35" s="80">
        <v>265</v>
      </c>
      <c r="CC35" s="80">
        <v>3602355</v>
      </c>
      <c r="CD35" s="69">
        <v>2118274</v>
      </c>
      <c r="CE35" s="69" t="s">
        <v>438</v>
      </c>
      <c r="CF35" s="69" t="s">
        <v>439</v>
      </c>
      <c r="CG35" s="69" t="s">
        <v>415</v>
      </c>
      <c r="CH35" s="69" t="s">
        <v>415</v>
      </c>
      <c r="CI35" s="69" t="s">
        <v>415</v>
      </c>
      <c r="CJ35" s="68" t="s">
        <v>415</v>
      </c>
      <c r="CK35" s="68">
        <v>45525</v>
      </c>
      <c r="CL35" s="185" t="s">
        <v>576</v>
      </c>
      <c r="CM35" s="67" t="s">
        <v>579</v>
      </c>
      <c r="CN35" s="67" t="s">
        <v>168</v>
      </c>
      <c r="CO35" s="68">
        <v>45377</v>
      </c>
      <c r="CP35" s="185" t="s">
        <v>583</v>
      </c>
      <c r="CQ35" s="67" t="s">
        <v>581</v>
      </c>
      <c r="CR35" s="67" t="s">
        <v>588</v>
      </c>
      <c r="CS35" s="69">
        <v>23815761.260000002</v>
      </c>
      <c r="CT35" s="69"/>
      <c r="CU35" s="69"/>
      <c r="CV35" s="69">
        <v>11</v>
      </c>
      <c r="CW35" s="69">
        <v>143</v>
      </c>
      <c r="CX35" s="69">
        <v>0</v>
      </c>
      <c r="CY35" s="69">
        <v>0</v>
      </c>
      <c r="CZ35" s="69">
        <v>0</v>
      </c>
      <c r="DA35" s="69">
        <v>0</v>
      </c>
      <c r="DG35" t="str">
        <f t="shared" si="1"/>
        <v>DO</v>
      </c>
    </row>
    <row r="36" spans="1:111">
      <c r="A36" t="str">
        <f t="shared" si="4"/>
        <v>03CO</v>
      </c>
      <c r="B36" s="67" t="s">
        <v>2</v>
      </c>
      <c r="C36" s="67" t="s">
        <v>216</v>
      </c>
      <c r="D36" s="67" t="s">
        <v>217</v>
      </c>
      <c r="E36" s="68">
        <v>44706</v>
      </c>
      <c r="F36" s="185" t="s">
        <v>580</v>
      </c>
      <c r="G36" s="67" t="s">
        <v>577</v>
      </c>
      <c r="H36" s="69">
        <v>2</v>
      </c>
      <c r="I36" s="69">
        <v>2</v>
      </c>
      <c r="J36" s="69">
        <v>235</v>
      </c>
      <c r="K36" s="69">
        <v>553</v>
      </c>
      <c r="L36" s="69">
        <v>553</v>
      </c>
      <c r="M36" s="69">
        <v>0</v>
      </c>
      <c r="N36" s="69">
        <v>0</v>
      </c>
      <c r="O36" s="69">
        <v>0</v>
      </c>
      <c r="P36" s="69">
        <v>268</v>
      </c>
      <c r="Q36" s="80">
        <v>50</v>
      </c>
      <c r="R36" s="80">
        <v>2161422</v>
      </c>
      <c r="S36" s="80">
        <v>0</v>
      </c>
      <c r="T36" s="80">
        <v>2161422</v>
      </c>
      <c r="U36" s="80">
        <v>2219469</v>
      </c>
      <c r="V36" s="80">
        <v>2278041</v>
      </c>
      <c r="W36" s="80">
        <v>0</v>
      </c>
      <c r="X36" s="80">
        <v>0</v>
      </c>
      <c r="Y36" s="80">
        <v>0</v>
      </c>
      <c r="Z36" s="80">
        <v>2278041</v>
      </c>
      <c r="AA36" s="80">
        <v>2271197</v>
      </c>
      <c r="AB36" s="80">
        <v>-6844</v>
      </c>
      <c r="AC36" s="69">
        <v>58046</v>
      </c>
      <c r="AD36" s="69">
        <v>137</v>
      </c>
      <c r="AE36" s="69">
        <v>0</v>
      </c>
      <c r="AF36" s="80">
        <v>35</v>
      </c>
      <c r="AG36" s="80">
        <v>26771</v>
      </c>
      <c r="AH36" s="69">
        <v>0</v>
      </c>
      <c r="AI36" s="69">
        <v>79</v>
      </c>
      <c r="AJ36" s="80">
        <v>15</v>
      </c>
      <c r="AK36" s="80">
        <v>31276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0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0</v>
      </c>
      <c r="BL36" s="80">
        <v>0</v>
      </c>
      <c r="BM36" s="80">
        <v>0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0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79</v>
      </c>
      <c r="CB36" s="80">
        <v>50</v>
      </c>
      <c r="CC36" s="80">
        <v>58046</v>
      </c>
      <c r="CD36" s="69">
        <v>0</v>
      </c>
      <c r="CE36" s="69" t="s">
        <v>470</v>
      </c>
      <c r="CF36" s="69" t="s">
        <v>471</v>
      </c>
      <c r="CG36" s="69" t="s">
        <v>415</v>
      </c>
      <c r="CH36" s="69" t="s">
        <v>415</v>
      </c>
      <c r="CI36" s="69" t="s">
        <v>415</v>
      </c>
      <c r="CJ36" s="68" t="s">
        <v>415</v>
      </c>
      <c r="CK36" s="68">
        <v>45497</v>
      </c>
      <c r="CL36" s="185" t="s">
        <v>576</v>
      </c>
      <c r="CM36" s="67" t="s">
        <v>579</v>
      </c>
      <c r="CN36" s="67" t="s">
        <v>168</v>
      </c>
      <c r="CO36" s="68">
        <v>45335</v>
      </c>
      <c r="CP36" s="185" t="s">
        <v>583</v>
      </c>
      <c r="CQ36" s="67" t="s">
        <v>581</v>
      </c>
      <c r="CR36" s="67" t="s">
        <v>595</v>
      </c>
      <c r="CS36" s="69">
        <v>3319648.9</v>
      </c>
      <c r="CT36" s="69"/>
      <c r="CU36" s="69"/>
      <c r="CV36" s="69">
        <v>0</v>
      </c>
      <c r="CW36" s="69">
        <v>52</v>
      </c>
      <c r="CX36" s="69">
        <v>0</v>
      </c>
      <c r="CY36" s="69">
        <v>0</v>
      </c>
      <c r="CZ36" s="69">
        <v>0</v>
      </c>
      <c r="DA36" s="69">
        <v>0</v>
      </c>
      <c r="DG36" t="str">
        <f t="shared" si="1"/>
        <v>CO</v>
      </c>
    </row>
    <row r="37" spans="1:111">
      <c r="A37" t="str">
        <f t="shared" si="4"/>
        <v>03CO</v>
      </c>
      <c r="B37" s="67" t="s">
        <v>2</v>
      </c>
      <c r="C37" s="67" t="s">
        <v>361</v>
      </c>
      <c r="D37" s="67" t="s">
        <v>362</v>
      </c>
      <c r="E37" s="68">
        <v>43733</v>
      </c>
      <c r="F37" s="185" t="s">
        <v>576</v>
      </c>
      <c r="G37" s="67" t="s">
        <v>594</v>
      </c>
      <c r="H37" s="69">
        <v>1</v>
      </c>
      <c r="I37" s="69">
        <v>0</v>
      </c>
      <c r="J37" s="69">
        <v>300</v>
      </c>
      <c r="K37" s="69">
        <v>695</v>
      </c>
      <c r="L37" s="69">
        <v>694</v>
      </c>
      <c r="M37" s="69">
        <v>1</v>
      </c>
      <c r="N37" s="69">
        <v>0</v>
      </c>
      <c r="O37" s="69">
        <v>0</v>
      </c>
      <c r="P37" s="69">
        <v>373</v>
      </c>
      <c r="Q37" s="80">
        <v>22</v>
      </c>
      <c r="R37" s="80">
        <v>13201615</v>
      </c>
      <c r="S37" s="80">
        <v>150000</v>
      </c>
      <c r="T37" s="80">
        <v>13051615</v>
      </c>
      <c r="U37" s="80">
        <v>13201615</v>
      </c>
      <c r="V37" s="80">
        <v>14101673</v>
      </c>
      <c r="W37" s="80">
        <v>0</v>
      </c>
      <c r="X37" s="80">
        <v>0</v>
      </c>
      <c r="Y37" s="80">
        <v>0</v>
      </c>
      <c r="Z37" s="80">
        <v>14101673</v>
      </c>
      <c r="AA37" s="80">
        <v>14032884</v>
      </c>
      <c r="AB37" s="80">
        <v>-68789</v>
      </c>
      <c r="AC37" s="69">
        <v>0</v>
      </c>
      <c r="AD37" s="69">
        <v>292</v>
      </c>
      <c r="AE37" s="69">
        <v>0</v>
      </c>
      <c r="AF37" s="80">
        <v>0</v>
      </c>
      <c r="AG37" s="80">
        <v>0</v>
      </c>
      <c r="AH37" s="69">
        <v>0</v>
      </c>
      <c r="AI37" s="69">
        <v>0</v>
      </c>
      <c r="AJ37" s="80">
        <v>15</v>
      </c>
      <c r="AK37" s="80">
        <v>21415</v>
      </c>
      <c r="AL37" s="69">
        <v>0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0</v>
      </c>
      <c r="AZ37" s="80">
        <v>7</v>
      </c>
      <c r="BA37" s="80">
        <v>24085</v>
      </c>
      <c r="BB37" s="69">
        <v>0</v>
      </c>
      <c r="BC37" s="69">
        <v>0</v>
      </c>
      <c r="BD37" s="80">
        <v>0</v>
      </c>
      <c r="BE37" s="80">
        <v>0</v>
      </c>
      <c r="BF37" s="69">
        <v>0</v>
      </c>
      <c r="BG37" s="69">
        <v>0</v>
      </c>
      <c r="BH37" s="80">
        <v>0</v>
      </c>
      <c r="BI37" s="80">
        <v>0</v>
      </c>
      <c r="BJ37" s="69">
        <v>0</v>
      </c>
      <c r="BK37" s="69">
        <v>92</v>
      </c>
      <c r="BL37" s="80">
        <v>0</v>
      </c>
      <c r="BM37" s="80">
        <v>0</v>
      </c>
      <c r="BN37" s="69">
        <v>0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0</v>
      </c>
      <c r="BX37" s="80">
        <v>0</v>
      </c>
      <c r="BY37" s="80">
        <v>0</v>
      </c>
      <c r="BZ37" s="69">
        <v>0</v>
      </c>
      <c r="CA37" s="69">
        <v>92</v>
      </c>
      <c r="CB37" s="80">
        <v>22</v>
      </c>
      <c r="CC37" s="80">
        <v>45500</v>
      </c>
      <c r="CD37" s="69">
        <v>0</v>
      </c>
      <c r="CE37" s="69" t="s">
        <v>442</v>
      </c>
      <c r="CF37" s="69" t="s">
        <v>443</v>
      </c>
      <c r="CG37" s="69" t="s">
        <v>415</v>
      </c>
      <c r="CH37" s="69" t="s">
        <v>415</v>
      </c>
      <c r="CI37" s="69" t="s">
        <v>415</v>
      </c>
      <c r="CJ37" s="68" t="s">
        <v>415</v>
      </c>
      <c r="CK37" s="68">
        <v>45628</v>
      </c>
      <c r="CL37" s="185" t="s">
        <v>578</v>
      </c>
      <c r="CM37" s="67" t="s">
        <v>579</v>
      </c>
      <c r="CN37" s="67" t="s">
        <v>168</v>
      </c>
      <c r="CO37" s="68">
        <v>44529</v>
      </c>
      <c r="CP37" s="185" t="s">
        <v>578</v>
      </c>
      <c r="CQ37" s="67" t="s">
        <v>577</v>
      </c>
      <c r="CR37" s="67" t="s">
        <v>596</v>
      </c>
      <c r="CS37" s="69">
        <v>14987297.939999999</v>
      </c>
      <c r="CT37" s="69"/>
      <c r="CU37" s="69"/>
      <c r="CV37" s="69">
        <v>22</v>
      </c>
      <c r="CW37" s="69">
        <v>81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CO</v>
      </c>
    </row>
    <row r="38" spans="1:111">
      <c r="A38" t="str">
        <f t="shared" si="4"/>
        <v>03CO</v>
      </c>
      <c r="B38" s="67" t="s">
        <v>2</v>
      </c>
      <c r="C38" s="67" t="s">
        <v>218</v>
      </c>
      <c r="D38" s="67" t="s">
        <v>219</v>
      </c>
      <c r="E38" s="68">
        <v>44839</v>
      </c>
      <c r="F38" s="185" t="s">
        <v>578</v>
      </c>
      <c r="G38" s="67" t="s">
        <v>584</v>
      </c>
      <c r="H38" s="69">
        <v>1</v>
      </c>
      <c r="I38" s="69">
        <v>1</v>
      </c>
      <c r="J38" s="69">
        <v>150</v>
      </c>
      <c r="K38" s="69">
        <v>262</v>
      </c>
      <c r="L38" s="69">
        <v>261</v>
      </c>
      <c r="M38" s="69">
        <v>1</v>
      </c>
      <c r="N38" s="69">
        <v>0</v>
      </c>
      <c r="O38" s="69">
        <v>0</v>
      </c>
      <c r="P38" s="69">
        <v>112</v>
      </c>
      <c r="Q38" s="80">
        <v>0</v>
      </c>
      <c r="R38" s="80">
        <v>1798857</v>
      </c>
      <c r="S38" s="80">
        <v>0</v>
      </c>
      <c r="T38" s="80">
        <v>1798857</v>
      </c>
      <c r="U38" s="80">
        <v>1800807</v>
      </c>
      <c r="V38" s="80">
        <v>1823631</v>
      </c>
      <c r="W38" s="80">
        <v>0</v>
      </c>
      <c r="X38" s="80">
        <v>0</v>
      </c>
      <c r="Y38" s="80">
        <v>0</v>
      </c>
      <c r="Z38" s="80">
        <v>1823631</v>
      </c>
      <c r="AA38" s="80">
        <v>1837783</v>
      </c>
      <c r="AB38" s="80">
        <v>14152</v>
      </c>
      <c r="AC38" s="69">
        <v>1950</v>
      </c>
      <c r="AD38" s="69">
        <v>65</v>
      </c>
      <c r="AE38" s="69">
        <v>18</v>
      </c>
      <c r="AF38" s="80">
        <v>0</v>
      </c>
      <c r="AG38" s="80">
        <v>1950</v>
      </c>
      <c r="AH38" s="69">
        <v>0</v>
      </c>
      <c r="AI38" s="69">
        <v>0</v>
      </c>
      <c r="AJ38" s="80">
        <v>0</v>
      </c>
      <c r="AK38" s="80">
        <v>0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0</v>
      </c>
      <c r="AZ38" s="80">
        <v>0</v>
      </c>
      <c r="BA38" s="80">
        <v>0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30</v>
      </c>
      <c r="BL38" s="80">
        <v>0</v>
      </c>
      <c r="BM38" s="80">
        <v>0</v>
      </c>
      <c r="BN38" s="69">
        <v>0</v>
      </c>
      <c r="BO38" s="69">
        <v>0</v>
      </c>
      <c r="BP38" s="80">
        <v>0</v>
      </c>
      <c r="BQ38" s="80">
        <v>0</v>
      </c>
      <c r="BR38" s="69">
        <v>0</v>
      </c>
      <c r="BS38" s="69">
        <v>0</v>
      </c>
      <c r="BT38" s="80">
        <v>0</v>
      </c>
      <c r="BU38" s="80">
        <v>0</v>
      </c>
      <c r="BV38" s="69">
        <v>0</v>
      </c>
      <c r="BW38" s="69">
        <v>0</v>
      </c>
      <c r="BX38" s="80">
        <v>0</v>
      </c>
      <c r="BY38" s="80">
        <v>0</v>
      </c>
      <c r="BZ38" s="69">
        <v>0</v>
      </c>
      <c r="CA38" s="69">
        <v>48</v>
      </c>
      <c r="CB38" s="80">
        <v>0</v>
      </c>
      <c r="CC38" s="80">
        <v>1950</v>
      </c>
      <c r="CD38" s="69">
        <v>0</v>
      </c>
      <c r="CE38" s="69" t="s">
        <v>420</v>
      </c>
      <c r="CF38" s="69" t="s">
        <v>421</v>
      </c>
      <c r="CG38" s="69" t="s">
        <v>415</v>
      </c>
      <c r="CH38" s="69" t="s">
        <v>415</v>
      </c>
      <c r="CI38" s="69" t="s">
        <v>415</v>
      </c>
      <c r="CJ38" s="68" t="s">
        <v>415</v>
      </c>
      <c r="CK38" s="68">
        <v>45490</v>
      </c>
      <c r="CL38" s="185" t="s">
        <v>576</v>
      </c>
      <c r="CM38" s="67" t="s">
        <v>579</v>
      </c>
      <c r="CN38" s="67" t="s">
        <v>168</v>
      </c>
      <c r="CO38" s="68">
        <v>45302</v>
      </c>
      <c r="CP38" s="185" t="s">
        <v>583</v>
      </c>
      <c r="CQ38" s="67" t="s">
        <v>581</v>
      </c>
      <c r="CR38" s="67" t="s">
        <v>596</v>
      </c>
      <c r="CS38" s="69">
        <v>1816518.22</v>
      </c>
      <c r="CT38" s="69"/>
      <c r="CU38" s="69"/>
      <c r="CV38" s="69">
        <v>0</v>
      </c>
      <c r="CW38" s="69">
        <v>29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CO</v>
      </c>
    </row>
    <row r="39" spans="1:111">
      <c r="A39" t="str">
        <f t="shared" si="4"/>
        <v>03CO</v>
      </c>
      <c r="B39" s="67" t="s">
        <v>2</v>
      </c>
      <c r="C39" s="67" t="s">
        <v>403</v>
      </c>
      <c r="D39" s="67" t="s">
        <v>404</v>
      </c>
      <c r="E39" s="68">
        <v>44860</v>
      </c>
      <c r="F39" s="185" t="s">
        <v>578</v>
      </c>
      <c r="G39" s="67" t="s">
        <v>584</v>
      </c>
      <c r="H39" s="69">
        <v>2</v>
      </c>
      <c r="I39" s="69">
        <v>0</v>
      </c>
      <c r="J39" s="69">
        <v>240</v>
      </c>
      <c r="K39" s="69">
        <v>520</v>
      </c>
      <c r="L39" s="69">
        <v>519</v>
      </c>
      <c r="M39" s="69">
        <v>1</v>
      </c>
      <c r="N39" s="69">
        <v>0</v>
      </c>
      <c r="O39" s="69">
        <v>0</v>
      </c>
      <c r="P39" s="69">
        <v>280</v>
      </c>
      <c r="Q39" s="80">
        <v>0</v>
      </c>
      <c r="R39" s="80">
        <v>2352518</v>
      </c>
      <c r="S39" s="80">
        <v>0</v>
      </c>
      <c r="T39" s="80">
        <v>2352518</v>
      </c>
      <c r="U39" s="80">
        <v>2352518</v>
      </c>
      <c r="V39" s="80">
        <v>2482697</v>
      </c>
      <c r="W39" s="80">
        <v>0</v>
      </c>
      <c r="X39" s="80">
        <v>0</v>
      </c>
      <c r="Y39" s="80">
        <v>0</v>
      </c>
      <c r="Z39" s="80">
        <v>2482697</v>
      </c>
      <c r="AA39" s="80">
        <v>2481516</v>
      </c>
      <c r="AB39" s="80">
        <v>-1180</v>
      </c>
      <c r="AC39" s="69">
        <v>0</v>
      </c>
      <c r="AD39" s="69">
        <v>220</v>
      </c>
      <c r="AE39" s="69">
        <v>30</v>
      </c>
      <c r="AF39" s="80">
        <v>0</v>
      </c>
      <c r="AG39" s="80">
        <v>0</v>
      </c>
      <c r="AH39" s="69">
        <v>0</v>
      </c>
      <c r="AI39" s="69">
        <v>0</v>
      </c>
      <c r="AJ39" s="80">
        <v>0</v>
      </c>
      <c r="AK39" s="80">
        <v>0</v>
      </c>
      <c r="AL39" s="69">
        <v>0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0</v>
      </c>
      <c r="BA39" s="80">
        <v>0</v>
      </c>
      <c r="BB39" s="69">
        <v>0</v>
      </c>
      <c r="BC39" s="69">
        <v>0</v>
      </c>
      <c r="BD39" s="80">
        <v>0</v>
      </c>
      <c r="BE39" s="80">
        <v>0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0</v>
      </c>
      <c r="BL39" s="80">
        <v>0</v>
      </c>
      <c r="BM39" s="80">
        <v>0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30</v>
      </c>
      <c r="CB39" s="80">
        <v>0</v>
      </c>
      <c r="CC39" s="80">
        <v>0</v>
      </c>
      <c r="CD39" s="69">
        <v>0</v>
      </c>
      <c r="CE39" s="69" t="s">
        <v>470</v>
      </c>
      <c r="CF39" s="69" t="s">
        <v>471</v>
      </c>
      <c r="CG39" s="69" t="s">
        <v>415</v>
      </c>
      <c r="CH39" s="69" t="s">
        <v>415</v>
      </c>
      <c r="CI39" s="69" t="s">
        <v>415</v>
      </c>
      <c r="CJ39" s="68" t="s">
        <v>415</v>
      </c>
      <c r="CK39" s="68">
        <v>45540</v>
      </c>
      <c r="CL39" s="185" t="s">
        <v>576</v>
      </c>
      <c r="CM39" s="67" t="s">
        <v>579</v>
      </c>
      <c r="CN39" s="67" t="s">
        <v>168</v>
      </c>
      <c r="CO39" s="68">
        <v>45467</v>
      </c>
      <c r="CP39" s="185" t="s">
        <v>580</v>
      </c>
      <c r="CQ39" s="67" t="s">
        <v>581</v>
      </c>
      <c r="CR39" s="67" t="s">
        <v>595</v>
      </c>
      <c r="CS39" s="69">
        <v>2793292.28</v>
      </c>
      <c r="CT39" s="69"/>
      <c r="CU39" s="69"/>
      <c r="CV39" s="69">
        <v>0</v>
      </c>
      <c r="CW39" s="69">
        <v>30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CO</v>
      </c>
    </row>
    <row r="40" spans="1:111">
      <c r="A40" t="str">
        <f t="shared" si="4"/>
        <v>03CO</v>
      </c>
      <c r="B40" s="67" t="s">
        <v>2</v>
      </c>
      <c r="C40" s="67" t="s">
        <v>220</v>
      </c>
      <c r="D40" s="67" t="s">
        <v>221</v>
      </c>
      <c r="E40" s="68">
        <v>45091</v>
      </c>
      <c r="F40" s="185" t="s">
        <v>580</v>
      </c>
      <c r="G40" s="67" t="s">
        <v>584</v>
      </c>
      <c r="H40" s="69">
        <v>1</v>
      </c>
      <c r="I40" s="69">
        <v>3</v>
      </c>
      <c r="J40" s="69">
        <v>200</v>
      </c>
      <c r="K40" s="69">
        <v>290</v>
      </c>
      <c r="L40" s="69">
        <v>290</v>
      </c>
      <c r="M40" s="69">
        <v>0</v>
      </c>
      <c r="N40" s="69">
        <v>0</v>
      </c>
      <c r="O40" s="69">
        <v>0</v>
      </c>
      <c r="P40" s="69">
        <v>90</v>
      </c>
      <c r="Q40" s="80">
        <v>0</v>
      </c>
      <c r="R40" s="80">
        <v>2097844</v>
      </c>
      <c r="S40" s="80">
        <v>0</v>
      </c>
      <c r="T40" s="80">
        <v>2097844</v>
      </c>
      <c r="U40" s="80">
        <v>2104355</v>
      </c>
      <c r="V40" s="80">
        <v>1977895</v>
      </c>
      <c r="W40" s="80">
        <v>0</v>
      </c>
      <c r="X40" s="80">
        <v>0</v>
      </c>
      <c r="Y40" s="80">
        <v>0</v>
      </c>
      <c r="Z40" s="80">
        <v>1977895</v>
      </c>
      <c r="AA40" s="80">
        <v>1977939</v>
      </c>
      <c r="AB40" s="80">
        <v>44</v>
      </c>
      <c r="AC40" s="69">
        <v>6511</v>
      </c>
      <c r="AD40" s="69">
        <v>56</v>
      </c>
      <c r="AE40" s="69">
        <v>0</v>
      </c>
      <c r="AF40" s="80">
        <v>0</v>
      </c>
      <c r="AG40" s="80">
        <v>0</v>
      </c>
      <c r="AH40" s="69">
        <v>0</v>
      </c>
      <c r="AI40" s="69">
        <v>16</v>
      </c>
      <c r="AJ40" s="80">
        <v>0</v>
      </c>
      <c r="AK40" s="80">
        <v>6511</v>
      </c>
      <c r="AL40" s="69">
        <v>0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0</v>
      </c>
      <c r="AZ40" s="80">
        <v>0</v>
      </c>
      <c r="BA40" s="80">
        <v>0</v>
      </c>
      <c r="BB40" s="69">
        <v>0</v>
      </c>
      <c r="BC40" s="69">
        <v>0</v>
      </c>
      <c r="BD40" s="80">
        <v>0</v>
      </c>
      <c r="BE40" s="80">
        <v>0</v>
      </c>
      <c r="BF40" s="69">
        <v>0</v>
      </c>
      <c r="BG40" s="69">
        <v>0</v>
      </c>
      <c r="BH40" s="80">
        <v>0</v>
      </c>
      <c r="BI40" s="80">
        <v>0</v>
      </c>
      <c r="BJ40" s="69">
        <v>0</v>
      </c>
      <c r="BK40" s="69">
        <v>0</v>
      </c>
      <c r="BL40" s="80">
        <v>0</v>
      </c>
      <c r="BM40" s="80">
        <v>0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0</v>
      </c>
      <c r="BV40" s="69">
        <v>0</v>
      </c>
      <c r="BW40" s="69">
        <v>0</v>
      </c>
      <c r="BX40" s="80">
        <v>0</v>
      </c>
      <c r="BY40" s="80">
        <v>0</v>
      </c>
      <c r="BZ40" s="69">
        <v>0</v>
      </c>
      <c r="CA40" s="69">
        <v>16</v>
      </c>
      <c r="CB40" s="80">
        <v>0</v>
      </c>
      <c r="CC40" s="80">
        <v>6511</v>
      </c>
      <c r="CD40" s="69">
        <v>0</v>
      </c>
      <c r="CE40" s="69" t="s">
        <v>470</v>
      </c>
      <c r="CF40" s="69" t="s">
        <v>471</v>
      </c>
      <c r="CG40" s="69" t="s">
        <v>415</v>
      </c>
      <c r="CH40" s="69" t="s">
        <v>415</v>
      </c>
      <c r="CI40" s="69" t="s">
        <v>415</v>
      </c>
      <c r="CJ40" s="68" t="s">
        <v>415</v>
      </c>
      <c r="CK40" s="68">
        <v>45574</v>
      </c>
      <c r="CL40" s="185" t="s">
        <v>578</v>
      </c>
      <c r="CM40" s="67" t="s">
        <v>579</v>
      </c>
      <c r="CN40" s="67" t="s">
        <v>168</v>
      </c>
      <c r="CO40" s="68">
        <v>45476</v>
      </c>
      <c r="CP40" s="185" t="s">
        <v>576</v>
      </c>
      <c r="CQ40" s="67" t="s">
        <v>579</v>
      </c>
      <c r="CR40" s="67" t="s">
        <v>595</v>
      </c>
      <c r="CS40" s="69">
        <v>2307183.2999999998</v>
      </c>
      <c r="CT40" s="69"/>
      <c r="CU40" s="69"/>
      <c r="CV40" s="69">
        <v>0</v>
      </c>
      <c r="CW40" s="69">
        <v>18</v>
      </c>
      <c r="CX40" s="69">
        <v>0</v>
      </c>
      <c r="CY40" s="69">
        <v>0</v>
      </c>
      <c r="CZ40" s="69">
        <v>0</v>
      </c>
      <c r="DA40" s="69">
        <v>0</v>
      </c>
      <c r="DG40" t="str">
        <f t="shared" si="1"/>
        <v>CO</v>
      </c>
    </row>
    <row r="41" spans="1:111">
      <c r="A41" t="str">
        <f t="shared" si="4"/>
        <v>03CO</v>
      </c>
      <c r="B41" s="67" t="s">
        <v>2</v>
      </c>
      <c r="C41" s="67" t="s">
        <v>405</v>
      </c>
      <c r="D41" s="67" t="s">
        <v>406</v>
      </c>
      <c r="E41" s="68">
        <v>45042</v>
      </c>
      <c r="F41" s="185" t="s">
        <v>580</v>
      </c>
      <c r="G41" s="67" t="s">
        <v>584</v>
      </c>
      <c r="H41" s="69">
        <v>1</v>
      </c>
      <c r="I41" s="69">
        <v>1</v>
      </c>
      <c r="J41" s="69">
        <v>160</v>
      </c>
      <c r="K41" s="69">
        <v>225</v>
      </c>
      <c r="L41" s="69">
        <v>224</v>
      </c>
      <c r="M41" s="69">
        <v>1</v>
      </c>
      <c r="N41" s="69">
        <v>0</v>
      </c>
      <c r="O41" s="69">
        <v>0</v>
      </c>
      <c r="P41" s="69">
        <v>65</v>
      </c>
      <c r="Q41" s="80">
        <v>0</v>
      </c>
      <c r="R41" s="80">
        <v>1248264</v>
      </c>
      <c r="S41" s="80">
        <v>0</v>
      </c>
      <c r="T41" s="80">
        <v>1248264</v>
      </c>
      <c r="U41" s="80">
        <v>1248264</v>
      </c>
      <c r="V41" s="80">
        <v>1306248</v>
      </c>
      <c r="W41" s="80">
        <v>0</v>
      </c>
      <c r="X41" s="80">
        <v>0</v>
      </c>
      <c r="Y41" s="80">
        <v>0</v>
      </c>
      <c r="Z41" s="80">
        <v>1306248</v>
      </c>
      <c r="AA41" s="80">
        <v>1306346</v>
      </c>
      <c r="AB41" s="80">
        <v>98</v>
      </c>
      <c r="AC41" s="69">
        <v>0</v>
      </c>
      <c r="AD41" s="69">
        <v>39</v>
      </c>
      <c r="AE41" s="69">
        <v>0</v>
      </c>
      <c r="AF41" s="80">
        <v>0</v>
      </c>
      <c r="AG41" s="80">
        <v>0</v>
      </c>
      <c r="AH41" s="69">
        <v>0</v>
      </c>
      <c r="AI41" s="69">
        <v>7</v>
      </c>
      <c r="AJ41" s="80">
        <v>0</v>
      </c>
      <c r="AK41" s="80">
        <v>0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0</v>
      </c>
      <c r="BM41" s="80">
        <v>0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0</v>
      </c>
      <c r="BT41" s="80">
        <v>0</v>
      </c>
      <c r="BU41" s="80">
        <v>0</v>
      </c>
      <c r="BV41" s="69">
        <v>0</v>
      </c>
      <c r="BW41" s="69">
        <v>0</v>
      </c>
      <c r="BX41" s="80">
        <v>0</v>
      </c>
      <c r="BY41" s="80">
        <v>0</v>
      </c>
      <c r="BZ41" s="69">
        <v>0</v>
      </c>
      <c r="CA41" s="69">
        <v>7</v>
      </c>
      <c r="CB41" s="80">
        <v>0</v>
      </c>
      <c r="CC41" s="80">
        <v>0</v>
      </c>
      <c r="CD41" s="69">
        <v>0</v>
      </c>
      <c r="CE41" s="69" t="s">
        <v>472</v>
      </c>
      <c r="CF41" s="69" t="s">
        <v>473</v>
      </c>
      <c r="CG41" s="69" t="s">
        <v>415</v>
      </c>
      <c r="CH41" s="69" t="s">
        <v>415</v>
      </c>
      <c r="CI41" s="69" t="s">
        <v>415</v>
      </c>
      <c r="CJ41" s="68" t="s">
        <v>415</v>
      </c>
      <c r="CK41" s="68">
        <v>45574</v>
      </c>
      <c r="CL41" s="185" t="s">
        <v>578</v>
      </c>
      <c r="CM41" s="67" t="s">
        <v>579</v>
      </c>
      <c r="CN41" s="67" t="s">
        <v>168</v>
      </c>
      <c r="CO41" s="68">
        <v>45390</v>
      </c>
      <c r="CP41" s="185" t="s">
        <v>580</v>
      </c>
      <c r="CQ41" s="67" t="s">
        <v>581</v>
      </c>
      <c r="CR41" s="67" t="s">
        <v>595</v>
      </c>
      <c r="CS41" s="69">
        <v>1870598.48</v>
      </c>
      <c r="CT41" s="69"/>
      <c r="CU41" s="69"/>
      <c r="CV41" s="69">
        <v>0</v>
      </c>
      <c r="CW41" s="69">
        <v>19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CO</v>
      </c>
    </row>
    <row r="42" spans="1:111">
      <c r="A42" t="str">
        <f t="shared" si="4"/>
        <v>03CO</v>
      </c>
      <c r="B42" s="67" t="s">
        <v>2</v>
      </c>
      <c r="C42" s="67" t="s">
        <v>222</v>
      </c>
      <c r="D42" s="67" t="s">
        <v>223</v>
      </c>
      <c r="E42" s="68">
        <v>44587</v>
      </c>
      <c r="F42" s="185" t="s">
        <v>583</v>
      </c>
      <c r="G42" s="67" t="s">
        <v>577</v>
      </c>
      <c r="H42" s="69">
        <v>1</v>
      </c>
      <c r="I42" s="69">
        <v>4</v>
      </c>
      <c r="J42" s="69">
        <v>370</v>
      </c>
      <c r="K42" s="69">
        <v>780</v>
      </c>
      <c r="L42" s="69">
        <v>780</v>
      </c>
      <c r="M42" s="69">
        <v>0</v>
      </c>
      <c r="N42" s="69">
        <v>0</v>
      </c>
      <c r="O42" s="69">
        <v>0</v>
      </c>
      <c r="P42" s="69">
        <v>403</v>
      </c>
      <c r="Q42" s="80">
        <v>7</v>
      </c>
      <c r="R42" s="80">
        <v>7221201</v>
      </c>
      <c r="S42" s="80">
        <v>64825</v>
      </c>
      <c r="T42" s="80">
        <v>7156376</v>
      </c>
      <c r="U42" s="80">
        <v>7242100</v>
      </c>
      <c r="V42" s="80">
        <v>7302859</v>
      </c>
      <c r="W42" s="80">
        <v>0</v>
      </c>
      <c r="X42" s="80">
        <v>0</v>
      </c>
      <c r="Y42" s="80">
        <v>0</v>
      </c>
      <c r="Z42" s="80">
        <v>7302859</v>
      </c>
      <c r="AA42" s="80">
        <v>7410703</v>
      </c>
      <c r="AB42" s="80">
        <v>107844</v>
      </c>
      <c r="AC42" s="69">
        <v>20899</v>
      </c>
      <c r="AD42" s="69">
        <v>225</v>
      </c>
      <c r="AE42" s="69">
        <v>19</v>
      </c>
      <c r="AF42" s="80">
        <v>0</v>
      </c>
      <c r="AG42" s="80">
        <v>0</v>
      </c>
      <c r="AH42" s="69">
        <v>0</v>
      </c>
      <c r="AI42" s="69">
        <v>81</v>
      </c>
      <c r="AJ42" s="80">
        <v>7</v>
      </c>
      <c r="AK42" s="80">
        <v>42129</v>
      </c>
      <c r="AL42" s="69">
        <v>8550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0</v>
      </c>
      <c r="BA42" s="80">
        <v>0</v>
      </c>
      <c r="BB42" s="69">
        <v>0</v>
      </c>
      <c r="BC42" s="69">
        <v>0</v>
      </c>
      <c r="BD42" s="80">
        <v>0</v>
      </c>
      <c r="BE42" s="80">
        <v>0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155</v>
      </c>
      <c r="BL42" s="80">
        <v>0</v>
      </c>
      <c r="BM42" s="80">
        <v>16713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0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255</v>
      </c>
      <c r="CB42" s="80">
        <v>7</v>
      </c>
      <c r="CC42" s="80">
        <v>53313</v>
      </c>
      <c r="CD42" s="69">
        <v>8550</v>
      </c>
      <c r="CE42" s="69" t="s">
        <v>474</v>
      </c>
      <c r="CF42" s="69" t="s">
        <v>475</v>
      </c>
      <c r="CG42" s="69" t="s">
        <v>415</v>
      </c>
      <c r="CH42" s="69" t="s">
        <v>415</v>
      </c>
      <c r="CI42" s="69" t="s">
        <v>415</v>
      </c>
      <c r="CJ42" s="68" t="s">
        <v>415</v>
      </c>
      <c r="CK42" s="68">
        <v>45540</v>
      </c>
      <c r="CL42" s="185" t="s">
        <v>576</v>
      </c>
      <c r="CM42" s="67" t="s">
        <v>579</v>
      </c>
      <c r="CN42" s="67" t="s">
        <v>168</v>
      </c>
      <c r="CO42" s="68">
        <v>45457</v>
      </c>
      <c r="CP42" s="185" t="s">
        <v>580</v>
      </c>
      <c r="CQ42" s="67" t="s">
        <v>581</v>
      </c>
      <c r="CR42" s="67" t="s">
        <v>597</v>
      </c>
      <c r="CS42" s="69">
        <v>6606378.9500000002</v>
      </c>
      <c r="CT42" s="69"/>
      <c r="CU42" s="69"/>
      <c r="CV42" s="69">
        <v>0</v>
      </c>
      <c r="CW42" s="69">
        <v>78</v>
      </c>
      <c r="CX42" s="69">
        <v>0</v>
      </c>
      <c r="CY42" s="69">
        <v>0</v>
      </c>
      <c r="CZ42" s="69">
        <v>-5529</v>
      </c>
      <c r="DA42" s="69">
        <v>0</v>
      </c>
      <c r="DG42" t="str">
        <f t="shared" si="1"/>
        <v>CO</v>
      </c>
    </row>
    <row r="43" spans="1:111">
      <c r="A43" t="str">
        <f t="shared" si="4"/>
        <v>03CO</v>
      </c>
      <c r="B43" s="67" t="s">
        <v>2</v>
      </c>
      <c r="C43" s="67" t="s">
        <v>407</v>
      </c>
      <c r="D43" s="67" t="s">
        <v>408</v>
      </c>
      <c r="E43" s="68">
        <v>44678</v>
      </c>
      <c r="F43" s="185" t="s">
        <v>580</v>
      </c>
      <c r="G43" s="67" t="s">
        <v>577</v>
      </c>
      <c r="H43" s="69">
        <v>3</v>
      </c>
      <c r="I43" s="69">
        <v>0</v>
      </c>
      <c r="J43" s="69">
        <v>315</v>
      </c>
      <c r="K43" s="69">
        <v>660</v>
      </c>
      <c r="L43" s="69">
        <v>659</v>
      </c>
      <c r="M43" s="69">
        <v>1</v>
      </c>
      <c r="N43" s="69">
        <v>0</v>
      </c>
      <c r="O43" s="69">
        <v>0</v>
      </c>
      <c r="P43" s="69">
        <v>345</v>
      </c>
      <c r="Q43" s="80">
        <v>0</v>
      </c>
      <c r="R43" s="80">
        <v>10103368</v>
      </c>
      <c r="S43" s="80">
        <v>88637</v>
      </c>
      <c r="T43" s="80">
        <v>10014731</v>
      </c>
      <c r="U43" s="80">
        <v>10103368</v>
      </c>
      <c r="V43" s="80">
        <v>10342165</v>
      </c>
      <c r="W43" s="80">
        <v>0</v>
      </c>
      <c r="X43" s="80">
        <v>0</v>
      </c>
      <c r="Y43" s="80">
        <v>0</v>
      </c>
      <c r="Z43" s="80">
        <v>10342165</v>
      </c>
      <c r="AA43" s="80">
        <v>10277452</v>
      </c>
      <c r="AB43" s="80">
        <v>-64713</v>
      </c>
      <c r="AC43" s="69">
        <v>0</v>
      </c>
      <c r="AD43" s="69">
        <v>173</v>
      </c>
      <c r="AE43" s="69">
        <v>0</v>
      </c>
      <c r="AF43" s="80">
        <v>0</v>
      </c>
      <c r="AG43" s="80">
        <v>0</v>
      </c>
      <c r="AH43" s="69">
        <v>0</v>
      </c>
      <c r="AI43" s="69">
        <v>73</v>
      </c>
      <c r="AJ43" s="80">
        <v>0</v>
      </c>
      <c r="AK43" s="80">
        <v>0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27</v>
      </c>
      <c r="AZ43" s="80">
        <v>0</v>
      </c>
      <c r="BA43" s="80">
        <v>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0</v>
      </c>
      <c r="BY43" s="80">
        <v>0</v>
      </c>
      <c r="BZ43" s="69">
        <v>0</v>
      </c>
      <c r="CA43" s="69">
        <v>100</v>
      </c>
      <c r="CB43" s="80">
        <v>0</v>
      </c>
      <c r="CC43" s="80">
        <v>0</v>
      </c>
      <c r="CD43" s="69">
        <v>0</v>
      </c>
      <c r="CE43" s="69" t="s">
        <v>442</v>
      </c>
      <c r="CF43" s="69" t="s">
        <v>443</v>
      </c>
      <c r="CG43" s="69" t="s">
        <v>415</v>
      </c>
      <c r="CH43" s="69" t="s">
        <v>415</v>
      </c>
      <c r="CI43" s="69" t="s">
        <v>415</v>
      </c>
      <c r="CJ43" s="68" t="s">
        <v>415</v>
      </c>
      <c r="CK43" s="68">
        <v>45637</v>
      </c>
      <c r="CL43" s="185" t="s">
        <v>578</v>
      </c>
      <c r="CM43" s="67" t="s">
        <v>579</v>
      </c>
      <c r="CN43" s="67" t="s">
        <v>168</v>
      </c>
      <c r="CO43" s="68">
        <v>45518</v>
      </c>
      <c r="CP43" s="185" t="s">
        <v>576</v>
      </c>
      <c r="CQ43" s="67" t="s">
        <v>579</v>
      </c>
      <c r="CR43" s="67" t="s">
        <v>597</v>
      </c>
      <c r="CS43" s="69">
        <v>10842967.810000001</v>
      </c>
      <c r="CT43" s="69"/>
      <c r="CU43" s="69"/>
      <c r="CV43" s="69">
        <v>0</v>
      </c>
      <c r="CW43" s="69">
        <v>72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CO</v>
      </c>
    </row>
    <row r="44" spans="1:111">
      <c r="A44" t="str">
        <f t="shared" si="4"/>
        <v>03CO</v>
      </c>
      <c r="B44" s="67" t="s">
        <v>2</v>
      </c>
      <c r="C44" s="67" t="s">
        <v>224</v>
      </c>
      <c r="D44" s="67" t="s">
        <v>225</v>
      </c>
      <c r="E44" s="68">
        <v>44650</v>
      </c>
      <c r="F44" s="185" t="s">
        <v>583</v>
      </c>
      <c r="G44" s="67" t="s">
        <v>577</v>
      </c>
      <c r="H44" s="69">
        <v>2</v>
      </c>
      <c r="I44" s="69">
        <v>1</v>
      </c>
      <c r="J44" s="69">
        <v>300</v>
      </c>
      <c r="K44" s="69">
        <v>695</v>
      </c>
      <c r="L44" s="69">
        <v>695</v>
      </c>
      <c r="M44" s="69">
        <v>0</v>
      </c>
      <c r="N44" s="69">
        <v>0</v>
      </c>
      <c r="O44" s="69">
        <v>0</v>
      </c>
      <c r="P44" s="69">
        <v>387</v>
      </c>
      <c r="Q44" s="80">
        <v>8</v>
      </c>
      <c r="R44" s="80">
        <v>6499662</v>
      </c>
      <c r="S44" s="80">
        <v>61994</v>
      </c>
      <c r="T44" s="80">
        <v>6437668</v>
      </c>
      <c r="U44" s="80">
        <v>6674412</v>
      </c>
      <c r="V44" s="80">
        <v>6885176</v>
      </c>
      <c r="W44" s="80">
        <v>0</v>
      </c>
      <c r="X44" s="80">
        <v>0</v>
      </c>
      <c r="Y44" s="80">
        <v>0</v>
      </c>
      <c r="Z44" s="80">
        <v>6885176</v>
      </c>
      <c r="AA44" s="80">
        <v>6899511</v>
      </c>
      <c r="AB44" s="80">
        <v>14336</v>
      </c>
      <c r="AC44" s="69">
        <v>174750</v>
      </c>
      <c r="AD44" s="69">
        <v>309</v>
      </c>
      <c r="AE44" s="69">
        <v>75</v>
      </c>
      <c r="AF44" s="80">
        <v>3</v>
      </c>
      <c r="AG44" s="80">
        <v>179623</v>
      </c>
      <c r="AH44" s="69">
        <v>0</v>
      </c>
      <c r="AI44" s="69">
        <v>15</v>
      </c>
      <c r="AJ44" s="80">
        <v>5</v>
      </c>
      <c r="AK44" s="80">
        <v>11079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0</v>
      </c>
      <c r="AZ44" s="80">
        <v>0</v>
      </c>
      <c r="BA44" s="80">
        <v>0</v>
      </c>
      <c r="BB44" s="69">
        <v>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60</v>
      </c>
      <c r="BL44" s="80">
        <v>0</v>
      </c>
      <c r="BM44" s="80">
        <v>0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150</v>
      </c>
      <c r="CB44" s="80">
        <v>8</v>
      </c>
      <c r="CC44" s="80">
        <v>190702</v>
      </c>
      <c r="CD44" s="69">
        <v>0</v>
      </c>
      <c r="CE44" s="69" t="s">
        <v>420</v>
      </c>
      <c r="CF44" s="69" t="s">
        <v>421</v>
      </c>
      <c r="CG44" s="69" t="s">
        <v>415</v>
      </c>
      <c r="CH44" s="69" t="s">
        <v>415</v>
      </c>
      <c r="CI44" s="69" t="s">
        <v>415</v>
      </c>
      <c r="CJ44" s="68" t="s">
        <v>415</v>
      </c>
      <c r="CK44" s="68">
        <v>45573</v>
      </c>
      <c r="CL44" s="185" t="s">
        <v>578</v>
      </c>
      <c r="CM44" s="67" t="s">
        <v>579</v>
      </c>
      <c r="CN44" s="67" t="s">
        <v>168</v>
      </c>
      <c r="CO44" s="68">
        <v>45422</v>
      </c>
      <c r="CP44" s="185" t="s">
        <v>580</v>
      </c>
      <c r="CQ44" s="67" t="s">
        <v>581</v>
      </c>
      <c r="CR44" s="67" t="s">
        <v>597</v>
      </c>
      <c r="CS44" s="69">
        <v>6445150.2199999997</v>
      </c>
      <c r="CT44" s="69"/>
      <c r="CU44" s="69"/>
      <c r="CV44" s="69">
        <v>8</v>
      </c>
      <c r="CW44" s="69">
        <v>48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CO</v>
      </c>
    </row>
    <row r="45" spans="1:111">
      <c r="A45" t="str">
        <f t="shared" si="4"/>
        <v>03CO</v>
      </c>
      <c r="B45" s="67" t="s">
        <v>2</v>
      </c>
      <c r="C45" s="67" t="s">
        <v>226</v>
      </c>
      <c r="D45" s="67" t="s">
        <v>227</v>
      </c>
      <c r="E45" s="68">
        <v>44517</v>
      </c>
      <c r="F45" s="185" t="s">
        <v>578</v>
      </c>
      <c r="G45" s="67" t="s">
        <v>577</v>
      </c>
      <c r="H45" s="69">
        <v>1</v>
      </c>
      <c r="I45" s="69">
        <v>1</v>
      </c>
      <c r="J45" s="69">
        <v>165</v>
      </c>
      <c r="K45" s="69">
        <v>596</v>
      </c>
      <c r="L45" s="69">
        <v>596</v>
      </c>
      <c r="M45" s="69">
        <v>0</v>
      </c>
      <c r="N45" s="69">
        <v>0</v>
      </c>
      <c r="O45" s="69">
        <v>0</v>
      </c>
      <c r="P45" s="69">
        <v>431</v>
      </c>
      <c r="Q45" s="80">
        <v>0</v>
      </c>
      <c r="R45" s="80">
        <v>2042361</v>
      </c>
      <c r="S45" s="80">
        <v>50000</v>
      </c>
      <c r="T45" s="80">
        <v>1992361</v>
      </c>
      <c r="U45" s="80">
        <v>2052823</v>
      </c>
      <c r="V45" s="80">
        <v>2049639</v>
      </c>
      <c r="W45" s="80">
        <v>0</v>
      </c>
      <c r="X45" s="80">
        <v>0</v>
      </c>
      <c r="Y45" s="80">
        <v>0</v>
      </c>
      <c r="Z45" s="80">
        <v>2049639</v>
      </c>
      <c r="AA45" s="80">
        <v>2051119</v>
      </c>
      <c r="AB45" s="80">
        <v>1480</v>
      </c>
      <c r="AC45" s="69">
        <v>10462</v>
      </c>
      <c r="AD45" s="69">
        <v>151</v>
      </c>
      <c r="AE45" s="69">
        <v>97</v>
      </c>
      <c r="AF45" s="80">
        <v>0</v>
      </c>
      <c r="AG45" s="80">
        <v>1430</v>
      </c>
      <c r="AH45" s="69">
        <v>0</v>
      </c>
      <c r="AI45" s="69">
        <v>87</v>
      </c>
      <c r="AJ45" s="80">
        <v>0</v>
      </c>
      <c r="AK45" s="80">
        <v>23591</v>
      </c>
      <c r="AL45" s="69">
        <v>8301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0</v>
      </c>
      <c r="AZ45" s="80">
        <v>0</v>
      </c>
      <c r="BA45" s="80">
        <v>0</v>
      </c>
      <c r="BB45" s="69">
        <v>0</v>
      </c>
      <c r="BC45" s="69">
        <v>0</v>
      </c>
      <c r="BD45" s="80">
        <v>0</v>
      </c>
      <c r="BE45" s="80">
        <v>0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45</v>
      </c>
      <c r="BL45" s="80">
        <v>0</v>
      </c>
      <c r="BM45" s="80">
        <v>0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0</v>
      </c>
      <c r="BX45" s="80">
        <v>0</v>
      </c>
      <c r="BY45" s="80">
        <v>0</v>
      </c>
      <c r="BZ45" s="69">
        <v>0</v>
      </c>
      <c r="CA45" s="69">
        <v>229</v>
      </c>
      <c r="CB45" s="80">
        <v>0</v>
      </c>
      <c r="CC45" s="80">
        <v>25021</v>
      </c>
      <c r="CD45" s="69">
        <v>8301</v>
      </c>
      <c r="CE45" s="69" t="s">
        <v>476</v>
      </c>
      <c r="CF45" s="69" t="s">
        <v>477</v>
      </c>
      <c r="CG45" s="69" t="s">
        <v>415</v>
      </c>
      <c r="CH45" s="69" t="s">
        <v>415</v>
      </c>
      <c r="CI45" s="69" t="s">
        <v>415</v>
      </c>
      <c r="CJ45" s="68" t="s">
        <v>415</v>
      </c>
      <c r="CK45" s="68">
        <v>45483</v>
      </c>
      <c r="CL45" s="185" t="s">
        <v>576</v>
      </c>
      <c r="CM45" s="67" t="s">
        <v>579</v>
      </c>
      <c r="CN45" s="67" t="s">
        <v>168</v>
      </c>
      <c r="CO45" s="68">
        <v>45386</v>
      </c>
      <c r="CP45" s="185" t="s">
        <v>580</v>
      </c>
      <c r="CQ45" s="67" t="s">
        <v>581</v>
      </c>
      <c r="CR45" s="67" t="s">
        <v>596</v>
      </c>
      <c r="CS45" s="69">
        <v>1702969.75</v>
      </c>
      <c r="CT45" s="69"/>
      <c r="CU45" s="69"/>
      <c r="CV45" s="69">
        <v>0</v>
      </c>
      <c r="CW45" s="69">
        <v>96</v>
      </c>
      <c r="CX45" s="69">
        <v>0</v>
      </c>
      <c r="CY45" s="69">
        <v>0</v>
      </c>
      <c r="CZ45" s="69">
        <v>0</v>
      </c>
      <c r="DA45" s="69">
        <v>0</v>
      </c>
      <c r="DG45" t="str">
        <f t="shared" si="1"/>
        <v>CO</v>
      </c>
    </row>
    <row r="46" spans="1:111">
      <c r="A46" t="str">
        <f t="shared" si="4"/>
        <v>03CO</v>
      </c>
      <c r="B46" s="67" t="s">
        <v>2</v>
      </c>
      <c r="C46" s="67" t="s">
        <v>478</v>
      </c>
      <c r="D46" s="67" t="s">
        <v>598</v>
      </c>
      <c r="E46" s="68">
        <v>45042</v>
      </c>
      <c r="F46" s="185" t="s">
        <v>580</v>
      </c>
      <c r="G46" s="67" t="s">
        <v>584</v>
      </c>
      <c r="H46" s="69">
        <v>1</v>
      </c>
      <c r="I46" s="69">
        <v>0</v>
      </c>
      <c r="J46" s="69">
        <v>330</v>
      </c>
      <c r="K46" s="69">
        <v>416</v>
      </c>
      <c r="L46" s="69">
        <v>416</v>
      </c>
      <c r="M46" s="69">
        <v>0</v>
      </c>
      <c r="N46" s="69">
        <v>0</v>
      </c>
      <c r="O46" s="69">
        <v>0</v>
      </c>
      <c r="P46" s="69">
        <v>86</v>
      </c>
      <c r="Q46" s="80">
        <v>0</v>
      </c>
      <c r="R46" s="80">
        <v>3559704</v>
      </c>
      <c r="S46" s="80">
        <v>0</v>
      </c>
      <c r="T46" s="80">
        <v>3559704</v>
      </c>
      <c r="U46" s="80">
        <v>3559704</v>
      </c>
      <c r="V46" s="80">
        <v>3648796</v>
      </c>
      <c r="W46" s="80">
        <v>0</v>
      </c>
      <c r="X46" s="80">
        <v>0</v>
      </c>
      <c r="Y46" s="80">
        <v>0</v>
      </c>
      <c r="Z46" s="80">
        <v>3648796</v>
      </c>
      <c r="AA46" s="80">
        <v>3648367</v>
      </c>
      <c r="AB46" s="80">
        <v>-429</v>
      </c>
      <c r="AC46" s="69">
        <v>0</v>
      </c>
      <c r="AD46" s="69">
        <v>58</v>
      </c>
      <c r="AE46" s="69">
        <v>0</v>
      </c>
      <c r="AF46" s="80">
        <v>0</v>
      </c>
      <c r="AG46" s="80">
        <v>0</v>
      </c>
      <c r="AH46" s="69">
        <v>0</v>
      </c>
      <c r="AI46" s="69">
        <v>0</v>
      </c>
      <c r="AJ46" s="80">
        <v>0</v>
      </c>
      <c r="AK46" s="80">
        <v>0</v>
      </c>
      <c r="AL46" s="69">
        <v>0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0</v>
      </c>
      <c r="BB46" s="69">
        <v>0</v>
      </c>
      <c r="BC46" s="69">
        <v>0</v>
      </c>
      <c r="BD46" s="80">
        <v>0</v>
      </c>
      <c r="BE46" s="80">
        <v>0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0</v>
      </c>
      <c r="BL46" s="80">
        <v>0</v>
      </c>
      <c r="BM46" s="80">
        <v>0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0</v>
      </c>
      <c r="BV46" s="69">
        <v>0</v>
      </c>
      <c r="BW46" s="69">
        <v>0</v>
      </c>
      <c r="BX46" s="80">
        <v>0</v>
      </c>
      <c r="BY46" s="80">
        <v>0</v>
      </c>
      <c r="BZ46" s="69">
        <v>0</v>
      </c>
      <c r="CA46" s="69">
        <v>0</v>
      </c>
      <c r="CB46" s="80">
        <v>0</v>
      </c>
      <c r="CC46" s="80">
        <v>0</v>
      </c>
      <c r="CD46" s="69">
        <v>0</v>
      </c>
      <c r="CE46" s="69" t="s">
        <v>470</v>
      </c>
      <c r="CF46" s="69" t="s">
        <v>471</v>
      </c>
      <c r="CG46" s="69" t="s">
        <v>415</v>
      </c>
      <c r="CH46" s="69" t="s">
        <v>415</v>
      </c>
      <c r="CI46" s="69" t="s">
        <v>415</v>
      </c>
      <c r="CJ46" s="68" t="s">
        <v>415</v>
      </c>
      <c r="CK46" s="68">
        <v>45595</v>
      </c>
      <c r="CL46" s="185" t="s">
        <v>578</v>
      </c>
      <c r="CM46" s="67" t="s">
        <v>579</v>
      </c>
      <c r="CN46" s="67" t="s">
        <v>168</v>
      </c>
      <c r="CO46" s="68">
        <v>45532</v>
      </c>
      <c r="CP46" s="185" t="s">
        <v>576</v>
      </c>
      <c r="CQ46" s="67" t="s">
        <v>579</v>
      </c>
      <c r="CR46" s="67" t="s">
        <v>597</v>
      </c>
      <c r="CS46" s="69">
        <v>5711547.0199999996</v>
      </c>
      <c r="CT46" s="69"/>
      <c r="CU46" s="69"/>
      <c r="CV46" s="69">
        <v>0</v>
      </c>
      <c r="CW46" s="69">
        <v>28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CO</v>
      </c>
    </row>
    <row r="47" spans="1:111">
      <c r="A47" t="str">
        <f t="shared" si="4"/>
        <v>03CO</v>
      </c>
      <c r="B47" s="67" t="s">
        <v>2</v>
      </c>
      <c r="C47" s="67" t="s">
        <v>409</v>
      </c>
      <c r="D47" s="67" t="s">
        <v>410</v>
      </c>
      <c r="E47" s="68">
        <v>44860</v>
      </c>
      <c r="F47" s="185" t="s">
        <v>578</v>
      </c>
      <c r="G47" s="67" t="s">
        <v>584</v>
      </c>
      <c r="H47" s="69">
        <v>1</v>
      </c>
      <c r="I47" s="69">
        <v>0</v>
      </c>
      <c r="J47" s="69">
        <v>90</v>
      </c>
      <c r="K47" s="69">
        <v>322</v>
      </c>
      <c r="L47" s="69">
        <v>322</v>
      </c>
      <c r="M47" s="69">
        <v>0</v>
      </c>
      <c r="N47" s="69">
        <v>0</v>
      </c>
      <c r="O47" s="69">
        <v>0</v>
      </c>
      <c r="P47" s="69">
        <v>232</v>
      </c>
      <c r="Q47" s="80">
        <v>0</v>
      </c>
      <c r="R47" s="80">
        <v>942554</v>
      </c>
      <c r="S47" s="80">
        <v>49324</v>
      </c>
      <c r="T47" s="80">
        <v>893230</v>
      </c>
      <c r="U47" s="80">
        <v>942554</v>
      </c>
      <c r="V47" s="80">
        <v>927016</v>
      </c>
      <c r="W47" s="80">
        <v>0</v>
      </c>
      <c r="X47" s="80">
        <v>0</v>
      </c>
      <c r="Y47" s="80">
        <v>0</v>
      </c>
      <c r="Z47" s="80">
        <v>927016</v>
      </c>
      <c r="AA47" s="80">
        <v>927016</v>
      </c>
      <c r="AB47" s="80">
        <v>0</v>
      </c>
      <c r="AC47" s="69">
        <v>0</v>
      </c>
      <c r="AD47" s="69">
        <v>187</v>
      </c>
      <c r="AE47" s="69">
        <v>0</v>
      </c>
      <c r="AF47" s="80">
        <v>0</v>
      </c>
      <c r="AG47" s="80">
        <v>0</v>
      </c>
      <c r="AH47" s="69">
        <v>0</v>
      </c>
      <c r="AI47" s="69">
        <v>0</v>
      </c>
      <c r="AJ47" s="80">
        <v>0</v>
      </c>
      <c r="AK47" s="80">
        <v>0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0</v>
      </c>
      <c r="BB47" s="69">
        <v>0</v>
      </c>
      <c r="BC47" s="69">
        <v>0</v>
      </c>
      <c r="BD47" s="80">
        <v>0</v>
      </c>
      <c r="BE47" s="80">
        <v>0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135</v>
      </c>
      <c r="BL47" s="80">
        <v>0</v>
      </c>
      <c r="BM47" s="80">
        <v>0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0</v>
      </c>
      <c r="BU47" s="80">
        <v>0</v>
      </c>
      <c r="BV47" s="69">
        <v>0</v>
      </c>
      <c r="BW47" s="69">
        <v>0</v>
      </c>
      <c r="BX47" s="80">
        <v>0</v>
      </c>
      <c r="BY47" s="80">
        <v>0</v>
      </c>
      <c r="BZ47" s="69">
        <v>0</v>
      </c>
      <c r="CA47" s="69">
        <v>135</v>
      </c>
      <c r="CB47" s="80">
        <v>0</v>
      </c>
      <c r="CC47" s="80">
        <v>0</v>
      </c>
      <c r="CD47" s="69">
        <v>0</v>
      </c>
      <c r="CE47" s="69" t="s">
        <v>479</v>
      </c>
      <c r="CF47" s="69" t="s">
        <v>480</v>
      </c>
      <c r="CG47" s="69" t="s">
        <v>415</v>
      </c>
      <c r="CH47" s="69" t="s">
        <v>415</v>
      </c>
      <c r="CI47" s="69" t="s">
        <v>415</v>
      </c>
      <c r="CJ47" s="68" t="s">
        <v>415</v>
      </c>
      <c r="CK47" s="68">
        <v>45574</v>
      </c>
      <c r="CL47" s="185" t="s">
        <v>578</v>
      </c>
      <c r="CM47" s="67" t="s">
        <v>579</v>
      </c>
      <c r="CN47" s="67" t="s">
        <v>168</v>
      </c>
      <c r="CO47" s="68">
        <v>45385</v>
      </c>
      <c r="CP47" s="185" t="s">
        <v>580</v>
      </c>
      <c r="CQ47" s="67" t="s">
        <v>581</v>
      </c>
      <c r="CR47" s="67" t="s">
        <v>596</v>
      </c>
      <c r="CS47" s="69">
        <v>1043116.04</v>
      </c>
      <c r="CT47" s="69"/>
      <c r="CU47" s="69"/>
      <c r="CV47" s="69">
        <v>0</v>
      </c>
      <c r="CW47" s="69">
        <v>45</v>
      </c>
      <c r="CX47" s="69">
        <v>0</v>
      </c>
      <c r="CY47" s="69">
        <v>0</v>
      </c>
      <c r="CZ47" s="69">
        <v>0</v>
      </c>
      <c r="DA47" s="69">
        <v>0</v>
      </c>
      <c r="DG47" t="str">
        <f t="shared" si="1"/>
        <v>CO</v>
      </c>
    </row>
    <row r="48" spans="1:111">
      <c r="A48" t="str">
        <f t="shared" si="4"/>
        <v>03CO</v>
      </c>
      <c r="B48" s="67" t="s">
        <v>2</v>
      </c>
      <c r="C48" s="67" t="s">
        <v>228</v>
      </c>
      <c r="D48" s="67" t="s">
        <v>229</v>
      </c>
      <c r="E48" s="68">
        <v>45042</v>
      </c>
      <c r="F48" s="185" t="s">
        <v>580</v>
      </c>
      <c r="G48" s="67" t="s">
        <v>584</v>
      </c>
      <c r="H48" s="69">
        <v>2</v>
      </c>
      <c r="I48" s="69">
        <v>1</v>
      </c>
      <c r="J48" s="69">
        <v>300</v>
      </c>
      <c r="K48" s="69">
        <v>380</v>
      </c>
      <c r="L48" s="69">
        <v>380</v>
      </c>
      <c r="M48" s="69">
        <v>0</v>
      </c>
      <c r="N48" s="69">
        <v>0</v>
      </c>
      <c r="O48" s="69">
        <v>0</v>
      </c>
      <c r="P48" s="69">
        <v>63</v>
      </c>
      <c r="Q48" s="80">
        <v>17</v>
      </c>
      <c r="R48" s="80">
        <v>12211588</v>
      </c>
      <c r="S48" s="80">
        <v>124814</v>
      </c>
      <c r="T48" s="80">
        <v>12086774</v>
      </c>
      <c r="U48" s="80">
        <v>12181493</v>
      </c>
      <c r="V48" s="80">
        <v>12519374</v>
      </c>
      <c r="W48" s="80">
        <v>0</v>
      </c>
      <c r="X48" s="80">
        <v>0</v>
      </c>
      <c r="Y48" s="80">
        <v>0</v>
      </c>
      <c r="Z48" s="80">
        <v>12519374</v>
      </c>
      <c r="AA48" s="80">
        <v>12516178</v>
      </c>
      <c r="AB48" s="80">
        <v>-3196</v>
      </c>
      <c r="AC48" s="69">
        <v>-30095</v>
      </c>
      <c r="AD48" s="69">
        <v>36</v>
      </c>
      <c r="AE48" s="69">
        <v>0</v>
      </c>
      <c r="AF48" s="80">
        <v>0</v>
      </c>
      <c r="AG48" s="80">
        <v>0</v>
      </c>
      <c r="AH48" s="69">
        <v>0</v>
      </c>
      <c r="AI48" s="69">
        <v>0</v>
      </c>
      <c r="AJ48" s="80">
        <v>2</v>
      </c>
      <c r="AK48" s="80">
        <v>14322</v>
      </c>
      <c r="AL48" s="69">
        <v>0</v>
      </c>
      <c r="AM48" s="69">
        <v>0</v>
      </c>
      <c r="AN48" s="80">
        <v>0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15</v>
      </c>
      <c r="BA48" s="80">
        <v>0</v>
      </c>
      <c r="BB48" s="69">
        <v>0</v>
      </c>
      <c r="BC48" s="69">
        <v>0</v>
      </c>
      <c r="BD48" s="80">
        <v>0</v>
      </c>
      <c r="BE48" s="80">
        <v>0</v>
      </c>
      <c r="BF48" s="69">
        <v>0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0</v>
      </c>
      <c r="BN48" s="69">
        <v>0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0</v>
      </c>
      <c r="BX48" s="80">
        <v>0</v>
      </c>
      <c r="BY48" s="80">
        <v>0</v>
      </c>
      <c r="BZ48" s="69">
        <v>0</v>
      </c>
      <c r="CA48" s="69">
        <v>0</v>
      </c>
      <c r="CB48" s="80">
        <v>17</v>
      </c>
      <c r="CC48" s="80">
        <v>-15773</v>
      </c>
      <c r="CD48" s="69">
        <v>0</v>
      </c>
      <c r="CE48" s="69" t="s">
        <v>420</v>
      </c>
      <c r="CF48" s="69" t="s">
        <v>421</v>
      </c>
      <c r="CG48" s="69" t="s">
        <v>415</v>
      </c>
      <c r="CH48" s="69" t="s">
        <v>415</v>
      </c>
      <c r="CI48" s="69" t="s">
        <v>415</v>
      </c>
      <c r="CJ48" s="68" t="s">
        <v>415</v>
      </c>
      <c r="CK48" s="68">
        <v>45630</v>
      </c>
      <c r="CL48" s="185" t="s">
        <v>578</v>
      </c>
      <c r="CM48" s="67" t="s">
        <v>579</v>
      </c>
      <c r="CN48" s="67" t="s">
        <v>168</v>
      </c>
      <c r="CO48" s="68">
        <v>45498</v>
      </c>
      <c r="CP48" s="185" t="s">
        <v>576</v>
      </c>
      <c r="CQ48" s="67" t="s">
        <v>579</v>
      </c>
      <c r="CR48" s="67" t="s">
        <v>595</v>
      </c>
      <c r="CS48" s="69">
        <v>12606229.060000001</v>
      </c>
      <c r="CT48" s="69"/>
      <c r="CU48" s="69"/>
      <c r="CV48" s="69">
        <v>17</v>
      </c>
      <c r="CW48" s="69">
        <v>27</v>
      </c>
      <c r="CX48" s="69">
        <v>0</v>
      </c>
      <c r="CY48" s="69">
        <v>0</v>
      </c>
      <c r="CZ48" s="69">
        <v>-30095</v>
      </c>
      <c r="DA48" s="69">
        <v>0</v>
      </c>
      <c r="DG48" t="str">
        <f t="shared" si="1"/>
        <v>CO</v>
      </c>
    </row>
    <row r="49" spans="1:111">
      <c r="A49" t="str">
        <f t="shared" si="4"/>
        <v>03CO</v>
      </c>
      <c r="B49" s="67" t="s">
        <v>2</v>
      </c>
      <c r="C49" s="67" t="s">
        <v>363</v>
      </c>
      <c r="D49" s="67" t="s">
        <v>364</v>
      </c>
      <c r="E49" s="68">
        <v>44951</v>
      </c>
      <c r="F49" s="185" t="s">
        <v>583</v>
      </c>
      <c r="G49" s="67" t="s">
        <v>584</v>
      </c>
      <c r="H49" s="69">
        <v>1</v>
      </c>
      <c r="I49" s="69">
        <v>0</v>
      </c>
      <c r="J49" s="69">
        <v>45</v>
      </c>
      <c r="K49" s="69">
        <v>115</v>
      </c>
      <c r="L49" s="69">
        <v>113</v>
      </c>
      <c r="M49" s="69">
        <v>2</v>
      </c>
      <c r="N49" s="69">
        <v>0</v>
      </c>
      <c r="O49" s="69">
        <v>0</v>
      </c>
      <c r="P49" s="69">
        <v>70</v>
      </c>
      <c r="Q49" s="80">
        <v>0</v>
      </c>
      <c r="R49" s="80">
        <v>391274</v>
      </c>
      <c r="S49" s="80">
        <v>20764</v>
      </c>
      <c r="T49" s="80">
        <v>370510</v>
      </c>
      <c r="U49" s="80">
        <v>391274</v>
      </c>
      <c r="V49" s="80">
        <v>365673</v>
      </c>
      <c r="W49" s="80">
        <v>0</v>
      </c>
      <c r="X49" s="80">
        <v>0</v>
      </c>
      <c r="Y49" s="80">
        <v>0</v>
      </c>
      <c r="Z49" s="80">
        <v>365673</v>
      </c>
      <c r="AA49" s="80">
        <v>365673</v>
      </c>
      <c r="AB49" s="80">
        <v>0</v>
      </c>
      <c r="AC49" s="69">
        <v>0</v>
      </c>
      <c r="AD49" s="69">
        <v>52</v>
      </c>
      <c r="AE49" s="69">
        <v>0</v>
      </c>
      <c r="AF49" s="80">
        <v>0</v>
      </c>
      <c r="AG49" s="80">
        <v>0</v>
      </c>
      <c r="AH49" s="69">
        <v>0</v>
      </c>
      <c r="AI49" s="69">
        <v>0</v>
      </c>
      <c r="AJ49" s="80">
        <v>0</v>
      </c>
      <c r="AK49" s="80">
        <v>0</v>
      </c>
      <c r="AL49" s="69">
        <v>0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0</v>
      </c>
      <c r="AZ49" s="80">
        <v>0</v>
      </c>
      <c r="BA49" s="80">
        <v>2850</v>
      </c>
      <c r="BB49" s="69">
        <v>0</v>
      </c>
      <c r="BC49" s="69">
        <v>0</v>
      </c>
      <c r="BD49" s="80">
        <v>0</v>
      </c>
      <c r="BE49" s="80">
        <v>0</v>
      </c>
      <c r="BF49" s="69">
        <v>0</v>
      </c>
      <c r="BG49" s="69">
        <v>0</v>
      </c>
      <c r="BH49" s="80">
        <v>0</v>
      </c>
      <c r="BI49" s="80">
        <v>0</v>
      </c>
      <c r="BJ49" s="69">
        <v>0</v>
      </c>
      <c r="BK49" s="69">
        <v>52</v>
      </c>
      <c r="BL49" s="80">
        <v>0</v>
      </c>
      <c r="BM49" s="80">
        <v>0</v>
      </c>
      <c r="BN49" s="69">
        <v>0</v>
      </c>
      <c r="BO49" s="69">
        <v>0</v>
      </c>
      <c r="BP49" s="80">
        <v>0</v>
      </c>
      <c r="BQ49" s="80">
        <v>0</v>
      </c>
      <c r="BR49" s="69">
        <v>0</v>
      </c>
      <c r="BS49" s="69">
        <v>0</v>
      </c>
      <c r="BT49" s="80">
        <v>0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52</v>
      </c>
      <c r="CB49" s="80">
        <v>0</v>
      </c>
      <c r="CC49" s="80">
        <v>2850</v>
      </c>
      <c r="CD49" s="69">
        <v>0</v>
      </c>
      <c r="CE49" s="69" t="s">
        <v>479</v>
      </c>
      <c r="CF49" s="69" t="s">
        <v>480</v>
      </c>
      <c r="CG49" s="69" t="s">
        <v>415</v>
      </c>
      <c r="CH49" s="69" t="s">
        <v>415</v>
      </c>
      <c r="CI49" s="69" t="s">
        <v>415</v>
      </c>
      <c r="CJ49" s="68" t="s">
        <v>415</v>
      </c>
      <c r="CK49" s="68">
        <v>45525</v>
      </c>
      <c r="CL49" s="185" t="s">
        <v>576</v>
      </c>
      <c r="CM49" s="67" t="s">
        <v>579</v>
      </c>
      <c r="CN49" s="67" t="s">
        <v>168</v>
      </c>
      <c r="CO49" s="68">
        <v>45334</v>
      </c>
      <c r="CP49" s="185" t="s">
        <v>583</v>
      </c>
      <c r="CQ49" s="67" t="s">
        <v>581</v>
      </c>
      <c r="CR49" s="67" t="s">
        <v>599</v>
      </c>
      <c r="CS49" s="69">
        <v>417470.83</v>
      </c>
      <c r="CT49" s="69"/>
      <c r="CU49" s="69"/>
      <c r="CV49" s="69">
        <v>0</v>
      </c>
      <c r="CW49" s="69">
        <v>18</v>
      </c>
      <c r="CX49" s="69">
        <v>0</v>
      </c>
      <c r="CY49" s="69">
        <v>0</v>
      </c>
      <c r="CZ49" s="69">
        <v>0</v>
      </c>
      <c r="DA49" s="69">
        <v>0</v>
      </c>
      <c r="DG49" t="str">
        <f t="shared" si="1"/>
        <v>CO</v>
      </c>
    </row>
    <row r="50" spans="1:111">
      <c r="A50" t="str">
        <f t="shared" si="4"/>
        <v>03CO</v>
      </c>
      <c r="B50" s="67" t="s">
        <v>2</v>
      </c>
      <c r="C50" s="67" t="s">
        <v>481</v>
      </c>
      <c r="D50" s="67" t="s">
        <v>600</v>
      </c>
      <c r="E50" s="68">
        <v>44902</v>
      </c>
      <c r="F50" s="185" t="s">
        <v>578</v>
      </c>
      <c r="G50" s="67" t="s">
        <v>584</v>
      </c>
      <c r="H50" s="69">
        <v>1</v>
      </c>
      <c r="I50" s="69">
        <v>0</v>
      </c>
      <c r="J50" s="69">
        <v>270</v>
      </c>
      <c r="K50" s="69">
        <v>364</v>
      </c>
      <c r="L50" s="69">
        <v>426</v>
      </c>
      <c r="M50" s="69">
        <v>-62</v>
      </c>
      <c r="N50" s="69">
        <v>62</v>
      </c>
      <c r="O50" s="69">
        <v>0</v>
      </c>
      <c r="P50" s="69">
        <v>114</v>
      </c>
      <c r="Q50" s="80">
        <v>0</v>
      </c>
      <c r="R50" s="80">
        <v>19944475</v>
      </c>
      <c r="S50" s="80">
        <v>150000</v>
      </c>
      <c r="T50" s="80">
        <v>19794475</v>
      </c>
      <c r="U50" s="80">
        <v>19944475</v>
      </c>
      <c r="V50" s="80">
        <v>21545566</v>
      </c>
      <c r="W50" s="80">
        <v>-363010</v>
      </c>
      <c r="X50" s="80">
        <v>0</v>
      </c>
      <c r="Y50" s="80">
        <v>-363010</v>
      </c>
      <c r="Z50" s="80">
        <v>21182556</v>
      </c>
      <c r="AA50" s="80">
        <v>21410083</v>
      </c>
      <c r="AB50" s="80">
        <v>227527</v>
      </c>
      <c r="AC50" s="69">
        <v>0</v>
      </c>
      <c r="AD50" s="69">
        <v>62</v>
      </c>
      <c r="AE50" s="69">
        <v>0</v>
      </c>
      <c r="AF50" s="80">
        <v>0</v>
      </c>
      <c r="AG50" s="80">
        <v>0</v>
      </c>
      <c r="AH50" s="69">
        <v>0</v>
      </c>
      <c r="AI50" s="69">
        <v>0</v>
      </c>
      <c r="AJ50" s="80">
        <v>0</v>
      </c>
      <c r="AK50" s="80">
        <v>0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0</v>
      </c>
      <c r="BL50" s="80">
        <v>0</v>
      </c>
      <c r="BM50" s="80">
        <v>0</v>
      </c>
      <c r="BN50" s="69">
        <v>0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0</v>
      </c>
      <c r="BZ50" s="69">
        <v>0</v>
      </c>
      <c r="CA50" s="69">
        <v>0</v>
      </c>
      <c r="CB50" s="80">
        <v>0</v>
      </c>
      <c r="CC50" s="80">
        <v>0</v>
      </c>
      <c r="CD50" s="69">
        <v>0</v>
      </c>
      <c r="CE50" s="69" t="s">
        <v>442</v>
      </c>
      <c r="CF50" s="69" t="s">
        <v>443</v>
      </c>
      <c r="CG50" s="69" t="s">
        <v>415</v>
      </c>
      <c r="CH50" s="69" t="s">
        <v>415</v>
      </c>
      <c r="CI50" s="69" t="s">
        <v>415</v>
      </c>
      <c r="CJ50" s="68" t="s">
        <v>415</v>
      </c>
      <c r="CK50" s="68">
        <v>45637</v>
      </c>
      <c r="CL50" s="185" t="s">
        <v>578</v>
      </c>
      <c r="CM50" s="67" t="s">
        <v>579</v>
      </c>
      <c r="CN50" s="67" t="s">
        <v>168</v>
      </c>
      <c r="CO50" s="68">
        <v>45518</v>
      </c>
      <c r="CP50" s="185" t="s">
        <v>576</v>
      </c>
      <c r="CQ50" s="67" t="s">
        <v>579</v>
      </c>
      <c r="CR50" s="67" t="s">
        <v>596</v>
      </c>
      <c r="CS50" s="69">
        <v>18371047.420000002</v>
      </c>
      <c r="CT50" s="69"/>
      <c r="CU50" s="69"/>
      <c r="CV50" s="69">
        <v>0</v>
      </c>
      <c r="CW50" s="69">
        <v>52</v>
      </c>
      <c r="CX50" s="69">
        <v>0</v>
      </c>
      <c r="CY50" s="69">
        <v>0</v>
      </c>
      <c r="CZ50" s="69">
        <v>0</v>
      </c>
      <c r="DA50" s="69">
        <v>0</v>
      </c>
      <c r="DG50" t="str">
        <f t="shared" si="1"/>
        <v>CO</v>
      </c>
    </row>
    <row r="51" spans="1:111">
      <c r="A51" t="str">
        <f t="shared" si="4"/>
        <v>03CO</v>
      </c>
      <c r="B51" s="67" t="s">
        <v>2</v>
      </c>
      <c r="C51" s="67" t="s">
        <v>365</v>
      </c>
      <c r="D51" s="67" t="s">
        <v>366</v>
      </c>
      <c r="E51" s="68">
        <v>44902</v>
      </c>
      <c r="F51" s="185" t="s">
        <v>578</v>
      </c>
      <c r="G51" s="67" t="s">
        <v>584</v>
      </c>
      <c r="H51" s="69">
        <v>1</v>
      </c>
      <c r="I51" s="69">
        <v>0</v>
      </c>
      <c r="J51" s="69">
        <v>60</v>
      </c>
      <c r="K51" s="69">
        <v>433</v>
      </c>
      <c r="L51" s="69">
        <v>424</v>
      </c>
      <c r="M51" s="69">
        <v>9</v>
      </c>
      <c r="N51" s="69">
        <v>0</v>
      </c>
      <c r="O51" s="69">
        <v>0</v>
      </c>
      <c r="P51" s="69">
        <v>373</v>
      </c>
      <c r="Q51" s="80">
        <v>0</v>
      </c>
      <c r="R51" s="80">
        <v>851756</v>
      </c>
      <c r="S51" s="80">
        <v>41407</v>
      </c>
      <c r="T51" s="80">
        <v>810349</v>
      </c>
      <c r="U51" s="80">
        <v>851756</v>
      </c>
      <c r="V51" s="80">
        <v>802521</v>
      </c>
      <c r="W51" s="80">
        <v>0</v>
      </c>
      <c r="X51" s="80">
        <v>0</v>
      </c>
      <c r="Y51" s="80">
        <v>0</v>
      </c>
      <c r="Z51" s="80">
        <v>802521</v>
      </c>
      <c r="AA51" s="80">
        <v>802521</v>
      </c>
      <c r="AB51" s="80">
        <v>0</v>
      </c>
      <c r="AC51" s="69">
        <v>0</v>
      </c>
      <c r="AD51" s="69">
        <v>268</v>
      </c>
      <c r="AE51" s="69">
        <v>45</v>
      </c>
      <c r="AF51" s="80">
        <v>0</v>
      </c>
      <c r="AG51" s="80">
        <v>2000</v>
      </c>
      <c r="AH51" s="69">
        <v>0</v>
      </c>
      <c r="AI51" s="69">
        <v>0</v>
      </c>
      <c r="AJ51" s="80">
        <v>0</v>
      </c>
      <c r="AK51" s="80">
        <v>0</v>
      </c>
      <c r="AL51" s="69">
        <v>0</v>
      </c>
      <c r="AM51" s="69">
        <v>0</v>
      </c>
      <c r="AN51" s="80">
        <v>0</v>
      </c>
      <c r="AO51" s="80">
        <v>0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0</v>
      </c>
      <c r="BA51" s="80">
        <v>0</v>
      </c>
      <c r="BB51" s="69">
        <v>0</v>
      </c>
      <c r="BC51" s="69">
        <v>0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180</v>
      </c>
      <c r="BL51" s="80">
        <v>0</v>
      </c>
      <c r="BM51" s="80">
        <v>0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0</v>
      </c>
      <c r="BX51" s="80">
        <v>0</v>
      </c>
      <c r="BY51" s="80">
        <v>0</v>
      </c>
      <c r="BZ51" s="69">
        <v>0</v>
      </c>
      <c r="CA51" s="69">
        <v>225</v>
      </c>
      <c r="CB51" s="80">
        <v>0</v>
      </c>
      <c r="CC51" s="80">
        <v>2000</v>
      </c>
      <c r="CD51" s="69">
        <v>0</v>
      </c>
      <c r="CE51" s="69" t="s">
        <v>479</v>
      </c>
      <c r="CF51" s="69" t="s">
        <v>480</v>
      </c>
      <c r="CG51" s="69" t="s">
        <v>415</v>
      </c>
      <c r="CH51" s="69" t="s">
        <v>415</v>
      </c>
      <c r="CI51" s="69" t="s">
        <v>415</v>
      </c>
      <c r="CJ51" s="68" t="s">
        <v>415</v>
      </c>
      <c r="CK51" s="68">
        <v>45582</v>
      </c>
      <c r="CL51" s="185" t="s">
        <v>578</v>
      </c>
      <c r="CM51" s="67" t="s">
        <v>579</v>
      </c>
      <c r="CN51" s="67" t="s">
        <v>168</v>
      </c>
      <c r="CO51" s="68">
        <v>45516</v>
      </c>
      <c r="CP51" s="185" t="s">
        <v>576</v>
      </c>
      <c r="CQ51" s="67" t="s">
        <v>579</v>
      </c>
      <c r="CR51" s="67" t="s">
        <v>596</v>
      </c>
      <c r="CS51" s="69">
        <v>869555.5</v>
      </c>
      <c r="CT51" s="69"/>
      <c r="CU51" s="69"/>
      <c r="CV51" s="69">
        <v>0</v>
      </c>
      <c r="CW51" s="69">
        <v>60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CO</v>
      </c>
    </row>
    <row r="52" spans="1:111">
      <c r="A52" t="str">
        <f t="shared" si="4"/>
        <v>03CO</v>
      </c>
      <c r="B52" s="67" t="s">
        <v>2</v>
      </c>
      <c r="C52" s="67" t="s">
        <v>230</v>
      </c>
      <c r="D52" s="67" t="s">
        <v>231</v>
      </c>
      <c r="E52" s="68">
        <v>44951</v>
      </c>
      <c r="F52" s="185" t="s">
        <v>583</v>
      </c>
      <c r="G52" s="67" t="s">
        <v>584</v>
      </c>
      <c r="H52" s="69">
        <v>1</v>
      </c>
      <c r="I52" s="69">
        <v>2</v>
      </c>
      <c r="J52" s="69">
        <v>189</v>
      </c>
      <c r="K52" s="69">
        <v>399</v>
      </c>
      <c r="L52" s="69">
        <v>399</v>
      </c>
      <c r="M52" s="69">
        <v>0</v>
      </c>
      <c r="N52" s="69">
        <v>0</v>
      </c>
      <c r="O52" s="69">
        <v>0</v>
      </c>
      <c r="P52" s="69">
        <v>185</v>
      </c>
      <c r="Q52" s="80">
        <v>25</v>
      </c>
      <c r="R52" s="80">
        <v>8306085</v>
      </c>
      <c r="S52" s="80">
        <v>77844</v>
      </c>
      <c r="T52" s="80">
        <v>8228241</v>
      </c>
      <c r="U52" s="80">
        <v>8382009</v>
      </c>
      <c r="V52" s="80">
        <v>9159429</v>
      </c>
      <c r="W52" s="80">
        <v>0</v>
      </c>
      <c r="X52" s="80">
        <v>0</v>
      </c>
      <c r="Y52" s="80">
        <v>0</v>
      </c>
      <c r="Z52" s="80">
        <v>9159429</v>
      </c>
      <c r="AA52" s="80">
        <v>9121506</v>
      </c>
      <c r="AB52" s="80">
        <v>-37923</v>
      </c>
      <c r="AC52" s="69">
        <v>75924</v>
      </c>
      <c r="AD52" s="69">
        <v>138</v>
      </c>
      <c r="AE52" s="69">
        <v>0</v>
      </c>
      <c r="AF52" s="80">
        <v>0</v>
      </c>
      <c r="AG52" s="80">
        <v>74674</v>
      </c>
      <c r="AH52" s="69">
        <v>0</v>
      </c>
      <c r="AI52" s="69">
        <v>0</v>
      </c>
      <c r="AJ52" s="80">
        <v>0</v>
      </c>
      <c r="AK52" s="80">
        <v>0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0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20</v>
      </c>
      <c r="BA52" s="80">
        <v>75924</v>
      </c>
      <c r="BB52" s="69">
        <v>0</v>
      </c>
      <c r="BC52" s="69">
        <v>0</v>
      </c>
      <c r="BD52" s="80">
        <v>0</v>
      </c>
      <c r="BE52" s="80">
        <v>0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0</v>
      </c>
      <c r="BM52" s="80">
        <v>0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0</v>
      </c>
      <c r="BX52" s="80">
        <v>0</v>
      </c>
      <c r="BY52" s="80">
        <v>0</v>
      </c>
      <c r="BZ52" s="69">
        <v>0</v>
      </c>
      <c r="CA52" s="69">
        <v>0</v>
      </c>
      <c r="CB52" s="80">
        <v>20</v>
      </c>
      <c r="CC52" s="80">
        <v>150599</v>
      </c>
      <c r="CD52" s="69">
        <v>0</v>
      </c>
      <c r="CE52" s="69" t="s">
        <v>420</v>
      </c>
      <c r="CF52" s="69" t="s">
        <v>421</v>
      </c>
      <c r="CG52" s="69" t="s">
        <v>415</v>
      </c>
      <c r="CH52" s="69" t="s">
        <v>415</v>
      </c>
      <c r="CI52" s="69" t="s">
        <v>415</v>
      </c>
      <c r="CJ52" s="68" t="s">
        <v>415</v>
      </c>
      <c r="CK52" s="68">
        <v>45561</v>
      </c>
      <c r="CL52" s="185" t="s">
        <v>576</v>
      </c>
      <c r="CM52" s="67" t="s">
        <v>579</v>
      </c>
      <c r="CN52" s="67" t="s">
        <v>168</v>
      </c>
      <c r="CO52" s="68">
        <v>45427</v>
      </c>
      <c r="CP52" s="185" t="s">
        <v>580</v>
      </c>
      <c r="CQ52" s="67" t="s">
        <v>581</v>
      </c>
      <c r="CR52" s="67" t="s">
        <v>595</v>
      </c>
      <c r="CS52" s="69">
        <v>7884743.8099999996</v>
      </c>
      <c r="CT52" s="69"/>
      <c r="CU52" s="69"/>
      <c r="CV52" s="69">
        <v>0</v>
      </c>
      <c r="CW52" s="69">
        <v>47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CO</v>
      </c>
    </row>
    <row r="53" spans="1:111">
      <c r="A53" t="str">
        <f t="shared" si="4"/>
        <v>03CO</v>
      </c>
      <c r="B53" s="67" t="s">
        <v>2</v>
      </c>
      <c r="C53" s="67" t="s">
        <v>411</v>
      </c>
      <c r="D53" s="67" t="s">
        <v>412</v>
      </c>
      <c r="E53" s="68">
        <v>45014</v>
      </c>
      <c r="F53" s="185" t="s">
        <v>583</v>
      </c>
      <c r="G53" s="67" t="s">
        <v>584</v>
      </c>
      <c r="H53" s="69">
        <v>1</v>
      </c>
      <c r="I53" s="69">
        <v>0</v>
      </c>
      <c r="J53" s="69">
        <v>166</v>
      </c>
      <c r="K53" s="69">
        <v>399</v>
      </c>
      <c r="L53" s="69">
        <v>399</v>
      </c>
      <c r="M53" s="69">
        <v>0</v>
      </c>
      <c r="N53" s="69">
        <v>0</v>
      </c>
      <c r="O53" s="69">
        <v>0</v>
      </c>
      <c r="P53" s="69">
        <v>233</v>
      </c>
      <c r="Q53" s="80">
        <v>0</v>
      </c>
      <c r="R53" s="80">
        <v>6737296</v>
      </c>
      <c r="S53" s="80">
        <v>71197</v>
      </c>
      <c r="T53" s="80">
        <v>6666099</v>
      </c>
      <c r="U53" s="80">
        <v>6737296</v>
      </c>
      <c r="V53" s="80">
        <v>7134385</v>
      </c>
      <c r="W53" s="80">
        <v>0</v>
      </c>
      <c r="X53" s="80">
        <v>0</v>
      </c>
      <c r="Y53" s="80">
        <v>0</v>
      </c>
      <c r="Z53" s="80">
        <v>7134385</v>
      </c>
      <c r="AA53" s="80">
        <v>7124379</v>
      </c>
      <c r="AB53" s="80">
        <v>-10006</v>
      </c>
      <c r="AC53" s="69">
        <v>0</v>
      </c>
      <c r="AD53" s="69">
        <v>152</v>
      </c>
      <c r="AE53" s="69">
        <v>24</v>
      </c>
      <c r="AF53" s="80">
        <v>0</v>
      </c>
      <c r="AG53" s="80">
        <v>0</v>
      </c>
      <c r="AH53" s="69">
        <v>0</v>
      </c>
      <c r="AI53" s="69">
        <v>0</v>
      </c>
      <c r="AJ53" s="80">
        <v>0</v>
      </c>
      <c r="AK53" s="80">
        <v>0</v>
      </c>
      <c r="AL53" s="69">
        <v>0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0</v>
      </c>
      <c r="AZ53" s="80">
        <v>0</v>
      </c>
      <c r="BA53" s="80">
        <v>0</v>
      </c>
      <c r="BB53" s="69">
        <v>0</v>
      </c>
      <c r="BC53" s="69">
        <v>0</v>
      </c>
      <c r="BD53" s="80">
        <v>0</v>
      </c>
      <c r="BE53" s="80">
        <v>0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21</v>
      </c>
      <c r="BL53" s="80">
        <v>0</v>
      </c>
      <c r="BM53" s="80">
        <v>0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0</v>
      </c>
      <c r="BX53" s="80">
        <v>0</v>
      </c>
      <c r="BY53" s="80">
        <v>0</v>
      </c>
      <c r="BZ53" s="69">
        <v>0</v>
      </c>
      <c r="CA53" s="69">
        <v>45</v>
      </c>
      <c r="CB53" s="80">
        <v>0</v>
      </c>
      <c r="CC53" s="80">
        <v>0</v>
      </c>
      <c r="CD53" s="69">
        <v>0</v>
      </c>
      <c r="CE53" s="69" t="s">
        <v>442</v>
      </c>
      <c r="CF53" s="69" t="s">
        <v>443</v>
      </c>
      <c r="CG53" s="69" t="s">
        <v>415</v>
      </c>
      <c r="CH53" s="69" t="s">
        <v>415</v>
      </c>
      <c r="CI53" s="69" t="s">
        <v>415</v>
      </c>
      <c r="CJ53" s="68" t="s">
        <v>415</v>
      </c>
      <c r="CK53" s="68">
        <v>45617</v>
      </c>
      <c r="CL53" s="185" t="s">
        <v>578</v>
      </c>
      <c r="CM53" s="67" t="s">
        <v>579</v>
      </c>
      <c r="CN53" s="67" t="s">
        <v>168</v>
      </c>
      <c r="CO53" s="68">
        <v>45490</v>
      </c>
      <c r="CP53" s="185" t="s">
        <v>576</v>
      </c>
      <c r="CQ53" s="67" t="s">
        <v>579</v>
      </c>
      <c r="CR53" s="67" t="s">
        <v>597</v>
      </c>
      <c r="CS53" s="69">
        <v>7216077.9800000004</v>
      </c>
      <c r="CT53" s="69"/>
      <c r="CU53" s="69"/>
      <c r="CV53" s="69">
        <v>0</v>
      </c>
      <c r="CW53" s="69">
        <v>57</v>
      </c>
      <c r="CX53" s="69">
        <v>0</v>
      </c>
      <c r="CY53" s="69">
        <v>0</v>
      </c>
      <c r="CZ53" s="69">
        <v>0</v>
      </c>
      <c r="DA53" s="69">
        <v>0</v>
      </c>
      <c r="DG53" t="str">
        <f t="shared" si="1"/>
        <v>CO</v>
      </c>
    </row>
    <row r="54" spans="1:111">
      <c r="A54" t="str">
        <f t="shared" si="4"/>
        <v>03CO</v>
      </c>
      <c r="B54" s="67" t="s">
        <v>2</v>
      </c>
      <c r="C54" s="67" t="s">
        <v>232</v>
      </c>
      <c r="D54" s="67" t="s">
        <v>233</v>
      </c>
      <c r="E54" s="68">
        <v>45042</v>
      </c>
      <c r="F54" s="185" t="s">
        <v>580</v>
      </c>
      <c r="G54" s="67" t="s">
        <v>584</v>
      </c>
      <c r="H54" s="69">
        <v>2</v>
      </c>
      <c r="I54" s="69">
        <v>3</v>
      </c>
      <c r="J54" s="69">
        <v>230</v>
      </c>
      <c r="K54" s="69">
        <v>347</v>
      </c>
      <c r="L54" s="69">
        <v>329</v>
      </c>
      <c r="M54" s="69">
        <v>18</v>
      </c>
      <c r="N54" s="69">
        <v>0</v>
      </c>
      <c r="O54" s="69">
        <v>0</v>
      </c>
      <c r="P54" s="69">
        <v>105</v>
      </c>
      <c r="Q54" s="80">
        <v>12</v>
      </c>
      <c r="R54" s="80">
        <v>3480880</v>
      </c>
      <c r="S54" s="80">
        <v>51096</v>
      </c>
      <c r="T54" s="80">
        <v>3429784</v>
      </c>
      <c r="U54" s="80">
        <v>3589639</v>
      </c>
      <c r="V54" s="80">
        <v>3810464</v>
      </c>
      <c r="W54" s="80">
        <v>0</v>
      </c>
      <c r="X54" s="80">
        <v>0</v>
      </c>
      <c r="Y54" s="80">
        <v>0</v>
      </c>
      <c r="Z54" s="80">
        <v>3810464</v>
      </c>
      <c r="AA54" s="80">
        <v>3809861</v>
      </c>
      <c r="AB54" s="80">
        <v>-603</v>
      </c>
      <c r="AC54" s="69">
        <v>108759</v>
      </c>
      <c r="AD54" s="69">
        <v>73</v>
      </c>
      <c r="AE54" s="69">
        <v>0</v>
      </c>
      <c r="AF54" s="80">
        <v>0</v>
      </c>
      <c r="AG54" s="80">
        <v>12134</v>
      </c>
      <c r="AH54" s="69">
        <v>0</v>
      </c>
      <c r="AI54" s="69">
        <v>0</v>
      </c>
      <c r="AJ54" s="80">
        <v>5</v>
      </c>
      <c r="AK54" s="80">
        <v>64017</v>
      </c>
      <c r="AL54" s="69">
        <v>0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0</v>
      </c>
      <c r="AZ54" s="80">
        <v>7</v>
      </c>
      <c r="BA54" s="80">
        <v>44742</v>
      </c>
      <c r="BB54" s="69">
        <v>0</v>
      </c>
      <c r="BC54" s="69">
        <v>0</v>
      </c>
      <c r="BD54" s="80">
        <v>0</v>
      </c>
      <c r="BE54" s="80">
        <v>0</v>
      </c>
      <c r="BF54" s="69">
        <v>0</v>
      </c>
      <c r="BG54" s="69">
        <v>0</v>
      </c>
      <c r="BH54" s="80">
        <v>0</v>
      </c>
      <c r="BI54" s="80">
        <v>0</v>
      </c>
      <c r="BJ54" s="69">
        <v>0</v>
      </c>
      <c r="BK54" s="69">
        <v>0</v>
      </c>
      <c r="BL54" s="80">
        <v>0</v>
      </c>
      <c r="BM54" s="80">
        <v>14200</v>
      </c>
      <c r="BN54" s="69">
        <v>0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0</v>
      </c>
      <c r="BU54" s="80">
        <v>0</v>
      </c>
      <c r="BV54" s="69">
        <v>0</v>
      </c>
      <c r="BW54" s="69">
        <v>0</v>
      </c>
      <c r="BX54" s="80">
        <v>0</v>
      </c>
      <c r="BY54" s="80">
        <v>0</v>
      </c>
      <c r="BZ54" s="69">
        <v>0</v>
      </c>
      <c r="CA54" s="69">
        <v>0</v>
      </c>
      <c r="CB54" s="80">
        <v>12</v>
      </c>
      <c r="CC54" s="80">
        <v>135093</v>
      </c>
      <c r="CD54" s="69">
        <v>0</v>
      </c>
      <c r="CE54" s="69" t="s">
        <v>482</v>
      </c>
      <c r="CF54" s="69" t="s">
        <v>483</v>
      </c>
      <c r="CG54" s="69" t="s">
        <v>415</v>
      </c>
      <c r="CH54" s="69" t="s">
        <v>415</v>
      </c>
      <c r="CI54" s="69" t="s">
        <v>415</v>
      </c>
      <c r="CJ54" s="68" t="s">
        <v>415</v>
      </c>
      <c r="CK54" s="68">
        <v>45574</v>
      </c>
      <c r="CL54" s="185" t="s">
        <v>578</v>
      </c>
      <c r="CM54" s="67" t="s">
        <v>579</v>
      </c>
      <c r="CN54" s="67" t="s">
        <v>168</v>
      </c>
      <c r="CO54" s="68">
        <v>45522</v>
      </c>
      <c r="CP54" s="185" t="s">
        <v>576</v>
      </c>
      <c r="CQ54" s="67" t="s">
        <v>579</v>
      </c>
      <c r="CR54" s="67" t="s">
        <v>597</v>
      </c>
      <c r="CS54" s="69">
        <v>5160701.28</v>
      </c>
      <c r="CT54" s="69"/>
      <c r="CU54" s="69"/>
      <c r="CV54" s="69">
        <v>0</v>
      </c>
      <c r="CW54" s="69">
        <v>32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CO</v>
      </c>
    </row>
    <row r="55" spans="1:111">
      <c r="A55" t="str">
        <f t="shared" si="4"/>
        <v>03CO</v>
      </c>
      <c r="B55" s="67" t="s">
        <v>2</v>
      </c>
      <c r="C55" s="67" t="s">
        <v>234</v>
      </c>
      <c r="D55" s="67" t="s">
        <v>235</v>
      </c>
      <c r="E55" s="68">
        <v>45091</v>
      </c>
      <c r="F55" s="185" t="s">
        <v>580</v>
      </c>
      <c r="G55" s="67" t="s">
        <v>584</v>
      </c>
      <c r="H55" s="69">
        <v>2</v>
      </c>
      <c r="I55" s="69">
        <v>1</v>
      </c>
      <c r="J55" s="69">
        <v>273</v>
      </c>
      <c r="K55" s="69">
        <v>325</v>
      </c>
      <c r="L55" s="69">
        <v>320</v>
      </c>
      <c r="M55" s="69">
        <v>5</v>
      </c>
      <c r="N55" s="69">
        <v>0</v>
      </c>
      <c r="O55" s="69">
        <v>0</v>
      </c>
      <c r="P55" s="69">
        <v>52</v>
      </c>
      <c r="Q55" s="80">
        <v>0</v>
      </c>
      <c r="R55" s="80">
        <v>11695437</v>
      </c>
      <c r="S55" s="80">
        <v>150000</v>
      </c>
      <c r="T55" s="80">
        <v>11545437</v>
      </c>
      <c r="U55" s="80">
        <v>11701443</v>
      </c>
      <c r="V55" s="80">
        <v>12402258</v>
      </c>
      <c r="W55" s="80">
        <v>0</v>
      </c>
      <c r="X55" s="80">
        <v>0</v>
      </c>
      <c r="Y55" s="80">
        <v>0</v>
      </c>
      <c r="Z55" s="80">
        <v>12402258</v>
      </c>
      <c r="AA55" s="80">
        <v>12455669</v>
      </c>
      <c r="AB55" s="80">
        <v>53411</v>
      </c>
      <c r="AC55" s="69">
        <v>6006</v>
      </c>
      <c r="AD55" s="69">
        <v>27</v>
      </c>
      <c r="AE55" s="69">
        <v>0</v>
      </c>
      <c r="AF55" s="80">
        <v>0</v>
      </c>
      <c r="AG55" s="80">
        <v>0</v>
      </c>
      <c r="AH55" s="69">
        <v>0</v>
      </c>
      <c r="AI55" s="69">
        <v>0</v>
      </c>
      <c r="AJ55" s="80">
        <v>0</v>
      </c>
      <c r="AK55" s="80">
        <v>6006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7146</v>
      </c>
      <c r="BB55" s="69">
        <v>0</v>
      </c>
      <c r="BC55" s="69">
        <v>0</v>
      </c>
      <c r="BD55" s="80">
        <v>0</v>
      </c>
      <c r="BE55" s="80">
        <v>0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0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0</v>
      </c>
      <c r="BR55" s="69">
        <v>0</v>
      </c>
      <c r="BS55" s="69">
        <v>0</v>
      </c>
      <c r="BT55" s="80">
        <v>0</v>
      </c>
      <c r="BU55" s="80">
        <v>0</v>
      </c>
      <c r="BV55" s="69">
        <v>0</v>
      </c>
      <c r="BW55" s="69">
        <v>0</v>
      </c>
      <c r="BX55" s="80">
        <v>0</v>
      </c>
      <c r="BY55" s="80">
        <v>0</v>
      </c>
      <c r="BZ55" s="69">
        <v>0</v>
      </c>
      <c r="CA55" s="69">
        <v>0</v>
      </c>
      <c r="CB55" s="80">
        <v>0</v>
      </c>
      <c r="CC55" s="80">
        <v>13152</v>
      </c>
      <c r="CD55" s="69">
        <v>0</v>
      </c>
      <c r="CE55" s="69" t="s">
        <v>420</v>
      </c>
      <c r="CF55" s="69" t="s">
        <v>421</v>
      </c>
      <c r="CG55" s="69" t="s">
        <v>415</v>
      </c>
      <c r="CH55" s="69" t="s">
        <v>415</v>
      </c>
      <c r="CI55" s="69" t="s">
        <v>415</v>
      </c>
      <c r="CJ55" s="68" t="s">
        <v>415</v>
      </c>
      <c r="CK55" s="68">
        <v>45574</v>
      </c>
      <c r="CL55" s="185" t="s">
        <v>578</v>
      </c>
      <c r="CM55" s="67" t="s">
        <v>579</v>
      </c>
      <c r="CN55" s="67" t="s">
        <v>168</v>
      </c>
      <c r="CO55" s="68">
        <v>45481</v>
      </c>
      <c r="CP55" s="185" t="s">
        <v>576</v>
      </c>
      <c r="CQ55" s="67" t="s">
        <v>579</v>
      </c>
      <c r="CR55" s="67" t="s">
        <v>599</v>
      </c>
      <c r="CS55" s="69">
        <v>9851819.8699999992</v>
      </c>
      <c r="CT55" s="69"/>
      <c r="CU55" s="69"/>
      <c r="CV55" s="69">
        <v>0</v>
      </c>
      <c r="CW55" s="69">
        <v>25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CO</v>
      </c>
    </row>
    <row r="56" spans="1:111">
      <c r="A56" t="str">
        <f t="shared" si="4"/>
        <v>03CO</v>
      </c>
      <c r="B56" s="67" t="s">
        <v>2</v>
      </c>
      <c r="C56" s="67" t="s">
        <v>484</v>
      </c>
      <c r="D56" s="67" t="s">
        <v>601</v>
      </c>
      <c r="E56" s="68">
        <v>45224</v>
      </c>
      <c r="F56" s="185" t="s">
        <v>578</v>
      </c>
      <c r="G56" s="67" t="s">
        <v>581</v>
      </c>
      <c r="H56" s="69">
        <v>1</v>
      </c>
      <c r="I56" s="69">
        <v>0</v>
      </c>
      <c r="J56" s="69">
        <v>135</v>
      </c>
      <c r="K56" s="69">
        <v>199</v>
      </c>
      <c r="L56" s="69">
        <v>193</v>
      </c>
      <c r="M56" s="69">
        <v>6</v>
      </c>
      <c r="N56" s="69">
        <v>0</v>
      </c>
      <c r="O56" s="69">
        <v>0</v>
      </c>
      <c r="P56" s="69">
        <v>64</v>
      </c>
      <c r="Q56" s="80">
        <v>0</v>
      </c>
      <c r="R56" s="80">
        <v>3380216</v>
      </c>
      <c r="S56" s="80">
        <v>54568</v>
      </c>
      <c r="T56" s="80">
        <v>3325648</v>
      </c>
      <c r="U56" s="80">
        <v>3380216</v>
      </c>
      <c r="V56" s="80">
        <v>3471279</v>
      </c>
      <c r="W56" s="80">
        <v>0</v>
      </c>
      <c r="X56" s="80">
        <v>0</v>
      </c>
      <c r="Y56" s="80">
        <v>0</v>
      </c>
      <c r="Z56" s="80">
        <v>3471279</v>
      </c>
      <c r="AA56" s="80">
        <v>3471279</v>
      </c>
      <c r="AB56" s="80">
        <v>0</v>
      </c>
      <c r="AC56" s="69">
        <v>0</v>
      </c>
      <c r="AD56" s="69">
        <v>38</v>
      </c>
      <c r="AE56" s="69">
        <v>0</v>
      </c>
      <c r="AF56" s="80">
        <v>0</v>
      </c>
      <c r="AG56" s="80">
        <v>0</v>
      </c>
      <c r="AH56" s="69">
        <v>0</v>
      </c>
      <c r="AI56" s="69">
        <v>0</v>
      </c>
      <c r="AJ56" s="80">
        <v>0</v>
      </c>
      <c r="AK56" s="80">
        <v>0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0</v>
      </c>
      <c r="BB56" s="69">
        <v>0</v>
      </c>
      <c r="BC56" s="69">
        <v>0</v>
      </c>
      <c r="BD56" s="80">
        <v>0</v>
      </c>
      <c r="BE56" s="80">
        <v>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0</v>
      </c>
      <c r="BL56" s="80">
        <v>0</v>
      </c>
      <c r="BM56" s="80">
        <v>0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0</v>
      </c>
      <c r="BV56" s="69">
        <v>0</v>
      </c>
      <c r="BW56" s="69">
        <v>0</v>
      </c>
      <c r="BX56" s="80">
        <v>0</v>
      </c>
      <c r="BY56" s="80">
        <v>0</v>
      </c>
      <c r="BZ56" s="69">
        <v>0</v>
      </c>
      <c r="CA56" s="69">
        <v>0</v>
      </c>
      <c r="CB56" s="80">
        <v>0</v>
      </c>
      <c r="CC56" s="80">
        <v>0</v>
      </c>
      <c r="CD56" s="69">
        <v>0</v>
      </c>
      <c r="CE56" s="69" t="s">
        <v>476</v>
      </c>
      <c r="CF56" s="69" t="s">
        <v>477</v>
      </c>
      <c r="CG56" s="69" t="s">
        <v>415</v>
      </c>
      <c r="CH56" s="69" t="s">
        <v>415</v>
      </c>
      <c r="CI56" s="69" t="s">
        <v>415</v>
      </c>
      <c r="CJ56" s="68" t="s">
        <v>415</v>
      </c>
      <c r="CK56" s="68">
        <v>45645</v>
      </c>
      <c r="CL56" s="185" t="s">
        <v>578</v>
      </c>
      <c r="CM56" s="67" t="s">
        <v>579</v>
      </c>
      <c r="CN56" s="67" t="s">
        <v>168</v>
      </c>
      <c r="CO56" s="68">
        <v>45531</v>
      </c>
      <c r="CP56" s="185" t="s">
        <v>576</v>
      </c>
      <c r="CQ56" s="67" t="s">
        <v>579</v>
      </c>
      <c r="CR56" s="67" t="s">
        <v>596</v>
      </c>
      <c r="CS56" s="69">
        <v>5332275.3600000003</v>
      </c>
      <c r="CT56" s="69"/>
      <c r="CU56" s="69"/>
      <c r="CV56" s="69">
        <v>0</v>
      </c>
      <c r="CW56" s="69">
        <v>26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CO</v>
      </c>
    </row>
    <row r="57" spans="1:111">
      <c r="A57" t="str">
        <f t="shared" si="4"/>
        <v>03CO</v>
      </c>
      <c r="B57" s="67" t="s">
        <v>2</v>
      </c>
      <c r="C57" s="67" t="s">
        <v>236</v>
      </c>
      <c r="D57" s="67" t="s">
        <v>237</v>
      </c>
      <c r="E57" s="68">
        <v>45182</v>
      </c>
      <c r="F57" s="185" t="s">
        <v>576</v>
      </c>
      <c r="G57" s="67" t="s">
        <v>581</v>
      </c>
      <c r="H57" s="69">
        <v>1</v>
      </c>
      <c r="I57" s="69">
        <v>1</v>
      </c>
      <c r="J57" s="69">
        <v>109</v>
      </c>
      <c r="K57" s="69">
        <v>155</v>
      </c>
      <c r="L57" s="69">
        <v>154</v>
      </c>
      <c r="M57" s="69">
        <v>1</v>
      </c>
      <c r="N57" s="69">
        <v>0</v>
      </c>
      <c r="O57" s="69">
        <v>0</v>
      </c>
      <c r="P57" s="69">
        <v>46</v>
      </c>
      <c r="Q57" s="80">
        <v>0</v>
      </c>
      <c r="R57" s="80">
        <v>1444661</v>
      </c>
      <c r="S57" s="80">
        <v>50000</v>
      </c>
      <c r="T57" s="80">
        <v>1394661</v>
      </c>
      <c r="U57" s="80">
        <v>1521683</v>
      </c>
      <c r="V57" s="80">
        <v>1385235</v>
      </c>
      <c r="W57" s="80">
        <v>0</v>
      </c>
      <c r="X57" s="80">
        <v>0</v>
      </c>
      <c r="Y57" s="80">
        <v>0</v>
      </c>
      <c r="Z57" s="80">
        <v>1385235</v>
      </c>
      <c r="AA57" s="80">
        <v>1385235</v>
      </c>
      <c r="AB57" s="80">
        <v>0</v>
      </c>
      <c r="AC57" s="69">
        <v>77022</v>
      </c>
      <c r="AD57" s="69">
        <v>22</v>
      </c>
      <c r="AE57" s="69">
        <v>0</v>
      </c>
      <c r="AF57" s="80">
        <v>0</v>
      </c>
      <c r="AG57" s="80">
        <v>0</v>
      </c>
      <c r="AH57" s="69">
        <v>0</v>
      </c>
      <c r="AI57" s="69">
        <v>0</v>
      </c>
      <c r="AJ57" s="80">
        <v>0</v>
      </c>
      <c r="AK57" s="80">
        <v>77022</v>
      </c>
      <c r="AL57" s="69">
        <v>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0</v>
      </c>
      <c r="BA57" s="80">
        <v>0</v>
      </c>
      <c r="BB57" s="69">
        <v>0</v>
      </c>
      <c r="BC57" s="69">
        <v>0</v>
      </c>
      <c r="BD57" s="80">
        <v>0</v>
      </c>
      <c r="BE57" s="80">
        <v>0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0</v>
      </c>
      <c r="BL57" s="80">
        <v>0</v>
      </c>
      <c r="BM57" s="80">
        <v>0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0</v>
      </c>
      <c r="BX57" s="80">
        <v>0</v>
      </c>
      <c r="BY57" s="80">
        <v>0</v>
      </c>
      <c r="BZ57" s="69">
        <v>0</v>
      </c>
      <c r="CA57" s="69">
        <v>0</v>
      </c>
      <c r="CB57" s="80">
        <v>0</v>
      </c>
      <c r="CC57" s="80">
        <v>77022</v>
      </c>
      <c r="CD57" s="69">
        <v>0</v>
      </c>
      <c r="CE57" s="69" t="s">
        <v>485</v>
      </c>
      <c r="CF57" s="69" t="s">
        <v>486</v>
      </c>
      <c r="CG57" s="69" t="s">
        <v>415</v>
      </c>
      <c r="CH57" s="69" t="s">
        <v>415</v>
      </c>
      <c r="CI57" s="69" t="s">
        <v>415</v>
      </c>
      <c r="CJ57" s="68" t="s">
        <v>415</v>
      </c>
      <c r="CK57" s="68">
        <v>45574</v>
      </c>
      <c r="CL57" s="185" t="s">
        <v>578</v>
      </c>
      <c r="CM57" s="67" t="s">
        <v>579</v>
      </c>
      <c r="CN57" s="67" t="s">
        <v>168</v>
      </c>
      <c r="CO57" s="68">
        <v>45414</v>
      </c>
      <c r="CP57" s="185" t="s">
        <v>580</v>
      </c>
      <c r="CQ57" s="67" t="s">
        <v>581</v>
      </c>
      <c r="CR57" s="67" t="s">
        <v>596</v>
      </c>
      <c r="CS57" s="69">
        <v>2325343.9</v>
      </c>
      <c r="CT57" s="69"/>
      <c r="CU57" s="69"/>
      <c r="CV57" s="69">
        <v>0</v>
      </c>
      <c r="CW57" s="69">
        <v>24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CO</v>
      </c>
    </row>
    <row r="58" spans="1:111">
      <c r="A58" t="str">
        <f t="shared" si="4"/>
        <v>03CO</v>
      </c>
      <c r="B58" s="67" t="s">
        <v>2</v>
      </c>
      <c r="C58" s="67" t="s">
        <v>238</v>
      </c>
      <c r="D58" s="67" t="s">
        <v>239</v>
      </c>
      <c r="E58" s="68">
        <v>45224</v>
      </c>
      <c r="F58" s="185" t="s">
        <v>578</v>
      </c>
      <c r="G58" s="67" t="s">
        <v>581</v>
      </c>
      <c r="H58" s="69">
        <v>1</v>
      </c>
      <c r="I58" s="69">
        <v>1</v>
      </c>
      <c r="J58" s="69">
        <v>140</v>
      </c>
      <c r="K58" s="69">
        <v>184</v>
      </c>
      <c r="L58" s="69">
        <v>127</v>
      </c>
      <c r="M58" s="69">
        <v>57</v>
      </c>
      <c r="N58" s="69">
        <v>0</v>
      </c>
      <c r="O58" s="69">
        <v>0</v>
      </c>
      <c r="P58" s="69">
        <v>29</v>
      </c>
      <c r="Q58" s="80">
        <v>15</v>
      </c>
      <c r="R58" s="80">
        <v>1570117</v>
      </c>
      <c r="S58" s="80">
        <v>50000</v>
      </c>
      <c r="T58" s="80">
        <v>1520117</v>
      </c>
      <c r="U58" s="80">
        <v>1689632</v>
      </c>
      <c r="V58" s="80">
        <v>1597844</v>
      </c>
      <c r="W58" s="80">
        <v>0</v>
      </c>
      <c r="X58" s="80">
        <v>0</v>
      </c>
      <c r="Y58" s="80">
        <v>0</v>
      </c>
      <c r="Z58" s="80">
        <v>1597844</v>
      </c>
      <c r="AA58" s="80">
        <v>1597844</v>
      </c>
      <c r="AB58" s="80">
        <v>0</v>
      </c>
      <c r="AC58" s="69">
        <v>119515</v>
      </c>
      <c r="AD58" s="69">
        <v>12</v>
      </c>
      <c r="AE58" s="69">
        <v>0</v>
      </c>
      <c r="AF58" s="80">
        <v>0</v>
      </c>
      <c r="AG58" s="80">
        <v>0</v>
      </c>
      <c r="AH58" s="69">
        <v>0</v>
      </c>
      <c r="AI58" s="69">
        <v>0</v>
      </c>
      <c r="AJ58" s="80">
        <v>15</v>
      </c>
      <c r="AK58" s="80">
        <v>119515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0</v>
      </c>
      <c r="BD58" s="80">
        <v>0</v>
      </c>
      <c r="BE58" s="80">
        <v>0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0</v>
      </c>
      <c r="BL58" s="80">
        <v>0</v>
      </c>
      <c r="BM58" s="80">
        <v>0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0</v>
      </c>
      <c r="BX58" s="80">
        <v>0</v>
      </c>
      <c r="BY58" s="80">
        <v>0</v>
      </c>
      <c r="BZ58" s="69">
        <v>0</v>
      </c>
      <c r="CA58" s="69">
        <v>0</v>
      </c>
      <c r="CB58" s="80">
        <v>15</v>
      </c>
      <c r="CC58" s="80">
        <v>119515</v>
      </c>
      <c r="CD58" s="69">
        <v>0</v>
      </c>
      <c r="CE58" s="69" t="s">
        <v>485</v>
      </c>
      <c r="CF58" s="69" t="s">
        <v>486</v>
      </c>
      <c r="CG58" s="69" t="s">
        <v>415</v>
      </c>
      <c r="CH58" s="69" t="s">
        <v>415</v>
      </c>
      <c r="CI58" s="69" t="s">
        <v>415</v>
      </c>
      <c r="CJ58" s="68" t="s">
        <v>415</v>
      </c>
      <c r="CK58" s="68">
        <v>45574</v>
      </c>
      <c r="CL58" s="185" t="s">
        <v>578</v>
      </c>
      <c r="CM58" s="67" t="s">
        <v>579</v>
      </c>
      <c r="CN58" s="67" t="s">
        <v>168</v>
      </c>
      <c r="CO58" s="68">
        <v>45436</v>
      </c>
      <c r="CP58" s="185" t="s">
        <v>580</v>
      </c>
      <c r="CQ58" s="67" t="s">
        <v>581</v>
      </c>
      <c r="CR58" s="67" t="s">
        <v>595</v>
      </c>
      <c r="CS58" s="69">
        <v>1925284.7</v>
      </c>
      <c r="CT58" s="69"/>
      <c r="CU58" s="69"/>
      <c r="CV58" s="69">
        <v>0</v>
      </c>
      <c r="CW58" s="69">
        <v>17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CO</v>
      </c>
    </row>
    <row r="59" spans="1:111">
      <c r="A59" t="str">
        <f t="shared" si="4"/>
        <v>03CO</v>
      </c>
      <c r="B59" s="67" t="s">
        <v>2</v>
      </c>
      <c r="C59" s="67" t="s">
        <v>367</v>
      </c>
      <c r="D59" s="67" t="s">
        <v>368</v>
      </c>
      <c r="E59" s="68">
        <v>45266</v>
      </c>
      <c r="F59" s="185" t="s">
        <v>578</v>
      </c>
      <c r="G59" s="67" t="s">
        <v>581</v>
      </c>
      <c r="H59" s="69">
        <v>1</v>
      </c>
      <c r="I59" s="69">
        <v>0</v>
      </c>
      <c r="J59" s="69">
        <v>165</v>
      </c>
      <c r="K59" s="69">
        <v>254</v>
      </c>
      <c r="L59" s="69">
        <v>254</v>
      </c>
      <c r="M59" s="69">
        <v>0</v>
      </c>
      <c r="N59" s="69">
        <v>0</v>
      </c>
      <c r="O59" s="69">
        <v>0</v>
      </c>
      <c r="P59" s="69">
        <v>86</v>
      </c>
      <c r="Q59" s="80">
        <v>3</v>
      </c>
      <c r="R59" s="80">
        <v>1349500</v>
      </c>
      <c r="S59" s="80">
        <v>50000</v>
      </c>
      <c r="T59" s="80">
        <v>1299500</v>
      </c>
      <c r="U59" s="80">
        <v>1349500</v>
      </c>
      <c r="V59" s="80">
        <v>1300591</v>
      </c>
      <c r="W59" s="80">
        <v>0</v>
      </c>
      <c r="X59" s="80">
        <v>0</v>
      </c>
      <c r="Y59" s="80">
        <v>0</v>
      </c>
      <c r="Z59" s="80">
        <v>1300591</v>
      </c>
      <c r="AA59" s="80">
        <v>1300571</v>
      </c>
      <c r="AB59" s="80">
        <v>-20</v>
      </c>
      <c r="AC59" s="69">
        <v>0</v>
      </c>
      <c r="AD59" s="69">
        <v>74</v>
      </c>
      <c r="AE59" s="69">
        <v>0</v>
      </c>
      <c r="AF59" s="80">
        <v>0</v>
      </c>
      <c r="AG59" s="80">
        <v>0</v>
      </c>
      <c r="AH59" s="69">
        <v>0</v>
      </c>
      <c r="AI59" s="69">
        <v>0</v>
      </c>
      <c r="AJ59" s="80">
        <v>3</v>
      </c>
      <c r="AK59" s="80">
        <v>1250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0</v>
      </c>
      <c r="BB59" s="69">
        <v>0</v>
      </c>
      <c r="BC59" s="69">
        <v>0</v>
      </c>
      <c r="BD59" s="80">
        <v>0</v>
      </c>
      <c r="BE59" s="80">
        <v>0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20</v>
      </c>
      <c r="BL59" s="80">
        <v>0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0</v>
      </c>
      <c r="BY59" s="80">
        <v>0</v>
      </c>
      <c r="BZ59" s="69">
        <v>0</v>
      </c>
      <c r="CA59" s="69">
        <v>20</v>
      </c>
      <c r="CB59" s="80">
        <v>3</v>
      </c>
      <c r="CC59" s="80">
        <v>1250</v>
      </c>
      <c r="CD59" s="69">
        <v>0</v>
      </c>
      <c r="CE59" s="69" t="s">
        <v>487</v>
      </c>
      <c r="CF59" s="69" t="s">
        <v>488</v>
      </c>
      <c r="CG59" s="69" t="s">
        <v>415</v>
      </c>
      <c r="CH59" s="69" t="s">
        <v>415</v>
      </c>
      <c r="CI59" s="69" t="s">
        <v>415</v>
      </c>
      <c r="CJ59" s="68" t="s">
        <v>415</v>
      </c>
      <c r="CK59" s="68">
        <v>45645</v>
      </c>
      <c r="CL59" s="185" t="s">
        <v>578</v>
      </c>
      <c r="CM59" s="67" t="s">
        <v>579</v>
      </c>
      <c r="CN59" s="67" t="s">
        <v>168</v>
      </c>
      <c r="CO59" s="68">
        <v>45594</v>
      </c>
      <c r="CP59" s="185" t="s">
        <v>578</v>
      </c>
      <c r="CQ59" s="67" t="s">
        <v>579</v>
      </c>
      <c r="CR59" s="67" t="s">
        <v>599</v>
      </c>
      <c r="CS59" s="69">
        <v>1617297.75</v>
      </c>
      <c r="CT59" s="69"/>
      <c r="CU59" s="69"/>
      <c r="CV59" s="69">
        <v>3</v>
      </c>
      <c r="CW59" s="69">
        <v>12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CO</v>
      </c>
    </row>
    <row r="60" spans="1:111">
      <c r="A60" t="str">
        <f t="shared" si="4"/>
        <v>03DO</v>
      </c>
      <c r="B60" s="67" t="s">
        <v>2</v>
      </c>
      <c r="C60" s="67" t="s">
        <v>210</v>
      </c>
      <c r="D60" s="67" t="s">
        <v>211</v>
      </c>
      <c r="E60" s="68">
        <v>43265</v>
      </c>
      <c r="F60" s="185" t="s">
        <v>580</v>
      </c>
      <c r="G60" s="67" t="s">
        <v>602</v>
      </c>
      <c r="H60" s="69">
        <v>1</v>
      </c>
      <c r="I60" s="69">
        <v>11</v>
      </c>
      <c r="J60" s="69">
        <v>1325</v>
      </c>
      <c r="K60" s="69">
        <v>2106</v>
      </c>
      <c r="L60" s="69">
        <v>2106</v>
      </c>
      <c r="M60" s="69">
        <v>0</v>
      </c>
      <c r="N60" s="69">
        <v>0</v>
      </c>
      <c r="O60" s="69">
        <v>0</v>
      </c>
      <c r="P60" s="69">
        <v>767</v>
      </c>
      <c r="Q60" s="80">
        <v>14</v>
      </c>
      <c r="R60" s="80">
        <v>31708584</v>
      </c>
      <c r="S60" s="80">
        <v>150000</v>
      </c>
      <c r="T60" s="80">
        <v>31558584</v>
      </c>
      <c r="U60" s="80">
        <v>32410332</v>
      </c>
      <c r="V60" s="80">
        <v>32832992</v>
      </c>
      <c r="W60" s="80">
        <v>0</v>
      </c>
      <c r="X60" s="80">
        <v>0</v>
      </c>
      <c r="Y60" s="80">
        <v>0</v>
      </c>
      <c r="Z60" s="80">
        <v>32832992</v>
      </c>
      <c r="AA60" s="80">
        <v>33087185</v>
      </c>
      <c r="AB60" s="80">
        <v>254193</v>
      </c>
      <c r="AC60" s="69">
        <v>701748</v>
      </c>
      <c r="AD60" s="69">
        <v>414</v>
      </c>
      <c r="AE60" s="69">
        <v>0</v>
      </c>
      <c r="AF60" s="80">
        <v>0</v>
      </c>
      <c r="AG60" s="80">
        <v>391404</v>
      </c>
      <c r="AH60" s="69">
        <v>0</v>
      </c>
      <c r="AI60" s="69">
        <v>198</v>
      </c>
      <c r="AJ60" s="80">
        <v>10</v>
      </c>
      <c r="AK60" s="80">
        <v>243931</v>
      </c>
      <c r="AL60" s="69">
        <v>56594</v>
      </c>
      <c r="AM60" s="69">
        <v>0</v>
      </c>
      <c r="AN60" s="80">
        <v>0</v>
      </c>
      <c r="AO60" s="80">
        <v>0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19</v>
      </c>
      <c r="AZ60" s="80">
        <v>0</v>
      </c>
      <c r="BA60" s="80">
        <v>103110</v>
      </c>
      <c r="BB60" s="69">
        <v>0</v>
      </c>
      <c r="BC60" s="69">
        <v>0</v>
      </c>
      <c r="BD60" s="80">
        <v>0</v>
      </c>
      <c r="BE60" s="80">
        <v>0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4</v>
      </c>
      <c r="BM60" s="80">
        <v>8063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0</v>
      </c>
      <c r="BU60" s="80">
        <v>0</v>
      </c>
      <c r="BV60" s="69">
        <v>0</v>
      </c>
      <c r="BW60" s="69">
        <v>0</v>
      </c>
      <c r="BX60" s="80">
        <v>0</v>
      </c>
      <c r="BY60" s="80">
        <v>0</v>
      </c>
      <c r="BZ60" s="69">
        <v>0</v>
      </c>
      <c r="CA60" s="69">
        <v>217</v>
      </c>
      <c r="CB60" s="80">
        <v>14</v>
      </c>
      <c r="CC60" s="80">
        <v>746509</v>
      </c>
      <c r="CD60" s="69">
        <v>56594</v>
      </c>
      <c r="CE60" s="69" t="s">
        <v>464</v>
      </c>
      <c r="CF60" s="69" t="s">
        <v>465</v>
      </c>
      <c r="CG60" s="69" t="s">
        <v>415</v>
      </c>
      <c r="CH60" s="69" t="s">
        <v>415</v>
      </c>
      <c r="CI60" s="69" t="s">
        <v>415</v>
      </c>
      <c r="CJ60" s="68" t="s">
        <v>415</v>
      </c>
      <c r="CK60" s="68">
        <v>45582</v>
      </c>
      <c r="CL60" s="185" t="s">
        <v>578</v>
      </c>
      <c r="CM60" s="67" t="s">
        <v>579</v>
      </c>
      <c r="CN60" s="67" t="s">
        <v>168</v>
      </c>
      <c r="CO60" s="68">
        <v>45433</v>
      </c>
      <c r="CP60" s="185" t="s">
        <v>580</v>
      </c>
      <c r="CQ60" s="67" t="s">
        <v>581</v>
      </c>
      <c r="CR60" s="67" t="s">
        <v>603</v>
      </c>
      <c r="CS60" s="69">
        <v>25965925.899999999</v>
      </c>
      <c r="CT60" s="69"/>
      <c r="CU60" s="69"/>
      <c r="CV60" s="69">
        <v>14</v>
      </c>
      <c r="CW60" s="69">
        <v>136</v>
      </c>
      <c r="CX60" s="69">
        <v>0</v>
      </c>
      <c r="CY60" s="69">
        <v>0</v>
      </c>
      <c r="CZ60" s="69">
        <v>0</v>
      </c>
      <c r="DA60" s="69">
        <v>0</v>
      </c>
      <c r="DG60" t="str">
        <f t="shared" si="1"/>
        <v>DO</v>
      </c>
    </row>
    <row r="61" spans="1:111">
      <c r="A61" t="str">
        <f t="shared" si="4"/>
        <v>03DO</v>
      </c>
      <c r="B61" s="67" t="s">
        <v>2</v>
      </c>
      <c r="C61" s="67" t="s">
        <v>401</v>
      </c>
      <c r="D61" s="67" t="s">
        <v>402</v>
      </c>
      <c r="E61" s="68">
        <v>44903</v>
      </c>
      <c r="F61" s="185" t="s">
        <v>578</v>
      </c>
      <c r="G61" s="67" t="s">
        <v>584</v>
      </c>
      <c r="H61" s="69">
        <v>2</v>
      </c>
      <c r="I61" s="69">
        <v>0</v>
      </c>
      <c r="J61" s="69">
        <v>180</v>
      </c>
      <c r="K61" s="69">
        <v>288</v>
      </c>
      <c r="L61" s="69">
        <v>287</v>
      </c>
      <c r="M61" s="69">
        <v>1</v>
      </c>
      <c r="N61" s="69">
        <v>0</v>
      </c>
      <c r="O61" s="69">
        <v>0</v>
      </c>
      <c r="P61" s="69">
        <v>108</v>
      </c>
      <c r="Q61" s="80">
        <v>0</v>
      </c>
      <c r="R61" s="80">
        <v>4255368</v>
      </c>
      <c r="S61" s="80">
        <v>50000</v>
      </c>
      <c r="T61" s="80">
        <v>4205368</v>
      </c>
      <c r="U61" s="80">
        <v>4255368</v>
      </c>
      <c r="V61" s="80">
        <v>4147787</v>
      </c>
      <c r="W61" s="80">
        <v>0</v>
      </c>
      <c r="X61" s="80">
        <v>0</v>
      </c>
      <c r="Y61" s="80">
        <v>0</v>
      </c>
      <c r="Z61" s="80">
        <v>4147787</v>
      </c>
      <c r="AA61" s="80">
        <v>4133951</v>
      </c>
      <c r="AB61" s="80">
        <v>-13836</v>
      </c>
      <c r="AC61" s="69">
        <v>0</v>
      </c>
      <c r="AD61" s="69">
        <v>46</v>
      </c>
      <c r="AE61" s="69">
        <v>0</v>
      </c>
      <c r="AF61" s="80">
        <v>0</v>
      </c>
      <c r="AG61" s="80">
        <v>0</v>
      </c>
      <c r="AH61" s="69">
        <v>0</v>
      </c>
      <c r="AI61" s="69">
        <v>0</v>
      </c>
      <c r="AJ61" s="80">
        <v>0</v>
      </c>
      <c r="AK61" s="80">
        <v>0</v>
      </c>
      <c r="AL61" s="69">
        <v>0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0</v>
      </c>
      <c r="BL61" s="80">
        <v>0</v>
      </c>
      <c r="BM61" s="80">
        <v>0</v>
      </c>
      <c r="BN61" s="69">
        <v>0</v>
      </c>
      <c r="BO61" s="69">
        <v>0</v>
      </c>
      <c r="BP61" s="80">
        <v>0</v>
      </c>
      <c r="BQ61" s="80">
        <v>0</v>
      </c>
      <c r="BR61" s="69">
        <v>0</v>
      </c>
      <c r="BS61" s="69">
        <v>21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21</v>
      </c>
      <c r="CB61" s="80">
        <v>0</v>
      </c>
      <c r="CC61" s="80">
        <v>0</v>
      </c>
      <c r="CD61" s="69">
        <v>0</v>
      </c>
      <c r="CE61" s="69" t="s">
        <v>420</v>
      </c>
      <c r="CF61" s="69" t="s">
        <v>421</v>
      </c>
      <c r="CG61" s="69" t="s">
        <v>415</v>
      </c>
      <c r="CH61" s="69" t="s">
        <v>415</v>
      </c>
      <c r="CI61" s="69" t="s">
        <v>415</v>
      </c>
      <c r="CJ61" s="68" t="s">
        <v>415</v>
      </c>
      <c r="CK61" s="68">
        <v>45483</v>
      </c>
      <c r="CL61" s="185" t="s">
        <v>576</v>
      </c>
      <c r="CM61" s="67" t="s">
        <v>579</v>
      </c>
      <c r="CN61" s="67" t="s">
        <v>168</v>
      </c>
      <c r="CO61" s="68">
        <v>45408</v>
      </c>
      <c r="CP61" s="185" t="s">
        <v>580</v>
      </c>
      <c r="CQ61" s="67" t="s">
        <v>581</v>
      </c>
      <c r="CR61" s="67" t="s">
        <v>597</v>
      </c>
      <c r="CS61" s="69">
        <v>4883807.47</v>
      </c>
      <c r="CT61" s="69"/>
      <c r="CU61" s="69"/>
      <c r="CV61" s="69">
        <v>0</v>
      </c>
      <c r="CW61" s="69">
        <v>41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DO</v>
      </c>
    </row>
    <row r="62" spans="1:111">
      <c r="A62" t="str">
        <f t="shared" si="4"/>
        <v>03DO</v>
      </c>
      <c r="B62" s="67" t="s">
        <v>2</v>
      </c>
      <c r="C62" s="67" t="s">
        <v>466</v>
      </c>
      <c r="D62" s="67" t="s">
        <v>604</v>
      </c>
      <c r="E62" s="68">
        <v>45148</v>
      </c>
      <c r="F62" s="185" t="s">
        <v>576</v>
      </c>
      <c r="G62" s="67" t="s">
        <v>581</v>
      </c>
      <c r="H62" s="69">
        <v>1</v>
      </c>
      <c r="I62" s="69">
        <v>0</v>
      </c>
      <c r="J62" s="69">
        <v>137</v>
      </c>
      <c r="K62" s="69">
        <v>196</v>
      </c>
      <c r="L62" s="69">
        <v>182</v>
      </c>
      <c r="M62" s="69">
        <v>14</v>
      </c>
      <c r="N62" s="69">
        <v>0</v>
      </c>
      <c r="O62" s="69">
        <v>0</v>
      </c>
      <c r="P62" s="69">
        <v>59</v>
      </c>
      <c r="Q62" s="80">
        <v>0</v>
      </c>
      <c r="R62" s="80">
        <v>3130216</v>
      </c>
      <c r="S62" s="80">
        <v>50000</v>
      </c>
      <c r="T62" s="80">
        <v>3080216</v>
      </c>
      <c r="U62" s="80">
        <v>3130216</v>
      </c>
      <c r="V62" s="80">
        <v>3176618</v>
      </c>
      <c r="W62" s="80">
        <v>0</v>
      </c>
      <c r="X62" s="80">
        <v>0</v>
      </c>
      <c r="Y62" s="80">
        <v>0</v>
      </c>
      <c r="Z62" s="80">
        <v>3176618</v>
      </c>
      <c r="AA62" s="80">
        <v>3169412</v>
      </c>
      <c r="AB62" s="80">
        <v>-7206</v>
      </c>
      <c r="AC62" s="69">
        <v>0</v>
      </c>
      <c r="AD62" s="69">
        <v>35</v>
      </c>
      <c r="AE62" s="69">
        <v>0</v>
      </c>
      <c r="AF62" s="80">
        <v>0</v>
      </c>
      <c r="AG62" s="80">
        <v>0</v>
      </c>
      <c r="AH62" s="69">
        <v>0</v>
      </c>
      <c r="AI62" s="69">
        <v>0</v>
      </c>
      <c r="AJ62" s="80">
        <v>0</v>
      </c>
      <c r="AK62" s="80">
        <v>0</v>
      </c>
      <c r="AL62" s="69">
        <v>0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0</v>
      </c>
      <c r="AZ62" s="80">
        <v>0</v>
      </c>
      <c r="BA62" s="80">
        <v>0</v>
      </c>
      <c r="BB62" s="69">
        <v>0</v>
      </c>
      <c r="BC62" s="69">
        <v>0</v>
      </c>
      <c r="BD62" s="80">
        <v>0</v>
      </c>
      <c r="BE62" s="80">
        <v>0</v>
      </c>
      <c r="BF62" s="69">
        <v>0</v>
      </c>
      <c r="BG62" s="69">
        <v>0</v>
      </c>
      <c r="BH62" s="80">
        <v>0</v>
      </c>
      <c r="BI62" s="80">
        <v>0</v>
      </c>
      <c r="BJ62" s="69">
        <v>0</v>
      </c>
      <c r="BK62" s="69">
        <v>0</v>
      </c>
      <c r="BL62" s="80">
        <v>0</v>
      </c>
      <c r="BM62" s="80">
        <v>0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0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0</v>
      </c>
      <c r="CB62" s="80">
        <v>0</v>
      </c>
      <c r="CC62" s="80">
        <v>0</v>
      </c>
      <c r="CD62" s="69">
        <v>0</v>
      </c>
      <c r="CE62" s="69" t="s">
        <v>420</v>
      </c>
      <c r="CF62" s="69" t="s">
        <v>421</v>
      </c>
      <c r="CG62" s="69" t="s">
        <v>415</v>
      </c>
      <c r="CH62" s="69" t="s">
        <v>415</v>
      </c>
      <c r="CI62" s="69" t="s">
        <v>415</v>
      </c>
      <c r="CJ62" s="68" t="s">
        <v>415</v>
      </c>
      <c r="CK62" s="68">
        <v>45540</v>
      </c>
      <c r="CL62" s="185" t="s">
        <v>576</v>
      </c>
      <c r="CM62" s="67" t="s">
        <v>579</v>
      </c>
      <c r="CN62" s="67" t="s">
        <v>168</v>
      </c>
      <c r="CO62" s="68">
        <v>45426</v>
      </c>
      <c r="CP62" s="185" t="s">
        <v>580</v>
      </c>
      <c r="CQ62" s="67" t="s">
        <v>581</v>
      </c>
      <c r="CR62" s="67" t="s">
        <v>597</v>
      </c>
      <c r="CS62" s="69">
        <v>4310827.71</v>
      </c>
      <c r="CT62" s="69"/>
      <c r="CU62" s="69"/>
      <c r="CV62" s="69">
        <v>0</v>
      </c>
      <c r="CW62" s="69">
        <v>24</v>
      </c>
      <c r="CX62" s="69">
        <v>0</v>
      </c>
      <c r="CY62" s="69">
        <v>0</v>
      </c>
      <c r="CZ62" s="69">
        <v>0</v>
      </c>
      <c r="DA62" s="69">
        <v>0</v>
      </c>
      <c r="DG62" t="str">
        <f t="shared" si="1"/>
        <v>DO</v>
      </c>
    </row>
    <row r="63" spans="1:111">
      <c r="A63" t="str">
        <f t="shared" si="4"/>
        <v>03DO</v>
      </c>
      <c r="B63" s="67" t="s">
        <v>2</v>
      </c>
      <c r="C63" s="67" t="s">
        <v>212</v>
      </c>
      <c r="D63" s="67" t="s">
        <v>213</v>
      </c>
      <c r="E63" s="68">
        <v>44910</v>
      </c>
      <c r="F63" s="185" t="s">
        <v>578</v>
      </c>
      <c r="G63" s="67" t="s">
        <v>584</v>
      </c>
      <c r="H63" s="69">
        <v>2</v>
      </c>
      <c r="I63" s="69">
        <v>2</v>
      </c>
      <c r="J63" s="69">
        <v>150</v>
      </c>
      <c r="K63" s="69">
        <v>258</v>
      </c>
      <c r="L63" s="69">
        <v>257</v>
      </c>
      <c r="M63" s="69">
        <v>1</v>
      </c>
      <c r="N63" s="69">
        <v>0</v>
      </c>
      <c r="O63" s="69">
        <v>0</v>
      </c>
      <c r="P63" s="69">
        <v>103</v>
      </c>
      <c r="Q63" s="80">
        <v>5</v>
      </c>
      <c r="R63" s="80">
        <v>3980189</v>
      </c>
      <c r="S63" s="80">
        <v>50000</v>
      </c>
      <c r="T63" s="80">
        <v>3930189</v>
      </c>
      <c r="U63" s="80">
        <v>4006691</v>
      </c>
      <c r="V63" s="80">
        <v>4118899</v>
      </c>
      <c r="W63" s="80">
        <v>0</v>
      </c>
      <c r="X63" s="80">
        <v>0</v>
      </c>
      <c r="Y63" s="80">
        <v>0</v>
      </c>
      <c r="Z63" s="80">
        <v>4118899</v>
      </c>
      <c r="AA63" s="80">
        <v>4101914</v>
      </c>
      <c r="AB63" s="80">
        <v>-16986</v>
      </c>
      <c r="AC63" s="69">
        <v>26502</v>
      </c>
      <c r="AD63" s="69">
        <v>75</v>
      </c>
      <c r="AE63" s="69">
        <v>0</v>
      </c>
      <c r="AF63" s="80">
        <v>0</v>
      </c>
      <c r="AG63" s="80">
        <v>0</v>
      </c>
      <c r="AH63" s="69">
        <v>0</v>
      </c>
      <c r="AI63" s="69">
        <v>0</v>
      </c>
      <c r="AJ63" s="80">
        <v>5</v>
      </c>
      <c r="AK63" s="80">
        <v>26502</v>
      </c>
      <c r="AL63" s="69">
        <v>0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0</v>
      </c>
      <c r="AZ63" s="80">
        <v>0</v>
      </c>
      <c r="BA63" s="80">
        <v>0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0</v>
      </c>
      <c r="BX63" s="80">
        <v>0</v>
      </c>
      <c r="BY63" s="80">
        <v>0</v>
      </c>
      <c r="BZ63" s="69">
        <v>0</v>
      </c>
      <c r="CA63" s="69">
        <v>0</v>
      </c>
      <c r="CB63" s="80">
        <v>5</v>
      </c>
      <c r="CC63" s="80">
        <v>26502</v>
      </c>
      <c r="CD63" s="69">
        <v>0</v>
      </c>
      <c r="CE63" s="69" t="s">
        <v>442</v>
      </c>
      <c r="CF63" s="69" t="s">
        <v>443</v>
      </c>
      <c r="CG63" s="69" t="s">
        <v>415</v>
      </c>
      <c r="CH63" s="69" t="s">
        <v>415</v>
      </c>
      <c r="CI63" s="69" t="s">
        <v>415</v>
      </c>
      <c r="CJ63" s="68" t="s">
        <v>415</v>
      </c>
      <c r="CK63" s="68">
        <v>45496</v>
      </c>
      <c r="CL63" s="185" t="s">
        <v>576</v>
      </c>
      <c r="CM63" s="67" t="s">
        <v>579</v>
      </c>
      <c r="CN63" s="67" t="s">
        <v>168</v>
      </c>
      <c r="CO63" s="68">
        <v>45355</v>
      </c>
      <c r="CP63" s="185" t="s">
        <v>583</v>
      </c>
      <c r="CQ63" s="67" t="s">
        <v>581</v>
      </c>
      <c r="CR63" s="67" t="s">
        <v>599</v>
      </c>
      <c r="CS63" s="69">
        <v>4847741.78</v>
      </c>
      <c r="CT63" s="69"/>
      <c r="CU63" s="69"/>
      <c r="CV63" s="69">
        <v>0</v>
      </c>
      <c r="CW63" s="69">
        <v>28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DO</v>
      </c>
    </row>
    <row r="64" spans="1:111">
      <c r="A64" t="str">
        <f t="shared" si="4"/>
        <v>03DO</v>
      </c>
      <c r="B64" s="67" t="s">
        <v>2</v>
      </c>
      <c r="C64" s="67" t="s">
        <v>214</v>
      </c>
      <c r="D64" s="67" t="s">
        <v>215</v>
      </c>
      <c r="E64" s="68">
        <v>45120</v>
      </c>
      <c r="F64" s="185" t="s">
        <v>576</v>
      </c>
      <c r="G64" s="67" t="s">
        <v>581</v>
      </c>
      <c r="H64" s="69">
        <v>1</v>
      </c>
      <c r="I64" s="69">
        <v>2</v>
      </c>
      <c r="J64" s="69">
        <v>90</v>
      </c>
      <c r="K64" s="69">
        <v>164</v>
      </c>
      <c r="L64" s="69">
        <v>164</v>
      </c>
      <c r="M64" s="69">
        <v>0</v>
      </c>
      <c r="N64" s="69">
        <v>0</v>
      </c>
      <c r="O64" s="69">
        <v>0</v>
      </c>
      <c r="P64" s="69">
        <v>72</v>
      </c>
      <c r="Q64" s="80">
        <v>2</v>
      </c>
      <c r="R64" s="80">
        <v>3139310</v>
      </c>
      <c r="S64" s="80">
        <v>50000</v>
      </c>
      <c r="T64" s="80">
        <v>3089310</v>
      </c>
      <c r="U64" s="80">
        <v>3241997</v>
      </c>
      <c r="V64" s="80">
        <v>3289104</v>
      </c>
      <c r="W64" s="80">
        <v>70000</v>
      </c>
      <c r="X64" s="80">
        <v>800</v>
      </c>
      <c r="Y64" s="80">
        <v>70800</v>
      </c>
      <c r="Z64" s="80">
        <v>3359904</v>
      </c>
      <c r="AA64" s="80">
        <v>3289104</v>
      </c>
      <c r="AB64" s="80">
        <v>-70800</v>
      </c>
      <c r="AC64" s="69">
        <v>102687</v>
      </c>
      <c r="AD64" s="69">
        <v>21</v>
      </c>
      <c r="AE64" s="69">
        <v>0</v>
      </c>
      <c r="AF64" s="80">
        <v>0</v>
      </c>
      <c r="AG64" s="80">
        <v>0</v>
      </c>
      <c r="AH64" s="69">
        <v>0</v>
      </c>
      <c r="AI64" s="69">
        <v>0</v>
      </c>
      <c r="AJ64" s="80">
        <v>0</v>
      </c>
      <c r="AK64" s="80">
        <v>0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0</v>
      </c>
      <c r="AZ64" s="80">
        <v>2</v>
      </c>
      <c r="BA64" s="80">
        <v>121800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0</v>
      </c>
      <c r="BL64" s="80">
        <v>0</v>
      </c>
      <c r="BM64" s="80">
        <v>0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0</v>
      </c>
      <c r="BX64" s="80">
        <v>0</v>
      </c>
      <c r="BY64" s="80">
        <v>0</v>
      </c>
      <c r="BZ64" s="69">
        <v>0</v>
      </c>
      <c r="CA64" s="69">
        <v>0</v>
      </c>
      <c r="CB64" s="80">
        <v>2</v>
      </c>
      <c r="CC64" s="80">
        <v>121800</v>
      </c>
      <c r="CD64" s="69">
        <v>0</v>
      </c>
      <c r="CE64" s="69" t="s">
        <v>459</v>
      </c>
      <c r="CF64" s="69" t="s">
        <v>460</v>
      </c>
      <c r="CG64" s="69" t="s">
        <v>415</v>
      </c>
      <c r="CH64" s="69" t="s">
        <v>415</v>
      </c>
      <c r="CI64" s="69" t="s">
        <v>415</v>
      </c>
      <c r="CJ64" s="68" t="s">
        <v>415</v>
      </c>
      <c r="CK64" s="68">
        <v>45540</v>
      </c>
      <c r="CL64" s="185" t="s">
        <v>576</v>
      </c>
      <c r="CM64" s="67" t="s">
        <v>579</v>
      </c>
      <c r="CN64" s="67" t="s">
        <v>168</v>
      </c>
      <c r="CO64" s="68">
        <v>45461</v>
      </c>
      <c r="CP64" s="185" t="s">
        <v>580</v>
      </c>
      <c r="CQ64" s="67" t="s">
        <v>581</v>
      </c>
      <c r="CR64" s="67" t="s">
        <v>597</v>
      </c>
      <c r="CS64" s="69">
        <v>2935413.97</v>
      </c>
      <c r="CT64" s="69" t="s">
        <v>467</v>
      </c>
      <c r="CU64" s="69" t="s">
        <v>468</v>
      </c>
      <c r="CV64" s="69">
        <v>2</v>
      </c>
      <c r="CW64" s="69">
        <v>35</v>
      </c>
      <c r="CX64" s="69">
        <v>0</v>
      </c>
      <c r="CY64" s="69">
        <v>0</v>
      </c>
      <c r="CZ64" s="69">
        <v>0</v>
      </c>
      <c r="DA64" s="69">
        <v>0</v>
      </c>
      <c r="DG64" t="str">
        <f t="shared" si="1"/>
        <v>DO</v>
      </c>
    </row>
    <row r="65" spans="1:111">
      <c r="A65" t="str">
        <f t="shared" ref="A65:A96" si="5">CONCATENATE(B65,DG65)</f>
        <v>03DO</v>
      </c>
      <c r="B65" s="67" t="s">
        <v>2</v>
      </c>
      <c r="C65" s="67" t="s">
        <v>469</v>
      </c>
      <c r="D65" s="67" t="s">
        <v>605</v>
      </c>
      <c r="E65" s="68">
        <v>45239</v>
      </c>
      <c r="F65" s="185" t="s">
        <v>578</v>
      </c>
      <c r="G65" s="67" t="s">
        <v>581</v>
      </c>
      <c r="H65" s="69">
        <v>1</v>
      </c>
      <c r="I65" s="69">
        <v>0</v>
      </c>
      <c r="J65" s="69">
        <v>120</v>
      </c>
      <c r="K65" s="69">
        <v>128</v>
      </c>
      <c r="L65" s="69">
        <v>124</v>
      </c>
      <c r="M65" s="69">
        <v>4</v>
      </c>
      <c r="N65" s="69">
        <v>0</v>
      </c>
      <c r="O65" s="69">
        <v>0</v>
      </c>
      <c r="P65" s="69">
        <v>8</v>
      </c>
      <c r="Q65" s="80">
        <v>0</v>
      </c>
      <c r="R65" s="80">
        <v>2175239</v>
      </c>
      <c r="S65" s="80">
        <v>50000</v>
      </c>
      <c r="T65" s="80">
        <v>2125239</v>
      </c>
      <c r="U65" s="80">
        <v>2175239</v>
      </c>
      <c r="V65" s="80">
        <v>2183626</v>
      </c>
      <c r="W65" s="80">
        <v>0</v>
      </c>
      <c r="X65" s="80">
        <v>0</v>
      </c>
      <c r="Y65" s="80">
        <v>0</v>
      </c>
      <c r="Z65" s="80">
        <v>2183626</v>
      </c>
      <c r="AA65" s="80">
        <v>2183626</v>
      </c>
      <c r="AB65" s="80">
        <v>0</v>
      </c>
      <c r="AC65" s="69">
        <v>0</v>
      </c>
      <c r="AD65" s="69">
        <v>5</v>
      </c>
      <c r="AE65" s="69">
        <v>0</v>
      </c>
      <c r="AF65" s="80">
        <v>0</v>
      </c>
      <c r="AG65" s="80">
        <v>0</v>
      </c>
      <c r="AH65" s="69">
        <v>0</v>
      </c>
      <c r="AI65" s="69">
        <v>0</v>
      </c>
      <c r="AJ65" s="80">
        <v>0</v>
      </c>
      <c r="AK65" s="80">
        <v>0</v>
      </c>
      <c r="AL65" s="69">
        <v>0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0</v>
      </c>
      <c r="AZ65" s="80">
        <v>0</v>
      </c>
      <c r="BA65" s="80">
        <v>0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0</v>
      </c>
      <c r="BL65" s="80">
        <v>0</v>
      </c>
      <c r="BM65" s="80">
        <v>0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0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0</v>
      </c>
      <c r="CB65" s="80">
        <v>0</v>
      </c>
      <c r="CC65" s="80">
        <v>0</v>
      </c>
      <c r="CD65" s="69">
        <v>0</v>
      </c>
      <c r="CE65" s="69" t="s">
        <v>420</v>
      </c>
      <c r="CF65" s="69" t="s">
        <v>421</v>
      </c>
      <c r="CG65" s="69" t="s">
        <v>415</v>
      </c>
      <c r="CH65" s="69" t="s">
        <v>415</v>
      </c>
      <c r="CI65" s="69" t="s">
        <v>415</v>
      </c>
      <c r="CJ65" s="68" t="s">
        <v>415</v>
      </c>
      <c r="CK65" s="68">
        <v>45630</v>
      </c>
      <c r="CL65" s="185" t="s">
        <v>578</v>
      </c>
      <c r="CM65" s="67" t="s">
        <v>579</v>
      </c>
      <c r="CN65" s="67" t="s">
        <v>168</v>
      </c>
      <c r="CO65" s="68">
        <v>45464</v>
      </c>
      <c r="CP65" s="185" t="s">
        <v>580</v>
      </c>
      <c r="CQ65" s="67" t="s">
        <v>581</v>
      </c>
      <c r="CR65" s="67" t="s">
        <v>595</v>
      </c>
      <c r="CS65" s="69">
        <v>3085002.9</v>
      </c>
      <c r="CT65" s="69"/>
      <c r="CU65" s="69"/>
      <c r="CV65" s="69">
        <v>0</v>
      </c>
      <c r="CW65" s="69">
        <v>3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128" si="6">IF(LEFT(C65,1)="E","DO","CO")</f>
        <v>DO</v>
      </c>
    </row>
    <row r="66" spans="1:111">
      <c r="A66" t="str">
        <f t="shared" si="5"/>
        <v>04CO</v>
      </c>
      <c r="B66" s="67" t="s">
        <v>3</v>
      </c>
      <c r="C66" s="67" t="s">
        <v>248</v>
      </c>
      <c r="D66" s="67" t="s">
        <v>249</v>
      </c>
      <c r="E66" s="68">
        <v>43131</v>
      </c>
      <c r="F66" s="185" t="s">
        <v>583</v>
      </c>
      <c r="G66" s="67" t="s">
        <v>602</v>
      </c>
      <c r="H66" s="69">
        <v>2</v>
      </c>
      <c r="I66" s="69">
        <v>10</v>
      </c>
      <c r="J66" s="69">
        <v>1049</v>
      </c>
      <c r="K66" s="69">
        <v>1423</v>
      </c>
      <c r="L66" s="69">
        <v>1423</v>
      </c>
      <c r="M66" s="69">
        <v>0</v>
      </c>
      <c r="N66" s="69">
        <v>0</v>
      </c>
      <c r="O66" s="69">
        <v>0</v>
      </c>
      <c r="P66" s="69">
        <v>263</v>
      </c>
      <c r="Q66" s="80">
        <v>111</v>
      </c>
      <c r="R66" s="80">
        <v>33359900</v>
      </c>
      <c r="S66" s="80">
        <v>182880</v>
      </c>
      <c r="T66" s="80">
        <v>33177020</v>
      </c>
      <c r="U66" s="80">
        <v>33746993</v>
      </c>
      <c r="V66" s="80">
        <v>33295065</v>
      </c>
      <c r="W66" s="80">
        <v>0</v>
      </c>
      <c r="X66" s="80">
        <v>-75000</v>
      </c>
      <c r="Y66" s="80">
        <v>-75000</v>
      </c>
      <c r="Z66" s="80">
        <v>33220065</v>
      </c>
      <c r="AA66" s="80">
        <v>33597249</v>
      </c>
      <c r="AB66" s="80">
        <v>421739</v>
      </c>
      <c r="AC66" s="69">
        <v>387093</v>
      </c>
      <c r="AD66" s="69">
        <v>176</v>
      </c>
      <c r="AE66" s="69">
        <v>0</v>
      </c>
      <c r="AF66" s="80">
        <v>0</v>
      </c>
      <c r="AG66" s="80">
        <v>456573</v>
      </c>
      <c r="AH66" s="69">
        <v>0</v>
      </c>
      <c r="AI66" s="69">
        <v>0</v>
      </c>
      <c r="AJ66" s="80">
        <v>0</v>
      </c>
      <c r="AK66" s="80">
        <v>-143555</v>
      </c>
      <c r="AL66" s="69">
        <v>0</v>
      </c>
      <c r="AM66" s="69">
        <v>0</v>
      </c>
      <c r="AN66" s="80">
        <v>0</v>
      </c>
      <c r="AO66" s="80">
        <v>0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0</v>
      </c>
      <c r="AZ66" s="80">
        <v>0</v>
      </c>
      <c r="BA66" s="80">
        <v>1188</v>
      </c>
      <c r="BB66" s="69">
        <v>0</v>
      </c>
      <c r="BC66" s="69">
        <v>0</v>
      </c>
      <c r="BD66" s="80">
        <v>71</v>
      </c>
      <c r="BE66" s="80">
        <v>56466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0</v>
      </c>
      <c r="BL66" s="80">
        <v>0</v>
      </c>
      <c r="BM66" s="80">
        <v>32197</v>
      </c>
      <c r="BN66" s="69">
        <v>0</v>
      </c>
      <c r="BO66" s="69">
        <v>0</v>
      </c>
      <c r="BP66" s="80">
        <v>40</v>
      </c>
      <c r="BQ66" s="80">
        <v>81324</v>
      </c>
      <c r="BR66" s="69">
        <v>79113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0</v>
      </c>
      <c r="CB66" s="80">
        <v>111</v>
      </c>
      <c r="CC66" s="80">
        <v>484193</v>
      </c>
      <c r="CD66" s="69">
        <v>79113</v>
      </c>
      <c r="CE66" s="69" t="s">
        <v>509</v>
      </c>
      <c r="CF66" s="69" t="s">
        <v>510</v>
      </c>
      <c r="CG66" s="69" t="s">
        <v>415</v>
      </c>
      <c r="CH66" s="69" t="s">
        <v>415</v>
      </c>
      <c r="CI66" s="69" t="s">
        <v>415</v>
      </c>
      <c r="CJ66" s="68" t="s">
        <v>415</v>
      </c>
      <c r="CK66" s="68">
        <v>45582</v>
      </c>
      <c r="CL66" s="185" t="s">
        <v>578</v>
      </c>
      <c r="CM66" s="67" t="s">
        <v>579</v>
      </c>
      <c r="CN66" s="67" t="s">
        <v>168</v>
      </c>
      <c r="CO66" s="68">
        <v>44734</v>
      </c>
      <c r="CP66" s="185" t="s">
        <v>580</v>
      </c>
      <c r="CQ66" s="67" t="s">
        <v>577</v>
      </c>
      <c r="CR66" s="67" t="s">
        <v>606</v>
      </c>
      <c r="CS66" s="69">
        <v>37475055.579999998</v>
      </c>
      <c r="CT66" s="69" t="s">
        <v>511</v>
      </c>
      <c r="CU66" s="69" t="s">
        <v>512</v>
      </c>
      <c r="CV66" s="69">
        <v>0</v>
      </c>
      <c r="CW66" s="69">
        <v>87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6"/>
        <v>CO</v>
      </c>
    </row>
    <row r="67" spans="1:111">
      <c r="A67" t="str">
        <f t="shared" si="5"/>
        <v>04CO</v>
      </c>
      <c r="B67" s="67" t="s">
        <v>3</v>
      </c>
      <c r="C67" s="67" t="s">
        <v>250</v>
      </c>
      <c r="D67" s="67" t="s">
        <v>251</v>
      </c>
      <c r="E67" s="68">
        <v>43243</v>
      </c>
      <c r="F67" s="185" t="s">
        <v>580</v>
      </c>
      <c r="G67" s="67" t="s">
        <v>602</v>
      </c>
      <c r="H67" s="69">
        <v>3</v>
      </c>
      <c r="I67" s="69">
        <v>21</v>
      </c>
      <c r="J67" s="69">
        <v>1355</v>
      </c>
      <c r="K67" s="69">
        <v>1820</v>
      </c>
      <c r="L67" s="69">
        <v>1818</v>
      </c>
      <c r="M67" s="69">
        <v>2</v>
      </c>
      <c r="N67" s="69">
        <v>0</v>
      </c>
      <c r="O67" s="69">
        <v>0</v>
      </c>
      <c r="P67" s="69">
        <v>369</v>
      </c>
      <c r="Q67" s="80">
        <v>96</v>
      </c>
      <c r="R67" s="80">
        <v>45221786</v>
      </c>
      <c r="S67" s="80">
        <v>150000</v>
      </c>
      <c r="T67" s="80">
        <v>45071786</v>
      </c>
      <c r="U67" s="80">
        <v>46013498</v>
      </c>
      <c r="V67" s="80">
        <v>46814508</v>
      </c>
      <c r="W67" s="80">
        <v>0</v>
      </c>
      <c r="X67" s="80">
        <v>0</v>
      </c>
      <c r="Y67" s="80">
        <v>0</v>
      </c>
      <c r="Z67" s="80">
        <v>46814508</v>
      </c>
      <c r="AA67" s="80">
        <v>47115720</v>
      </c>
      <c r="AB67" s="80">
        <v>598393</v>
      </c>
      <c r="AC67" s="69">
        <v>791712</v>
      </c>
      <c r="AD67" s="69">
        <v>277</v>
      </c>
      <c r="AE67" s="69">
        <v>0</v>
      </c>
      <c r="AF67" s="80">
        <v>75</v>
      </c>
      <c r="AG67" s="80">
        <v>1457815</v>
      </c>
      <c r="AH67" s="69">
        <v>599303</v>
      </c>
      <c r="AI67" s="69">
        <v>0</v>
      </c>
      <c r="AJ67" s="80">
        <v>21</v>
      </c>
      <c r="AK67" s="80">
        <v>489759</v>
      </c>
      <c r="AL67" s="69">
        <v>22128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-1173394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0</v>
      </c>
      <c r="BA67" s="80">
        <v>-69595</v>
      </c>
      <c r="BB67" s="69">
        <v>0</v>
      </c>
      <c r="BC67" s="69">
        <v>0</v>
      </c>
      <c r="BD67" s="80">
        <v>0</v>
      </c>
      <c r="BE67" s="80">
        <v>1041</v>
      </c>
      <c r="BF67" s="69">
        <v>1041</v>
      </c>
      <c r="BG67" s="69">
        <v>0</v>
      </c>
      <c r="BH67" s="80">
        <v>0</v>
      </c>
      <c r="BI67" s="80">
        <v>0</v>
      </c>
      <c r="BJ67" s="69">
        <v>0</v>
      </c>
      <c r="BK67" s="69">
        <v>20</v>
      </c>
      <c r="BL67" s="80">
        <v>0</v>
      </c>
      <c r="BM67" s="80">
        <v>78775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20</v>
      </c>
      <c r="CB67" s="80">
        <v>96</v>
      </c>
      <c r="CC67" s="80">
        <v>784401</v>
      </c>
      <c r="CD67" s="69">
        <v>622472</v>
      </c>
      <c r="CE67" s="69" t="s">
        <v>513</v>
      </c>
      <c r="CF67" s="69" t="s">
        <v>514</v>
      </c>
      <c r="CG67" s="69" t="s">
        <v>415</v>
      </c>
      <c r="CH67" s="69" t="s">
        <v>415</v>
      </c>
      <c r="CI67" s="69" t="s">
        <v>415</v>
      </c>
      <c r="CJ67" s="68" t="s">
        <v>415</v>
      </c>
      <c r="CK67" s="68">
        <v>45517</v>
      </c>
      <c r="CL67" s="185" t="s">
        <v>576</v>
      </c>
      <c r="CM67" s="67" t="s">
        <v>579</v>
      </c>
      <c r="CN67" s="67" t="s">
        <v>168</v>
      </c>
      <c r="CO67" s="68">
        <v>45177</v>
      </c>
      <c r="CP67" s="185" t="s">
        <v>576</v>
      </c>
      <c r="CQ67" s="67" t="s">
        <v>581</v>
      </c>
      <c r="CR67" s="67" t="s">
        <v>607</v>
      </c>
      <c r="CS67" s="69">
        <v>48103369.82</v>
      </c>
      <c r="CT67" s="69" t="s">
        <v>511</v>
      </c>
      <c r="CU67" s="69" t="s">
        <v>512</v>
      </c>
      <c r="CV67" s="69">
        <v>0</v>
      </c>
      <c r="CW67" s="69">
        <v>92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6"/>
        <v>CO</v>
      </c>
    </row>
    <row r="68" spans="1:111">
      <c r="A68" t="str">
        <f t="shared" si="5"/>
        <v>04CO</v>
      </c>
      <c r="B68" s="67" t="s">
        <v>3</v>
      </c>
      <c r="C68" s="67" t="s">
        <v>252</v>
      </c>
      <c r="D68" s="67" t="s">
        <v>253</v>
      </c>
      <c r="E68" s="68">
        <v>44538</v>
      </c>
      <c r="F68" s="185" t="s">
        <v>578</v>
      </c>
      <c r="G68" s="67" t="s">
        <v>577</v>
      </c>
      <c r="H68" s="69">
        <v>1</v>
      </c>
      <c r="I68" s="69">
        <v>7</v>
      </c>
      <c r="J68" s="69">
        <v>401</v>
      </c>
      <c r="K68" s="69">
        <v>617</v>
      </c>
      <c r="L68" s="69">
        <v>617</v>
      </c>
      <c r="M68" s="69">
        <v>0</v>
      </c>
      <c r="N68" s="69">
        <v>0</v>
      </c>
      <c r="O68" s="69">
        <v>0</v>
      </c>
      <c r="P68" s="69">
        <v>216</v>
      </c>
      <c r="Q68" s="80">
        <v>0</v>
      </c>
      <c r="R68" s="80">
        <v>4627786</v>
      </c>
      <c r="S68" s="80">
        <v>50000</v>
      </c>
      <c r="T68" s="80">
        <v>4577786</v>
      </c>
      <c r="U68" s="80">
        <v>4748358</v>
      </c>
      <c r="V68" s="80">
        <v>4545695</v>
      </c>
      <c r="W68" s="80">
        <v>0</v>
      </c>
      <c r="X68" s="80">
        <v>0</v>
      </c>
      <c r="Y68" s="80">
        <v>0</v>
      </c>
      <c r="Z68" s="80">
        <v>4545695</v>
      </c>
      <c r="AA68" s="80">
        <v>4639320</v>
      </c>
      <c r="AB68" s="80">
        <v>96348</v>
      </c>
      <c r="AC68" s="69">
        <v>120572</v>
      </c>
      <c r="AD68" s="69">
        <v>150</v>
      </c>
      <c r="AE68" s="69">
        <v>1</v>
      </c>
      <c r="AF68" s="80">
        <v>0</v>
      </c>
      <c r="AG68" s="80">
        <v>43781</v>
      </c>
      <c r="AH68" s="69">
        <v>0</v>
      </c>
      <c r="AI68" s="69">
        <v>27</v>
      </c>
      <c r="AJ68" s="80">
        <v>0</v>
      </c>
      <c r="AK68" s="80">
        <v>67848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0</v>
      </c>
      <c r="BB68" s="69">
        <v>0</v>
      </c>
      <c r="BC68" s="69">
        <v>0</v>
      </c>
      <c r="BD68" s="80">
        <v>0</v>
      </c>
      <c r="BE68" s="80">
        <v>477</v>
      </c>
      <c r="BF68" s="69">
        <v>0</v>
      </c>
      <c r="BG68" s="69">
        <v>0</v>
      </c>
      <c r="BH68" s="80">
        <v>0</v>
      </c>
      <c r="BI68" s="80">
        <v>0</v>
      </c>
      <c r="BJ68" s="69">
        <v>0</v>
      </c>
      <c r="BK68" s="69">
        <v>0</v>
      </c>
      <c r="BL68" s="80">
        <v>0</v>
      </c>
      <c r="BM68" s="80">
        <v>2724</v>
      </c>
      <c r="BN68" s="69">
        <v>0</v>
      </c>
      <c r="BO68" s="69">
        <v>0</v>
      </c>
      <c r="BP68" s="80">
        <v>0</v>
      </c>
      <c r="BQ68" s="80">
        <v>0</v>
      </c>
      <c r="BR68" s="69">
        <v>0</v>
      </c>
      <c r="BS68" s="69">
        <v>0</v>
      </c>
      <c r="BT68" s="80">
        <v>0</v>
      </c>
      <c r="BU68" s="80">
        <v>0</v>
      </c>
      <c r="BV68" s="69">
        <v>0</v>
      </c>
      <c r="BW68" s="69">
        <v>0</v>
      </c>
      <c r="BX68" s="80">
        <v>0</v>
      </c>
      <c r="BY68" s="80">
        <v>0</v>
      </c>
      <c r="BZ68" s="69">
        <v>0</v>
      </c>
      <c r="CA68" s="69">
        <v>28</v>
      </c>
      <c r="CB68" s="80">
        <v>0</v>
      </c>
      <c r="CC68" s="80">
        <v>114830</v>
      </c>
      <c r="CD68" s="69">
        <v>0</v>
      </c>
      <c r="CE68" s="69" t="s">
        <v>513</v>
      </c>
      <c r="CF68" s="69" t="s">
        <v>514</v>
      </c>
      <c r="CG68" s="69" t="s">
        <v>415</v>
      </c>
      <c r="CH68" s="69" t="s">
        <v>415</v>
      </c>
      <c r="CI68" s="69" t="s">
        <v>415</v>
      </c>
      <c r="CJ68" s="68" t="s">
        <v>415</v>
      </c>
      <c r="CK68" s="68">
        <v>45565</v>
      </c>
      <c r="CL68" s="185" t="s">
        <v>576</v>
      </c>
      <c r="CM68" s="67" t="s">
        <v>579</v>
      </c>
      <c r="CN68" s="67" t="s">
        <v>168</v>
      </c>
      <c r="CO68" s="68">
        <v>45337</v>
      </c>
      <c r="CP68" s="185" t="s">
        <v>583</v>
      </c>
      <c r="CQ68" s="67" t="s">
        <v>581</v>
      </c>
      <c r="CR68" s="67" t="s">
        <v>607</v>
      </c>
      <c r="CS68" s="69">
        <v>5224693.7300000004</v>
      </c>
      <c r="CT68" s="69"/>
      <c r="CU68" s="69"/>
      <c r="CV68" s="69">
        <v>0</v>
      </c>
      <c r="CW68" s="69">
        <v>38</v>
      </c>
      <c r="CX68" s="69">
        <v>0</v>
      </c>
      <c r="CY68" s="69">
        <v>0</v>
      </c>
      <c r="CZ68" s="69">
        <v>0</v>
      </c>
      <c r="DA68" s="69">
        <v>0</v>
      </c>
      <c r="DG68" t="str">
        <f t="shared" si="6"/>
        <v>CO</v>
      </c>
    </row>
    <row r="69" spans="1:111">
      <c r="A69" t="str">
        <f t="shared" si="5"/>
        <v>04CO</v>
      </c>
      <c r="B69" s="67" t="s">
        <v>3</v>
      </c>
      <c r="C69" s="67" t="s">
        <v>254</v>
      </c>
      <c r="D69" s="67" t="s">
        <v>255</v>
      </c>
      <c r="E69" s="68">
        <v>44433</v>
      </c>
      <c r="F69" s="185" t="s">
        <v>576</v>
      </c>
      <c r="G69" s="67" t="s">
        <v>577</v>
      </c>
      <c r="H69" s="69">
        <v>1</v>
      </c>
      <c r="I69" s="69">
        <v>6</v>
      </c>
      <c r="J69" s="69">
        <v>576</v>
      </c>
      <c r="K69" s="69">
        <v>788</v>
      </c>
      <c r="L69" s="69">
        <v>788</v>
      </c>
      <c r="M69" s="69">
        <v>0</v>
      </c>
      <c r="N69" s="69">
        <v>0</v>
      </c>
      <c r="O69" s="69">
        <v>0</v>
      </c>
      <c r="P69" s="69">
        <v>202</v>
      </c>
      <c r="Q69" s="80">
        <v>10</v>
      </c>
      <c r="R69" s="80">
        <v>15518729</v>
      </c>
      <c r="S69" s="80">
        <v>150000</v>
      </c>
      <c r="T69" s="80">
        <v>15368729</v>
      </c>
      <c r="U69" s="80">
        <v>16395821</v>
      </c>
      <c r="V69" s="80">
        <v>15822170</v>
      </c>
      <c r="W69" s="80">
        <v>0</v>
      </c>
      <c r="X69" s="80">
        <v>0</v>
      </c>
      <c r="Y69" s="80">
        <v>0</v>
      </c>
      <c r="Z69" s="80">
        <v>15822170</v>
      </c>
      <c r="AA69" s="80">
        <v>15987859</v>
      </c>
      <c r="AB69" s="80">
        <v>165689</v>
      </c>
      <c r="AC69" s="69">
        <v>877092</v>
      </c>
      <c r="AD69" s="69">
        <v>127</v>
      </c>
      <c r="AE69" s="69">
        <v>0</v>
      </c>
      <c r="AF69" s="80">
        <v>0</v>
      </c>
      <c r="AG69" s="80">
        <v>25236</v>
      </c>
      <c r="AH69" s="69">
        <v>0</v>
      </c>
      <c r="AI69" s="69">
        <v>0</v>
      </c>
      <c r="AJ69" s="80">
        <v>0</v>
      </c>
      <c r="AK69" s="80">
        <v>397562</v>
      </c>
      <c r="AL69" s="69">
        <v>92279</v>
      </c>
      <c r="AM69" s="69">
        <v>0</v>
      </c>
      <c r="AN69" s="80">
        <v>0</v>
      </c>
      <c r="AO69" s="80">
        <v>2420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20</v>
      </c>
      <c r="AZ69" s="80">
        <v>10</v>
      </c>
      <c r="BA69" s="80">
        <v>410929</v>
      </c>
      <c r="BB69" s="69">
        <v>0</v>
      </c>
      <c r="BC69" s="69">
        <v>0</v>
      </c>
      <c r="BD69" s="80">
        <v>0</v>
      </c>
      <c r="BE69" s="80">
        <v>0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0</v>
      </c>
      <c r="BL69" s="80">
        <v>0</v>
      </c>
      <c r="BM69" s="80">
        <v>163845</v>
      </c>
      <c r="BN69" s="69">
        <v>0</v>
      </c>
      <c r="BO69" s="69">
        <v>0</v>
      </c>
      <c r="BP69" s="80">
        <v>0</v>
      </c>
      <c r="BQ69" s="80">
        <v>0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20</v>
      </c>
      <c r="CB69" s="80">
        <v>10</v>
      </c>
      <c r="CC69" s="80">
        <v>999993</v>
      </c>
      <c r="CD69" s="69">
        <v>92279</v>
      </c>
      <c r="CE69" s="69" t="s">
        <v>502</v>
      </c>
      <c r="CF69" s="69" t="s">
        <v>503</v>
      </c>
      <c r="CG69" s="69" t="s">
        <v>415</v>
      </c>
      <c r="CH69" s="69" t="s">
        <v>415</v>
      </c>
      <c r="CI69" s="69" t="s">
        <v>415</v>
      </c>
      <c r="CJ69" s="68" t="s">
        <v>415</v>
      </c>
      <c r="CK69" s="68">
        <v>45548</v>
      </c>
      <c r="CL69" s="185" t="s">
        <v>576</v>
      </c>
      <c r="CM69" s="67" t="s">
        <v>579</v>
      </c>
      <c r="CN69" s="67" t="s">
        <v>168</v>
      </c>
      <c r="CO69" s="68">
        <v>45372</v>
      </c>
      <c r="CP69" s="185" t="s">
        <v>583</v>
      </c>
      <c r="CQ69" s="67" t="s">
        <v>581</v>
      </c>
      <c r="CR69" s="67" t="s">
        <v>607</v>
      </c>
      <c r="CS69" s="69">
        <v>15323088.939999999</v>
      </c>
      <c r="CT69" s="69" t="s">
        <v>515</v>
      </c>
      <c r="CU69" s="69" t="s">
        <v>516</v>
      </c>
      <c r="CV69" s="69">
        <v>0</v>
      </c>
      <c r="CW69" s="69">
        <v>55</v>
      </c>
      <c r="CX69" s="69">
        <v>0</v>
      </c>
      <c r="CY69" s="69">
        <v>0</v>
      </c>
      <c r="CZ69" s="69">
        <v>0</v>
      </c>
      <c r="DA69" s="69">
        <v>0</v>
      </c>
      <c r="DG69" t="str">
        <f t="shared" si="6"/>
        <v>CO</v>
      </c>
    </row>
    <row r="70" spans="1:111">
      <c r="A70" t="str">
        <f t="shared" si="5"/>
        <v>04CO</v>
      </c>
      <c r="B70" s="67" t="s">
        <v>3</v>
      </c>
      <c r="C70" s="67" t="s">
        <v>256</v>
      </c>
      <c r="D70" s="67" t="s">
        <v>257</v>
      </c>
      <c r="E70" s="68">
        <v>44615</v>
      </c>
      <c r="F70" s="185" t="s">
        <v>583</v>
      </c>
      <c r="G70" s="67" t="s">
        <v>577</v>
      </c>
      <c r="H70" s="69">
        <v>3</v>
      </c>
      <c r="I70" s="69">
        <v>6</v>
      </c>
      <c r="J70" s="69">
        <v>425</v>
      </c>
      <c r="K70" s="69">
        <v>607</v>
      </c>
      <c r="L70" s="69">
        <v>607</v>
      </c>
      <c r="M70" s="69">
        <v>0</v>
      </c>
      <c r="N70" s="69">
        <v>0</v>
      </c>
      <c r="O70" s="69">
        <v>0</v>
      </c>
      <c r="P70" s="69">
        <v>160</v>
      </c>
      <c r="Q70" s="80">
        <v>22</v>
      </c>
      <c r="R70" s="80">
        <v>5606708</v>
      </c>
      <c r="S70" s="80">
        <v>50000</v>
      </c>
      <c r="T70" s="80">
        <v>5556708</v>
      </c>
      <c r="U70" s="80">
        <v>5800857</v>
      </c>
      <c r="V70" s="80">
        <v>5331108</v>
      </c>
      <c r="W70" s="80">
        <v>0</v>
      </c>
      <c r="X70" s="80">
        <v>0</v>
      </c>
      <c r="Y70" s="80">
        <v>0</v>
      </c>
      <c r="Z70" s="80">
        <v>5331108</v>
      </c>
      <c r="AA70" s="80">
        <v>5358143</v>
      </c>
      <c r="AB70" s="80">
        <v>30705</v>
      </c>
      <c r="AC70" s="69">
        <v>194148</v>
      </c>
      <c r="AD70" s="69">
        <v>85</v>
      </c>
      <c r="AE70" s="69">
        <v>0</v>
      </c>
      <c r="AF70" s="80">
        <v>0</v>
      </c>
      <c r="AG70" s="80">
        <v>0</v>
      </c>
      <c r="AH70" s="69">
        <v>0</v>
      </c>
      <c r="AI70" s="69">
        <v>28</v>
      </c>
      <c r="AJ70" s="80">
        <v>22</v>
      </c>
      <c r="AK70" s="80">
        <v>190479</v>
      </c>
      <c r="AL70" s="69">
        <v>189820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0</v>
      </c>
      <c r="BB70" s="69">
        <v>0</v>
      </c>
      <c r="BC70" s="69">
        <v>0</v>
      </c>
      <c r="BD70" s="80">
        <v>0</v>
      </c>
      <c r="BE70" s="80">
        <v>0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0</v>
      </c>
      <c r="BL70" s="80">
        <v>0</v>
      </c>
      <c r="BM70" s="80">
        <v>3669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0</v>
      </c>
      <c r="BT70" s="80">
        <v>0</v>
      </c>
      <c r="BU70" s="80">
        <v>0</v>
      </c>
      <c r="BV70" s="69">
        <v>0</v>
      </c>
      <c r="BW70" s="69">
        <v>0</v>
      </c>
      <c r="BX70" s="80">
        <v>0</v>
      </c>
      <c r="BY70" s="80">
        <v>0</v>
      </c>
      <c r="BZ70" s="69">
        <v>0</v>
      </c>
      <c r="CA70" s="69">
        <v>28</v>
      </c>
      <c r="CB70" s="80">
        <v>22</v>
      </c>
      <c r="CC70" s="80">
        <v>194148</v>
      </c>
      <c r="CD70" s="69">
        <v>189820</v>
      </c>
      <c r="CE70" s="69" t="s">
        <v>517</v>
      </c>
      <c r="CF70" s="69" t="s">
        <v>518</v>
      </c>
      <c r="CG70" s="69" t="s">
        <v>415</v>
      </c>
      <c r="CH70" s="69" t="s">
        <v>415</v>
      </c>
      <c r="CI70" s="69" t="s">
        <v>415</v>
      </c>
      <c r="CJ70" s="68" t="s">
        <v>415</v>
      </c>
      <c r="CK70" s="68">
        <v>45615</v>
      </c>
      <c r="CL70" s="185" t="s">
        <v>578</v>
      </c>
      <c r="CM70" s="67" t="s">
        <v>579</v>
      </c>
      <c r="CN70" s="67" t="s">
        <v>168</v>
      </c>
      <c r="CO70" s="68">
        <v>45405</v>
      </c>
      <c r="CP70" s="185" t="s">
        <v>580</v>
      </c>
      <c r="CQ70" s="67" t="s">
        <v>581</v>
      </c>
      <c r="CR70" s="67" t="s">
        <v>607</v>
      </c>
      <c r="CS70" s="69">
        <v>4811998.96</v>
      </c>
      <c r="CT70" s="69"/>
      <c r="CU70" s="69"/>
      <c r="CV70" s="69">
        <v>0</v>
      </c>
      <c r="CW70" s="69">
        <v>47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6"/>
        <v>CO</v>
      </c>
    </row>
    <row r="71" spans="1:111">
      <c r="A71" t="str">
        <f t="shared" si="5"/>
        <v>04CO</v>
      </c>
      <c r="B71" s="67" t="s">
        <v>3</v>
      </c>
      <c r="C71" s="67" t="s">
        <v>373</v>
      </c>
      <c r="D71" s="67" t="s">
        <v>374</v>
      </c>
      <c r="E71" s="68">
        <v>44678</v>
      </c>
      <c r="F71" s="185" t="s">
        <v>580</v>
      </c>
      <c r="G71" s="67" t="s">
        <v>577</v>
      </c>
      <c r="H71" s="69">
        <v>2</v>
      </c>
      <c r="I71" s="69">
        <v>0</v>
      </c>
      <c r="J71" s="69">
        <v>223</v>
      </c>
      <c r="K71" s="69">
        <v>437</v>
      </c>
      <c r="L71" s="69">
        <v>436</v>
      </c>
      <c r="M71" s="69">
        <v>1</v>
      </c>
      <c r="N71" s="69">
        <v>0</v>
      </c>
      <c r="O71" s="69">
        <v>0</v>
      </c>
      <c r="P71" s="69">
        <v>214</v>
      </c>
      <c r="Q71" s="80">
        <v>0</v>
      </c>
      <c r="R71" s="80">
        <v>4142494</v>
      </c>
      <c r="S71" s="80">
        <v>50000</v>
      </c>
      <c r="T71" s="80">
        <v>4092494</v>
      </c>
      <c r="U71" s="80">
        <v>4142494</v>
      </c>
      <c r="V71" s="80">
        <v>3658735</v>
      </c>
      <c r="W71" s="80">
        <v>0</v>
      </c>
      <c r="X71" s="80">
        <v>0</v>
      </c>
      <c r="Y71" s="80">
        <v>0</v>
      </c>
      <c r="Z71" s="80">
        <v>3658735</v>
      </c>
      <c r="AA71" s="80">
        <v>3642576</v>
      </c>
      <c r="AB71" s="80">
        <v>-16159</v>
      </c>
      <c r="AC71" s="69">
        <v>0</v>
      </c>
      <c r="AD71" s="69">
        <v>189</v>
      </c>
      <c r="AE71" s="69">
        <v>0</v>
      </c>
      <c r="AF71" s="80">
        <v>0</v>
      </c>
      <c r="AG71" s="80">
        <v>607</v>
      </c>
      <c r="AH71" s="69">
        <v>0</v>
      </c>
      <c r="AI71" s="69">
        <v>0</v>
      </c>
      <c r="AJ71" s="80">
        <v>0</v>
      </c>
      <c r="AK71" s="80">
        <v>0</v>
      </c>
      <c r="AL71" s="69">
        <v>0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0</v>
      </c>
      <c r="BB71" s="69">
        <v>0</v>
      </c>
      <c r="BC71" s="69">
        <v>0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68</v>
      </c>
      <c r="BL71" s="80">
        <v>0</v>
      </c>
      <c r="BM71" s="80">
        <v>0</v>
      </c>
      <c r="BN71" s="69">
        <v>0</v>
      </c>
      <c r="BO71" s="69">
        <v>0</v>
      </c>
      <c r="BP71" s="80">
        <v>0</v>
      </c>
      <c r="BQ71" s="80">
        <v>0</v>
      </c>
      <c r="BR71" s="69">
        <v>0</v>
      </c>
      <c r="BS71" s="69">
        <v>0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68</v>
      </c>
      <c r="CB71" s="80">
        <v>0</v>
      </c>
      <c r="CC71" s="80">
        <v>607</v>
      </c>
      <c r="CD71" s="69">
        <v>0</v>
      </c>
      <c r="CE71" s="69" t="s">
        <v>507</v>
      </c>
      <c r="CF71" s="69" t="s">
        <v>508</v>
      </c>
      <c r="CG71" s="69" t="s">
        <v>415</v>
      </c>
      <c r="CH71" s="69" t="s">
        <v>415</v>
      </c>
      <c r="CI71" s="69" t="s">
        <v>415</v>
      </c>
      <c r="CJ71" s="68" t="s">
        <v>415</v>
      </c>
      <c r="CK71" s="68">
        <v>45518</v>
      </c>
      <c r="CL71" s="185" t="s">
        <v>576</v>
      </c>
      <c r="CM71" s="67" t="s">
        <v>579</v>
      </c>
      <c r="CN71" s="67" t="s">
        <v>168</v>
      </c>
      <c r="CO71" s="68">
        <v>45365</v>
      </c>
      <c r="CP71" s="185" t="s">
        <v>583</v>
      </c>
      <c r="CQ71" s="67" t="s">
        <v>581</v>
      </c>
      <c r="CR71" s="67" t="s">
        <v>608</v>
      </c>
      <c r="CS71" s="69">
        <v>4002406.07</v>
      </c>
      <c r="CT71" s="69"/>
      <c r="CU71" s="69"/>
      <c r="CV71" s="69">
        <v>0</v>
      </c>
      <c r="CW71" s="69">
        <v>25</v>
      </c>
      <c r="CX71" s="69">
        <v>0</v>
      </c>
      <c r="CY71" s="69">
        <v>0</v>
      </c>
      <c r="CZ71" s="69">
        <v>0</v>
      </c>
      <c r="DA71" s="69">
        <v>0</v>
      </c>
      <c r="DG71" t="str">
        <f t="shared" si="6"/>
        <v>CO</v>
      </c>
    </row>
    <row r="72" spans="1:111">
      <c r="A72" t="str">
        <f t="shared" si="5"/>
        <v>04CO</v>
      </c>
      <c r="B72" s="67" t="s">
        <v>3</v>
      </c>
      <c r="C72" s="67" t="s">
        <v>258</v>
      </c>
      <c r="D72" s="67" t="s">
        <v>259</v>
      </c>
      <c r="E72" s="68">
        <v>44706</v>
      </c>
      <c r="F72" s="185" t="s">
        <v>580</v>
      </c>
      <c r="G72" s="67" t="s">
        <v>577</v>
      </c>
      <c r="H72" s="69">
        <v>6</v>
      </c>
      <c r="I72" s="69">
        <v>1</v>
      </c>
      <c r="J72" s="69">
        <v>279</v>
      </c>
      <c r="K72" s="69">
        <v>429</v>
      </c>
      <c r="L72" s="69">
        <v>428</v>
      </c>
      <c r="M72" s="69">
        <v>1</v>
      </c>
      <c r="N72" s="69">
        <v>0</v>
      </c>
      <c r="O72" s="69">
        <v>0</v>
      </c>
      <c r="P72" s="69">
        <v>150</v>
      </c>
      <c r="Q72" s="80">
        <v>0</v>
      </c>
      <c r="R72" s="80">
        <v>7152130</v>
      </c>
      <c r="S72" s="80">
        <v>67268</v>
      </c>
      <c r="T72" s="80">
        <v>7084862</v>
      </c>
      <c r="U72" s="80">
        <v>7150760</v>
      </c>
      <c r="V72" s="80">
        <v>6812663</v>
      </c>
      <c r="W72" s="80">
        <v>0</v>
      </c>
      <c r="X72" s="80">
        <v>0</v>
      </c>
      <c r="Y72" s="80">
        <v>0</v>
      </c>
      <c r="Z72" s="80">
        <v>6812663</v>
      </c>
      <c r="AA72" s="80">
        <v>6766023</v>
      </c>
      <c r="AB72" s="80">
        <v>-46640</v>
      </c>
      <c r="AC72" s="69">
        <v>-1370</v>
      </c>
      <c r="AD72" s="69">
        <v>123</v>
      </c>
      <c r="AE72" s="69">
        <v>0</v>
      </c>
      <c r="AF72" s="80">
        <v>0</v>
      </c>
      <c r="AG72" s="80">
        <v>2475</v>
      </c>
      <c r="AH72" s="69">
        <v>0</v>
      </c>
      <c r="AI72" s="69">
        <v>0</v>
      </c>
      <c r="AJ72" s="80">
        <v>0</v>
      </c>
      <c r="AK72" s="80">
        <v>0</v>
      </c>
      <c r="AL72" s="69">
        <v>0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0</v>
      </c>
      <c r="BA72" s="80">
        <v>34637</v>
      </c>
      <c r="BB72" s="69">
        <v>0</v>
      </c>
      <c r="BC72" s="69">
        <v>0</v>
      </c>
      <c r="BD72" s="80">
        <v>0</v>
      </c>
      <c r="BE72" s="80">
        <v>0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28</v>
      </c>
      <c r="BL72" s="80">
        <v>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28</v>
      </c>
      <c r="CB72" s="80">
        <v>0</v>
      </c>
      <c r="CC72" s="80">
        <v>37112</v>
      </c>
      <c r="CD72" s="69">
        <v>0</v>
      </c>
      <c r="CE72" s="69" t="s">
        <v>496</v>
      </c>
      <c r="CF72" s="69" t="s">
        <v>497</v>
      </c>
      <c r="CG72" s="69" t="s">
        <v>415</v>
      </c>
      <c r="CH72" s="69" t="s">
        <v>415</v>
      </c>
      <c r="CI72" s="69" t="s">
        <v>415</v>
      </c>
      <c r="CJ72" s="68" t="s">
        <v>415</v>
      </c>
      <c r="CK72" s="68">
        <v>45482</v>
      </c>
      <c r="CL72" s="185" t="s">
        <v>576</v>
      </c>
      <c r="CM72" s="67" t="s">
        <v>579</v>
      </c>
      <c r="CN72" s="67" t="s">
        <v>168</v>
      </c>
      <c r="CO72" s="68">
        <v>45362</v>
      </c>
      <c r="CP72" s="185" t="s">
        <v>583</v>
      </c>
      <c r="CQ72" s="67" t="s">
        <v>581</v>
      </c>
      <c r="CR72" s="67" t="s">
        <v>608</v>
      </c>
      <c r="CS72" s="69">
        <v>8132476.21</v>
      </c>
      <c r="CT72" s="69"/>
      <c r="CU72" s="69"/>
      <c r="CV72" s="69">
        <v>0</v>
      </c>
      <c r="CW72" s="69">
        <v>27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6"/>
        <v>CO</v>
      </c>
    </row>
    <row r="73" spans="1:111">
      <c r="A73" t="str">
        <f t="shared" si="5"/>
        <v>04CO</v>
      </c>
      <c r="B73" s="67" t="s">
        <v>3</v>
      </c>
      <c r="C73" s="67" t="s">
        <v>260</v>
      </c>
      <c r="D73" s="67" t="s">
        <v>261</v>
      </c>
      <c r="E73" s="68">
        <v>44678</v>
      </c>
      <c r="F73" s="185" t="s">
        <v>580</v>
      </c>
      <c r="G73" s="67" t="s">
        <v>577</v>
      </c>
      <c r="H73" s="69">
        <v>3</v>
      </c>
      <c r="I73" s="69">
        <v>2</v>
      </c>
      <c r="J73" s="69">
        <v>371</v>
      </c>
      <c r="K73" s="69">
        <v>538</v>
      </c>
      <c r="L73" s="69">
        <v>536</v>
      </c>
      <c r="M73" s="69">
        <v>2</v>
      </c>
      <c r="N73" s="69">
        <v>0</v>
      </c>
      <c r="O73" s="69">
        <v>0</v>
      </c>
      <c r="P73" s="69">
        <v>167</v>
      </c>
      <c r="Q73" s="80">
        <v>0</v>
      </c>
      <c r="R73" s="80">
        <v>6700410</v>
      </c>
      <c r="S73" s="80">
        <v>59912</v>
      </c>
      <c r="T73" s="80">
        <v>6640498</v>
      </c>
      <c r="U73" s="80">
        <v>6959205</v>
      </c>
      <c r="V73" s="80">
        <v>7215672</v>
      </c>
      <c r="W73" s="80">
        <v>0</v>
      </c>
      <c r="X73" s="80">
        <v>0</v>
      </c>
      <c r="Y73" s="80">
        <v>0</v>
      </c>
      <c r="Z73" s="80">
        <v>7215672</v>
      </c>
      <c r="AA73" s="80">
        <v>7199967</v>
      </c>
      <c r="AB73" s="80">
        <v>-15706</v>
      </c>
      <c r="AC73" s="69">
        <v>258794</v>
      </c>
      <c r="AD73" s="69">
        <v>122</v>
      </c>
      <c r="AE73" s="69">
        <v>0</v>
      </c>
      <c r="AF73" s="80">
        <v>0</v>
      </c>
      <c r="AG73" s="80">
        <v>0</v>
      </c>
      <c r="AH73" s="69">
        <v>0</v>
      </c>
      <c r="AI73" s="69">
        <v>0</v>
      </c>
      <c r="AJ73" s="80">
        <v>0</v>
      </c>
      <c r="AK73" s="80">
        <v>45087</v>
      </c>
      <c r="AL73" s="69">
        <v>0</v>
      </c>
      <c r="AM73" s="69">
        <v>0</v>
      </c>
      <c r="AN73" s="80">
        <v>0</v>
      </c>
      <c r="AO73" s="80">
        <v>0</v>
      </c>
      <c r="AP73" s="69">
        <v>0</v>
      </c>
      <c r="AQ73" s="69">
        <v>0</v>
      </c>
      <c r="AR73" s="80">
        <v>0</v>
      </c>
      <c r="AS73" s="80">
        <v>0</v>
      </c>
      <c r="AT73" s="69">
        <v>0</v>
      </c>
      <c r="AU73" s="69">
        <v>0</v>
      </c>
      <c r="AV73" s="80">
        <v>0</v>
      </c>
      <c r="AW73" s="80">
        <v>0</v>
      </c>
      <c r="AX73" s="69">
        <v>0</v>
      </c>
      <c r="AY73" s="69">
        <v>0</v>
      </c>
      <c r="AZ73" s="80">
        <v>0</v>
      </c>
      <c r="BA73" s="80">
        <v>0</v>
      </c>
      <c r="BB73" s="69">
        <v>0</v>
      </c>
      <c r="BC73" s="69">
        <v>0</v>
      </c>
      <c r="BD73" s="80">
        <v>0</v>
      </c>
      <c r="BE73" s="80">
        <v>0</v>
      </c>
      <c r="BF73" s="69">
        <v>0</v>
      </c>
      <c r="BG73" s="69">
        <v>0</v>
      </c>
      <c r="BH73" s="80">
        <v>0</v>
      </c>
      <c r="BI73" s="80">
        <v>0</v>
      </c>
      <c r="BJ73" s="69">
        <v>0</v>
      </c>
      <c r="BK73" s="69">
        <v>0</v>
      </c>
      <c r="BL73" s="80">
        <v>0</v>
      </c>
      <c r="BM73" s="80">
        <v>0</v>
      </c>
      <c r="BN73" s="69">
        <v>0</v>
      </c>
      <c r="BO73" s="69">
        <v>0</v>
      </c>
      <c r="BP73" s="80">
        <v>0</v>
      </c>
      <c r="BQ73" s="80">
        <v>0</v>
      </c>
      <c r="BR73" s="69">
        <v>0</v>
      </c>
      <c r="BS73" s="69">
        <v>0</v>
      </c>
      <c r="BT73" s="80">
        <v>0</v>
      </c>
      <c r="BU73" s="80">
        <v>0</v>
      </c>
      <c r="BV73" s="69">
        <v>0</v>
      </c>
      <c r="BW73" s="69">
        <v>0</v>
      </c>
      <c r="BX73" s="80">
        <v>0</v>
      </c>
      <c r="BY73" s="80">
        <v>0</v>
      </c>
      <c r="BZ73" s="69">
        <v>0</v>
      </c>
      <c r="CA73" s="69">
        <v>0</v>
      </c>
      <c r="CB73" s="80">
        <v>0</v>
      </c>
      <c r="CC73" s="80">
        <v>45087</v>
      </c>
      <c r="CD73" s="69">
        <v>0</v>
      </c>
      <c r="CE73" s="69" t="s">
        <v>413</v>
      </c>
      <c r="CF73" s="69" t="s">
        <v>414</v>
      </c>
      <c r="CG73" s="69" t="s">
        <v>415</v>
      </c>
      <c r="CH73" s="69" t="s">
        <v>415</v>
      </c>
      <c r="CI73" s="69" t="s">
        <v>415</v>
      </c>
      <c r="CJ73" s="68" t="s">
        <v>415</v>
      </c>
      <c r="CK73" s="68">
        <v>45561</v>
      </c>
      <c r="CL73" s="185" t="s">
        <v>576</v>
      </c>
      <c r="CM73" s="67" t="s">
        <v>579</v>
      </c>
      <c r="CN73" s="67" t="s">
        <v>168</v>
      </c>
      <c r="CO73" s="68">
        <v>45366</v>
      </c>
      <c r="CP73" s="185" t="s">
        <v>583</v>
      </c>
      <c r="CQ73" s="67" t="s">
        <v>581</v>
      </c>
      <c r="CR73" s="67" t="s">
        <v>608</v>
      </c>
      <c r="CS73" s="69">
        <v>6372835.3799999999</v>
      </c>
      <c r="CT73" s="69"/>
      <c r="CU73" s="69"/>
      <c r="CV73" s="69">
        <v>0</v>
      </c>
      <c r="CW73" s="69">
        <v>45</v>
      </c>
      <c r="CX73" s="69">
        <v>0</v>
      </c>
      <c r="CY73" s="69">
        <v>0</v>
      </c>
      <c r="CZ73" s="69">
        <v>0</v>
      </c>
      <c r="DA73" s="69">
        <v>0</v>
      </c>
      <c r="DG73" t="str">
        <f t="shared" si="6"/>
        <v>CO</v>
      </c>
    </row>
    <row r="74" spans="1:111">
      <c r="A74" t="str">
        <f t="shared" si="5"/>
        <v>04CO</v>
      </c>
      <c r="B74" s="67" t="s">
        <v>3</v>
      </c>
      <c r="C74" s="67" t="s">
        <v>519</v>
      </c>
      <c r="D74" s="67" t="s">
        <v>609</v>
      </c>
      <c r="E74" s="68">
        <v>45133</v>
      </c>
      <c r="F74" s="185" t="s">
        <v>576</v>
      </c>
      <c r="G74" s="67" t="s">
        <v>581</v>
      </c>
      <c r="H74" s="69">
        <v>2</v>
      </c>
      <c r="I74" s="69">
        <v>0</v>
      </c>
      <c r="J74" s="69">
        <v>186</v>
      </c>
      <c r="K74" s="69">
        <v>210</v>
      </c>
      <c r="L74" s="69">
        <v>200</v>
      </c>
      <c r="M74" s="69">
        <v>10</v>
      </c>
      <c r="N74" s="69">
        <v>0</v>
      </c>
      <c r="O74" s="69">
        <v>0</v>
      </c>
      <c r="P74" s="69">
        <v>24</v>
      </c>
      <c r="Q74" s="80">
        <v>0</v>
      </c>
      <c r="R74" s="80">
        <v>1266009</v>
      </c>
      <c r="S74" s="80">
        <v>50000</v>
      </c>
      <c r="T74" s="80">
        <v>1216009</v>
      </c>
      <c r="U74" s="80">
        <v>1266009</v>
      </c>
      <c r="V74" s="80">
        <v>1196561</v>
      </c>
      <c r="W74" s="80">
        <v>0</v>
      </c>
      <c r="X74" s="80">
        <v>0</v>
      </c>
      <c r="Y74" s="80">
        <v>0</v>
      </c>
      <c r="Z74" s="80">
        <v>1196561</v>
      </c>
      <c r="AA74" s="80">
        <v>1196630</v>
      </c>
      <c r="AB74" s="80">
        <v>69</v>
      </c>
      <c r="AC74" s="69">
        <v>0</v>
      </c>
      <c r="AD74" s="69">
        <v>20</v>
      </c>
      <c r="AE74" s="69">
        <v>0</v>
      </c>
      <c r="AF74" s="80">
        <v>0</v>
      </c>
      <c r="AG74" s="80">
        <v>0</v>
      </c>
      <c r="AH74" s="69">
        <v>0</v>
      </c>
      <c r="AI74" s="69">
        <v>0</v>
      </c>
      <c r="AJ74" s="80">
        <v>0</v>
      </c>
      <c r="AK74" s="80">
        <v>0</v>
      </c>
      <c r="AL74" s="69">
        <v>0</v>
      </c>
      <c r="AM74" s="69">
        <v>0</v>
      </c>
      <c r="AN74" s="80">
        <v>0</v>
      </c>
      <c r="AO74" s="80">
        <v>0</v>
      </c>
      <c r="AP74" s="69">
        <v>0</v>
      </c>
      <c r="AQ74" s="69">
        <v>0</v>
      </c>
      <c r="AR74" s="80">
        <v>0</v>
      </c>
      <c r="AS74" s="80">
        <v>0</v>
      </c>
      <c r="AT74" s="69">
        <v>0</v>
      </c>
      <c r="AU74" s="69">
        <v>0</v>
      </c>
      <c r="AV74" s="80">
        <v>0</v>
      </c>
      <c r="AW74" s="80">
        <v>0</v>
      </c>
      <c r="AX74" s="69">
        <v>0</v>
      </c>
      <c r="AY74" s="69">
        <v>0</v>
      </c>
      <c r="AZ74" s="80">
        <v>0</v>
      </c>
      <c r="BA74" s="80">
        <v>0</v>
      </c>
      <c r="BB74" s="69">
        <v>0</v>
      </c>
      <c r="BC74" s="69">
        <v>0</v>
      </c>
      <c r="BD74" s="80">
        <v>0</v>
      </c>
      <c r="BE74" s="80">
        <v>0</v>
      </c>
      <c r="BF74" s="69">
        <v>0</v>
      </c>
      <c r="BG74" s="69">
        <v>0</v>
      </c>
      <c r="BH74" s="80">
        <v>0</v>
      </c>
      <c r="BI74" s="80">
        <v>0</v>
      </c>
      <c r="BJ74" s="69">
        <v>0</v>
      </c>
      <c r="BK74" s="69">
        <v>0</v>
      </c>
      <c r="BL74" s="80">
        <v>0</v>
      </c>
      <c r="BM74" s="80">
        <v>0</v>
      </c>
      <c r="BN74" s="69">
        <v>0</v>
      </c>
      <c r="BO74" s="69">
        <v>0</v>
      </c>
      <c r="BP74" s="80">
        <v>0</v>
      </c>
      <c r="BQ74" s="80">
        <v>0</v>
      </c>
      <c r="BR74" s="69">
        <v>0</v>
      </c>
      <c r="BS74" s="69">
        <v>0</v>
      </c>
      <c r="BT74" s="80">
        <v>0</v>
      </c>
      <c r="BU74" s="80">
        <v>0</v>
      </c>
      <c r="BV74" s="69">
        <v>0</v>
      </c>
      <c r="BW74" s="69">
        <v>0</v>
      </c>
      <c r="BX74" s="80">
        <v>0</v>
      </c>
      <c r="BY74" s="80">
        <v>0</v>
      </c>
      <c r="BZ74" s="69">
        <v>0</v>
      </c>
      <c r="CA74" s="69">
        <v>0</v>
      </c>
      <c r="CB74" s="80">
        <v>0</v>
      </c>
      <c r="CC74" s="80">
        <v>0</v>
      </c>
      <c r="CD74" s="69">
        <v>0</v>
      </c>
      <c r="CE74" s="69" t="s">
        <v>520</v>
      </c>
      <c r="CF74" s="69" t="s">
        <v>521</v>
      </c>
      <c r="CG74" s="69" t="s">
        <v>415</v>
      </c>
      <c r="CH74" s="69" t="s">
        <v>415</v>
      </c>
      <c r="CI74" s="69" t="s">
        <v>415</v>
      </c>
      <c r="CJ74" s="68" t="s">
        <v>415</v>
      </c>
      <c r="CK74" s="68">
        <v>45558</v>
      </c>
      <c r="CL74" s="185" t="s">
        <v>576</v>
      </c>
      <c r="CM74" s="67" t="s">
        <v>579</v>
      </c>
      <c r="CN74" s="67" t="s">
        <v>168</v>
      </c>
      <c r="CO74" s="68">
        <v>45527</v>
      </c>
      <c r="CP74" s="185" t="s">
        <v>576</v>
      </c>
      <c r="CQ74" s="67" t="s">
        <v>579</v>
      </c>
      <c r="CR74" s="67" t="s">
        <v>608</v>
      </c>
      <c r="CS74" s="69">
        <v>1146916.03</v>
      </c>
      <c r="CT74" s="69"/>
      <c r="CU74" s="69"/>
      <c r="CV74" s="69">
        <v>0</v>
      </c>
      <c r="CW74" s="69">
        <v>4</v>
      </c>
      <c r="CX74" s="69">
        <v>0</v>
      </c>
      <c r="CY74" s="69">
        <v>0</v>
      </c>
      <c r="CZ74" s="69">
        <v>0</v>
      </c>
      <c r="DA74" s="69">
        <v>0</v>
      </c>
      <c r="DG74" t="str">
        <f t="shared" si="6"/>
        <v>CO</v>
      </c>
    </row>
    <row r="75" spans="1:111">
      <c r="A75" t="str">
        <f t="shared" si="5"/>
        <v>04CO</v>
      </c>
      <c r="B75" s="67" t="s">
        <v>3</v>
      </c>
      <c r="C75" s="67" t="s">
        <v>375</v>
      </c>
      <c r="D75" s="67" t="s">
        <v>376</v>
      </c>
      <c r="E75" s="68">
        <v>44951</v>
      </c>
      <c r="F75" s="185" t="s">
        <v>583</v>
      </c>
      <c r="G75" s="67" t="s">
        <v>584</v>
      </c>
      <c r="H75" s="69">
        <v>1</v>
      </c>
      <c r="I75" s="69">
        <v>0</v>
      </c>
      <c r="J75" s="69">
        <v>173</v>
      </c>
      <c r="K75" s="69">
        <v>286</v>
      </c>
      <c r="L75" s="69">
        <v>283</v>
      </c>
      <c r="M75" s="69">
        <v>3</v>
      </c>
      <c r="N75" s="69">
        <v>0</v>
      </c>
      <c r="O75" s="69">
        <v>0</v>
      </c>
      <c r="P75" s="69">
        <v>113</v>
      </c>
      <c r="Q75" s="80">
        <v>0</v>
      </c>
      <c r="R75" s="80">
        <v>1746923</v>
      </c>
      <c r="S75" s="80">
        <v>50000</v>
      </c>
      <c r="T75" s="80">
        <v>1696923</v>
      </c>
      <c r="U75" s="80">
        <v>1746923</v>
      </c>
      <c r="V75" s="80">
        <v>1740697</v>
      </c>
      <c r="W75" s="80">
        <v>0</v>
      </c>
      <c r="X75" s="80">
        <v>0</v>
      </c>
      <c r="Y75" s="80">
        <v>0</v>
      </c>
      <c r="Z75" s="80">
        <v>1740697</v>
      </c>
      <c r="AA75" s="80">
        <v>1736981</v>
      </c>
      <c r="AB75" s="80">
        <v>-3717</v>
      </c>
      <c r="AC75" s="69">
        <v>0</v>
      </c>
      <c r="AD75" s="69">
        <v>63</v>
      </c>
      <c r="AE75" s="69">
        <v>0</v>
      </c>
      <c r="AF75" s="80">
        <v>0</v>
      </c>
      <c r="AG75" s="80">
        <v>0</v>
      </c>
      <c r="AH75" s="69">
        <v>0</v>
      </c>
      <c r="AI75" s="69">
        <v>29</v>
      </c>
      <c r="AJ75" s="80">
        <v>0</v>
      </c>
      <c r="AK75" s="80">
        <v>27413</v>
      </c>
      <c r="AL75" s="69">
        <v>0</v>
      </c>
      <c r="AM75" s="69">
        <v>0</v>
      </c>
      <c r="AN75" s="80">
        <v>0</v>
      </c>
      <c r="AO75" s="80">
        <v>0</v>
      </c>
      <c r="AP75" s="69">
        <v>0</v>
      </c>
      <c r="AQ75" s="69">
        <v>0</v>
      </c>
      <c r="AR75" s="80">
        <v>0</v>
      </c>
      <c r="AS75" s="80">
        <v>0</v>
      </c>
      <c r="AT75" s="69">
        <v>0</v>
      </c>
      <c r="AU75" s="69">
        <v>0</v>
      </c>
      <c r="AV75" s="80">
        <v>0</v>
      </c>
      <c r="AW75" s="80">
        <v>0</v>
      </c>
      <c r="AX75" s="69">
        <v>0</v>
      </c>
      <c r="AY75" s="69">
        <v>0</v>
      </c>
      <c r="AZ75" s="80">
        <v>0</v>
      </c>
      <c r="BA75" s="80">
        <v>0</v>
      </c>
      <c r="BB75" s="69">
        <v>0</v>
      </c>
      <c r="BC75" s="69">
        <v>0</v>
      </c>
      <c r="BD75" s="80">
        <v>0</v>
      </c>
      <c r="BE75" s="80">
        <v>0</v>
      </c>
      <c r="BF75" s="69">
        <v>0</v>
      </c>
      <c r="BG75" s="69">
        <v>0</v>
      </c>
      <c r="BH75" s="80">
        <v>0</v>
      </c>
      <c r="BI75" s="80">
        <v>0</v>
      </c>
      <c r="BJ75" s="69">
        <v>0</v>
      </c>
      <c r="BK75" s="69">
        <v>0</v>
      </c>
      <c r="BL75" s="80">
        <v>0</v>
      </c>
      <c r="BM75" s="80">
        <v>0</v>
      </c>
      <c r="BN75" s="69">
        <v>0</v>
      </c>
      <c r="BO75" s="69">
        <v>0</v>
      </c>
      <c r="BP75" s="80">
        <v>0</v>
      </c>
      <c r="BQ75" s="80">
        <v>0</v>
      </c>
      <c r="BR75" s="69">
        <v>0</v>
      </c>
      <c r="BS75" s="69">
        <v>0</v>
      </c>
      <c r="BT75" s="80">
        <v>0</v>
      </c>
      <c r="BU75" s="80">
        <v>0</v>
      </c>
      <c r="BV75" s="69">
        <v>0</v>
      </c>
      <c r="BW75" s="69">
        <v>0</v>
      </c>
      <c r="BX75" s="80">
        <v>0</v>
      </c>
      <c r="BY75" s="80">
        <v>0</v>
      </c>
      <c r="BZ75" s="69">
        <v>0</v>
      </c>
      <c r="CA75" s="69">
        <v>29</v>
      </c>
      <c r="CB75" s="80">
        <v>0</v>
      </c>
      <c r="CC75" s="80">
        <v>27413</v>
      </c>
      <c r="CD75" s="69">
        <v>0</v>
      </c>
      <c r="CE75" s="69" t="s">
        <v>522</v>
      </c>
      <c r="CF75" s="69" t="s">
        <v>523</v>
      </c>
      <c r="CG75" s="69" t="s">
        <v>415</v>
      </c>
      <c r="CH75" s="69" t="s">
        <v>415</v>
      </c>
      <c r="CI75" s="69" t="s">
        <v>415</v>
      </c>
      <c r="CJ75" s="68" t="s">
        <v>415</v>
      </c>
      <c r="CK75" s="68">
        <v>45540</v>
      </c>
      <c r="CL75" s="185" t="s">
        <v>576</v>
      </c>
      <c r="CM75" s="67" t="s">
        <v>579</v>
      </c>
      <c r="CN75" s="67" t="s">
        <v>168</v>
      </c>
      <c r="CO75" s="68">
        <v>45470</v>
      </c>
      <c r="CP75" s="185" t="s">
        <v>580</v>
      </c>
      <c r="CQ75" s="67" t="s">
        <v>581</v>
      </c>
      <c r="CR75" s="67" t="s">
        <v>608</v>
      </c>
      <c r="CS75" s="69">
        <v>1767920.19</v>
      </c>
      <c r="CT75" s="69"/>
      <c r="CU75" s="69"/>
      <c r="CV75" s="69">
        <v>0</v>
      </c>
      <c r="CW75" s="69">
        <v>21</v>
      </c>
      <c r="CX75" s="69">
        <v>0</v>
      </c>
      <c r="CY75" s="69">
        <v>0</v>
      </c>
      <c r="CZ75" s="69">
        <v>0</v>
      </c>
      <c r="DA75" s="69">
        <v>0</v>
      </c>
      <c r="DG75" t="str">
        <f t="shared" si="6"/>
        <v>CO</v>
      </c>
    </row>
    <row r="76" spans="1:111">
      <c r="A76" t="str">
        <f t="shared" si="5"/>
        <v>04CO</v>
      </c>
      <c r="B76" s="67" t="s">
        <v>3</v>
      </c>
      <c r="C76" s="67" t="s">
        <v>377</v>
      </c>
      <c r="D76" s="67" t="s">
        <v>378</v>
      </c>
      <c r="E76" s="68">
        <v>44951</v>
      </c>
      <c r="F76" s="185" t="s">
        <v>583</v>
      </c>
      <c r="G76" s="67" t="s">
        <v>584</v>
      </c>
      <c r="H76" s="69">
        <v>1</v>
      </c>
      <c r="I76" s="69">
        <v>0</v>
      </c>
      <c r="J76" s="69">
        <v>194</v>
      </c>
      <c r="K76" s="69">
        <v>305</v>
      </c>
      <c r="L76" s="69">
        <v>305</v>
      </c>
      <c r="M76" s="69">
        <v>0</v>
      </c>
      <c r="N76" s="69">
        <v>0</v>
      </c>
      <c r="O76" s="69">
        <v>0</v>
      </c>
      <c r="P76" s="69">
        <v>111</v>
      </c>
      <c r="Q76" s="80">
        <v>0</v>
      </c>
      <c r="R76" s="80">
        <v>798900</v>
      </c>
      <c r="S76" s="80">
        <v>41899</v>
      </c>
      <c r="T76" s="80">
        <v>757001</v>
      </c>
      <c r="U76" s="80">
        <v>798900</v>
      </c>
      <c r="V76" s="80">
        <v>732677</v>
      </c>
      <c r="W76" s="80">
        <v>0</v>
      </c>
      <c r="X76" s="80">
        <v>0</v>
      </c>
      <c r="Y76" s="80">
        <v>0</v>
      </c>
      <c r="Z76" s="80">
        <v>732677</v>
      </c>
      <c r="AA76" s="80">
        <v>732677</v>
      </c>
      <c r="AB76" s="80">
        <v>0</v>
      </c>
      <c r="AC76" s="69">
        <v>0</v>
      </c>
      <c r="AD76" s="69">
        <v>86</v>
      </c>
      <c r="AE76" s="69">
        <v>0</v>
      </c>
      <c r="AF76" s="80">
        <v>0</v>
      </c>
      <c r="AG76" s="80">
        <v>0</v>
      </c>
      <c r="AH76" s="69">
        <v>0</v>
      </c>
      <c r="AI76" s="69">
        <v>0</v>
      </c>
      <c r="AJ76" s="80">
        <v>0</v>
      </c>
      <c r="AK76" s="80">
        <v>11481</v>
      </c>
      <c r="AL76" s="69">
        <v>0</v>
      </c>
      <c r="AM76" s="69">
        <v>0</v>
      </c>
      <c r="AN76" s="80">
        <v>0</v>
      </c>
      <c r="AO76" s="80">
        <v>0</v>
      </c>
      <c r="AP76" s="69">
        <v>0</v>
      </c>
      <c r="AQ76" s="69">
        <v>0</v>
      </c>
      <c r="AR76" s="80">
        <v>0</v>
      </c>
      <c r="AS76" s="80">
        <v>0</v>
      </c>
      <c r="AT76" s="69">
        <v>0</v>
      </c>
      <c r="AU76" s="69">
        <v>0</v>
      </c>
      <c r="AV76" s="80">
        <v>0</v>
      </c>
      <c r="AW76" s="80">
        <v>0</v>
      </c>
      <c r="AX76" s="69">
        <v>0</v>
      </c>
      <c r="AY76" s="69">
        <v>0</v>
      </c>
      <c r="AZ76" s="80">
        <v>0</v>
      </c>
      <c r="BA76" s="80">
        <v>0</v>
      </c>
      <c r="BB76" s="69">
        <v>0</v>
      </c>
      <c r="BC76" s="69">
        <v>0</v>
      </c>
      <c r="BD76" s="80">
        <v>0</v>
      </c>
      <c r="BE76" s="80">
        <v>0</v>
      </c>
      <c r="BF76" s="69">
        <v>0</v>
      </c>
      <c r="BG76" s="69">
        <v>0</v>
      </c>
      <c r="BH76" s="80">
        <v>0</v>
      </c>
      <c r="BI76" s="80">
        <v>0</v>
      </c>
      <c r="BJ76" s="69">
        <v>0</v>
      </c>
      <c r="BK76" s="69">
        <v>0</v>
      </c>
      <c r="BL76" s="80">
        <v>0</v>
      </c>
      <c r="BM76" s="80">
        <v>0</v>
      </c>
      <c r="BN76" s="69">
        <v>0</v>
      </c>
      <c r="BO76" s="69">
        <v>0</v>
      </c>
      <c r="BP76" s="80">
        <v>0</v>
      </c>
      <c r="BQ76" s="80">
        <v>0</v>
      </c>
      <c r="BR76" s="69">
        <v>0</v>
      </c>
      <c r="BS76" s="69">
        <v>0</v>
      </c>
      <c r="BT76" s="80">
        <v>0</v>
      </c>
      <c r="BU76" s="80">
        <v>0</v>
      </c>
      <c r="BV76" s="69">
        <v>0</v>
      </c>
      <c r="BW76" s="69">
        <v>0</v>
      </c>
      <c r="BX76" s="80">
        <v>0</v>
      </c>
      <c r="BY76" s="80">
        <v>0</v>
      </c>
      <c r="BZ76" s="69">
        <v>0</v>
      </c>
      <c r="CA76" s="69">
        <v>0</v>
      </c>
      <c r="CB76" s="80">
        <v>0</v>
      </c>
      <c r="CC76" s="80">
        <v>11481</v>
      </c>
      <c r="CD76" s="69">
        <v>0</v>
      </c>
      <c r="CE76" s="69" t="s">
        <v>496</v>
      </c>
      <c r="CF76" s="69" t="s">
        <v>497</v>
      </c>
      <c r="CG76" s="69" t="s">
        <v>415</v>
      </c>
      <c r="CH76" s="69" t="s">
        <v>415</v>
      </c>
      <c r="CI76" s="69" t="s">
        <v>415</v>
      </c>
      <c r="CJ76" s="68" t="s">
        <v>415</v>
      </c>
      <c r="CK76" s="68">
        <v>45568</v>
      </c>
      <c r="CL76" s="185" t="s">
        <v>578</v>
      </c>
      <c r="CM76" s="67" t="s">
        <v>579</v>
      </c>
      <c r="CN76" s="67" t="s">
        <v>168</v>
      </c>
      <c r="CO76" s="68">
        <v>45471</v>
      </c>
      <c r="CP76" s="185" t="s">
        <v>580</v>
      </c>
      <c r="CQ76" s="67" t="s">
        <v>581</v>
      </c>
      <c r="CR76" s="67" t="s">
        <v>608</v>
      </c>
      <c r="CS76" s="69">
        <v>879882.26</v>
      </c>
      <c r="CT76" s="69"/>
      <c r="CU76" s="69"/>
      <c r="CV76" s="69">
        <v>0</v>
      </c>
      <c r="CW76" s="69">
        <v>25</v>
      </c>
      <c r="CX76" s="69">
        <v>0</v>
      </c>
      <c r="CY76" s="69">
        <v>0</v>
      </c>
      <c r="CZ76" s="69">
        <v>0</v>
      </c>
      <c r="DA76" s="69">
        <v>0</v>
      </c>
      <c r="DG76" t="str">
        <f t="shared" si="6"/>
        <v>CO</v>
      </c>
    </row>
    <row r="77" spans="1:111">
      <c r="A77" t="str">
        <f t="shared" si="5"/>
        <v>04CO</v>
      </c>
      <c r="B77" s="67" t="s">
        <v>3</v>
      </c>
      <c r="C77" s="67" t="s">
        <v>262</v>
      </c>
      <c r="D77" s="67" t="s">
        <v>263</v>
      </c>
      <c r="E77" s="68">
        <v>44979</v>
      </c>
      <c r="F77" s="185" t="s">
        <v>583</v>
      </c>
      <c r="G77" s="67" t="s">
        <v>584</v>
      </c>
      <c r="H77" s="69">
        <v>2</v>
      </c>
      <c r="I77" s="69">
        <v>4</v>
      </c>
      <c r="J77" s="69">
        <v>278</v>
      </c>
      <c r="K77" s="69">
        <v>325</v>
      </c>
      <c r="L77" s="69">
        <v>325</v>
      </c>
      <c r="M77" s="69">
        <v>0</v>
      </c>
      <c r="N77" s="69">
        <v>0</v>
      </c>
      <c r="O77" s="69">
        <v>0</v>
      </c>
      <c r="P77" s="69">
        <v>42</v>
      </c>
      <c r="Q77" s="80">
        <v>37</v>
      </c>
      <c r="R77" s="80">
        <v>6949432</v>
      </c>
      <c r="S77" s="80">
        <v>61964</v>
      </c>
      <c r="T77" s="80">
        <v>6887469</v>
      </c>
      <c r="U77" s="80">
        <v>7359443</v>
      </c>
      <c r="V77" s="80">
        <v>7308401</v>
      </c>
      <c r="W77" s="80">
        <v>0</v>
      </c>
      <c r="X77" s="80">
        <v>0</v>
      </c>
      <c r="Y77" s="80">
        <v>0</v>
      </c>
      <c r="Z77" s="80">
        <v>7308401</v>
      </c>
      <c r="AA77" s="80">
        <v>7303926</v>
      </c>
      <c r="AB77" s="80">
        <v>-4475</v>
      </c>
      <c r="AC77" s="69">
        <v>625462</v>
      </c>
      <c r="AD77" s="69">
        <v>25</v>
      </c>
      <c r="AE77" s="69">
        <v>0</v>
      </c>
      <c r="AF77" s="80">
        <v>0</v>
      </c>
      <c r="AG77" s="80">
        <v>0</v>
      </c>
      <c r="AH77" s="69">
        <v>0</v>
      </c>
      <c r="AI77" s="69">
        <v>0</v>
      </c>
      <c r="AJ77" s="80">
        <v>5</v>
      </c>
      <c r="AK77" s="80">
        <v>72039</v>
      </c>
      <c r="AL77" s="69">
        <v>0</v>
      </c>
      <c r="AM77" s="69">
        <v>0</v>
      </c>
      <c r="AN77" s="80">
        <v>0</v>
      </c>
      <c r="AO77" s="80">
        <v>0</v>
      </c>
      <c r="AP77" s="69">
        <v>0</v>
      </c>
      <c r="AQ77" s="69">
        <v>0</v>
      </c>
      <c r="AR77" s="80">
        <v>0</v>
      </c>
      <c r="AS77" s="80">
        <v>0</v>
      </c>
      <c r="AT77" s="69">
        <v>0</v>
      </c>
      <c r="AU77" s="69">
        <v>0</v>
      </c>
      <c r="AV77" s="80">
        <v>0</v>
      </c>
      <c r="AW77" s="80">
        <v>0</v>
      </c>
      <c r="AX77" s="69">
        <v>0</v>
      </c>
      <c r="AY77" s="69">
        <v>0</v>
      </c>
      <c r="AZ77" s="80">
        <v>0</v>
      </c>
      <c r="BA77" s="80">
        <v>20090</v>
      </c>
      <c r="BB77" s="69">
        <v>0</v>
      </c>
      <c r="BC77" s="69">
        <v>0</v>
      </c>
      <c r="BD77" s="80">
        <v>0</v>
      </c>
      <c r="BE77" s="80">
        <v>0</v>
      </c>
      <c r="BF77" s="69">
        <v>0</v>
      </c>
      <c r="BG77" s="69">
        <v>0</v>
      </c>
      <c r="BH77" s="80">
        <v>0</v>
      </c>
      <c r="BI77" s="80">
        <v>0</v>
      </c>
      <c r="BJ77" s="69">
        <v>0</v>
      </c>
      <c r="BK77" s="69">
        <v>0</v>
      </c>
      <c r="BL77" s="80">
        <v>0</v>
      </c>
      <c r="BM77" s="80">
        <v>0</v>
      </c>
      <c r="BN77" s="69">
        <v>0</v>
      </c>
      <c r="BO77" s="69">
        <v>0</v>
      </c>
      <c r="BP77" s="80">
        <v>0</v>
      </c>
      <c r="BQ77" s="80">
        <v>102645</v>
      </c>
      <c r="BR77" s="69">
        <v>0</v>
      </c>
      <c r="BS77" s="69">
        <v>0</v>
      </c>
      <c r="BT77" s="80">
        <v>0</v>
      </c>
      <c r="BU77" s="80">
        <v>235326</v>
      </c>
      <c r="BV77" s="69">
        <v>235326</v>
      </c>
      <c r="BW77" s="69">
        <v>0</v>
      </c>
      <c r="BX77" s="80">
        <v>0</v>
      </c>
      <c r="BY77" s="80">
        <v>0</v>
      </c>
      <c r="BZ77" s="69">
        <v>0</v>
      </c>
      <c r="CA77" s="69">
        <v>0</v>
      </c>
      <c r="CB77" s="80">
        <v>5</v>
      </c>
      <c r="CC77" s="80">
        <v>430100</v>
      </c>
      <c r="CD77" s="69">
        <v>235326</v>
      </c>
      <c r="CE77" s="69" t="s">
        <v>524</v>
      </c>
      <c r="CF77" s="69" t="s">
        <v>525</v>
      </c>
      <c r="CG77" s="69" t="s">
        <v>415</v>
      </c>
      <c r="CH77" s="69" t="s">
        <v>415</v>
      </c>
      <c r="CI77" s="69" t="s">
        <v>415</v>
      </c>
      <c r="CJ77" s="68" t="s">
        <v>415</v>
      </c>
      <c r="CK77" s="68">
        <v>45539</v>
      </c>
      <c r="CL77" s="185" t="s">
        <v>576</v>
      </c>
      <c r="CM77" s="67" t="s">
        <v>579</v>
      </c>
      <c r="CN77" s="67" t="s">
        <v>168</v>
      </c>
      <c r="CO77" s="68">
        <v>45406</v>
      </c>
      <c r="CP77" s="185" t="s">
        <v>580</v>
      </c>
      <c r="CQ77" s="67" t="s">
        <v>581</v>
      </c>
      <c r="CR77" s="67" t="s">
        <v>607</v>
      </c>
      <c r="CS77" s="69">
        <v>6229901.3300000001</v>
      </c>
      <c r="CT77" s="69"/>
      <c r="CU77" s="69"/>
      <c r="CV77" s="69">
        <v>0</v>
      </c>
      <c r="CW77" s="69">
        <v>17</v>
      </c>
      <c r="CX77" s="69">
        <v>0</v>
      </c>
      <c r="CY77" s="69">
        <v>0</v>
      </c>
      <c r="CZ77" s="69">
        <v>0</v>
      </c>
      <c r="DA77" s="69">
        <v>0</v>
      </c>
      <c r="DG77" t="str">
        <f t="shared" si="6"/>
        <v>CO</v>
      </c>
    </row>
    <row r="78" spans="1:111">
      <c r="A78" t="str">
        <f t="shared" si="5"/>
        <v>04CO</v>
      </c>
      <c r="B78" s="67" t="s">
        <v>3</v>
      </c>
      <c r="C78" s="67" t="s">
        <v>264</v>
      </c>
      <c r="D78" s="67" t="s">
        <v>265</v>
      </c>
      <c r="E78" s="68">
        <v>45014</v>
      </c>
      <c r="F78" s="185" t="s">
        <v>583</v>
      </c>
      <c r="G78" s="67" t="s">
        <v>584</v>
      </c>
      <c r="H78" s="69">
        <v>2</v>
      </c>
      <c r="I78" s="69">
        <v>1</v>
      </c>
      <c r="J78" s="69">
        <v>257</v>
      </c>
      <c r="K78" s="69">
        <v>329</v>
      </c>
      <c r="L78" s="69">
        <v>328</v>
      </c>
      <c r="M78" s="69">
        <v>1</v>
      </c>
      <c r="N78" s="69">
        <v>0</v>
      </c>
      <c r="O78" s="69">
        <v>0</v>
      </c>
      <c r="P78" s="69">
        <v>72</v>
      </c>
      <c r="Q78" s="80">
        <v>0</v>
      </c>
      <c r="R78" s="80">
        <v>2584711</v>
      </c>
      <c r="S78" s="80">
        <v>50000</v>
      </c>
      <c r="T78" s="80">
        <v>2534711</v>
      </c>
      <c r="U78" s="80">
        <v>2601574</v>
      </c>
      <c r="V78" s="80">
        <v>2230880</v>
      </c>
      <c r="W78" s="80">
        <v>0</v>
      </c>
      <c r="X78" s="80">
        <v>0</v>
      </c>
      <c r="Y78" s="80">
        <v>0</v>
      </c>
      <c r="Z78" s="80">
        <v>2230880</v>
      </c>
      <c r="AA78" s="80">
        <v>2230536</v>
      </c>
      <c r="AB78" s="80">
        <v>-344</v>
      </c>
      <c r="AC78" s="69">
        <v>16863</v>
      </c>
      <c r="AD78" s="69">
        <v>37</v>
      </c>
      <c r="AE78" s="69">
        <v>0</v>
      </c>
      <c r="AF78" s="80">
        <v>0</v>
      </c>
      <c r="AG78" s="80">
        <v>16021</v>
      </c>
      <c r="AH78" s="69">
        <v>1355</v>
      </c>
      <c r="AI78" s="69">
        <v>10</v>
      </c>
      <c r="AJ78" s="80">
        <v>0</v>
      </c>
      <c r="AK78" s="80">
        <v>24729</v>
      </c>
      <c r="AL78" s="69">
        <v>2461</v>
      </c>
      <c r="AM78" s="69">
        <v>0</v>
      </c>
      <c r="AN78" s="80">
        <v>0</v>
      </c>
      <c r="AO78" s="80">
        <v>0</v>
      </c>
      <c r="AP78" s="69">
        <v>0</v>
      </c>
      <c r="AQ78" s="69">
        <v>0</v>
      </c>
      <c r="AR78" s="80">
        <v>0</v>
      </c>
      <c r="AS78" s="80">
        <v>0</v>
      </c>
      <c r="AT78" s="69">
        <v>0</v>
      </c>
      <c r="AU78" s="69">
        <v>0</v>
      </c>
      <c r="AV78" s="80">
        <v>0</v>
      </c>
      <c r="AW78" s="80">
        <v>0</v>
      </c>
      <c r="AX78" s="69">
        <v>0</v>
      </c>
      <c r="AY78" s="69">
        <v>0</v>
      </c>
      <c r="AZ78" s="80">
        <v>0</v>
      </c>
      <c r="BA78" s="80">
        <v>0</v>
      </c>
      <c r="BB78" s="69">
        <v>0</v>
      </c>
      <c r="BC78" s="69">
        <v>0</v>
      </c>
      <c r="BD78" s="80">
        <v>0</v>
      </c>
      <c r="BE78" s="80">
        <v>1436</v>
      </c>
      <c r="BF78" s="69">
        <v>0</v>
      </c>
      <c r="BG78" s="69">
        <v>0</v>
      </c>
      <c r="BH78" s="80">
        <v>0</v>
      </c>
      <c r="BI78" s="80">
        <v>0</v>
      </c>
      <c r="BJ78" s="69">
        <v>0</v>
      </c>
      <c r="BK78" s="69">
        <v>0</v>
      </c>
      <c r="BL78" s="80">
        <v>0</v>
      </c>
      <c r="BM78" s="80">
        <v>0</v>
      </c>
      <c r="BN78" s="69">
        <v>0</v>
      </c>
      <c r="BO78" s="69">
        <v>0</v>
      </c>
      <c r="BP78" s="80">
        <v>0</v>
      </c>
      <c r="BQ78" s="80">
        <v>0</v>
      </c>
      <c r="BR78" s="69">
        <v>0</v>
      </c>
      <c r="BS78" s="69">
        <v>0</v>
      </c>
      <c r="BT78" s="80">
        <v>0</v>
      </c>
      <c r="BU78" s="80">
        <v>0</v>
      </c>
      <c r="BV78" s="69">
        <v>0</v>
      </c>
      <c r="BW78" s="69">
        <v>0</v>
      </c>
      <c r="BX78" s="80">
        <v>0</v>
      </c>
      <c r="BY78" s="80">
        <v>0</v>
      </c>
      <c r="BZ78" s="69">
        <v>0</v>
      </c>
      <c r="CA78" s="69">
        <v>10</v>
      </c>
      <c r="CB78" s="80">
        <v>0</v>
      </c>
      <c r="CC78" s="80">
        <v>42185</v>
      </c>
      <c r="CD78" s="69">
        <v>3816</v>
      </c>
      <c r="CE78" s="69" t="s">
        <v>500</v>
      </c>
      <c r="CF78" s="69" t="s">
        <v>501</v>
      </c>
      <c r="CG78" s="69" t="s">
        <v>415</v>
      </c>
      <c r="CH78" s="69" t="s">
        <v>415</v>
      </c>
      <c r="CI78" s="69" t="s">
        <v>415</v>
      </c>
      <c r="CJ78" s="68" t="s">
        <v>415</v>
      </c>
      <c r="CK78" s="68">
        <v>45532</v>
      </c>
      <c r="CL78" s="185" t="s">
        <v>576</v>
      </c>
      <c r="CM78" s="67" t="s">
        <v>579</v>
      </c>
      <c r="CN78" s="67" t="s">
        <v>168</v>
      </c>
      <c r="CO78" s="68">
        <v>45472</v>
      </c>
      <c r="CP78" s="185" t="s">
        <v>580</v>
      </c>
      <c r="CQ78" s="67" t="s">
        <v>581</v>
      </c>
      <c r="CR78" s="67" t="s">
        <v>606</v>
      </c>
      <c r="CS78" s="69">
        <v>2408670.9900000002</v>
      </c>
      <c r="CT78" s="69"/>
      <c r="CU78" s="69"/>
      <c r="CV78" s="69">
        <v>0</v>
      </c>
      <c r="CW78" s="69">
        <v>25</v>
      </c>
      <c r="CX78" s="69">
        <v>0</v>
      </c>
      <c r="CY78" s="69">
        <v>0</v>
      </c>
      <c r="CZ78" s="69">
        <v>0</v>
      </c>
      <c r="DA78" s="69">
        <v>0</v>
      </c>
      <c r="DG78" t="str">
        <f t="shared" si="6"/>
        <v>CO</v>
      </c>
    </row>
    <row r="79" spans="1:111">
      <c r="A79" t="str">
        <f t="shared" si="5"/>
        <v>04CO</v>
      </c>
      <c r="B79" s="67" t="s">
        <v>3</v>
      </c>
      <c r="C79" s="67" t="s">
        <v>379</v>
      </c>
      <c r="D79" s="67" t="s">
        <v>380</v>
      </c>
      <c r="E79" s="68">
        <v>45196</v>
      </c>
      <c r="F79" s="185" t="s">
        <v>576</v>
      </c>
      <c r="G79" s="67" t="s">
        <v>581</v>
      </c>
      <c r="H79" s="69">
        <v>1</v>
      </c>
      <c r="I79" s="69">
        <v>0</v>
      </c>
      <c r="J79" s="69">
        <v>80</v>
      </c>
      <c r="K79" s="69">
        <v>133</v>
      </c>
      <c r="L79" s="69">
        <v>129</v>
      </c>
      <c r="M79" s="69">
        <v>4</v>
      </c>
      <c r="N79" s="69">
        <v>0</v>
      </c>
      <c r="O79" s="69">
        <v>0</v>
      </c>
      <c r="P79" s="69">
        <v>53</v>
      </c>
      <c r="Q79" s="80">
        <v>0</v>
      </c>
      <c r="R79" s="80">
        <v>555556</v>
      </c>
      <c r="S79" s="80">
        <v>31410</v>
      </c>
      <c r="T79" s="80">
        <v>524146</v>
      </c>
      <c r="U79" s="80">
        <v>555556</v>
      </c>
      <c r="V79" s="80">
        <v>522780</v>
      </c>
      <c r="W79" s="80">
        <v>0</v>
      </c>
      <c r="X79" s="80">
        <v>0</v>
      </c>
      <c r="Y79" s="80">
        <v>0</v>
      </c>
      <c r="Z79" s="80">
        <v>522780</v>
      </c>
      <c r="AA79" s="80">
        <v>522780</v>
      </c>
      <c r="AB79" s="80">
        <v>0</v>
      </c>
      <c r="AC79" s="69">
        <v>0</v>
      </c>
      <c r="AD79" s="69">
        <v>47</v>
      </c>
      <c r="AE79" s="69">
        <v>0</v>
      </c>
      <c r="AF79" s="80">
        <v>0</v>
      </c>
      <c r="AG79" s="80">
        <v>0</v>
      </c>
      <c r="AH79" s="69">
        <v>0</v>
      </c>
      <c r="AI79" s="69">
        <v>0</v>
      </c>
      <c r="AJ79" s="80">
        <v>0</v>
      </c>
      <c r="AK79" s="80">
        <v>0</v>
      </c>
      <c r="AL79" s="69">
        <v>0</v>
      </c>
      <c r="AM79" s="69">
        <v>0</v>
      </c>
      <c r="AN79" s="80">
        <v>0</v>
      </c>
      <c r="AO79" s="80">
        <v>0</v>
      </c>
      <c r="AP79" s="69">
        <v>0</v>
      </c>
      <c r="AQ79" s="69">
        <v>0</v>
      </c>
      <c r="AR79" s="80">
        <v>0</v>
      </c>
      <c r="AS79" s="80">
        <v>0</v>
      </c>
      <c r="AT79" s="69">
        <v>0</v>
      </c>
      <c r="AU79" s="69">
        <v>0</v>
      </c>
      <c r="AV79" s="80">
        <v>0</v>
      </c>
      <c r="AW79" s="80">
        <v>0</v>
      </c>
      <c r="AX79" s="69">
        <v>0</v>
      </c>
      <c r="AY79" s="69">
        <v>0</v>
      </c>
      <c r="AZ79" s="80">
        <v>0</v>
      </c>
      <c r="BA79" s="80">
        <v>0</v>
      </c>
      <c r="BB79" s="69">
        <v>0</v>
      </c>
      <c r="BC79" s="69">
        <v>0</v>
      </c>
      <c r="BD79" s="80">
        <v>0</v>
      </c>
      <c r="BE79" s="80">
        <v>0</v>
      </c>
      <c r="BF79" s="69">
        <v>0</v>
      </c>
      <c r="BG79" s="69">
        <v>0</v>
      </c>
      <c r="BH79" s="80">
        <v>0</v>
      </c>
      <c r="BI79" s="80">
        <v>0</v>
      </c>
      <c r="BJ79" s="69">
        <v>0</v>
      </c>
      <c r="BK79" s="69">
        <v>0</v>
      </c>
      <c r="BL79" s="80">
        <v>0</v>
      </c>
      <c r="BM79" s="80">
        <v>0</v>
      </c>
      <c r="BN79" s="69">
        <v>0</v>
      </c>
      <c r="BO79" s="69">
        <v>0</v>
      </c>
      <c r="BP79" s="80">
        <v>0</v>
      </c>
      <c r="BQ79" s="80">
        <v>0</v>
      </c>
      <c r="BR79" s="69">
        <v>0</v>
      </c>
      <c r="BS79" s="69">
        <v>0</v>
      </c>
      <c r="BT79" s="80">
        <v>0</v>
      </c>
      <c r="BU79" s="80">
        <v>0</v>
      </c>
      <c r="BV79" s="69">
        <v>0</v>
      </c>
      <c r="BW79" s="69">
        <v>0</v>
      </c>
      <c r="BX79" s="80">
        <v>0</v>
      </c>
      <c r="BY79" s="80">
        <v>0</v>
      </c>
      <c r="BZ79" s="69">
        <v>0</v>
      </c>
      <c r="CA79" s="69">
        <v>0</v>
      </c>
      <c r="CB79" s="80">
        <v>0</v>
      </c>
      <c r="CC79" s="80">
        <v>0</v>
      </c>
      <c r="CD79" s="69">
        <v>0</v>
      </c>
      <c r="CE79" s="69" t="s">
        <v>526</v>
      </c>
      <c r="CF79" s="69" t="s">
        <v>527</v>
      </c>
      <c r="CG79" s="69" t="s">
        <v>415</v>
      </c>
      <c r="CH79" s="69" t="s">
        <v>415</v>
      </c>
      <c r="CI79" s="69" t="s">
        <v>415</v>
      </c>
      <c r="CJ79" s="68" t="s">
        <v>415</v>
      </c>
      <c r="CK79" s="68">
        <v>45622</v>
      </c>
      <c r="CL79" s="185" t="s">
        <v>578</v>
      </c>
      <c r="CM79" s="67" t="s">
        <v>579</v>
      </c>
      <c r="CN79" s="67" t="s">
        <v>168</v>
      </c>
      <c r="CO79" s="68">
        <v>45595</v>
      </c>
      <c r="CP79" s="185" t="s">
        <v>578</v>
      </c>
      <c r="CQ79" s="67" t="s">
        <v>579</v>
      </c>
      <c r="CR79" s="67" t="s">
        <v>608</v>
      </c>
      <c r="CS79" s="69">
        <v>659609.69999999995</v>
      </c>
      <c r="CT79" s="69"/>
      <c r="CU79" s="69"/>
      <c r="CV79" s="69">
        <v>0</v>
      </c>
      <c r="CW79" s="69">
        <v>6</v>
      </c>
      <c r="CX79" s="69">
        <v>0</v>
      </c>
      <c r="CY79" s="69">
        <v>0</v>
      </c>
      <c r="CZ79" s="69">
        <v>0</v>
      </c>
      <c r="DA79" s="69">
        <v>0</v>
      </c>
      <c r="DG79" t="str">
        <f t="shared" si="6"/>
        <v>CO</v>
      </c>
    </row>
    <row r="80" spans="1:111">
      <c r="A80" t="str">
        <f t="shared" si="5"/>
        <v>04DO</v>
      </c>
      <c r="B80" s="67" t="s">
        <v>3</v>
      </c>
      <c r="C80" s="67" t="s">
        <v>240</v>
      </c>
      <c r="D80" s="67" t="s">
        <v>241</v>
      </c>
      <c r="E80" s="68">
        <v>43553</v>
      </c>
      <c r="F80" s="185" t="s">
        <v>583</v>
      </c>
      <c r="G80" s="67" t="s">
        <v>610</v>
      </c>
      <c r="H80" s="69">
        <v>4</v>
      </c>
      <c r="I80" s="69">
        <v>30</v>
      </c>
      <c r="J80" s="69">
        <v>1400</v>
      </c>
      <c r="K80" s="69">
        <v>1710</v>
      </c>
      <c r="L80" s="69">
        <v>1689</v>
      </c>
      <c r="M80" s="69">
        <v>21</v>
      </c>
      <c r="N80" s="69">
        <v>0</v>
      </c>
      <c r="O80" s="69">
        <v>0</v>
      </c>
      <c r="P80" s="69">
        <v>310</v>
      </c>
      <c r="Q80" s="80">
        <v>0</v>
      </c>
      <c r="R80" s="80">
        <v>148094245</v>
      </c>
      <c r="S80" s="80">
        <v>150000</v>
      </c>
      <c r="T80" s="80">
        <v>147944245</v>
      </c>
      <c r="U80" s="80">
        <v>151713231</v>
      </c>
      <c r="V80" s="80">
        <v>152720818</v>
      </c>
      <c r="W80" s="80">
        <v>0</v>
      </c>
      <c r="X80" s="80">
        <v>1375000</v>
      </c>
      <c r="Y80" s="80">
        <v>1375000</v>
      </c>
      <c r="Z80" s="80">
        <v>154095818</v>
      </c>
      <c r="AA80" s="80">
        <v>153674680</v>
      </c>
      <c r="AB80" s="80">
        <v>5349446</v>
      </c>
      <c r="AC80" s="69">
        <v>3618986</v>
      </c>
      <c r="AD80" s="69">
        <v>181</v>
      </c>
      <c r="AE80" s="69">
        <v>0</v>
      </c>
      <c r="AF80" s="80">
        <v>0</v>
      </c>
      <c r="AG80" s="80">
        <v>1977285</v>
      </c>
      <c r="AH80" s="69">
        <v>209090</v>
      </c>
      <c r="AI80" s="69">
        <v>0</v>
      </c>
      <c r="AJ80" s="80">
        <v>0</v>
      </c>
      <c r="AK80" s="80">
        <v>759652</v>
      </c>
      <c r="AL80" s="69">
        <v>44331</v>
      </c>
      <c r="AM80" s="69">
        <v>0</v>
      </c>
      <c r="AN80" s="80">
        <v>0</v>
      </c>
      <c r="AO80" s="80">
        <v>0</v>
      </c>
      <c r="AP80" s="69">
        <v>0</v>
      </c>
      <c r="AQ80" s="69">
        <v>0</v>
      </c>
      <c r="AR80" s="80">
        <v>0</v>
      </c>
      <c r="AS80" s="80">
        <v>0</v>
      </c>
      <c r="AT80" s="69">
        <v>0</v>
      </c>
      <c r="AU80" s="69">
        <v>0</v>
      </c>
      <c r="AV80" s="80">
        <v>0</v>
      </c>
      <c r="AW80" s="80">
        <v>0</v>
      </c>
      <c r="AX80" s="69">
        <v>0</v>
      </c>
      <c r="AY80" s="69">
        <v>17</v>
      </c>
      <c r="AZ80" s="80">
        <v>0</v>
      </c>
      <c r="BA80" s="80">
        <v>688498</v>
      </c>
      <c r="BB80" s="69">
        <v>33779</v>
      </c>
      <c r="BC80" s="69">
        <v>0</v>
      </c>
      <c r="BD80" s="80">
        <v>0</v>
      </c>
      <c r="BE80" s="80">
        <v>162596</v>
      </c>
      <c r="BF80" s="69">
        <v>323185</v>
      </c>
      <c r="BG80" s="69">
        <v>0</v>
      </c>
      <c r="BH80" s="80">
        <v>0</v>
      </c>
      <c r="BI80" s="80">
        <v>0</v>
      </c>
      <c r="BJ80" s="69">
        <v>0</v>
      </c>
      <c r="BK80" s="69">
        <v>114</v>
      </c>
      <c r="BL80" s="80">
        <v>0</v>
      </c>
      <c r="BM80" s="80">
        <v>94258</v>
      </c>
      <c r="BN80" s="69">
        <v>0</v>
      </c>
      <c r="BO80" s="69">
        <v>0</v>
      </c>
      <c r="BP80" s="80">
        <v>0</v>
      </c>
      <c r="BQ80" s="80">
        <v>0</v>
      </c>
      <c r="BR80" s="69">
        <v>0</v>
      </c>
      <c r="BS80" s="69">
        <v>0</v>
      </c>
      <c r="BT80" s="80">
        <v>0</v>
      </c>
      <c r="BU80" s="80">
        <v>40830</v>
      </c>
      <c r="BV80" s="69">
        <v>40830</v>
      </c>
      <c r="BW80" s="69">
        <v>0</v>
      </c>
      <c r="BX80" s="80">
        <v>0</v>
      </c>
      <c r="BY80" s="80">
        <v>0</v>
      </c>
      <c r="BZ80" s="69">
        <v>0</v>
      </c>
      <c r="CA80" s="69">
        <v>131</v>
      </c>
      <c r="CB80" s="80">
        <v>0</v>
      </c>
      <c r="CC80" s="80">
        <v>3674223</v>
      </c>
      <c r="CD80" s="69">
        <v>651215</v>
      </c>
      <c r="CE80" s="69" t="s">
        <v>489</v>
      </c>
      <c r="CF80" s="69" t="s">
        <v>490</v>
      </c>
      <c r="CG80" s="69" t="s">
        <v>415</v>
      </c>
      <c r="CH80" s="69" t="s">
        <v>415</v>
      </c>
      <c r="CI80" s="69" t="s">
        <v>415</v>
      </c>
      <c r="CJ80" s="68" t="s">
        <v>415</v>
      </c>
      <c r="CK80" s="68">
        <v>45540</v>
      </c>
      <c r="CL80" s="185" t="s">
        <v>576</v>
      </c>
      <c r="CM80" s="67" t="s">
        <v>579</v>
      </c>
      <c r="CN80" s="67" t="s">
        <v>168</v>
      </c>
      <c r="CO80" s="68">
        <v>45323</v>
      </c>
      <c r="CP80" s="185" t="s">
        <v>583</v>
      </c>
      <c r="CQ80" s="67" t="s">
        <v>581</v>
      </c>
      <c r="CR80" s="67" t="s">
        <v>606</v>
      </c>
      <c r="CS80" s="69">
        <v>130080159.7</v>
      </c>
      <c r="CT80" s="69" t="s">
        <v>491</v>
      </c>
      <c r="CU80" s="69" t="s">
        <v>492</v>
      </c>
      <c r="CV80" s="69">
        <v>0</v>
      </c>
      <c r="CW80" s="69">
        <v>112</v>
      </c>
      <c r="CX80" s="69">
        <v>0</v>
      </c>
      <c r="CY80" s="69">
        <v>0</v>
      </c>
      <c r="CZ80" s="69">
        <v>-48896</v>
      </c>
      <c r="DA80" s="69">
        <v>0</v>
      </c>
      <c r="DG80" t="str">
        <f t="shared" si="6"/>
        <v>DO</v>
      </c>
    </row>
    <row r="81" spans="1:111">
      <c r="A81" t="str">
        <f t="shared" si="5"/>
        <v>04DO</v>
      </c>
      <c r="B81" s="67" t="s">
        <v>3</v>
      </c>
      <c r="C81" s="67" t="s">
        <v>493</v>
      </c>
      <c r="D81" s="67" t="s">
        <v>611</v>
      </c>
      <c r="E81" s="68">
        <v>44687</v>
      </c>
      <c r="F81" s="185" t="s">
        <v>580</v>
      </c>
      <c r="G81" s="67" t="s">
        <v>577</v>
      </c>
      <c r="H81" s="69">
        <v>2</v>
      </c>
      <c r="I81" s="69">
        <v>0</v>
      </c>
      <c r="J81" s="69">
        <v>719</v>
      </c>
      <c r="K81" s="69">
        <v>771</v>
      </c>
      <c r="L81" s="69">
        <v>539</v>
      </c>
      <c r="M81" s="69">
        <v>232</v>
      </c>
      <c r="N81" s="69">
        <v>0</v>
      </c>
      <c r="O81" s="69">
        <v>0</v>
      </c>
      <c r="P81" s="69">
        <v>52</v>
      </c>
      <c r="Q81" s="80">
        <v>0</v>
      </c>
      <c r="R81" s="80">
        <v>6383851</v>
      </c>
      <c r="S81" s="80">
        <v>97993</v>
      </c>
      <c r="T81" s="80">
        <v>6285858</v>
      </c>
      <c r="U81" s="80">
        <v>6383851</v>
      </c>
      <c r="V81" s="80">
        <v>5949070</v>
      </c>
      <c r="W81" s="80">
        <v>0</v>
      </c>
      <c r="X81" s="80">
        <v>0</v>
      </c>
      <c r="Y81" s="80">
        <v>0</v>
      </c>
      <c r="Z81" s="80">
        <v>5949070</v>
      </c>
      <c r="AA81" s="80">
        <v>5949070</v>
      </c>
      <c r="AB81" s="80">
        <v>0</v>
      </c>
      <c r="AC81" s="69">
        <v>0</v>
      </c>
      <c r="AD81" s="69">
        <v>25</v>
      </c>
      <c r="AE81" s="69">
        <v>0</v>
      </c>
      <c r="AF81" s="80">
        <v>0</v>
      </c>
      <c r="AG81" s="80">
        <v>0</v>
      </c>
      <c r="AH81" s="69">
        <v>0</v>
      </c>
      <c r="AI81" s="69">
        <v>0</v>
      </c>
      <c r="AJ81" s="80">
        <v>0</v>
      </c>
      <c r="AK81" s="80">
        <v>0</v>
      </c>
      <c r="AL81" s="69">
        <v>0</v>
      </c>
      <c r="AM81" s="69">
        <v>0</v>
      </c>
      <c r="AN81" s="80">
        <v>0</v>
      </c>
      <c r="AO81" s="80">
        <v>0</v>
      </c>
      <c r="AP81" s="69">
        <v>0</v>
      </c>
      <c r="AQ81" s="69">
        <v>0</v>
      </c>
      <c r="AR81" s="80">
        <v>0</v>
      </c>
      <c r="AS81" s="80">
        <v>0</v>
      </c>
      <c r="AT81" s="69">
        <v>0</v>
      </c>
      <c r="AU81" s="69">
        <v>0</v>
      </c>
      <c r="AV81" s="80">
        <v>0</v>
      </c>
      <c r="AW81" s="80">
        <v>0</v>
      </c>
      <c r="AX81" s="69">
        <v>0</v>
      </c>
      <c r="AY81" s="69">
        <v>0</v>
      </c>
      <c r="AZ81" s="80">
        <v>0</v>
      </c>
      <c r="BA81" s="80">
        <v>0</v>
      </c>
      <c r="BB81" s="69">
        <v>0</v>
      </c>
      <c r="BC81" s="69">
        <v>0</v>
      </c>
      <c r="BD81" s="80">
        <v>0</v>
      </c>
      <c r="BE81" s="80">
        <v>0</v>
      </c>
      <c r="BF81" s="69">
        <v>0</v>
      </c>
      <c r="BG81" s="69">
        <v>0</v>
      </c>
      <c r="BH81" s="80">
        <v>0</v>
      </c>
      <c r="BI81" s="80">
        <v>0</v>
      </c>
      <c r="BJ81" s="69">
        <v>0</v>
      </c>
      <c r="BK81" s="69">
        <v>0</v>
      </c>
      <c r="BL81" s="80">
        <v>0</v>
      </c>
      <c r="BM81" s="80">
        <v>0</v>
      </c>
      <c r="BN81" s="69">
        <v>0</v>
      </c>
      <c r="BO81" s="69">
        <v>0</v>
      </c>
      <c r="BP81" s="80">
        <v>0</v>
      </c>
      <c r="BQ81" s="80">
        <v>0</v>
      </c>
      <c r="BR81" s="69">
        <v>0</v>
      </c>
      <c r="BS81" s="69">
        <v>0</v>
      </c>
      <c r="BT81" s="80">
        <v>0</v>
      </c>
      <c r="BU81" s="80">
        <v>0</v>
      </c>
      <c r="BV81" s="69">
        <v>0</v>
      </c>
      <c r="BW81" s="69">
        <v>0</v>
      </c>
      <c r="BX81" s="80">
        <v>0</v>
      </c>
      <c r="BY81" s="80">
        <v>0</v>
      </c>
      <c r="BZ81" s="69">
        <v>0</v>
      </c>
      <c r="CA81" s="69">
        <v>0</v>
      </c>
      <c r="CB81" s="80">
        <v>0</v>
      </c>
      <c r="CC81" s="80">
        <v>0</v>
      </c>
      <c r="CD81" s="69">
        <v>0</v>
      </c>
      <c r="CE81" s="69" t="s">
        <v>494</v>
      </c>
      <c r="CF81" s="69" t="s">
        <v>495</v>
      </c>
      <c r="CG81" s="69" t="s">
        <v>415</v>
      </c>
      <c r="CH81" s="69" t="s">
        <v>415</v>
      </c>
      <c r="CI81" s="69" t="s">
        <v>415</v>
      </c>
      <c r="CJ81" s="68" t="s">
        <v>415</v>
      </c>
      <c r="CK81" s="68">
        <v>45540</v>
      </c>
      <c r="CL81" s="185" t="s">
        <v>576</v>
      </c>
      <c r="CM81" s="67" t="s">
        <v>579</v>
      </c>
      <c r="CN81" s="67" t="s">
        <v>168</v>
      </c>
      <c r="CO81" s="68">
        <v>45467</v>
      </c>
      <c r="CP81" s="185" t="s">
        <v>580</v>
      </c>
      <c r="CQ81" s="67" t="s">
        <v>581</v>
      </c>
      <c r="CR81" s="67" t="s">
        <v>608</v>
      </c>
      <c r="CS81" s="69">
        <v>10090648.24</v>
      </c>
      <c r="CT81" s="69"/>
      <c r="CU81" s="69"/>
      <c r="CV81" s="69">
        <v>0</v>
      </c>
      <c r="CW81" s="69">
        <v>27</v>
      </c>
      <c r="CX81" s="69">
        <v>0</v>
      </c>
      <c r="CY81" s="69">
        <v>0</v>
      </c>
      <c r="CZ81" s="69">
        <v>0</v>
      </c>
      <c r="DA81" s="69">
        <v>0</v>
      </c>
      <c r="DG81" t="str">
        <f t="shared" si="6"/>
        <v>DO</v>
      </c>
    </row>
    <row r="82" spans="1:111">
      <c r="A82" t="str">
        <f t="shared" si="5"/>
        <v>04DO</v>
      </c>
      <c r="B82" s="67" t="s">
        <v>3</v>
      </c>
      <c r="C82" s="67" t="s">
        <v>242</v>
      </c>
      <c r="D82" s="67" t="s">
        <v>243</v>
      </c>
      <c r="E82" s="68">
        <v>44806</v>
      </c>
      <c r="F82" s="185" t="s">
        <v>576</v>
      </c>
      <c r="G82" s="67" t="s">
        <v>584</v>
      </c>
      <c r="H82" s="69">
        <v>1</v>
      </c>
      <c r="I82" s="69">
        <v>2</v>
      </c>
      <c r="J82" s="69">
        <v>246</v>
      </c>
      <c r="K82" s="69">
        <v>338</v>
      </c>
      <c r="L82" s="69">
        <v>338</v>
      </c>
      <c r="M82" s="69">
        <v>0</v>
      </c>
      <c r="N82" s="69">
        <v>0</v>
      </c>
      <c r="O82" s="69">
        <v>0</v>
      </c>
      <c r="P82" s="69">
        <v>92</v>
      </c>
      <c r="Q82" s="80">
        <v>0</v>
      </c>
      <c r="R82" s="80">
        <v>2437437</v>
      </c>
      <c r="S82" s="80">
        <v>50000</v>
      </c>
      <c r="T82" s="80">
        <v>2387437</v>
      </c>
      <c r="U82" s="80">
        <v>2522997</v>
      </c>
      <c r="V82" s="80">
        <v>2472614</v>
      </c>
      <c r="W82" s="80">
        <v>0</v>
      </c>
      <c r="X82" s="80">
        <v>0</v>
      </c>
      <c r="Y82" s="80">
        <v>0</v>
      </c>
      <c r="Z82" s="80">
        <v>2472614</v>
      </c>
      <c r="AA82" s="80">
        <v>2469346</v>
      </c>
      <c r="AB82" s="80">
        <v>-3268</v>
      </c>
      <c r="AC82" s="69">
        <v>85560</v>
      </c>
      <c r="AD82" s="69">
        <v>39</v>
      </c>
      <c r="AE82" s="69">
        <v>0</v>
      </c>
      <c r="AF82" s="80">
        <v>0</v>
      </c>
      <c r="AG82" s="80">
        <v>0</v>
      </c>
      <c r="AH82" s="69">
        <v>0</v>
      </c>
      <c r="AI82" s="69">
        <v>28</v>
      </c>
      <c r="AJ82" s="80">
        <v>0</v>
      </c>
      <c r="AK82" s="80">
        <v>93118</v>
      </c>
      <c r="AL82" s="69">
        <v>8726</v>
      </c>
      <c r="AM82" s="69">
        <v>0</v>
      </c>
      <c r="AN82" s="80">
        <v>0</v>
      </c>
      <c r="AO82" s="80">
        <v>0</v>
      </c>
      <c r="AP82" s="69">
        <v>0</v>
      </c>
      <c r="AQ82" s="69">
        <v>0</v>
      </c>
      <c r="AR82" s="80">
        <v>0</v>
      </c>
      <c r="AS82" s="80">
        <v>0</v>
      </c>
      <c r="AT82" s="69">
        <v>0</v>
      </c>
      <c r="AU82" s="69">
        <v>0</v>
      </c>
      <c r="AV82" s="80">
        <v>0</v>
      </c>
      <c r="AW82" s="80">
        <v>0</v>
      </c>
      <c r="AX82" s="69">
        <v>0</v>
      </c>
      <c r="AY82" s="69">
        <v>0</v>
      </c>
      <c r="AZ82" s="80">
        <v>0</v>
      </c>
      <c r="BA82" s="80">
        <v>0</v>
      </c>
      <c r="BB82" s="69">
        <v>0</v>
      </c>
      <c r="BC82" s="69">
        <v>0</v>
      </c>
      <c r="BD82" s="80">
        <v>0</v>
      </c>
      <c r="BE82" s="80">
        <v>0</v>
      </c>
      <c r="BF82" s="69">
        <v>0</v>
      </c>
      <c r="BG82" s="69">
        <v>0</v>
      </c>
      <c r="BH82" s="80">
        <v>0</v>
      </c>
      <c r="BI82" s="80">
        <v>0</v>
      </c>
      <c r="BJ82" s="69">
        <v>0</v>
      </c>
      <c r="BK82" s="69">
        <v>0</v>
      </c>
      <c r="BL82" s="80">
        <v>0</v>
      </c>
      <c r="BM82" s="80">
        <v>0</v>
      </c>
      <c r="BN82" s="69">
        <v>0</v>
      </c>
      <c r="BO82" s="69">
        <v>0</v>
      </c>
      <c r="BP82" s="80">
        <v>0</v>
      </c>
      <c r="BQ82" s="80">
        <v>0</v>
      </c>
      <c r="BR82" s="69">
        <v>0</v>
      </c>
      <c r="BS82" s="69">
        <v>0</v>
      </c>
      <c r="BT82" s="80">
        <v>0</v>
      </c>
      <c r="BU82" s="80">
        <v>0</v>
      </c>
      <c r="BV82" s="69">
        <v>0</v>
      </c>
      <c r="BW82" s="69">
        <v>0</v>
      </c>
      <c r="BX82" s="80">
        <v>0</v>
      </c>
      <c r="BY82" s="80">
        <v>0</v>
      </c>
      <c r="BZ82" s="69">
        <v>0</v>
      </c>
      <c r="CA82" s="69">
        <v>28</v>
      </c>
      <c r="CB82" s="80">
        <v>0</v>
      </c>
      <c r="CC82" s="80">
        <v>93118</v>
      </c>
      <c r="CD82" s="69">
        <v>8726</v>
      </c>
      <c r="CE82" s="69" t="s">
        <v>496</v>
      </c>
      <c r="CF82" s="69" t="s">
        <v>497</v>
      </c>
      <c r="CG82" s="69" t="s">
        <v>415</v>
      </c>
      <c r="CH82" s="69" t="s">
        <v>415</v>
      </c>
      <c r="CI82" s="69" t="s">
        <v>415</v>
      </c>
      <c r="CJ82" s="68" t="s">
        <v>415</v>
      </c>
      <c r="CK82" s="68">
        <v>45574</v>
      </c>
      <c r="CL82" s="185" t="s">
        <v>578</v>
      </c>
      <c r="CM82" s="67" t="s">
        <v>579</v>
      </c>
      <c r="CN82" s="67" t="s">
        <v>168</v>
      </c>
      <c r="CO82" s="68">
        <v>45471</v>
      </c>
      <c r="CP82" s="185" t="s">
        <v>580</v>
      </c>
      <c r="CQ82" s="67" t="s">
        <v>581</v>
      </c>
      <c r="CR82" s="67" t="s">
        <v>606</v>
      </c>
      <c r="CS82" s="69">
        <v>2462556.0299999998</v>
      </c>
      <c r="CT82" s="69"/>
      <c r="CU82" s="69"/>
      <c r="CV82" s="69">
        <v>0</v>
      </c>
      <c r="CW82" s="69">
        <v>25</v>
      </c>
      <c r="CX82" s="69">
        <v>0</v>
      </c>
      <c r="CY82" s="69">
        <v>0</v>
      </c>
      <c r="CZ82" s="69">
        <v>0</v>
      </c>
      <c r="DA82" s="69">
        <v>0</v>
      </c>
      <c r="DG82" t="str">
        <f t="shared" si="6"/>
        <v>DO</v>
      </c>
    </row>
    <row r="83" spans="1:111">
      <c r="A83" t="str">
        <f t="shared" si="5"/>
        <v>04DO</v>
      </c>
      <c r="B83" s="67" t="s">
        <v>3</v>
      </c>
      <c r="C83" s="67" t="s">
        <v>369</v>
      </c>
      <c r="D83" s="67" t="s">
        <v>370</v>
      </c>
      <c r="E83" s="68">
        <v>44869</v>
      </c>
      <c r="F83" s="185" t="s">
        <v>578</v>
      </c>
      <c r="G83" s="67" t="s">
        <v>584</v>
      </c>
      <c r="H83" s="69">
        <v>1</v>
      </c>
      <c r="I83" s="69">
        <v>0</v>
      </c>
      <c r="J83" s="69">
        <v>128</v>
      </c>
      <c r="K83" s="69">
        <v>325</v>
      </c>
      <c r="L83" s="69">
        <v>323</v>
      </c>
      <c r="M83" s="69">
        <v>2</v>
      </c>
      <c r="N83" s="69">
        <v>0</v>
      </c>
      <c r="O83" s="69">
        <v>0</v>
      </c>
      <c r="P83" s="69">
        <v>197</v>
      </c>
      <c r="Q83" s="80">
        <v>0</v>
      </c>
      <c r="R83" s="80">
        <v>3019043</v>
      </c>
      <c r="S83" s="80">
        <v>50000</v>
      </c>
      <c r="T83" s="80">
        <v>2969043</v>
      </c>
      <c r="U83" s="80">
        <v>3019043</v>
      </c>
      <c r="V83" s="80">
        <v>2884719</v>
      </c>
      <c r="W83" s="80">
        <v>0</v>
      </c>
      <c r="X83" s="80">
        <v>0</v>
      </c>
      <c r="Y83" s="80">
        <v>0</v>
      </c>
      <c r="Z83" s="80">
        <v>2884719</v>
      </c>
      <c r="AA83" s="80">
        <v>2884627</v>
      </c>
      <c r="AB83" s="80">
        <v>-92</v>
      </c>
      <c r="AC83" s="69">
        <v>0</v>
      </c>
      <c r="AD83" s="69">
        <v>151</v>
      </c>
      <c r="AE83" s="69">
        <v>0</v>
      </c>
      <c r="AF83" s="80">
        <v>0</v>
      </c>
      <c r="AG83" s="80">
        <v>0</v>
      </c>
      <c r="AH83" s="69">
        <v>0</v>
      </c>
      <c r="AI83" s="69">
        <v>23</v>
      </c>
      <c r="AJ83" s="80">
        <v>0</v>
      </c>
      <c r="AK83" s="80">
        <v>18308</v>
      </c>
      <c r="AL83" s="69">
        <v>0</v>
      </c>
      <c r="AM83" s="69">
        <v>0</v>
      </c>
      <c r="AN83" s="80">
        <v>0</v>
      </c>
      <c r="AO83" s="80">
        <v>0</v>
      </c>
      <c r="AP83" s="69">
        <v>0</v>
      </c>
      <c r="AQ83" s="69">
        <v>0</v>
      </c>
      <c r="AR83" s="80">
        <v>0</v>
      </c>
      <c r="AS83" s="80">
        <v>0</v>
      </c>
      <c r="AT83" s="69">
        <v>0</v>
      </c>
      <c r="AU83" s="69">
        <v>0</v>
      </c>
      <c r="AV83" s="80">
        <v>0</v>
      </c>
      <c r="AW83" s="80">
        <v>0</v>
      </c>
      <c r="AX83" s="69">
        <v>0</v>
      </c>
      <c r="AY83" s="69">
        <v>0</v>
      </c>
      <c r="AZ83" s="80">
        <v>0</v>
      </c>
      <c r="BA83" s="80">
        <v>0</v>
      </c>
      <c r="BB83" s="69">
        <v>0</v>
      </c>
      <c r="BC83" s="69">
        <v>0</v>
      </c>
      <c r="BD83" s="80">
        <v>0</v>
      </c>
      <c r="BE83" s="80">
        <v>0</v>
      </c>
      <c r="BF83" s="69">
        <v>0</v>
      </c>
      <c r="BG83" s="69">
        <v>0</v>
      </c>
      <c r="BH83" s="80">
        <v>0</v>
      </c>
      <c r="BI83" s="80">
        <v>0</v>
      </c>
      <c r="BJ83" s="69">
        <v>0</v>
      </c>
      <c r="BK83" s="69">
        <v>40</v>
      </c>
      <c r="BL83" s="80">
        <v>0</v>
      </c>
      <c r="BM83" s="80">
        <v>0</v>
      </c>
      <c r="BN83" s="69">
        <v>0</v>
      </c>
      <c r="BO83" s="69">
        <v>0</v>
      </c>
      <c r="BP83" s="80">
        <v>0</v>
      </c>
      <c r="BQ83" s="80">
        <v>0</v>
      </c>
      <c r="BR83" s="69">
        <v>0</v>
      </c>
      <c r="BS83" s="69">
        <v>0</v>
      </c>
      <c r="BT83" s="80">
        <v>0</v>
      </c>
      <c r="BU83" s="80">
        <v>0</v>
      </c>
      <c r="BV83" s="69">
        <v>0</v>
      </c>
      <c r="BW83" s="69">
        <v>0</v>
      </c>
      <c r="BX83" s="80">
        <v>0</v>
      </c>
      <c r="BY83" s="80">
        <v>0</v>
      </c>
      <c r="BZ83" s="69">
        <v>0</v>
      </c>
      <c r="CA83" s="69">
        <v>63</v>
      </c>
      <c r="CB83" s="80">
        <v>0</v>
      </c>
      <c r="CC83" s="80">
        <v>18308</v>
      </c>
      <c r="CD83" s="69">
        <v>0</v>
      </c>
      <c r="CE83" s="69" t="s">
        <v>498</v>
      </c>
      <c r="CF83" s="69" t="s">
        <v>499</v>
      </c>
      <c r="CG83" s="69" t="s">
        <v>415</v>
      </c>
      <c r="CH83" s="69" t="s">
        <v>415</v>
      </c>
      <c r="CI83" s="69" t="s">
        <v>415</v>
      </c>
      <c r="CJ83" s="68" t="s">
        <v>415</v>
      </c>
      <c r="CK83" s="68">
        <v>45604</v>
      </c>
      <c r="CL83" s="185" t="s">
        <v>578</v>
      </c>
      <c r="CM83" s="67" t="s">
        <v>579</v>
      </c>
      <c r="CN83" s="67" t="s">
        <v>168</v>
      </c>
      <c r="CO83" s="68">
        <v>45506</v>
      </c>
      <c r="CP83" s="185" t="s">
        <v>576</v>
      </c>
      <c r="CQ83" s="67" t="s">
        <v>579</v>
      </c>
      <c r="CR83" s="67" t="s">
        <v>608</v>
      </c>
      <c r="CS83" s="69">
        <v>2305583.2200000002</v>
      </c>
      <c r="CT83" s="69"/>
      <c r="CU83" s="69"/>
      <c r="CV83" s="69">
        <v>0</v>
      </c>
      <c r="CW83" s="69">
        <v>23</v>
      </c>
      <c r="CX83" s="69">
        <v>0</v>
      </c>
      <c r="CY83" s="69">
        <v>0</v>
      </c>
      <c r="CZ83" s="69">
        <v>0</v>
      </c>
      <c r="DA83" s="69">
        <v>0</v>
      </c>
      <c r="DG83" t="str">
        <f t="shared" si="6"/>
        <v>DO</v>
      </c>
    </row>
    <row r="84" spans="1:111">
      <c r="A84" t="str">
        <f t="shared" si="5"/>
        <v>04DO</v>
      </c>
      <c r="B84" s="67" t="s">
        <v>3</v>
      </c>
      <c r="C84" s="67" t="s">
        <v>244</v>
      </c>
      <c r="D84" s="67" t="s">
        <v>245</v>
      </c>
      <c r="E84" s="68">
        <v>44960</v>
      </c>
      <c r="F84" s="185" t="s">
        <v>583</v>
      </c>
      <c r="G84" s="67" t="s">
        <v>584</v>
      </c>
      <c r="H84" s="69">
        <v>1</v>
      </c>
      <c r="I84" s="69">
        <v>1</v>
      </c>
      <c r="J84" s="69">
        <v>255</v>
      </c>
      <c r="K84" s="69">
        <v>309</v>
      </c>
      <c r="L84" s="69">
        <v>309</v>
      </c>
      <c r="M84" s="69">
        <v>0</v>
      </c>
      <c r="N84" s="69">
        <v>0</v>
      </c>
      <c r="O84" s="69">
        <v>0</v>
      </c>
      <c r="P84" s="69">
        <v>54</v>
      </c>
      <c r="Q84" s="80">
        <v>0</v>
      </c>
      <c r="R84" s="80">
        <v>2771566</v>
      </c>
      <c r="S84" s="80">
        <v>50000</v>
      </c>
      <c r="T84" s="80">
        <v>2721566</v>
      </c>
      <c r="U84" s="80">
        <v>2822338</v>
      </c>
      <c r="V84" s="80">
        <v>2686822</v>
      </c>
      <c r="W84" s="80">
        <v>0</v>
      </c>
      <c r="X84" s="80">
        <v>0</v>
      </c>
      <c r="Y84" s="80">
        <v>0</v>
      </c>
      <c r="Z84" s="80">
        <v>2686822</v>
      </c>
      <c r="AA84" s="80">
        <v>2675635</v>
      </c>
      <c r="AB84" s="80">
        <v>-11187</v>
      </c>
      <c r="AC84" s="69">
        <v>50772</v>
      </c>
      <c r="AD84" s="69">
        <v>14</v>
      </c>
      <c r="AE84" s="69">
        <v>0</v>
      </c>
      <c r="AF84" s="80">
        <v>0</v>
      </c>
      <c r="AG84" s="80">
        <v>50772</v>
      </c>
      <c r="AH84" s="69">
        <v>0</v>
      </c>
      <c r="AI84" s="69">
        <v>0</v>
      </c>
      <c r="AJ84" s="80">
        <v>0</v>
      </c>
      <c r="AK84" s="80">
        <v>4275</v>
      </c>
      <c r="AL84" s="69">
        <v>0</v>
      </c>
      <c r="AM84" s="69">
        <v>0</v>
      </c>
      <c r="AN84" s="80">
        <v>0</v>
      </c>
      <c r="AO84" s="80">
        <v>0</v>
      </c>
      <c r="AP84" s="69">
        <v>0</v>
      </c>
      <c r="AQ84" s="69">
        <v>0</v>
      </c>
      <c r="AR84" s="80">
        <v>0</v>
      </c>
      <c r="AS84" s="80">
        <v>0</v>
      </c>
      <c r="AT84" s="69">
        <v>0</v>
      </c>
      <c r="AU84" s="69">
        <v>0</v>
      </c>
      <c r="AV84" s="80">
        <v>0</v>
      </c>
      <c r="AW84" s="80">
        <v>0</v>
      </c>
      <c r="AX84" s="69">
        <v>0</v>
      </c>
      <c r="AY84" s="69">
        <v>0</v>
      </c>
      <c r="AZ84" s="80">
        <v>0</v>
      </c>
      <c r="BA84" s="80">
        <v>0</v>
      </c>
      <c r="BB84" s="69">
        <v>0</v>
      </c>
      <c r="BC84" s="69">
        <v>0</v>
      </c>
      <c r="BD84" s="80">
        <v>0</v>
      </c>
      <c r="BE84" s="80">
        <v>0</v>
      </c>
      <c r="BF84" s="69">
        <v>0</v>
      </c>
      <c r="BG84" s="69">
        <v>0</v>
      </c>
      <c r="BH84" s="80">
        <v>0</v>
      </c>
      <c r="BI84" s="80">
        <v>0</v>
      </c>
      <c r="BJ84" s="69">
        <v>0</v>
      </c>
      <c r="BK84" s="69">
        <v>0</v>
      </c>
      <c r="BL84" s="80">
        <v>0</v>
      </c>
      <c r="BM84" s="80">
        <v>0</v>
      </c>
      <c r="BN84" s="69">
        <v>0</v>
      </c>
      <c r="BO84" s="69">
        <v>0</v>
      </c>
      <c r="BP84" s="80">
        <v>0</v>
      </c>
      <c r="BQ84" s="80">
        <v>0</v>
      </c>
      <c r="BR84" s="69">
        <v>0</v>
      </c>
      <c r="BS84" s="69">
        <v>0</v>
      </c>
      <c r="BT84" s="80">
        <v>0</v>
      </c>
      <c r="BU84" s="80">
        <v>0</v>
      </c>
      <c r="BV84" s="69">
        <v>0</v>
      </c>
      <c r="BW84" s="69">
        <v>0</v>
      </c>
      <c r="BX84" s="80">
        <v>0</v>
      </c>
      <c r="BY84" s="80">
        <v>0</v>
      </c>
      <c r="BZ84" s="69">
        <v>0</v>
      </c>
      <c r="CA84" s="69">
        <v>0</v>
      </c>
      <c r="CB84" s="80">
        <v>0</v>
      </c>
      <c r="CC84" s="80">
        <v>55047</v>
      </c>
      <c r="CD84" s="69">
        <v>0</v>
      </c>
      <c r="CE84" s="69" t="s">
        <v>500</v>
      </c>
      <c r="CF84" s="69" t="s">
        <v>501</v>
      </c>
      <c r="CG84" s="69" t="s">
        <v>415</v>
      </c>
      <c r="CH84" s="69" t="s">
        <v>415</v>
      </c>
      <c r="CI84" s="69" t="s">
        <v>415</v>
      </c>
      <c r="CJ84" s="68" t="s">
        <v>415</v>
      </c>
      <c r="CK84" s="68">
        <v>45484</v>
      </c>
      <c r="CL84" s="185" t="s">
        <v>576</v>
      </c>
      <c r="CM84" s="67" t="s">
        <v>579</v>
      </c>
      <c r="CN84" s="67" t="s">
        <v>168</v>
      </c>
      <c r="CO84" s="68">
        <v>45448</v>
      </c>
      <c r="CP84" s="185" t="s">
        <v>580</v>
      </c>
      <c r="CQ84" s="67" t="s">
        <v>581</v>
      </c>
      <c r="CR84" s="67" t="s">
        <v>607</v>
      </c>
      <c r="CS84" s="69">
        <v>3211732.12</v>
      </c>
      <c r="CT84" s="69"/>
      <c r="CU84" s="69"/>
      <c r="CV84" s="69">
        <v>0</v>
      </c>
      <c r="CW84" s="69">
        <v>24</v>
      </c>
      <c r="CX84" s="69">
        <v>0</v>
      </c>
      <c r="CY84" s="69">
        <v>0</v>
      </c>
      <c r="CZ84" s="69">
        <v>0</v>
      </c>
      <c r="DA84" s="69">
        <v>0</v>
      </c>
      <c r="DG84" t="str">
        <f t="shared" si="6"/>
        <v>DO</v>
      </c>
    </row>
    <row r="85" spans="1:111">
      <c r="A85" t="str">
        <f t="shared" si="5"/>
        <v>04DO</v>
      </c>
      <c r="B85" s="67" t="s">
        <v>3</v>
      </c>
      <c r="C85" s="67" t="s">
        <v>371</v>
      </c>
      <c r="D85" s="67" t="s">
        <v>372</v>
      </c>
      <c r="E85" s="68">
        <v>44960</v>
      </c>
      <c r="F85" s="185" t="s">
        <v>583</v>
      </c>
      <c r="G85" s="67" t="s">
        <v>584</v>
      </c>
      <c r="H85" s="69">
        <v>1</v>
      </c>
      <c r="I85" s="69">
        <v>1</v>
      </c>
      <c r="J85" s="69">
        <v>181</v>
      </c>
      <c r="K85" s="69">
        <v>249</v>
      </c>
      <c r="L85" s="69">
        <v>249</v>
      </c>
      <c r="M85" s="69">
        <v>0</v>
      </c>
      <c r="N85" s="69">
        <v>0</v>
      </c>
      <c r="O85" s="69">
        <v>0</v>
      </c>
      <c r="P85" s="69">
        <v>68</v>
      </c>
      <c r="Q85" s="80">
        <v>0</v>
      </c>
      <c r="R85" s="80">
        <v>2588046</v>
      </c>
      <c r="S85" s="80">
        <v>50000</v>
      </c>
      <c r="T85" s="80">
        <v>2538046</v>
      </c>
      <c r="U85" s="80">
        <v>2588046</v>
      </c>
      <c r="V85" s="80">
        <v>2728223</v>
      </c>
      <c r="W85" s="80">
        <v>0</v>
      </c>
      <c r="X85" s="80">
        <v>0</v>
      </c>
      <c r="Y85" s="80">
        <v>0</v>
      </c>
      <c r="Z85" s="80">
        <v>2728223</v>
      </c>
      <c r="AA85" s="80">
        <v>2725656</v>
      </c>
      <c r="AB85" s="80">
        <v>-2567</v>
      </c>
      <c r="AC85" s="69">
        <v>41751</v>
      </c>
      <c r="AD85" s="69">
        <v>27</v>
      </c>
      <c r="AE85" s="69">
        <v>0</v>
      </c>
      <c r="AF85" s="80">
        <v>0</v>
      </c>
      <c r="AG85" s="80">
        <v>31095</v>
      </c>
      <c r="AH85" s="69">
        <v>0</v>
      </c>
      <c r="AI85" s="69">
        <v>0</v>
      </c>
      <c r="AJ85" s="80">
        <v>0</v>
      </c>
      <c r="AK85" s="80">
        <v>6000</v>
      </c>
      <c r="AL85" s="69">
        <v>0</v>
      </c>
      <c r="AM85" s="69">
        <v>0</v>
      </c>
      <c r="AN85" s="80">
        <v>0</v>
      </c>
      <c r="AO85" s="80">
        <v>0</v>
      </c>
      <c r="AP85" s="69">
        <v>0</v>
      </c>
      <c r="AQ85" s="69">
        <v>0</v>
      </c>
      <c r="AR85" s="80">
        <v>0</v>
      </c>
      <c r="AS85" s="80">
        <v>0</v>
      </c>
      <c r="AT85" s="69">
        <v>0</v>
      </c>
      <c r="AU85" s="69">
        <v>0</v>
      </c>
      <c r="AV85" s="80">
        <v>0</v>
      </c>
      <c r="AW85" s="80">
        <v>0</v>
      </c>
      <c r="AX85" s="69">
        <v>0</v>
      </c>
      <c r="AY85" s="69">
        <v>0</v>
      </c>
      <c r="AZ85" s="80">
        <v>0</v>
      </c>
      <c r="BA85" s="80">
        <v>0</v>
      </c>
      <c r="BB85" s="69">
        <v>0</v>
      </c>
      <c r="BC85" s="69">
        <v>0</v>
      </c>
      <c r="BD85" s="80">
        <v>0</v>
      </c>
      <c r="BE85" s="80">
        <v>6067</v>
      </c>
      <c r="BF85" s="69">
        <v>0</v>
      </c>
      <c r="BG85" s="69">
        <v>0</v>
      </c>
      <c r="BH85" s="80">
        <v>0</v>
      </c>
      <c r="BI85" s="80">
        <v>0</v>
      </c>
      <c r="BJ85" s="69">
        <v>0</v>
      </c>
      <c r="BK85" s="69">
        <v>0</v>
      </c>
      <c r="BL85" s="80">
        <v>0</v>
      </c>
      <c r="BM85" s="80">
        <v>0</v>
      </c>
      <c r="BN85" s="69">
        <v>0</v>
      </c>
      <c r="BO85" s="69">
        <v>0</v>
      </c>
      <c r="BP85" s="80">
        <v>0</v>
      </c>
      <c r="BQ85" s="80">
        <v>0</v>
      </c>
      <c r="BR85" s="69">
        <v>0</v>
      </c>
      <c r="BS85" s="69">
        <v>25</v>
      </c>
      <c r="BT85" s="80">
        <v>0</v>
      </c>
      <c r="BU85" s="80">
        <v>0</v>
      </c>
      <c r="BV85" s="69">
        <v>0</v>
      </c>
      <c r="BW85" s="69">
        <v>0</v>
      </c>
      <c r="BX85" s="80">
        <v>0</v>
      </c>
      <c r="BY85" s="80">
        <v>0</v>
      </c>
      <c r="BZ85" s="69">
        <v>0</v>
      </c>
      <c r="CA85" s="69">
        <v>25</v>
      </c>
      <c r="CB85" s="80">
        <v>0</v>
      </c>
      <c r="CC85" s="80">
        <v>43162</v>
      </c>
      <c r="CD85" s="69">
        <v>0</v>
      </c>
      <c r="CE85" s="69" t="s">
        <v>502</v>
      </c>
      <c r="CF85" s="69" t="s">
        <v>503</v>
      </c>
      <c r="CG85" s="69" t="s">
        <v>415</v>
      </c>
      <c r="CH85" s="69" t="s">
        <v>415</v>
      </c>
      <c r="CI85" s="69" t="s">
        <v>415</v>
      </c>
      <c r="CJ85" s="68" t="s">
        <v>415</v>
      </c>
      <c r="CK85" s="68">
        <v>45491</v>
      </c>
      <c r="CL85" s="185" t="s">
        <v>576</v>
      </c>
      <c r="CM85" s="67" t="s">
        <v>579</v>
      </c>
      <c r="CN85" s="67" t="s">
        <v>168</v>
      </c>
      <c r="CO85" s="68">
        <v>45435</v>
      </c>
      <c r="CP85" s="185" t="s">
        <v>580</v>
      </c>
      <c r="CQ85" s="67" t="s">
        <v>581</v>
      </c>
      <c r="CR85" s="67" t="s">
        <v>606</v>
      </c>
      <c r="CS85" s="69">
        <v>2290170.4900000002</v>
      </c>
      <c r="CT85" s="69"/>
      <c r="CU85" s="69"/>
      <c r="CV85" s="69">
        <v>0</v>
      </c>
      <c r="CW85" s="69">
        <v>16</v>
      </c>
      <c r="CX85" s="69">
        <v>0</v>
      </c>
      <c r="CY85" s="69">
        <v>0</v>
      </c>
      <c r="CZ85" s="69">
        <v>0</v>
      </c>
      <c r="DA85" s="69">
        <v>0</v>
      </c>
      <c r="DG85" t="str">
        <f t="shared" si="6"/>
        <v>DO</v>
      </c>
    </row>
    <row r="86" spans="1:111">
      <c r="A86" t="str">
        <f t="shared" si="5"/>
        <v>04DO</v>
      </c>
      <c r="B86" s="67" t="s">
        <v>3</v>
      </c>
      <c r="C86" s="67" t="s">
        <v>504</v>
      </c>
      <c r="D86" s="67" t="s">
        <v>612</v>
      </c>
      <c r="E86" s="68">
        <v>44988</v>
      </c>
      <c r="F86" s="185" t="s">
        <v>583</v>
      </c>
      <c r="G86" s="67" t="s">
        <v>584</v>
      </c>
      <c r="H86" s="69">
        <v>2</v>
      </c>
      <c r="I86" s="69">
        <v>0</v>
      </c>
      <c r="J86" s="69">
        <v>161</v>
      </c>
      <c r="K86" s="69">
        <v>203</v>
      </c>
      <c r="L86" s="69">
        <v>233</v>
      </c>
      <c r="M86" s="69">
        <v>-30</v>
      </c>
      <c r="N86" s="69">
        <v>30</v>
      </c>
      <c r="O86" s="69">
        <v>0</v>
      </c>
      <c r="P86" s="69">
        <v>42</v>
      </c>
      <c r="Q86" s="80">
        <v>0</v>
      </c>
      <c r="R86" s="80">
        <v>1223473</v>
      </c>
      <c r="S86" s="80">
        <v>50000</v>
      </c>
      <c r="T86" s="80">
        <v>1173473</v>
      </c>
      <c r="U86" s="80">
        <v>1223473</v>
      </c>
      <c r="V86" s="80">
        <v>1121989</v>
      </c>
      <c r="W86" s="80">
        <v>-50970</v>
      </c>
      <c r="X86" s="80">
        <v>0</v>
      </c>
      <c r="Y86" s="80">
        <v>-50970</v>
      </c>
      <c r="Z86" s="80">
        <v>1071019</v>
      </c>
      <c r="AA86" s="80">
        <v>1027689</v>
      </c>
      <c r="AB86" s="80">
        <v>-43330</v>
      </c>
      <c r="AC86" s="69">
        <v>0</v>
      </c>
      <c r="AD86" s="69">
        <v>24</v>
      </c>
      <c r="AE86" s="69">
        <v>0</v>
      </c>
      <c r="AF86" s="80">
        <v>0</v>
      </c>
      <c r="AG86" s="80">
        <v>0</v>
      </c>
      <c r="AH86" s="69">
        <v>0</v>
      </c>
      <c r="AI86" s="69">
        <v>0</v>
      </c>
      <c r="AJ86" s="80">
        <v>0</v>
      </c>
      <c r="AK86" s="80">
        <v>0</v>
      </c>
      <c r="AL86" s="69">
        <v>0</v>
      </c>
      <c r="AM86" s="69">
        <v>0</v>
      </c>
      <c r="AN86" s="80">
        <v>0</v>
      </c>
      <c r="AO86" s="80">
        <v>0</v>
      </c>
      <c r="AP86" s="69">
        <v>0</v>
      </c>
      <c r="AQ86" s="69">
        <v>0</v>
      </c>
      <c r="AR86" s="80">
        <v>0</v>
      </c>
      <c r="AS86" s="80">
        <v>0</v>
      </c>
      <c r="AT86" s="69">
        <v>0</v>
      </c>
      <c r="AU86" s="69">
        <v>0</v>
      </c>
      <c r="AV86" s="80">
        <v>0</v>
      </c>
      <c r="AW86" s="80">
        <v>0</v>
      </c>
      <c r="AX86" s="69">
        <v>0</v>
      </c>
      <c r="AY86" s="69">
        <v>0</v>
      </c>
      <c r="AZ86" s="80">
        <v>0</v>
      </c>
      <c r="BA86" s="80">
        <v>0</v>
      </c>
      <c r="BB86" s="69">
        <v>0</v>
      </c>
      <c r="BC86" s="69">
        <v>0</v>
      </c>
      <c r="BD86" s="80">
        <v>0</v>
      </c>
      <c r="BE86" s="80">
        <v>0</v>
      </c>
      <c r="BF86" s="69">
        <v>0</v>
      </c>
      <c r="BG86" s="69">
        <v>0</v>
      </c>
      <c r="BH86" s="80">
        <v>0</v>
      </c>
      <c r="BI86" s="80">
        <v>0</v>
      </c>
      <c r="BJ86" s="69">
        <v>0</v>
      </c>
      <c r="BK86" s="69">
        <v>0</v>
      </c>
      <c r="BL86" s="80">
        <v>0</v>
      </c>
      <c r="BM86" s="80">
        <v>0</v>
      </c>
      <c r="BN86" s="69">
        <v>0</v>
      </c>
      <c r="BO86" s="69">
        <v>0</v>
      </c>
      <c r="BP86" s="80">
        <v>0</v>
      </c>
      <c r="BQ86" s="80">
        <v>0</v>
      </c>
      <c r="BR86" s="69">
        <v>0</v>
      </c>
      <c r="BS86" s="69">
        <v>0</v>
      </c>
      <c r="BT86" s="80">
        <v>0</v>
      </c>
      <c r="BU86" s="80">
        <v>0</v>
      </c>
      <c r="BV86" s="69">
        <v>0</v>
      </c>
      <c r="BW86" s="69">
        <v>0</v>
      </c>
      <c r="BX86" s="80">
        <v>0</v>
      </c>
      <c r="BY86" s="80">
        <v>0</v>
      </c>
      <c r="BZ86" s="69">
        <v>0</v>
      </c>
      <c r="CA86" s="69">
        <v>0</v>
      </c>
      <c r="CB86" s="80">
        <v>0</v>
      </c>
      <c r="CC86" s="80">
        <v>0</v>
      </c>
      <c r="CD86" s="69">
        <v>0</v>
      </c>
      <c r="CE86" s="69" t="s">
        <v>505</v>
      </c>
      <c r="CF86" s="69" t="s">
        <v>506</v>
      </c>
      <c r="CG86" s="69" t="s">
        <v>415</v>
      </c>
      <c r="CH86" s="69" t="s">
        <v>415</v>
      </c>
      <c r="CI86" s="69" t="s">
        <v>415</v>
      </c>
      <c r="CJ86" s="68" t="s">
        <v>415</v>
      </c>
      <c r="CK86" s="68">
        <v>45484</v>
      </c>
      <c r="CL86" s="185" t="s">
        <v>576</v>
      </c>
      <c r="CM86" s="67" t="s">
        <v>579</v>
      </c>
      <c r="CN86" s="67" t="s">
        <v>168</v>
      </c>
      <c r="CO86" s="68">
        <v>45415</v>
      </c>
      <c r="CP86" s="185" t="s">
        <v>580</v>
      </c>
      <c r="CQ86" s="67" t="s">
        <v>581</v>
      </c>
      <c r="CR86" s="67" t="s">
        <v>606</v>
      </c>
      <c r="CS86" s="69">
        <v>1203019.6499999999</v>
      </c>
      <c r="CT86" s="69"/>
      <c r="CU86" s="69"/>
      <c r="CV86" s="69">
        <v>0</v>
      </c>
      <c r="CW86" s="69">
        <v>18</v>
      </c>
      <c r="CX86" s="69">
        <v>0</v>
      </c>
      <c r="CY86" s="69">
        <v>0</v>
      </c>
      <c r="CZ86" s="69">
        <v>0</v>
      </c>
      <c r="DA86" s="69">
        <v>0</v>
      </c>
      <c r="DG86" t="str">
        <f t="shared" si="6"/>
        <v>DO</v>
      </c>
    </row>
    <row r="87" spans="1:111">
      <c r="A87" t="str">
        <f t="shared" si="5"/>
        <v>04DO</v>
      </c>
      <c r="B87" s="67" t="s">
        <v>3</v>
      </c>
      <c r="C87" s="67" t="s">
        <v>246</v>
      </c>
      <c r="D87" s="67" t="s">
        <v>247</v>
      </c>
      <c r="E87" s="68">
        <v>45114</v>
      </c>
      <c r="F87" s="185" t="s">
        <v>576</v>
      </c>
      <c r="G87" s="67" t="s">
        <v>581</v>
      </c>
      <c r="H87" s="69">
        <v>1</v>
      </c>
      <c r="I87" s="69">
        <v>1</v>
      </c>
      <c r="J87" s="69">
        <v>244</v>
      </c>
      <c r="K87" s="69">
        <v>257</v>
      </c>
      <c r="L87" s="69">
        <v>198</v>
      </c>
      <c r="M87" s="69">
        <v>59</v>
      </c>
      <c r="N87" s="69">
        <v>0</v>
      </c>
      <c r="O87" s="69">
        <v>0</v>
      </c>
      <c r="P87" s="69">
        <v>13</v>
      </c>
      <c r="Q87" s="80">
        <v>0</v>
      </c>
      <c r="R87" s="80">
        <v>4434511</v>
      </c>
      <c r="S87" s="80">
        <v>55240</v>
      </c>
      <c r="T87" s="80">
        <v>4379271</v>
      </c>
      <c r="U87" s="80">
        <v>4502024</v>
      </c>
      <c r="V87" s="80">
        <v>4183947</v>
      </c>
      <c r="W87" s="80">
        <v>0</v>
      </c>
      <c r="X87" s="80">
        <v>0</v>
      </c>
      <c r="Y87" s="80">
        <v>0</v>
      </c>
      <c r="Z87" s="80">
        <v>4183947</v>
      </c>
      <c r="AA87" s="80">
        <v>4189012</v>
      </c>
      <c r="AB87" s="80">
        <v>5065</v>
      </c>
      <c r="AC87" s="69">
        <v>67513</v>
      </c>
      <c r="AD87" s="69">
        <v>9</v>
      </c>
      <c r="AE87" s="69">
        <v>0</v>
      </c>
      <c r="AF87" s="80">
        <v>0</v>
      </c>
      <c r="AG87" s="80">
        <v>0</v>
      </c>
      <c r="AH87" s="69">
        <v>0</v>
      </c>
      <c r="AI87" s="69">
        <v>0</v>
      </c>
      <c r="AJ87" s="80">
        <v>0</v>
      </c>
      <c r="AK87" s="80">
        <v>10925</v>
      </c>
      <c r="AL87" s="69">
        <v>0</v>
      </c>
      <c r="AM87" s="69">
        <v>0</v>
      </c>
      <c r="AN87" s="80">
        <v>0</v>
      </c>
      <c r="AO87" s="80">
        <v>0</v>
      </c>
      <c r="AP87" s="69">
        <v>0</v>
      </c>
      <c r="AQ87" s="69">
        <v>0</v>
      </c>
      <c r="AR87" s="80">
        <v>0</v>
      </c>
      <c r="AS87" s="80">
        <v>0</v>
      </c>
      <c r="AT87" s="69">
        <v>0</v>
      </c>
      <c r="AU87" s="69">
        <v>0</v>
      </c>
      <c r="AV87" s="80">
        <v>0</v>
      </c>
      <c r="AW87" s="80">
        <v>0</v>
      </c>
      <c r="AX87" s="69">
        <v>0</v>
      </c>
      <c r="AY87" s="69">
        <v>0</v>
      </c>
      <c r="AZ87" s="80">
        <v>0</v>
      </c>
      <c r="BA87" s="80">
        <v>0</v>
      </c>
      <c r="BB87" s="69">
        <v>0</v>
      </c>
      <c r="BC87" s="69">
        <v>0</v>
      </c>
      <c r="BD87" s="80">
        <v>0</v>
      </c>
      <c r="BE87" s="80">
        <v>0</v>
      </c>
      <c r="BF87" s="69">
        <v>0</v>
      </c>
      <c r="BG87" s="69">
        <v>0</v>
      </c>
      <c r="BH87" s="80">
        <v>0</v>
      </c>
      <c r="BI87" s="80">
        <v>0</v>
      </c>
      <c r="BJ87" s="69">
        <v>0</v>
      </c>
      <c r="BK87" s="69">
        <v>0</v>
      </c>
      <c r="BL87" s="80">
        <v>0</v>
      </c>
      <c r="BM87" s="80">
        <v>0</v>
      </c>
      <c r="BN87" s="69">
        <v>0</v>
      </c>
      <c r="BO87" s="69">
        <v>0</v>
      </c>
      <c r="BP87" s="80">
        <v>0</v>
      </c>
      <c r="BQ87" s="80">
        <v>0</v>
      </c>
      <c r="BR87" s="69">
        <v>0</v>
      </c>
      <c r="BS87" s="69">
        <v>0</v>
      </c>
      <c r="BT87" s="80">
        <v>0</v>
      </c>
      <c r="BU87" s="80">
        <v>0</v>
      </c>
      <c r="BV87" s="69">
        <v>0</v>
      </c>
      <c r="BW87" s="69">
        <v>0</v>
      </c>
      <c r="BX87" s="80">
        <v>0</v>
      </c>
      <c r="BY87" s="80">
        <v>0</v>
      </c>
      <c r="BZ87" s="69">
        <v>0</v>
      </c>
      <c r="CA87" s="69">
        <v>0</v>
      </c>
      <c r="CB87" s="80">
        <v>0</v>
      </c>
      <c r="CC87" s="80">
        <v>10925</v>
      </c>
      <c r="CD87" s="69">
        <v>0</v>
      </c>
      <c r="CE87" s="69" t="s">
        <v>507</v>
      </c>
      <c r="CF87" s="69" t="s">
        <v>508</v>
      </c>
      <c r="CG87" s="69" t="s">
        <v>415</v>
      </c>
      <c r="CH87" s="69" t="s">
        <v>415</v>
      </c>
      <c r="CI87" s="69" t="s">
        <v>415</v>
      </c>
      <c r="CJ87" s="68" t="s">
        <v>415</v>
      </c>
      <c r="CK87" s="68">
        <v>45632</v>
      </c>
      <c r="CL87" s="185" t="s">
        <v>578</v>
      </c>
      <c r="CM87" s="67" t="s">
        <v>579</v>
      </c>
      <c r="CN87" s="67" t="s">
        <v>168</v>
      </c>
      <c r="CO87" s="68">
        <v>45505</v>
      </c>
      <c r="CP87" s="185" t="s">
        <v>576</v>
      </c>
      <c r="CQ87" s="67" t="s">
        <v>579</v>
      </c>
      <c r="CR87" s="67" t="s">
        <v>608</v>
      </c>
      <c r="CS87" s="69">
        <v>5579255.71</v>
      </c>
      <c r="CT87" s="69"/>
      <c r="CU87" s="69"/>
      <c r="CV87" s="69">
        <v>0</v>
      </c>
      <c r="CW87" s="69">
        <v>4</v>
      </c>
      <c r="CX87" s="69">
        <v>0</v>
      </c>
      <c r="CY87" s="69">
        <v>0</v>
      </c>
      <c r="CZ87" s="69">
        <v>0</v>
      </c>
      <c r="DA87" s="69">
        <v>0</v>
      </c>
      <c r="DG87" t="str">
        <f t="shared" si="6"/>
        <v>DO</v>
      </c>
    </row>
    <row r="88" spans="1:111">
      <c r="A88" t="str">
        <f t="shared" si="5"/>
        <v>05CO</v>
      </c>
      <c r="B88" s="67" t="s">
        <v>4</v>
      </c>
      <c r="C88" s="67" t="s">
        <v>266</v>
      </c>
      <c r="D88" s="67" t="s">
        <v>267</v>
      </c>
      <c r="E88" s="68">
        <v>44538</v>
      </c>
      <c r="F88" s="185" t="s">
        <v>578</v>
      </c>
      <c r="G88" s="67" t="s">
        <v>577</v>
      </c>
      <c r="H88" s="69">
        <v>3</v>
      </c>
      <c r="I88" s="69">
        <v>7</v>
      </c>
      <c r="J88" s="69">
        <v>510</v>
      </c>
      <c r="K88" s="69">
        <v>817</v>
      </c>
      <c r="L88" s="69">
        <v>805</v>
      </c>
      <c r="M88" s="69">
        <v>12</v>
      </c>
      <c r="N88" s="69">
        <v>0</v>
      </c>
      <c r="O88" s="69">
        <v>0</v>
      </c>
      <c r="P88" s="69">
        <v>257</v>
      </c>
      <c r="Q88" s="80">
        <v>50</v>
      </c>
      <c r="R88" s="80">
        <v>16561765</v>
      </c>
      <c r="S88" s="80">
        <v>150000</v>
      </c>
      <c r="T88" s="80">
        <v>16411765</v>
      </c>
      <c r="U88" s="80">
        <v>17284645</v>
      </c>
      <c r="V88" s="80">
        <v>18223735</v>
      </c>
      <c r="W88" s="80">
        <v>0</v>
      </c>
      <c r="X88" s="80">
        <v>0</v>
      </c>
      <c r="Y88" s="80">
        <v>0</v>
      </c>
      <c r="Z88" s="80">
        <v>18223735</v>
      </c>
      <c r="AA88" s="80">
        <v>18689669</v>
      </c>
      <c r="AB88" s="80">
        <v>472880</v>
      </c>
      <c r="AC88" s="69">
        <v>722880</v>
      </c>
      <c r="AD88" s="69">
        <v>198</v>
      </c>
      <c r="AE88" s="69">
        <v>0</v>
      </c>
      <c r="AF88" s="80">
        <v>30</v>
      </c>
      <c r="AG88" s="80">
        <v>59072</v>
      </c>
      <c r="AH88" s="69">
        <v>0</v>
      </c>
      <c r="AI88" s="69">
        <v>0</v>
      </c>
      <c r="AJ88" s="80">
        <v>0</v>
      </c>
      <c r="AK88" s="80">
        <v>671912</v>
      </c>
      <c r="AL88" s="69">
        <v>0</v>
      </c>
      <c r="AM88" s="69">
        <v>0</v>
      </c>
      <c r="AN88" s="80">
        <v>0</v>
      </c>
      <c r="AO88" s="80">
        <v>0</v>
      </c>
      <c r="AP88" s="69">
        <v>0</v>
      </c>
      <c r="AQ88" s="69">
        <v>0</v>
      </c>
      <c r="AR88" s="80">
        <v>0</v>
      </c>
      <c r="AS88" s="80">
        <v>0</v>
      </c>
      <c r="AT88" s="69">
        <v>0</v>
      </c>
      <c r="AU88" s="69">
        <v>0</v>
      </c>
      <c r="AV88" s="80">
        <v>0</v>
      </c>
      <c r="AW88" s="80">
        <v>0</v>
      </c>
      <c r="AX88" s="69">
        <v>0</v>
      </c>
      <c r="AY88" s="69">
        <v>0</v>
      </c>
      <c r="AZ88" s="80">
        <v>0</v>
      </c>
      <c r="BA88" s="80">
        <v>1455</v>
      </c>
      <c r="BB88" s="69">
        <v>0</v>
      </c>
      <c r="BC88" s="69">
        <v>0</v>
      </c>
      <c r="BD88" s="80">
        <v>0</v>
      </c>
      <c r="BE88" s="80">
        <v>4593</v>
      </c>
      <c r="BF88" s="69">
        <v>0</v>
      </c>
      <c r="BG88" s="69">
        <v>0</v>
      </c>
      <c r="BH88" s="80">
        <v>0</v>
      </c>
      <c r="BI88" s="80">
        <v>0</v>
      </c>
      <c r="BJ88" s="69">
        <v>0</v>
      </c>
      <c r="BK88" s="69">
        <v>0</v>
      </c>
      <c r="BL88" s="80">
        <v>0</v>
      </c>
      <c r="BM88" s="80">
        <v>6947</v>
      </c>
      <c r="BN88" s="69">
        <v>0</v>
      </c>
      <c r="BO88" s="69">
        <v>0</v>
      </c>
      <c r="BP88" s="80">
        <v>0</v>
      </c>
      <c r="BQ88" s="80">
        <v>0</v>
      </c>
      <c r="BR88" s="69">
        <v>0</v>
      </c>
      <c r="BS88" s="69">
        <v>0</v>
      </c>
      <c r="BT88" s="80">
        <v>0</v>
      </c>
      <c r="BU88" s="80">
        <v>0</v>
      </c>
      <c r="BV88" s="69">
        <v>0</v>
      </c>
      <c r="BW88" s="69">
        <v>0</v>
      </c>
      <c r="BX88" s="80">
        <v>0</v>
      </c>
      <c r="BY88" s="80">
        <v>0</v>
      </c>
      <c r="BZ88" s="69">
        <v>0</v>
      </c>
      <c r="CA88" s="69">
        <v>0</v>
      </c>
      <c r="CB88" s="80">
        <v>30</v>
      </c>
      <c r="CC88" s="80">
        <v>743980</v>
      </c>
      <c r="CD88" s="69">
        <v>0</v>
      </c>
      <c r="CE88" s="69" t="s">
        <v>442</v>
      </c>
      <c r="CF88" s="69" t="s">
        <v>443</v>
      </c>
      <c r="CG88" s="69" t="s">
        <v>415</v>
      </c>
      <c r="CH88" s="69" t="s">
        <v>415</v>
      </c>
      <c r="CI88" s="69" t="s">
        <v>415</v>
      </c>
      <c r="CJ88" s="68" t="s">
        <v>415</v>
      </c>
      <c r="CK88" s="68">
        <v>45639</v>
      </c>
      <c r="CL88" s="185" t="s">
        <v>578</v>
      </c>
      <c r="CM88" s="67" t="s">
        <v>579</v>
      </c>
      <c r="CN88" s="67" t="s">
        <v>168</v>
      </c>
      <c r="CO88" s="68">
        <v>45531</v>
      </c>
      <c r="CP88" s="185" t="s">
        <v>576</v>
      </c>
      <c r="CQ88" s="67" t="s">
        <v>579</v>
      </c>
      <c r="CR88" s="67" t="s">
        <v>613</v>
      </c>
      <c r="CS88" s="69">
        <v>18568888.719999999</v>
      </c>
      <c r="CT88" s="69"/>
      <c r="CU88" s="69"/>
      <c r="CV88" s="69">
        <v>0</v>
      </c>
      <c r="CW88" s="69">
        <v>59</v>
      </c>
      <c r="CX88" s="69">
        <v>0</v>
      </c>
      <c r="CY88" s="69">
        <v>0</v>
      </c>
      <c r="CZ88" s="69">
        <v>0</v>
      </c>
      <c r="DA88" s="69">
        <v>0</v>
      </c>
      <c r="DG88" t="str">
        <f t="shared" si="6"/>
        <v>CO</v>
      </c>
    </row>
    <row r="89" spans="1:111">
      <c r="A89" t="str">
        <f t="shared" si="5"/>
        <v>05CO</v>
      </c>
      <c r="B89" s="67" t="s">
        <v>4</v>
      </c>
      <c r="C89" s="67" t="s">
        <v>268</v>
      </c>
      <c r="D89" s="67" t="s">
        <v>269</v>
      </c>
      <c r="E89" s="68">
        <v>44727</v>
      </c>
      <c r="F89" s="185" t="s">
        <v>580</v>
      </c>
      <c r="G89" s="67" t="s">
        <v>577</v>
      </c>
      <c r="H89" s="69">
        <v>2</v>
      </c>
      <c r="I89" s="69">
        <v>5</v>
      </c>
      <c r="J89" s="69">
        <v>170</v>
      </c>
      <c r="K89" s="69">
        <v>327</v>
      </c>
      <c r="L89" s="69">
        <v>327</v>
      </c>
      <c r="M89" s="69">
        <v>0</v>
      </c>
      <c r="N89" s="69">
        <v>0</v>
      </c>
      <c r="O89" s="69">
        <v>0</v>
      </c>
      <c r="P89" s="69">
        <v>95</v>
      </c>
      <c r="Q89" s="80">
        <v>62</v>
      </c>
      <c r="R89" s="80">
        <v>4062453</v>
      </c>
      <c r="S89" s="80">
        <v>50000</v>
      </c>
      <c r="T89" s="80">
        <v>4012453</v>
      </c>
      <c r="U89" s="80">
        <v>4217199</v>
      </c>
      <c r="V89" s="80">
        <v>4121213</v>
      </c>
      <c r="W89" s="80">
        <v>0</v>
      </c>
      <c r="X89" s="80">
        <v>0</v>
      </c>
      <c r="Y89" s="80">
        <v>0</v>
      </c>
      <c r="Z89" s="80">
        <v>4121213</v>
      </c>
      <c r="AA89" s="80">
        <v>4063114</v>
      </c>
      <c r="AB89" s="80">
        <v>-57178</v>
      </c>
      <c r="AC89" s="69">
        <v>154746</v>
      </c>
      <c r="AD89" s="69">
        <v>45</v>
      </c>
      <c r="AE89" s="69">
        <v>0</v>
      </c>
      <c r="AF89" s="80">
        <v>0</v>
      </c>
      <c r="AG89" s="80">
        <v>0</v>
      </c>
      <c r="AH89" s="69">
        <v>0</v>
      </c>
      <c r="AI89" s="69">
        <v>0</v>
      </c>
      <c r="AJ89" s="80">
        <v>20</v>
      </c>
      <c r="AK89" s="80">
        <v>128330</v>
      </c>
      <c r="AL89" s="69">
        <v>0</v>
      </c>
      <c r="AM89" s="69">
        <v>0</v>
      </c>
      <c r="AN89" s="80">
        <v>0</v>
      </c>
      <c r="AO89" s="80">
        <v>0</v>
      </c>
      <c r="AP89" s="69">
        <v>0</v>
      </c>
      <c r="AQ89" s="69">
        <v>0</v>
      </c>
      <c r="AR89" s="80">
        <v>0</v>
      </c>
      <c r="AS89" s="80">
        <v>0</v>
      </c>
      <c r="AT89" s="69">
        <v>0</v>
      </c>
      <c r="AU89" s="69">
        <v>0</v>
      </c>
      <c r="AV89" s="80">
        <v>0</v>
      </c>
      <c r="AW89" s="80">
        <v>0</v>
      </c>
      <c r="AX89" s="69">
        <v>0</v>
      </c>
      <c r="AY89" s="69">
        <v>0</v>
      </c>
      <c r="AZ89" s="80">
        <v>0</v>
      </c>
      <c r="BA89" s="80">
        <v>0</v>
      </c>
      <c r="BB89" s="69">
        <v>0</v>
      </c>
      <c r="BC89" s="69">
        <v>0</v>
      </c>
      <c r="BD89" s="80">
        <v>0</v>
      </c>
      <c r="BE89" s="80">
        <v>0</v>
      </c>
      <c r="BF89" s="69">
        <v>0</v>
      </c>
      <c r="BG89" s="69">
        <v>0</v>
      </c>
      <c r="BH89" s="80">
        <v>0</v>
      </c>
      <c r="BI89" s="80">
        <v>0</v>
      </c>
      <c r="BJ89" s="69">
        <v>0</v>
      </c>
      <c r="BK89" s="69">
        <v>0</v>
      </c>
      <c r="BL89" s="80">
        <v>0</v>
      </c>
      <c r="BM89" s="80">
        <v>921</v>
      </c>
      <c r="BN89" s="69">
        <v>0</v>
      </c>
      <c r="BO89" s="69">
        <v>0</v>
      </c>
      <c r="BP89" s="80">
        <v>0</v>
      </c>
      <c r="BQ89" s="80">
        <v>0</v>
      </c>
      <c r="BR89" s="69">
        <v>0</v>
      </c>
      <c r="BS89" s="69">
        <v>0</v>
      </c>
      <c r="BT89" s="80">
        <v>0</v>
      </c>
      <c r="BU89" s="80">
        <v>0</v>
      </c>
      <c r="BV89" s="69">
        <v>0</v>
      </c>
      <c r="BW89" s="69">
        <v>0</v>
      </c>
      <c r="BX89" s="80">
        <v>0</v>
      </c>
      <c r="BY89" s="80">
        <v>0</v>
      </c>
      <c r="BZ89" s="69">
        <v>0</v>
      </c>
      <c r="CA89" s="69">
        <v>0</v>
      </c>
      <c r="CB89" s="80">
        <v>20</v>
      </c>
      <c r="CC89" s="80">
        <v>129251</v>
      </c>
      <c r="CD89" s="69">
        <v>0</v>
      </c>
      <c r="CE89" s="69" t="s">
        <v>451</v>
      </c>
      <c r="CF89" s="69" t="s">
        <v>452</v>
      </c>
      <c r="CG89" s="69" t="s">
        <v>415</v>
      </c>
      <c r="CH89" s="69" t="s">
        <v>415</v>
      </c>
      <c r="CI89" s="69" t="s">
        <v>415</v>
      </c>
      <c r="CJ89" s="68" t="s">
        <v>415</v>
      </c>
      <c r="CK89" s="68">
        <v>45489</v>
      </c>
      <c r="CL89" s="185" t="s">
        <v>576</v>
      </c>
      <c r="CM89" s="67" t="s">
        <v>579</v>
      </c>
      <c r="CN89" s="67" t="s">
        <v>168</v>
      </c>
      <c r="CO89" s="68">
        <v>45352</v>
      </c>
      <c r="CP89" s="185" t="s">
        <v>583</v>
      </c>
      <c r="CQ89" s="67" t="s">
        <v>581</v>
      </c>
      <c r="CR89" s="67" t="s">
        <v>614</v>
      </c>
      <c r="CS89" s="69">
        <v>5797838.3399999999</v>
      </c>
      <c r="CT89" s="69"/>
      <c r="CU89" s="69"/>
      <c r="CV89" s="69">
        <v>4</v>
      </c>
      <c r="CW89" s="69">
        <v>50</v>
      </c>
      <c r="CX89" s="69">
        <v>0</v>
      </c>
      <c r="CY89" s="69">
        <v>0</v>
      </c>
      <c r="CZ89" s="69">
        <v>0</v>
      </c>
      <c r="DA89" s="69">
        <v>0</v>
      </c>
      <c r="DG89" t="str">
        <f t="shared" si="6"/>
        <v>CO</v>
      </c>
    </row>
    <row r="90" spans="1:111">
      <c r="A90" t="str">
        <f t="shared" si="5"/>
        <v>05CO</v>
      </c>
      <c r="B90" s="67" t="s">
        <v>4</v>
      </c>
      <c r="C90" s="67" t="s">
        <v>270</v>
      </c>
      <c r="D90" s="67" t="s">
        <v>271</v>
      </c>
      <c r="E90" s="68">
        <v>44433</v>
      </c>
      <c r="F90" s="185" t="s">
        <v>576</v>
      </c>
      <c r="G90" s="67" t="s">
        <v>577</v>
      </c>
      <c r="H90" s="69">
        <v>6</v>
      </c>
      <c r="I90" s="69">
        <v>5</v>
      </c>
      <c r="J90" s="69">
        <v>600</v>
      </c>
      <c r="K90" s="69">
        <v>848</v>
      </c>
      <c r="L90" s="69">
        <v>847</v>
      </c>
      <c r="M90" s="69">
        <v>1</v>
      </c>
      <c r="N90" s="69">
        <v>0</v>
      </c>
      <c r="O90" s="69">
        <v>0</v>
      </c>
      <c r="P90" s="69">
        <v>248</v>
      </c>
      <c r="Q90" s="80">
        <v>0</v>
      </c>
      <c r="R90" s="80">
        <v>34500000</v>
      </c>
      <c r="S90" s="80">
        <v>150000</v>
      </c>
      <c r="T90" s="80">
        <v>34350000</v>
      </c>
      <c r="U90" s="80">
        <v>35703756</v>
      </c>
      <c r="V90" s="80">
        <v>38083377</v>
      </c>
      <c r="W90" s="80">
        <v>-5932</v>
      </c>
      <c r="X90" s="80">
        <v>-11806</v>
      </c>
      <c r="Y90" s="80">
        <v>-17738</v>
      </c>
      <c r="Z90" s="80">
        <v>38065638</v>
      </c>
      <c r="AA90" s="80">
        <v>39383079</v>
      </c>
      <c r="AB90" s="80">
        <v>1397410</v>
      </c>
      <c r="AC90" s="69">
        <v>1203756</v>
      </c>
      <c r="AD90" s="69">
        <v>187</v>
      </c>
      <c r="AE90" s="69">
        <v>0</v>
      </c>
      <c r="AF90" s="80">
        <v>0</v>
      </c>
      <c r="AG90" s="80">
        <v>557100</v>
      </c>
      <c r="AH90" s="69">
        <v>0</v>
      </c>
      <c r="AI90" s="69">
        <v>0</v>
      </c>
      <c r="AJ90" s="80">
        <v>0</v>
      </c>
      <c r="AK90" s="80">
        <v>507869</v>
      </c>
      <c r="AL90" s="69">
        <v>292167</v>
      </c>
      <c r="AM90" s="69">
        <v>0</v>
      </c>
      <c r="AN90" s="80">
        <v>0</v>
      </c>
      <c r="AO90" s="80">
        <v>0</v>
      </c>
      <c r="AP90" s="69">
        <v>0</v>
      </c>
      <c r="AQ90" s="69">
        <v>0</v>
      </c>
      <c r="AR90" s="80">
        <v>0</v>
      </c>
      <c r="AS90" s="80">
        <v>0</v>
      </c>
      <c r="AT90" s="69">
        <v>0</v>
      </c>
      <c r="AU90" s="69">
        <v>0</v>
      </c>
      <c r="AV90" s="80">
        <v>0</v>
      </c>
      <c r="AW90" s="80">
        <v>0</v>
      </c>
      <c r="AX90" s="69">
        <v>0</v>
      </c>
      <c r="AY90" s="69">
        <v>0</v>
      </c>
      <c r="AZ90" s="80">
        <v>0</v>
      </c>
      <c r="BA90" s="80">
        <v>0</v>
      </c>
      <c r="BB90" s="69">
        <v>0</v>
      </c>
      <c r="BC90" s="69">
        <v>0</v>
      </c>
      <c r="BD90" s="80">
        <v>0</v>
      </c>
      <c r="BE90" s="80">
        <v>24500</v>
      </c>
      <c r="BF90" s="69">
        <v>0</v>
      </c>
      <c r="BG90" s="69">
        <v>0</v>
      </c>
      <c r="BH90" s="80">
        <v>0</v>
      </c>
      <c r="BI90" s="80">
        <v>0</v>
      </c>
      <c r="BJ90" s="69">
        <v>0</v>
      </c>
      <c r="BK90" s="69">
        <v>0</v>
      </c>
      <c r="BL90" s="80">
        <v>0</v>
      </c>
      <c r="BM90" s="80">
        <v>118269</v>
      </c>
      <c r="BN90" s="69">
        <v>0</v>
      </c>
      <c r="BO90" s="69">
        <v>0</v>
      </c>
      <c r="BP90" s="80">
        <v>0</v>
      </c>
      <c r="BQ90" s="80">
        <v>0</v>
      </c>
      <c r="BR90" s="69">
        <v>0</v>
      </c>
      <c r="BS90" s="69">
        <v>0</v>
      </c>
      <c r="BT90" s="80">
        <v>0</v>
      </c>
      <c r="BU90" s="80">
        <v>0</v>
      </c>
      <c r="BV90" s="69">
        <v>0</v>
      </c>
      <c r="BW90" s="69">
        <v>0</v>
      </c>
      <c r="BX90" s="80">
        <v>0</v>
      </c>
      <c r="BY90" s="80">
        <v>0</v>
      </c>
      <c r="BZ90" s="69">
        <v>0</v>
      </c>
      <c r="CA90" s="69">
        <v>0</v>
      </c>
      <c r="CB90" s="80">
        <v>0</v>
      </c>
      <c r="CC90" s="80">
        <v>1207739</v>
      </c>
      <c r="CD90" s="69">
        <v>292167</v>
      </c>
      <c r="CE90" s="69" t="s">
        <v>535</v>
      </c>
      <c r="CF90" s="69" t="s">
        <v>536</v>
      </c>
      <c r="CG90" s="69" t="s">
        <v>415</v>
      </c>
      <c r="CH90" s="69" t="s">
        <v>415</v>
      </c>
      <c r="CI90" s="69" t="s">
        <v>415</v>
      </c>
      <c r="CJ90" s="68" t="s">
        <v>415</v>
      </c>
      <c r="CK90" s="68">
        <v>45590</v>
      </c>
      <c r="CL90" s="185" t="s">
        <v>578</v>
      </c>
      <c r="CM90" s="67" t="s">
        <v>579</v>
      </c>
      <c r="CN90" s="67" t="s">
        <v>168</v>
      </c>
      <c r="CO90" s="68">
        <v>45366</v>
      </c>
      <c r="CP90" s="185" t="s">
        <v>583</v>
      </c>
      <c r="CQ90" s="67" t="s">
        <v>581</v>
      </c>
      <c r="CR90" s="67" t="s">
        <v>615</v>
      </c>
      <c r="CS90" s="69">
        <v>32771897.489999998</v>
      </c>
      <c r="CT90" s="69"/>
      <c r="CU90" s="69"/>
      <c r="CV90" s="69">
        <v>0</v>
      </c>
      <c r="CW90" s="69">
        <v>61</v>
      </c>
      <c r="CX90" s="69">
        <v>0</v>
      </c>
      <c r="CY90" s="69">
        <v>0</v>
      </c>
      <c r="CZ90" s="69">
        <v>0</v>
      </c>
      <c r="DA90" s="69">
        <v>0</v>
      </c>
      <c r="DG90" t="str">
        <f t="shared" si="6"/>
        <v>CO</v>
      </c>
    </row>
    <row r="91" spans="1:111">
      <c r="A91" t="str">
        <f t="shared" si="5"/>
        <v>05CO</v>
      </c>
      <c r="B91" s="67" t="s">
        <v>4</v>
      </c>
      <c r="C91" s="67" t="s">
        <v>385</v>
      </c>
      <c r="D91" s="67" t="s">
        <v>386</v>
      </c>
      <c r="E91" s="68">
        <v>44678</v>
      </c>
      <c r="F91" s="185" t="s">
        <v>580</v>
      </c>
      <c r="G91" s="67" t="s">
        <v>577</v>
      </c>
      <c r="H91" s="69">
        <v>2</v>
      </c>
      <c r="I91" s="69">
        <v>2</v>
      </c>
      <c r="J91" s="69">
        <v>350</v>
      </c>
      <c r="K91" s="69">
        <v>535</v>
      </c>
      <c r="L91" s="69">
        <v>535</v>
      </c>
      <c r="M91" s="69">
        <v>0</v>
      </c>
      <c r="N91" s="69">
        <v>0</v>
      </c>
      <c r="O91" s="69">
        <v>0</v>
      </c>
      <c r="P91" s="69">
        <v>185</v>
      </c>
      <c r="Q91" s="80">
        <v>0</v>
      </c>
      <c r="R91" s="80">
        <v>10638248</v>
      </c>
      <c r="S91" s="80">
        <v>127000</v>
      </c>
      <c r="T91" s="80">
        <v>10511248</v>
      </c>
      <c r="U91" s="80">
        <v>10677535</v>
      </c>
      <c r="V91" s="80">
        <v>11115999</v>
      </c>
      <c r="W91" s="80">
        <v>0</v>
      </c>
      <c r="X91" s="80">
        <v>0</v>
      </c>
      <c r="Y91" s="80">
        <v>0</v>
      </c>
      <c r="Z91" s="80">
        <v>11115999</v>
      </c>
      <c r="AA91" s="80">
        <v>11021098</v>
      </c>
      <c r="AB91" s="80">
        <v>-94902</v>
      </c>
      <c r="AC91" s="69">
        <v>39287</v>
      </c>
      <c r="AD91" s="69">
        <v>76</v>
      </c>
      <c r="AE91" s="69">
        <v>0</v>
      </c>
      <c r="AF91" s="80">
        <v>0</v>
      </c>
      <c r="AG91" s="80">
        <v>64056</v>
      </c>
      <c r="AH91" s="69">
        <v>0</v>
      </c>
      <c r="AI91" s="69">
        <v>0</v>
      </c>
      <c r="AJ91" s="80">
        <v>0</v>
      </c>
      <c r="AK91" s="80">
        <v>3850</v>
      </c>
      <c r="AL91" s="69">
        <v>0</v>
      </c>
      <c r="AM91" s="69">
        <v>0</v>
      </c>
      <c r="AN91" s="80">
        <v>0</v>
      </c>
      <c r="AO91" s="80">
        <v>0</v>
      </c>
      <c r="AP91" s="69">
        <v>0</v>
      </c>
      <c r="AQ91" s="69">
        <v>0</v>
      </c>
      <c r="AR91" s="80">
        <v>0</v>
      </c>
      <c r="AS91" s="80">
        <v>0</v>
      </c>
      <c r="AT91" s="69">
        <v>0</v>
      </c>
      <c r="AU91" s="69">
        <v>0</v>
      </c>
      <c r="AV91" s="80">
        <v>0</v>
      </c>
      <c r="AW91" s="80">
        <v>0</v>
      </c>
      <c r="AX91" s="69">
        <v>0</v>
      </c>
      <c r="AY91" s="69">
        <v>0</v>
      </c>
      <c r="AZ91" s="80">
        <v>0</v>
      </c>
      <c r="BA91" s="80">
        <v>0</v>
      </c>
      <c r="BB91" s="69">
        <v>0</v>
      </c>
      <c r="BC91" s="69">
        <v>0</v>
      </c>
      <c r="BD91" s="80">
        <v>0</v>
      </c>
      <c r="BE91" s="80">
        <v>0</v>
      </c>
      <c r="BF91" s="69">
        <v>0</v>
      </c>
      <c r="BG91" s="69">
        <v>0</v>
      </c>
      <c r="BH91" s="80">
        <v>0</v>
      </c>
      <c r="BI91" s="80">
        <v>0</v>
      </c>
      <c r="BJ91" s="69">
        <v>0</v>
      </c>
      <c r="BK91" s="69">
        <v>0</v>
      </c>
      <c r="BL91" s="80">
        <v>0</v>
      </c>
      <c r="BM91" s="80">
        <v>0</v>
      </c>
      <c r="BN91" s="69">
        <v>0</v>
      </c>
      <c r="BO91" s="69">
        <v>0</v>
      </c>
      <c r="BP91" s="80">
        <v>0</v>
      </c>
      <c r="BQ91" s="80">
        <v>0</v>
      </c>
      <c r="BR91" s="69">
        <v>0</v>
      </c>
      <c r="BS91" s="69">
        <v>0</v>
      </c>
      <c r="BT91" s="80">
        <v>0</v>
      </c>
      <c r="BU91" s="80">
        <v>0</v>
      </c>
      <c r="BV91" s="69">
        <v>0</v>
      </c>
      <c r="BW91" s="69">
        <v>0</v>
      </c>
      <c r="BX91" s="80">
        <v>0</v>
      </c>
      <c r="BY91" s="80">
        <v>0</v>
      </c>
      <c r="BZ91" s="69">
        <v>0</v>
      </c>
      <c r="CA91" s="69">
        <v>0</v>
      </c>
      <c r="CB91" s="80">
        <v>0</v>
      </c>
      <c r="CC91" s="80">
        <v>67906</v>
      </c>
      <c r="CD91" s="69">
        <v>0</v>
      </c>
      <c r="CE91" s="69" t="s">
        <v>426</v>
      </c>
      <c r="CF91" s="69" t="s">
        <v>427</v>
      </c>
      <c r="CG91" s="69" t="s">
        <v>415</v>
      </c>
      <c r="CH91" s="69" t="s">
        <v>415</v>
      </c>
      <c r="CI91" s="69" t="s">
        <v>415</v>
      </c>
      <c r="CJ91" s="68" t="s">
        <v>415</v>
      </c>
      <c r="CK91" s="68">
        <v>45517</v>
      </c>
      <c r="CL91" s="185" t="s">
        <v>576</v>
      </c>
      <c r="CM91" s="67" t="s">
        <v>579</v>
      </c>
      <c r="CN91" s="67" t="s">
        <v>168</v>
      </c>
      <c r="CO91" s="68">
        <v>45389</v>
      </c>
      <c r="CP91" s="185" t="s">
        <v>580</v>
      </c>
      <c r="CQ91" s="67" t="s">
        <v>581</v>
      </c>
      <c r="CR91" s="67" t="s">
        <v>616</v>
      </c>
      <c r="CS91" s="69">
        <v>15691232.300000001</v>
      </c>
      <c r="CT91" s="69"/>
      <c r="CU91" s="69"/>
      <c r="CV91" s="69">
        <v>0</v>
      </c>
      <c r="CW91" s="69">
        <v>80</v>
      </c>
      <c r="CX91" s="69">
        <v>0</v>
      </c>
      <c r="CY91" s="69">
        <v>0</v>
      </c>
      <c r="CZ91" s="69">
        <v>0</v>
      </c>
      <c r="DA91" s="69">
        <v>0</v>
      </c>
      <c r="DG91" t="str">
        <f t="shared" si="6"/>
        <v>CO</v>
      </c>
    </row>
    <row r="92" spans="1:111">
      <c r="A92" t="str">
        <f t="shared" si="5"/>
        <v>05CO</v>
      </c>
      <c r="B92" s="67" t="s">
        <v>4</v>
      </c>
      <c r="C92" s="67" t="s">
        <v>272</v>
      </c>
      <c r="D92" s="67" t="s">
        <v>273</v>
      </c>
      <c r="E92" s="68">
        <v>44587</v>
      </c>
      <c r="F92" s="185" t="s">
        <v>583</v>
      </c>
      <c r="G92" s="67" t="s">
        <v>577</v>
      </c>
      <c r="H92" s="69">
        <v>3</v>
      </c>
      <c r="I92" s="69">
        <v>3</v>
      </c>
      <c r="J92" s="69">
        <v>300</v>
      </c>
      <c r="K92" s="69">
        <v>620</v>
      </c>
      <c r="L92" s="69">
        <v>619</v>
      </c>
      <c r="M92" s="69">
        <v>1</v>
      </c>
      <c r="N92" s="69">
        <v>0</v>
      </c>
      <c r="O92" s="69">
        <v>0</v>
      </c>
      <c r="P92" s="69">
        <v>153</v>
      </c>
      <c r="Q92" s="80">
        <v>167</v>
      </c>
      <c r="R92" s="80">
        <v>2406406</v>
      </c>
      <c r="S92" s="80">
        <v>50000</v>
      </c>
      <c r="T92" s="80">
        <v>2356406</v>
      </c>
      <c r="U92" s="80">
        <v>2511349</v>
      </c>
      <c r="V92" s="80">
        <v>2568507</v>
      </c>
      <c r="W92" s="80">
        <v>0</v>
      </c>
      <c r="X92" s="80">
        <v>0</v>
      </c>
      <c r="Y92" s="80">
        <v>0</v>
      </c>
      <c r="Z92" s="80">
        <v>2568507</v>
      </c>
      <c r="AA92" s="80">
        <v>2563775</v>
      </c>
      <c r="AB92" s="80">
        <v>-1791</v>
      </c>
      <c r="AC92" s="69">
        <v>104943</v>
      </c>
      <c r="AD92" s="69">
        <v>39</v>
      </c>
      <c r="AE92" s="69">
        <v>0</v>
      </c>
      <c r="AF92" s="80">
        <v>0</v>
      </c>
      <c r="AG92" s="80">
        <v>43617</v>
      </c>
      <c r="AH92" s="69">
        <v>0</v>
      </c>
      <c r="AI92" s="69">
        <v>0</v>
      </c>
      <c r="AJ92" s="80">
        <v>167</v>
      </c>
      <c r="AK92" s="80">
        <v>5369</v>
      </c>
      <c r="AL92" s="69">
        <v>0</v>
      </c>
      <c r="AM92" s="69">
        <v>0</v>
      </c>
      <c r="AN92" s="80">
        <v>0</v>
      </c>
      <c r="AO92" s="80">
        <v>0</v>
      </c>
      <c r="AP92" s="69">
        <v>0</v>
      </c>
      <c r="AQ92" s="69">
        <v>0</v>
      </c>
      <c r="AR92" s="80">
        <v>0</v>
      </c>
      <c r="AS92" s="80">
        <v>0</v>
      </c>
      <c r="AT92" s="69">
        <v>0</v>
      </c>
      <c r="AU92" s="69">
        <v>0</v>
      </c>
      <c r="AV92" s="80">
        <v>0</v>
      </c>
      <c r="AW92" s="80">
        <v>0</v>
      </c>
      <c r="AX92" s="69">
        <v>0</v>
      </c>
      <c r="AY92" s="69">
        <v>0</v>
      </c>
      <c r="AZ92" s="80">
        <v>0</v>
      </c>
      <c r="BA92" s="80">
        <v>52001</v>
      </c>
      <c r="BB92" s="69">
        <v>0</v>
      </c>
      <c r="BC92" s="69">
        <v>0</v>
      </c>
      <c r="BD92" s="80">
        <v>0</v>
      </c>
      <c r="BE92" s="80">
        <v>1014</v>
      </c>
      <c r="BF92" s="69">
        <v>0</v>
      </c>
      <c r="BG92" s="69">
        <v>0</v>
      </c>
      <c r="BH92" s="80">
        <v>0</v>
      </c>
      <c r="BI92" s="80">
        <v>0</v>
      </c>
      <c r="BJ92" s="69">
        <v>0</v>
      </c>
      <c r="BK92" s="69">
        <v>0</v>
      </c>
      <c r="BL92" s="80">
        <v>0</v>
      </c>
      <c r="BM92" s="80">
        <v>2941</v>
      </c>
      <c r="BN92" s="69">
        <v>0</v>
      </c>
      <c r="BO92" s="69">
        <v>0</v>
      </c>
      <c r="BP92" s="80">
        <v>0</v>
      </c>
      <c r="BQ92" s="80">
        <v>0</v>
      </c>
      <c r="BR92" s="69">
        <v>0</v>
      </c>
      <c r="BS92" s="69">
        <v>0</v>
      </c>
      <c r="BT92" s="80">
        <v>0</v>
      </c>
      <c r="BU92" s="80">
        <v>0</v>
      </c>
      <c r="BV92" s="69">
        <v>0</v>
      </c>
      <c r="BW92" s="69">
        <v>0</v>
      </c>
      <c r="BX92" s="80">
        <v>0</v>
      </c>
      <c r="BY92" s="80">
        <v>0</v>
      </c>
      <c r="BZ92" s="69">
        <v>0</v>
      </c>
      <c r="CA92" s="69">
        <v>0</v>
      </c>
      <c r="CB92" s="80">
        <v>167</v>
      </c>
      <c r="CC92" s="80">
        <v>104943</v>
      </c>
      <c r="CD92" s="69">
        <v>0</v>
      </c>
      <c r="CE92" s="69" t="s">
        <v>537</v>
      </c>
      <c r="CF92" s="69" t="s">
        <v>538</v>
      </c>
      <c r="CG92" s="69" t="s">
        <v>415</v>
      </c>
      <c r="CH92" s="69" t="s">
        <v>415</v>
      </c>
      <c r="CI92" s="69" t="s">
        <v>415</v>
      </c>
      <c r="CJ92" s="68" t="s">
        <v>415</v>
      </c>
      <c r="CK92" s="68">
        <v>45517</v>
      </c>
      <c r="CL92" s="185" t="s">
        <v>576</v>
      </c>
      <c r="CM92" s="67" t="s">
        <v>579</v>
      </c>
      <c r="CN92" s="67" t="s">
        <v>168</v>
      </c>
      <c r="CO92" s="68">
        <v>45397</v>
      </c>
      <c r="CP92" s="185" t="s">
        <v>580</v>
      </c>
      <c r="CQ92" s="67" t="s">
        <v>581</v>
      </c>
      <c r="CR92" s="67" t="s">
        <v>614</v>
      </c>
      <c r="CS92" s="69">
        <v>2297943.7999999998</v>
      </c>
      <c r="CT92" s="69"/>
      <c r="CU92" s="69"/>
      <c r="CV92" s="69">
        <v>167</v>
      </c>
      <c r="CW92" s="69">
        <v>114</v>
      </c>
      <c r="CX92" s="69">
        <v>0</v>
      </c>
      <c r="CY92" s="69">
        <v>0</v>
      </c>
      <c r="CZ92" s="69">
        <v>0</v>
      </c>
      <c r="DA92" s="69">
        <v>0</v>
      </c>
      <c r="DG92" t="str">
        <f t="shared" si="6"/>
        <v>CO</v>
      </c>
    </row>
    <row r="93" spans="1:111">
      <c r="A93" t="str">
        <f t="shared" si="5"/>
        <v>05CO</v>
      </c>
      <c r="B93" s="67" t="s">
        <v>4</v>
      </c>
      <c r="C93" s="67" t="s">
        <v>387</v>
      </c>
      <c r="D93" s="67" t="s">
        <v>388</v>
      </c>
      <c r="E93" s="68">
        <v>44727</v>
      </c>
      <c r="F93" s="185" t="s">
        <v>580</v>
      </c>
      <c r="G93" s="67" t="s">
        <v>577</v>
      </c>
      <c r="H93" s="69">
        <v>2</v>
      </c>
      <c r="I93" s="69">
        <v>1</v>
      </c>
      <c r="J93" s="69">
        <v>130</v>
      </c>
      <c r="K93" s="69">
        <v>234</v>
      </c>
      <c r="L93" s="69">
        <v>234</v>
      </c>
      <c r="M93" s="69">
        <v>0</v>
      </c>
      <c r="N93" s="69">
        <v>0</v>
      </c>
      <c r="O93" s="69">
        <v>0</v>
      </c>
      <c r="P93" s="69">
        <v>104</v>
      </c>
      <c r="Q93" s="80">
        <v>0</v>
      </c>
      <c r="R93" s="80">
        <v>1071415</v>
      </c>
      <c r="S93" s="80">
        <v>20000</v>
      </c>
      <c r="T93" s="80">
        <v>1051415</v>
      </c>
      <c r="U93" s="80">
        <v>1072209</v>
      </c>
      <c r="V93" s="80">
        <v>1061331</v>
      </c>
      <c r="W93" s="80">
        <v>0</v>
      </c>
      <c r="X93" s="80">
        <v>0</v>
      </c>
      <c r="Y93" s="80">
        <v>0</v>
      </c>
      <c r="Z93" s="80">
        <v>1061331</v>
      </c>
      <c r="AA93" s="80">
        <v>1059054</v>
      </c>
      <c r="AB93" s="80">
        <v>-1484</v>
      </c>
      <c r="AC93" s="69">
        <v>793</v>
      </c>
      <c r="AD93" s="69">
        <v>94</v>
      </c>
      <c r="AE93" s="69">
        <v>0</v>
      </c>
      <c r="AF93" s="80">
        <v>0</v>
      </c>
      <c r="AG93" s="80">
        <v>5815</v>
      </c>
      <c r="AH93" s="69">
        <v>0</v>
      </c>
      <c r="AI93" s="69">
        <v>0</v>
      </c>
      <c r="AJ93" s="80">
        <v>0</v>
      </c>
      <c r="AK93" s="80">
        <v>0</v>
      </c>
      <c r="AL93" s="69">
        <v>0</v>
      </c>
      <c r="AM93" s="69">
        <v>0</v>
      </c>
      <c r="AN93" s="80">
        <v>0</v>
      </c>
      <c r="AO93" s="80">
        <v>0</v>
      </c>
      <c r="AP93" s="69">
        <v>0</v>
      </c>
      <c r="AQ93" s="69">
        <v>0</v>
      </c>
      <c r="AR93" s="80">
        <v>0</v>
      </c>
      <c r="AS93" s="80">
        <v>0</v>
      </c>
      <c r="AT93" s="69">
        <v>0</v>
      </c>
      <c r="AU93" s="69">
        <v>0</v>
      </c>
      <c r="AV93" s="80">
        <v>0</v>
      </c>
      <c r="AW93" s="80">
        <v>0</v>
      </c>
      <c r="AX93" s="69">
        <v>0</v>
      </c>
      <c r="AY93" s="69">
        <v>0</v>
      </c>
      <c r="AZ93" s="80">
        <v>0</v>
      </c>
      <c r="BA93" s="80">
        <v>0</v>
      </c>
      <c r="BB93" s="69">
        <v>0</v>
      </c>
      <c r="BC93" s="69">
        <v>0</v>
      </c>
      <c r="BD93" s="80">
        <v>0</v>
      </c>
      <c r="BE93" s="80">
        <v>0</v>
      </c>
      <c r="BF93" s="69">
        <v>0</v>
      </c>
      <c r="BG93" s="69">
        <v>0</v>
      </c>
      <c r="BH93" s="80">
        <v>0</v>
      </c>
      <c r="BI93" s="80">
        <v>0</v>
      </c>
      <c r="BJ93" s="69">
        <v>0</v>
      </c>
      <c r="BK93" s="69">
        <v>52</v>
      </c>
      <c r="BL93" s="80">
        <v>0</v>
      </c>
      <c r="BM93" s="80">
        <v>0</v>
      </c>
      <c r="BN93" s="69">
        <v>0</v>
      </c>
      <c r="BO93" s="69">
        <v>0</v>
      </c>
      <c r="BP93" s="80">
        <v>0</v>
      </c>
      <c r="BQ93" s="80">
        <v>0</v>
      </c>
      <c r="BR93" s="69">
        <v>0</v>
      </c>
      <c r="BS93" s="69">
        <v>0</v>
      </c>
      <c r="BT93" s="80">
        <v>0</v>
      </c>
      <c r="BU93" s="80">
        <v>0</v>
      </c>
      <c r="BV93" s="69">
        <v>0</v>
      </c>
      <c r="BW93" s="69">
        <v>0</v>
      </c>
      <c r="BX93" s="80">
        <v>0</v>
      </c>
      <c r="BY93" s="80">
        <v>0</v>
      </c>
      <c r="BZ93" s="69">
        <v>0</v>
      </c>
      <c r="CA93" s="69">
        <v>52</v>
      </c>
      <c r="CB93" s="80">
        <v>0</v>
      </c>
      <c r="CC93" s="80">
        <v>5815</v>
      </c>
      <c r="CD93" s="69">
        <v>0</v>
      </c>
      <c r="CE93" s="69" t="s">
        <v>502</v>
      </c>
      <c r="CF93" s="69" t="s">
        <v>503</v>
      </c>
      <c r="CG93" s="69" t="s">
        <v>415</v>
      </c>
      <c r="CH93" s="69" t="s">
        <v>415</v>
      </c>
      <c r="CI93" s="69" t="s">
        <v>415</v>
      </c>
      <c r="CJ93" s="68" t="s">
        <v>415</v>
      </c>
      <c r="CK93" s="68">
        <v>45517</v>
      </c>
      <c r="CL93" s="185" t="s">
        <v>576</v>
      </c>
      <c r="CM93" s="67" t="s">
        <v>579</v>
      </c>
      <c r="CN93" s="67" t="s">
        <v>168</v>
      </c>
      <c r="CO93" s="68">
        <v>45224</v>
      </c>
      <c r="CP93" s="185" t="s">
        <v>578</v>
      </c>
      <c r="CQ93" s="67" t="s">
        <v>581</v>
      </c>
      <c r="CR93" s="67" t="s">
        <v>617</v>
      </c>
      <c r="CS93" s="69">
        <v>734929.4</v>
      </c>
      <c r="CT93" s="69"/>
      <c r="CU93" s="69"/>
      <c r="CV93" s="69">
        <v>0</v>
      </c>
      <c r="CW93" s="69">
        <v>10</v>
      </c>
      <c r="CX93" s="69">
        <v>0</v>
      </c>
      <c r="CY93" s="69">
        <v>0</v>
      </c>
      <c r="CZ93" s="69">
        <v>0</v>
      </c>
      <c r="DA93" s="69">
        <v>0</v>
      </c>
      <c r="DG93" t="str">
        <f t="shared" si="6"/>
        <v>CO</v>
      </c>
    </row>
    <row r="94" spans="1:111">
      <c r="A94" t="str">
        <f t="shared" si="5"/>
        <v>05CO</v>
      </c>
      <c r="B94" s="67" t="s">
        <v>4</v>
      </c>
      <c r="C94" s="67" t="s">
        <v>274</v>
      </c>
      <c r="D94" s="67" t="s">
        <v>275</v>
      </c>
      <c r="E94" s="68">
        <v>44650</v>
      </c>
      <c r="F94" s="185" t="s">
        <v>583</v>
      </c>
      <c r="G94" s="67" t="s">
        <v>577</v>
      </c>
      <c r="H94" s="69">
        <v>2</v>
      </c>
      <c r="I94" s="69">
        <v>1</v>
      </c>
      <c r="J94" s="69">
        <v>170</v>
      </c>
      <c r="K94" s="69">
        <v>329</v>
      </c>
      <c r="L94" s="69">
        <v>322</v>
      </c>
      <c r="M94" s="69">
        <v>7</v>
      </c>
      <c r="N94" s="69">
        <v>0</v>
      </c>
      <c r="O94" s="69">
        <v>0</v>
      </c>
      <c r="P94" s="69">
        <v>155</v>
      </c>
      <c r="Q94" s="80">
        <v>4</v>
      </c>
      <c r="R94" s="80">
        <v>2950212</v>
      </c>
      <c r="S94" s="80">
        <v>50000</v>
      </c>
      <c r="T94" s="80">
        <v>2900212</v>
      </c>
      <c r="U94" s="80">
        <v>2990212</v>
      </c>
      <c r="V94" s="80">
        <v>3032852</v>
      </c>
      <c r="W94" s="80">
        <v>0</v>
      </c>
      <c r="X94" s="80">
        <v>0</v>
      </c>
      <c r="Y94" s="80">
        <v>0</v>
      </c>
      <c r="Z94" s="80">
        <v>3032852</v>
      </c>
      <c r="AA94" s="80">
        <v>3032337</v>
      </c>
      <c r="AB94" s="80">
        <v>-515</v>
      </c>
      <c r="AC94" s="69">
        <v>40000</v>
      </c>
      <c r="AD94" s="69">
        <v>128</v>
      </c>
      <c r="AE94" s="69">
        <v>0</v>
      </c>
      <c r="AF94" s="80">
        <v>0</v>
      </c>
      <c r="AG94" s="80">
        <v>40000</v>
      </c>
      <c r="AH94" s="69">
        <v>0</v>
      </c>
      <c r="AI94" s="69">
        <v>0</v>
      </c>
      <c r="AJ94" s="80">
        <v>4</v>
      </c>
      <c r="AK94" s="80">
        <v>20812</v>
      </c>
      <c r="AL94" s="69">
        <v>0</v>
      </c>
      <c r="AM94" s="69">
        <v>0</v>
      </c>
      <c r="AN94" s="80">
        <v>0</v>
      </c>
      <c r="AO94" s="80">
        <v>0</v>
      </c>
      <c r="AP94" s="69">
        <v>0</v>
      </c>
      <c r="AQ94" s="69">
        <v>0</v>
      </c>
      <c r="AR94" s="80">
        <v>0</v>
      </c>
      <c r="AS94" s="80">
        <v>0</v>
      </c>
      <c r="AT94" s="69">
        <v>0</v>
      </c>
      <c r="AU94" s="69">
        <v>0</v>
      </c>
      <c r="AV94" s="80">
        <v>0</v>
      </c>
      <c r="AW94" s="80">
        <v>0</v>
      </c>
      <c r="AX94" s="69">
        <v>0</v>
      </c>
      <c r="AY94" s="69">
        <v>0</v>
      </c>
      <c r="AZ94" s="80">
        <v>0</v>
      </c>
      <c r="BA94" s="80">
        <v>0</v>
      </c>
      <c r="BB94" s="69">
        <v>0</v>
      </c>
      <c r="BC94" s="69">
        <v>0</v>
      </c>
      <c r="BD94" s="80">
        <v>0</v>
      </c>
      <c r="BE94" s="80">
        <v>0</v>
      </c>
      <c r="BF94" s="69">
        <v>0</v>
      </c>
      <c r="BG94" s="69">
        <v>0</v>
      </c>
      <c r="BH94" s="80">
        <v>0</v>
      </c>
      <c r="BI94" s="80">
        <v>0</v>
      </c>
      <c r="BJ94" s="69">
        <v>0</v>
      </c>
      <c r="BK94" s="69">
        <v>0</v>
      </c>
      <c r="BL94" s="80">
        <v>0</v>
      </c>
      <c r="BM94" s="80">
        <v>0</v>
      </c>
      <c r="BN94" s="69">
        <v>0</v>
      </c>
      <c r="BO94" s="69">
        <v>0</v>
      </c>
      <c r="BP94" s="80">
        <v>0</v>
      </c>
      <c r="BQ94" s="80">
        <v>0</v>
      </c>
      <c r="BR94" s="69">
        <v>0</v>
      </c>
      <c r="BS94" s="69">
        <v>0</v>
      </c>
      <c r="BT94" s="80">
        <v>0</v>
      </c>
      <c r="BU94" s="80">
        <v>0</v>
      </c>
      <c r="BV94" s="69">
        <v>0</v>
      </c>
      <c r="BW94" s="69">
        <v>0</v>
      </c>
      <c r="BX94" s="80">
        <v>0</v>
      </c>
      <c r="BY94" s="80">
        <v>0</v>
      </c>
      <c r="BZ94" s="69">
        <v>0</v>
      </c>
      <c r="CA94" s="69">
        <v>0</v>
      </c>
      <c r="CB94" s="80">
        <v>4</v>
      </c>
      <c r="CC94" s="80">
        <v>60812</v>
      </c>
      <c r="CD94" s="69">
        <v>0</v>
      </c>
      <c r="CE94" s="69" t="s">
        <v>449</v>
      </c>
      <c r="CF94" s="69" t="s">
        <v>450</v>
      </c>
      <c r="CG94" s="69" t="s">
        <v>415</v>
      </c>
      <c r="CH94" s="69" t="s">
        <v>415</v>
      </c>
      <c r="CI94" s="69" t="s">
        <v>415</v>
      </c>
      <c r="CJ94" s="68" t="s">
        <v>415</v>
      </c>
      <c r="CK94" s="68">
        <v>45489</v>
      </c>
      <c r="CL94" s="185" t="s">
        <v>576</v>
      </c>
      <c r="CM94" s="67" t="s">
        <v>579</v>
      </c>
      <c r="CN94" s="67" t="s">
        <v>168</v>
      </c>
      <c r="CO94" s="68">
        <v>45352</v>
      </c>
      <c r="CP94" s="185" t="s">
        <v>583</v>
      </c>
      <c r="CQ94" s="67" t="s">
        <v>581</v>
      </c>
      <c r="CR94" s="67" t="s">
        <v>615</v>
      </c>
      <c r="CS94" s="69">
        <v>1861686.1</v>
      </c>
      <c r="CT94" s="69"/>
      <c r="CU94" s="69"/>
      <c r="CV94" s="69">
        <v>4</v>
      </c>
      <c r="CW94" s="69">
        <v>27</v>
      </c>
      <c r="CX94" s="69">
        <v>0</v>
      </c>
      <c r="CY94" s="69">
        <v>0</v>
      </c>
      <c r="CZ94" s="69">
        <v>0</v>
      </c>
      <c r="DA94" s="69">
        <v>0</v>
      </c>
      <c r="DG94" t="str">
        <f t="shared" si="6"/>
        <v>CO</v>
      </c>
    </row>
    <row r="95" spans="1:111">
      <c r="A95" t="str">
        <f t="shared" si="5"/>
        <v>05CO</v>
      </c>
      <c r="B95" s="67" t="s">
        <v>4</v>
      </c>
      <c r="C95" s="67" t="s">
        <v>276</v>
      </c>
      <c r="D95" s="67" t="s">
        <v>277</v>
      </c>
      <c r="E95" s="68">
        <v>44839</v>
      </c>
      <c r="F95" s="185" t="s">
        <v>578</v>
      </c>
      <c r="G95" s="67" t="s">
        <v>584</v>
      </c>
      <c r="H95" s="69">
        <v>2</v>
      </c>
      <c r="I95" s="69">
        <v>1</v>
      </c>
      <c r="J95" s="69">
        <v>300</v>
      </c>
      <c r="K95" s="69">
        <v>329</v>
      </c>
      <c r="L95" s="69">
        <v>307</v>
      </c>
      <c r="M95" s="69">
        <v>22</v>
      </c>
      <c r="N95" s="69">
        <v>0</v>
      </c>
      <c r="O95" s="69">
        <v>0</v>
      </c>
      <c r="P95" s="69">
        <v>29</v>
      </c>
      <c r="Q95" s="80">
        <v>0</v>
      </c>
      <c r="R95" s="80">
        <v>1830300</v>
      </c>
      <c r="S95" s="80">
        <v>50000</v>
      </c>
      <c r="T95" s="80">
        <v>1780300</v>
      </c>
      <c r="U95" s="80">
        <v>1832918</v>
      </c>
      <c r="V95" s="80">
        <v>1800435</v>
      </c>
      <c r="W95" s="80">
        <v>0</v>
      </c>
      <c r="X95" s="80">
        <v>0</v>
      </c>
      <c r="Y95" s="80">
        <v>0</v>
      </c>
      <c r="Z95" s="80">
        <v>1800435</v>
      </c>
      <c r="AA95" s="80">
        <v>1797799</v>
      </c>
      <c r="AB95" s="80">
        <v>-18</v>
      </c>
      <c r="AC95" s="69">
        <v>2618</v>
      </c>
      <c r="AD95" s="69">
        <v>7</v>
      </c>
      <c r="AE95" s="69">
        <v>0</v>
      </c>
      <c r="AF95" s="80">
        <v>0</v>
      </c>
      <c r="AG95" s="80">
        <v>0</v>
      </c>
      <c r="AH95" s="69">
        <v>0</v>
      </c>
      <c r="AI95" s="69">
        <v>0</v>
      </c>
      <c r="AJ95" s="80">
        <v>0</v>
      </c>
      <c r="AK95" s="80">
        <v>0</v>
      </c>
      <c r="AL95" s="69">
        <v>0</v>
      </c>
      <c r="AM95" s="69">
        <v>0</v>
      </c>
      <c r="AN95" s="80">
        <v>0</v>
      </c>
      <c r="AO95" s="80">
        <v>0</v>
      </c>
      <c r="AP95" s="69">
        <v>0</v>
      </c>
      <c r="AQ95" s="69">
        <v>0</v>
      </c>
      <c r="AR95" s="80">
        <v>0</v>
      </c>
      <c r="AS95" s="80">
        <v>0</v>
      </c>
      <c r="AT95" s="69">
        <v>0</v>
      </c>
      <c r="AU95" s="69">
        <v>0</v>
      </c>
      <c r="AV95" s="80">
        <v>0</v>
      </c>
      <c r="AW95" s="80">
        <v>0</v>
      </c>
      <c r="AX95" s="69">
        <v>0</v>
      </c>
      <c r="AY95" s="69">
        <v>0</v>
      </c>
      <c r="AZ95" s="80">
        <v>0</v>
      </c>
      <c r="BA95" s="80">
        <v>0</v>
      </c>
      <c r="BB95" s="69">
        <v>0</v>
      </c>
      <c r="BC95" s="69">
        <v>0</v>
      </c>
      <c r="BD95" s="80">
        <v>0</v>
      </c>
      <c r="BE95" s="80">
        <v>0</v>
      </c>
      <c r="BF95" s="69">
        <v>0</v>
      </c>
      <c r="BG95" s="69">
        <v>0</v>
      </c>
      <c r="BH95" s="80">
        <v>0</v>
      </c>
      <c r="BI95" s="80">
        <v>0</v>
      </c>
      <c r="BJ95" s="69">
        <v>0</v>
      </c>
      <c r="BK95" s="69">
        <v>0</v>
      </c>
      <c r="BL95" s="80">
        <v>0</v>
      </c>
      <c r="BM95" s="80">
        <v>2618</v>
      </c>
      <c r="BN95" s="69">
        <v>0</v>
      </c>
      <c r="BO95" s="69">
        <v>0</v>
      </c>
      <c r="BP95" s="80">
        <v>0</v>
      </c>
      <c r="BQ95" s="80">
        <v>0</v>
      </c>
      <c r="BR95" s="69">
        <v>0</v>
      </c>
      <c r="BS95" s="69">
        <v>0</v>
      </c>
      <c r="BT95" s="80">
        <v>0</v>
      </c>
      <c r="BU95" s="80">
        <v>0</v>
      </c>
      <c r="BV95" s="69">
        <v>0</v>
      </c>
      <c r="BW95" s="69">
        <v>0</v>
      </c>
      <c r="BX95" s="80">
        <v>0</v>
      </c>
      <c r="BY95" s="80">
        <v>0</v>
      </c>
      <c r="BZ95" s="69">
        <v>0</v>
      </c>
      <c r="CA95" s="69">
        <v>0</v>
      </c>
      <c r="CB95" s="80">
        <v>0</v>
      </c>
      <c r="CC95" s="80">
        <v>2618</v>
      </c>
      <c r="CD95" s="69">
        <v>0</v>
      </c>
      <c r="CE95" s="69" t="s">
        <v>537</v>
      </c>
      <c r="CF95" s="69" t="s">
        <v>538</v>
      </c>
      <c r="CG95" s="69" t="s">
        <v>415</v>
      </c>
      <c r="CH95" s="69" t="s">
        <v>415</v>
      </c>
      <c r="CI95" s="69" t="s">
        <v>415</v>
      </c>
      <c r="CJ95" s="68" t="s">
        <v>415</v>
      </c>
      <c r="CK95" s="68">
        <v>45517</v>
      </c>
      <c r="CL95" s="185" t="s">
        <v>576</v>
      </c>
      <c r="CM95" s="67" t="s">
        <v>579</v>
      </c>
      <c r="CN95" s="67" t="s">
        <v>168</v>
      </c>
      <c r="CO95" s="68">
        <v>45387</v>
      </c>
      <c r="CP95" s="185" t="s">
        <v>580</v>
      </c>
      <c r="CQ95" s="67" t="s">
        <v>581</v>
      </c>
      <c r="CR95" s="67" t="s">
        <v>615</v>
      </c>
      <c r="CS95" s="69">
        <v>1120306</v>
      </c>
      <c r="CT95" s="69"/>
      <c r="CU95" s="69"/>
      <c r="CV95" s="69">
        <v>0</v>
      </c>
      <c r="CW95" s="69">
        <v>22</v>
      </c>
      <c r="CX95" s="69">
        <v>0</v>
      </c>
      <c r="CY95" s="69">
        <v>0</v>
      </c>
      <c r="CZ95" s="69">
        <v>0</v>
      </c>
      <c r="DA95" s="69">
        <v>0</v>
      </c>
      <c r="DG95" t="str">
        <f t="shared" si="6"/>
        <v>CO</v>
      </c>
    </row>
    <row r="96" spans="1:111">
      <c r="A96" t="str">
        <f t="shared" si="5"/>
        <v>05CO</v>
      </c>
      <c r="B96" s="67" t="s">
        <v>4</v>
      </c>
      <c r="C96" s="67" t="s">
        <v>389</v>
      </c>
      <c r="D96" s="67" t="s">
        <v>390</v>
      </c>
      <c r="E96" s="68">
        <v>44860</v>
      </c>
      <c r="F96" s="185" t="s">
        <v>578</v>
      </c>
      <c r="G96" s="67" t="s">
        <v>584</v>
      </c>
      <c r="H96" s="69">
        <v>2</v>
      </c>
      <c r="I96" s="69">
        <v>4</v>
      </c>
      <c r="J96" s="69">
        <v>260</v>
      </c>
      <c r="K96" s="69">
        <v>406</v>
      </c>
      <c r="L96" s="69">
        <v>403</v>
      </c>
      <c r="M96" s="69">
        <v>3</v>
      </c>
      <c r="N96" s="69">
        <v>0</v>
      </c>
      <c r="O96" s="69">
        <v>0</v>
      </c>
      <c r="P96" s="69">
        <v>146</v>
      </c>
      <c r="Q96" s="80">
        <v>0</v>
      </c>
      <c r="R96" s="80">
        <v>1859536</v>
      </c>
      <c r="S96" s="80">
        <v>50000</v>
      </c>
      <c r="T96" s="80">
        <v>1809536</v>
      </c>
      <c r="U96" s="80">
        <v>1934513</v>
      </c>
      <c r="V96" s="80">
        <v>2110697</v>
      </c>
      <c r="W96" s="80">
        <v>0</v>
      </c>
      <c r="X96" s="80">
        <v>0</v>
      </c>
      <c r="Y96" s="80">
        <v>0</v>
      </c>
      <c r="Z96" s="80">
        <v>2110697</v>
      </c>
      <c r="AA96" s="80">
        <v>2104981</v>
      </c>
      <c r="AB96" s="80">
        <v>-360</v>
      </c>
      <c r="AC96" s="69">
        <v>74977</v>
      </c>
      <c r="AD96" s="69">
        <v>110</v>
      </c>
      <c r="AE96" s="69">
        <v>0</v>
      </c>
      <c r="AF96" s="80">
        <v>0</v>
      </c>
      <c r="AG96" s="80">
        <v>2993</v>
      </c>
      <c r="AH96" s="69">
        <v>0</v>
      </c>
      <c r="AI96" s="69">
        <v>0</v>
      </c>
      <c r="AJ96" s="80">
        <v>0</v>
      </c>
      <c r="AK96" s="80">
        <v>30505</v>
      </c>
      <c r="AL96" s="69">
        <v>0</v>
      </c>
      <c r="AM96" s="69">
        <v>0</v>
      </c>
      <c r="AN96" s="80">
        <v>0</v>
      </c>
      <c r="AO96" s="80">
        <v>0</v>
      </c>
      <c r="AP96" s="69">
        <v>0</v>
      </c>
      <c r="AQ96" s="69">
        <v>0</v>
      </c>
      <c r="AR96" s="80">
        <v>0</v>
      </c>
      <c r="AS96" s="80">
        <v>0</v>
      </c>
      <c r="AT96" s="69">
        <v>0</v>
      </c>
      <c r="AU96" s="69">
        <v>0</v>
      </c>
      <c r="AV96" s="80">
        <v>0</v>
      </c>
      <c r="AW96" s="80">
        <v>0</v>
      </c>
      <c r="AX96" s="69">
        <v>0</v>
      </c>
      <c r="AY96" s="69">
        <v>0</v>
      </c>
      <c r="AZ96" s="80">
        <v>0</v>
      </c>
      <c r="BA96" s="80">
        <v>0</v>
      </c>
      <c r="BB96" s="69">
        <v>0</v>
      </c>
      <c r="BC96" s="69">
        <v>0</v>
      </c>
      <c r="BD96" s="80">
        <v>0</v>
      </c>
      <c r="BE96" s="80">
        <v>0</v>
      </c>
      <c r="BF96" s="69">
        <v>0</v>
      </c>
      <c r="BG96" s="69">
        <v>0</v>
      </c>
      <c r="BH96" s="80">
        <v>0</v>
      </c>
      <c r="BI96" s="80">
        <v>0</v>
      </c>
      <c r="BJ96" s="69">
        <v>0</v>
      </c>
      <c r="BK96" s="69">
        <v>0</v>
      </c>
      <c r="BL96" s="80">
        <v>0</v>
      </c>
      <c r="BM96" s="80">
        <v>0</v>
      </c>
      <c r="BN96" s="69">
        <v>0</v>
      </c>
      <c r="BO96" s="69">
        <v>0</v>
      </c>
      <c r="BP96" s="80">
        <v>0</v>
      </c>
      <c r="BQ96" s="80">
        <v>0</v>
      </c>
      <c r="BR96" s="69">
        <v>0</v>
      </c>
      <c r="BS96" s="69">
        <v>0</v>
      </c>
      <c r="BT96" s="80">
        <v>0</v>
      </c>
      <c r="BU96" s="80">
        <v>0</v>
      </c>
      <c r="BV96" s="69">
        <v>0</v>
      </c>
      <c r="BW96" s="69">
        <v>0</v>
      </c>
      <c r="BX96" s="80">
        <v>0</v>
      </c>
      <c r="BY96" s="80">
        <v>0</v>
      </c>
      <c r="BZ96" s="69">
        <v>0</v>
      </c>
      <c r="CA96" s="69">
        <v>0</v>
      </c>
      <c r="CB96" s="80">
        <v>0</v>
      </c>
      <c r="CC96" s="80">
        <v>33497</v>
      </c>
      <c r="CD96" s="69">
        <v>0</v>
      </c>
      <c r="CE96" s="69" t="s">
        <v>539</v>
      </c>
      <c r="CF96" s="69" t="s">
        <v>540</v>
      </c>
      <c r="CG96" s="69" t="s">
        <v>415</v>
      </c>
      <c r="CH96" s="69" t="s">
        <v>415</v>
      </c>
      <c r="CI96" s="69" t="s">
        <v>415</v>
      </c>
      <c r="CJ96" s="68" t="s">
        <v>415</v>
      </c>
      <c r="CK96" s="68">
        <v>45622</v>
      </c>
      <c r="CL96" s="185" t="s">
        <v>578</v>
      </c>
      <c r="CM96" s="67" t="s">
        <v>579</v>
      </c>
      <c r="CN96" s="67" t="s">
        <v>168</v>
      </c>
      <c r="CO96" s="68">
        <v>45461</v>
      </c>
      <c r="CP96" s="185" t="s">
        <v>580</v>
      </c>
      <c r="CQ96" s="67" t="s">
        <v>581</v>
      </c>
      <c r="CR96" s="67" t="s">
        <v>615</v>
      </c>
      <c r="CS96" s="69">
        <v>1660927.9</v>
      </c>
      <c r="CT96" s="69"/>
      <c r="CU96" s="69"/>
      <c r="CV96" s="69">
        <v>0</v>
      </c>
      <c r="CW96" s="69">
        <v>36</v>
      </c>
      <c r="CX96" s="69">
        <v>0</v>
      </c>
      <c r="CY96" s="69">
        <v>0</v>
      </c>
      <c r="CZ96" s="69">
        <v>0</v>
      </c>
      <c r="DA96" s="69">
        <v>0</v>
      </c>
      <c r="DG96" t="str">
        <f t="shared" si="6"/>
        <v>CO</v>
      </c>
    </row>
    <row r="97" spans="1:111">
      <c r="A97" t="str">
        <f t="shared" ref="A97:A128" si="7">CONCATENATE(B97,DG97)</f>
        <v>05CO</v>
      </c>
      <c r="B97" s="67" t="s">
        <v>4</v>
      </c>
      <c r="C97" s="67" t="s">
        <v>541</v>
      </c>
      <c r="D97" s="67" t="s">
        <v>618</v>
      </c>
      <c r="E97" s="68">
        <v>44902</v>
      </c>
      <c r="F97" s="185" t="s">
        <v>578</v>
      </c>
      <c r="G97" s="67" t="s">
        <v>584</v>
      </c>
      <c r="H97" s="69">
        <v>1</v>
      </c>
      <c r="I97" s="69">
        <v>0</v>
      </c>
      <c r="J97" s="69">
        <v>250</v>
      </c>
      <c r="K97" s="69">
        <v>301</v>
      </c>
      <c r="L97" s="69">
        <v>296</v>
      </c>
      <c r="M97" s="69">
        <v>5</v>
      </c>
      <c r="N97" s="69">
        <v>0</v>
      </c>
      <c r="O97" s="69">
        <v>0</v>
      </c>
      <c r="P97" s="69">
        <v>51</v>
      </c>
      <c r="Q97" s="80">
        <v>0</v>
      </c>
      <c r="R97" s="80">
        <v>937052</v>
      </c>
      <c r="S97" s="80">
        <v>40000</v>
      </c>
      <c r="T97" s="80">
        <v>897052</v>
      </c>
      <c r="U97" s="80">
        <v>937052</v>
      </c>
      <c r="V97" s="80">
        <v>953863</v>
      </c>
      <c r="W97" s="80">
        <v>0</v>
      </c>
      <c r="X97" s="80">
        <v>0</v>
      </c>
      <c r="Y97" s="80">
        <v>0</v>
      </c>
      <c r="Z97" s="80">
        <v>953863</v>
      </c>
      <c r="AA97" s="80">
        <v>953841</v>
      </c>
      <c r="AB97" s="80">
        <v>-22</v>
      </c>
      <c r="AC97" s="69">
        <v>0</v>
      </c>
      <c r="AD97" s="69">
        <v>26</v>
      </c>
      <c r="AE97" s="69">
        <v>0</v>
      </c>
      <c r="AF97" s="80">
        <v>0</v>
      </c>
      <c r="AG97" s="80">
        <v>0</v>
      </c>
      <c r="AH97" s="69">
        <v>0</v>
      </c>
      <c r="AI97" s="69">
        <v>0</v>
      </c>
      <c r="AJ97" s="80">
        <v>0</v>
      </c>
      <c r="AK97" s="80">
        <v>0</v>
      </c>
      <c r="AL97" s="69">
        <v>0</v>
      </c>
      <c r="AM97" s="69">
        <v>0</v>
      </c>
      <c r="AN97" s="80">
        <v>0</v>
      </c>
      <c r="AO97" s="80">
        <v>0</v>
      </c>
      <c r="AP97" s="69">
        <v>0</v>
      </c>
      <c r="AQ97" s="69">
        <v>0</v>
      </c>
      <c r="AR97" s="80">
        <v>0</v>
      </c>
      <c r="AS97" s="80">
        <v>0</v>
      </c>
      <c r="AT97" s="69">
        <v>0</v>
      </c>
      <c r="AU97" s="69">
        <v>0</v>
      </c>
      <c r="AV97" s="80">
        <v>0</v>
      </c>
      <c r="AW97" s="80">
        <v>0</v>
      </c>
      <c r="AX97" s="69">
        <v>0</v>
      </c>
      <c r="AY97" s="69">
        <v>0</v>
      </c>
      <c r="AZ97" s="80">
        <v>0</v>
      </c>
      <c r="BA97" s="80">
        <v>0</v>
      </c>
      <c r="BB97" s="69">
        <v>0</v>
      </c>
      <c r="BC97" s="69">
        <v>0</v>
      </c>
      <c r="BD97" s="80">
        <v>0</v>
      </c>
      <c r="BE97" s="80">
        <v>0</v>
      </c>
      <c r="BF97" s="69">
        <v>0</v>
      </c>
      <c r="BG97" s="69">
        <v>0</v>
      </c>
      <c r="BH97" s="80">
        <v>0</v>
      </c>
      <c r="BI97" s="80">
        <v>0</v>
      </c>
      <c r="BJ97" s="69">
        <v>0</v>
      </c>
      <c r="BK97" s="69">
        <v>0</v>
      </c>
      <c r="BL97" s="80">
        <v>0</v>
      </c>
      <c r="BM97" s="80">
        <v>0</v>
      </c>
      <c r="BN97" s="69">
        <v>0</v>
      </c>
      <c r="BO97" s="69">
        <v>0</v>
      </c>
      <c r="BP97" s="80">
        <v>0</v>
      </c>
      <c r="BQ97" s="80">
        <v>0</v>
      </c>
      <c r="BR97" s="69">
        <v>0</v>
      </c>
      <c r="BS97" s="69">
        <v>0</v>
      </c>
      <c r="BT97" s="80">
        <v>0</v>
      </c>
      <c r="BU97" s="80">
        <v>0</v>
      </c>
      <c r="BV97" s="69">
        <v>0</v>
      </c>
      <c r="BW97" s="69">
        <v>0</v>
      </c>
      <c r="BX97" s="80">
        <v>0</v>
      </c>
      <c r="BY97" s="80">
        <v>0</v>
      </c>
      <c r="BZ97" s="69">
        <v>0</v>
      </c>
      <c r="CA97" s="69">
        <v>0</v>
      </c>
      <c r="CB97" s="80">
        <v>0</v>
      </c>
      <c r="CC97" s="80">
        <v>0</v>
      </c>
      <c r="CD97" s="69">
        <v>0</v>
      </c>
      <c r="CE97" s="69" t="s">
        <v>449</v>
      </c>
      <c r="CF97" s="69" t="s">
        <v>450</v>
      </c>
      <c r="CG97" s="69" t="s">
        <v>415</v>
      </c>
      <c r="CH97" s="69" t="s">
        <v>415</v>
      </c>
      <c r="CI97" s="69" t="s">
        <v>415</v>
      </c>
      <c r="CJ97" s="68" t="s">
        <v>415</v>
      </c>
      <c r="CK97" s="68">
        <v>45517</v>
      </c>
      <c r="CL97" s="185" t="s">
        <v>576</v>
      </c>
      <c r="CM97" s="67" t="s">
        <v>579</v>
      </c>
      <c r="CN97" s="67" t="s">
        <v>168</v>
      </c>
      <c r="CO97" s="68">
        <v>45455</v>
      </c>
      <c r="CP97" s="185" t="s">
        <v>580</v>
      </c>
      <c r="CQ97" s="67" t="s">
        <v>581</v>
      </c>
      <c r="CR97" s="67" t="s">
        <v>615</v>
      </c>
      <c r="CS97" s="69">
        <v>869794.25</v>
      </c>
      <c r="CT97" s="69"/>
      <c r="CU97" s="69"/>
      <c r="CV97" s="69">
        <v>0</v>
      </c>
      <c r="CW97" s="69">
        <v>25</v>
      </c>
      <c r="CX97" s="69">
        <v>0</v>
      </c>
      <c r="CY97" s="69">
        <v>0</v>
      </c>
      <c r="CZ97" s="69">
        <v>0</v>
      </c>
      <c r="DA97" s="69">
        <v>0</v>
      </c>
      <c r="DG97" t="str">
        <f t="shared" si="6"/>
        <v>CO</v>
      </c>
    </row>
    <row r="98" spans="1:111">
      <c r="A98" t="str">
        <f t="shared" si="7"/>
        <v>05CO</v>
      </c>
      <c r="B98" s="67" t="s">
        <v>4</v>
      </c>
      <c r="C98" s="67" t="s">
        <v>278</v>
      </c>
      <c r="D98" s="67" t="s">
        <v>279</v>
      </c>
      <c r="E98" s="68">
        <v>44902</v>
      </c>
      <c r="F98" s="185" t="s">
        <v>578</v>
      </c>
      <c r="G98" s="67" t="s">
        <v>584</v>
      </c>
      <c r="H98" s="69">
        <v>2</v>
      </c>
      <c r="I98" s="69">
        <v>1</v>
      </c>
      <c r="J98" s="69">
        <v>180</v>
      </c>
      <c r="K98" s="69">
        <v>239</v>
      </c>
      <c r="L98" s="69">
        <v>237</v>
      </c>
      <c r="M98" s="69">
        <v>2</v>
      </c>
      <c r="N98" s="69">
        <v>0</v>
      </c>
      <c r="O98" s="69">
        <v>0</v>
      </c>
      <c r="P98" s="69">
        <v>50</v>
      </c>
      <c r="Q98" s="80">
        <v>9</v>
      </c>
      <c r="R98" s="80">
        <v>1821012</v>
      </c>
      <c r="S98" s="80">
        <v>34500</v>
      </c>
      <c r="T98" s="80">
        <v>1786512</v>
      </c>
      <c r="U98" s="80">
        <v>1822431</v>
      </c>
      <c r="V98" s="80">
        <v>1669665</v>
      </c>
      <c r="W98" s="80">
        <v>0</v>
      </c>
      <c r="X98" s="80">
        <v>0</v>
      </c>
      <c r="Y98" s="80">
        <v>0</v>
      </c>
      <c r="Z98" s="80">
        <v>1669665</v>
      </c>
      <c r="AA98" s="80">
        <v>1667048</v>
      </c>
      <c r="AB98" s="80">
        <v>-1198</v>
      </c>
      <c r="AC98" s="69">
        <v>1419</v>
      </c>
      <c r="AD98" s="69">
        <v>9</v>
      </c>
      <c r="AE98" s="69">
        <v>0</v>
      </c>
      <c r="AF98" s="80">
        <v>0</v>
      </c>
      <c r="AG98" s="80">
        <v>0</v>
      </c>
      <c r="AH98" s="69">
        <v>0</v>
      </c>
      <c r="AI98" s="69">
        <v>0</v>
      </c>
      <c r="AJ98" s="80">
        <v>7</v>
      </c>
      <c r="AK98" s="80">
        <v>6654</v>
      </c>
      <c r="AL98" s="69">
        <v>0</v>
      </c>
      <c r="AM98" s="69">
        <v>0</v>
      </c>
      <c r="AN98" s="80">
        <v>0</v>
      </c>
      <c r="AO98" s="80">
        <v>0</v>
      </c>
      <c r="AP98" s="69">
        <v>0</v>
      </c>
      <c r="AQ98" s="69">
        <v>0</v>
      </c>
      <c r="AR98" s="80">
        <v>0</v>
      </c>
      <c r="AS98" s="80">
        <v>0</v>
      </c>
      <c r="AT98" s="69">
        <v>0</v>
      </c>
      <c r="AU98" s="69">
        <v>0</v>
      </c>
      <c r="AV98" s="80">
        <v>0</v>
      </c>
      <c r="AW98" s="80">
        <v>0</v>
      </c>
      <c r="AX98" s="69">
        <v>0</v>
      </c>
      <c r="AY98" s="69">
        <v>0</v>
      </c>
      <c r="AZ98" s="80">
        <v>2</v>
      </c>
      <c r="BA98" s="80">
        <v>12230</v>
      </c>
      <c r="BB98" s="69">
        <v>0</v>
      </c>
      <c r="BC98" s="69">
        <v>0</v>
      </c>
      <c r="BD98" s="80">
        <v>0</v>
      </c>
      <c r="BE98" s="80">
        <v>0</v>
      </c>
      <c r="BF98" s="69">
        <v>0</v>
      </c>
      <c r="BG98" s="69">
        <v>0</v>
      </c>
      <c r="BH98" s="80">
        <v>0</v>
      </c>
      <c r="BI98" s="80">
        <v>0</v>
      </c>
      <c r="BJ98" s="69">
        <v>0</v>
      </c>
      <c r="BK98" s="69">
        <v>0</v>
      </c>
      <c r="BL98" s="80">
        <v>0</v>
      </c>
      <c r="BM98" s="80">
        <v>1419</v>
      </c>
      <c r="BN98" s="69">
        <v>0</v>
      </c>
      <c r="BO98" s="69">
        <v>0</v>
      </c>
      <c r="BP98" s="80">
        <v>0</v>
      </c>
      <c r="BQ98" s="80">
        <v>0</v>
      </c>
      <c r="BR98" s="69">
        <v>0</v>
      </c>
      <c r="BS98" s="69">
        <v>0</v>
      </c>
      <c r="BT98" s="80">
        <v>0</v>
      </c>
      <c r="BU98" s="80">
        <v>0</v>
      </c>
      <c r="BV98" s="69">
        <v>0</v>
      </c>
      <c r="BW98" s="69">
        <v>0</v>
      </c>
      <c r="BX98" s="80">
        <v>0</v>
      </c>
      <c r="BY98" s="80">
        <v>0</v>
      </c>
      <c r="BZ98" s="69">
        <v>0</v>
      </c>
      <c r="CA98" s="69">
        <v>0</v>
      </c>
      <c r="CB98" s="80">
        <v>9</v>
      </c>
      <c r="CC98" s="80">
        <v>20302</v>
      </c>
      <c r="CD98" s="69">
        <v>0</v>
      </c>
      <c r="CE98" s="69" t="s">
        <v>502</v>
      </c>
      <c r="CF98" s="69" t="s">
        <v>503</v>
      </c>
      <c r="CG98" s="69" t="s">
        <v>415</v>
      </c>
      <c r="CH98" s="69" t="s">
        <v>415</v>
      </c>
      <c r="CI98" s="69" t="s">
        <v>415</v>
      </c>
      <c r="CJ98" s="68" t="s">
        <v>415</v>
      </c>
      <c r="CK98" s="68">
        <v>45476</v>
      </c>
      <c r="CL98" s="185" t="s">
        <v>576</v>
      </c>
      <c r="CM98" s="67" t="s">
        <v>579</v>
      </c>
      <c r="CN98" s="67" t="s">
        <v>168</v>
      </c>
      <c r="CO98" s="68">
        <v>45329</v>
      </c>
      <c r="CP98" s="185" t="s">
        <v>583</v>
      </c>
      <c r="CQ98" s="67" t="s">
        <v>581</v>
      </c>
      <c r="CR98" s="67" t="s">
        <v>615</v>
      </c>
      <c r="CS98" s="69">
        <v>749625.55</v>
      </c>
      <c r="CT98" s="69"/>
      <c r="CU98" s="69"/>
      <c r="CV98" s="69">
        <v>9</v>
      </c>
      <c r="CW98" s="69">
        <v>41</v>
      </c>
      <c r="CX98" s="69">
        <v>0</v>
      </c>
      <c r="CY98" s="69">
        <v>0</v>
      </c>
      <c r="CZ98" s="69">
        <v>0</v>
      </c>
      <c r="DA98" s="69">
        <v>0</v>
      </c>
      <c r="DG98" t="str">
        <f t="shared" si="6"/>
        <v>CO</v>
      </c>
    </row>
    <row r="99" spans="1:111">
      <c r="A99" t="str">
        <f t="shared" si="7"/>
        <v>05CO</v>
      </c>
      <c r="B99" s="67" t="s">
        <v>4</v>
      </c>
      <c r="C99" s="67" t="s">
        <v>542</v>
      </c>
      <c r="D99" s="67" t="s">
        <v>619</v>
      </c>
      <c r="E99" s="68">
        <v>44979</v>
      </c>
      <c r="F99" s="185" t="s">
        <v>583</v>
      </c>
      <c r="G99" s="67" t="s">
        <v>584</v>
      </c>
      <c r="H99" s="69">
        <v>1</v>
      </c>
      <c r="I99" s="69">
        <v>0</v>
      </c>
      <c r="J99" s="69">
        <v>230</v>
      </c>
      <c r="K99" s="69">
        <v>286</v>
      </c>
      <c r="L99" s="69">
        <v>283</v>
      </c>
      <c r="M99" s="69">
        <v>3</v>
      </c>
      <c r="N99" s="69">
        <v>0</v>
      </c>
      <c r="O99" s="69">
        <v>0</v>
      </c>
      <c r="P99" s="69">
        <v>56</v>
      </c>
      <c r="Q99" s="80">
        <v>0</v>
      </c>
      <c r="R99" s="80">
        <v>2041154</v>
      </c>
      <c r="S99" s="80">
        <v>50000</v>
      </c>
      <c r="T99" s="80">
        <v>1991154</v>
      </c>
      <c r="U99" s="80">
        <v>2041154</v>
      </c>
      <c r="V99" s="80">
        <v>2088238</v>
      </c>
      <c r="W99" s="80">
        <v>-10982</v>
      </c>
      <c r="X99" s="80">
        <v>0</v>
      </c>
      <c r="Y99" s="80">
        <v>-10982</v>
      </c>
      <c r="Z99" s="80">
        <v>2077256</v>
      </c>
      <c r="AA99" s="80">
        <v>2076683</v>
      </c>
      <c r="AB99" s="80">
        <v>-573</v>
      </c>
      <c r="AC99" s="69">
        <v>0</v>
      </c>
      <c r="AD99" s="69">
        <v>37</v>
      </c>
      <c r="AE99" s="69">
        <v>0</v>
      </c>
      <c r="AF99" s="80">
        <v>0</v>
      </c>
      <c r="AG99" s="80">
        <v>0</v>
      </c>
      <c r="AH99" s="69">
        <v>0</v>
      </c>
      <c r="AI99" s="69">
        <v>0</v>
      </c>
      <c r="AJ99" s="80">
        <v>0</v>
      </c>
      <c r="AK99" s="80">
        <v>0</v>
      </c>
      <c r="AL99" s="69">
        <v>0</v>
      </c>
      <c r="AM99" s="69">
        <v>0</v>
      </c>
      <c r="AN99" s="80">
        <v>0</v>
      </c>
      <c r="AO99" s="80">
        <v>0</v>
      </c>
      <c r="AP99" s="69">
        <v>0</v>
      </c>
      <c r="AQ99" s="69">
        <v>0</v>
      </c>
      <c r="AR99" s="80">
        <v>0</v>
      </c>
      <c r="AS99" s="80">
        <v>0</v>
      </c>
      <c r="AT99" s="69">
        <v>0</v>
      </c>
      <c r="AU99" s="69">
        <v>0</v>
      </c>
      <c r="AV99" s="80">
        <v>0</v>
      </c>
      <c r="AW99" s="80">
        <v>0</v>
      </c>
      <c r="AX99" s="69">
        <v>0</v>
      </c>
      <c r="AY99" s="69">
        <v>0</v>
      </c>
      <c r="AZ99" s="80">
        <v>0</v>
      </c>
      <c r="BA99" s="80">
        <v>0</v>
      </c>
      <c r="BB99" s="69">
        <v>0</v>
      </c>
      <c r="BC99" s="69">
        <v>0</v>
      </c>
      <c r="BD99" s="80">
        <v>0</v>
      </c>
      <c r="BE99" s="80">
        <v>0</v>
      </c>
      <c r="BF99" s="69">
        <v>0</v>
      </c>
      <c r="BG99" s="69">
        <v>0</v>
      </c>
      <c r="BH99" s="80">
        <v>0</v>
      </c>
      <c r="BI99" s="80">
        <v>0</v>
      </c>
      <c r="BJ99" s="69">
        <v>0</v>
      </c>
      <c r="BK99" s="69">
        <v>0</v>
      </c>
      <c r="BL99" s="80">
        <v>0</v>
      </c>
      <c r="BM99" s="80">
        <v>0</v>
      </c>
      <c r="BN99" s="69">
        <v>0</v>
      </c>
      <c r="BO99" s="69">
        <v>0</v>
      </c>
      <c r="BP99" s="80">
        <v>0</v>
      </c>
      <c r="BQ99" s="80">
        <v>0</v>
      </c>
      <c r="BR99" s="69">
        <v>0</v>
      </c>
      <c r="BS99" s="69">
        <v>0</v>
      </c>
      <c r="BT99" s="80">
        <v>0</v>
      </c>
      <c r="BU99" s="80">
        <v>0</v>
      </c>
      <c r="BV99" s="69">
        <v>0</v>
      </c>
      <c r="BW99" s="69">
        <v>0</v>
      </c>
      <c r="BX99" s="80">
        <v>0</v>
      </c>
      <c r="BY99" s="80">
        <v>0</v>
      </c>
      <c r="BZ99" s="69">
        <v>0</v>
      </c>
      <c r="CA99" s="69">
        <v>0</v>
      </c>
      <c r="CB99" s="80">
        <v>0</v>
      </c>
      <c r="CC99" s="80">
        <v>0</v>
      </c>
      <c r="CD99" s="69">
        <v>0</v>
      </c>
      <c r="CE99" s="69" t="s">
        <v>539</v>
      </c>
      <c r="CF99" s="69" t="s">
        <v>540</v>
      </c>
      <c r="CG99" s="69" t="s">
        <v>415</v>
      </c>
      <c r="CH99" s="69" t="s">
        <v>415</v>
      </c>
      <c r="CI99" s="69" t="s">
        <v>415</v>
      </c>
      <c r="CJ99" s="68" t="s">
        <v>415</v>
      </c>
      <c r="CK99" s="68">
        <v>45569</v>
      </c>
      <c r="CL99" s="185" t="s">
        <v>578</v>
      </c>
      <c r="CM99" s="67" t="s">
        <v>579</v>
      </c>
      <c r="CN99" s="67" t="s">
        <v>168</v>
      </c>
      <c r="CO99" s="68">
        <v>45504</v>
      </c>
      <c r="CP99" s="185" t="s">
        <v>576</v>
      </c>
      <c r="CQ99" s="67" t="s">
        <v>579</v>
      </c>
      <c r="CR99" s="67" t="s">
        <v>615</v>
      </c>
      <c r="CS99" s="69">
        <v>1415550.25</v>
      </c>
      <c r="CT99" s="69"/>
      <c r="CU99" s="69"/>
      <c r="CV99" s="69">
        <v>0</v>
      </c>
      <c r="CW99" s="69">
        <v>19</v>
      </c>
      <c r="CX99" s="69">
        <v>0</v>
      </c>
      <c r="CY99" s="69">
        <v>0</v>
      </c>
      <c r="CZ99" s="69">
        <v>0</v>
      </c>
      <c r="DA99" s="69">
        <v>0</v>
      </c>
      <c r="DG99" t="str">
        <f t="shared" si="6"/>
        <v>CO</v>
      </c>
    </row>
    <row r="100" spans="1:111">
      <c r="A100" t="str">
        <f t="shared" si="7"/>
        <v>05CO</v>
      </c>
      <c r="B100" s="67" t="s">
        <v>4</v>
      </c>
      <c r="C100" s="67" t="s">
        <v>280</v>
      </c>
      <c r="D100" s="67" t="s">
        <v>281</v>
      </c>
      <c r="E100" s="68">
        <v>45070</v>
      </c>
      <c r="F100" s="185" t="s">
        <v>580</v>
      </c>
      <c r="G100" s="67" t="s">
        <v>584</v>
      </c>
      <c r="H100" s="69">
        <v>1</v>
      </c>
      <c r="I100" s="69">
        <v>1</v>
      </c>
      <c r="J100" s="69">
        <v>140</v>
      </c>
      <c r="K100" s="69">
        <v>228</v>
      </c>
      <c r="L100" s="69">
        <v>227</v>
      </c>
      <c r="M100" s="69">
        <v>1</v>
      </c>
      <c r="N100" s="69">
        <v>0</v>
      </c>
      <c r="O100" s="69">
        <v>0</v>
      </c>
      <c r="P100" s="69">
        <v>88</v>
      </c>
      <c r="Q100" s="80">
        <v>0</v>
      </c>
      <c r="R100" s="80">
        <v>752281</v>
      </c>
      <c r="S100" s="80">
        <v>32500</v>
      </c>
      <c r="T100" s="80">
        <v>719781</v>
      </c>
      <c r="U100" s="80">
        <v>730305</v>
      </c>
      <c r="V100" s="80">
        <v>733353</v>
      </c>
      <c r="W100" s="80">
        <v>0</v>
      </c>
      <c r="X100" s="80">
        <v>0</v>
      </c>
      <c r="Y100" s="80">
        <v>0</v>
      </c>
      <c r="Z100" s="80">
        <v>733353</v>
      </c>
      <c r="AA100" s="80">
        <v>733353</v>
      </c>
      <c r="AB100" s="80">
        <v>0</v>
      </c>
      <c r="AC100" s="69">
        <v>-21976</v>
      </c>
      <c r="AD100" s="69">
        <v>9</v>
      </c>
      <c r="AE100" s="69">
        <v>0</v>
      </c>
      <c r="AF100" s="80">
        <v>0</v>
      </c>
      <c r="AG100" s="80">
        <v>0</v>
      </c>
      <c r="AH100" s="69">
        <v>0</v>
      </c>
      <c r="AI100" s="69">
        <v>0</v>
      </c>
      <c r="AJ100" s="80">
        <v>0</v>
      </c>
      <c r="AK100" s="80">
        <v>0</v>
      </c>
      <c r="AL100" s="69">
        <v>0</v>
      </c>
      <c r="AM100" s="69">
        <v>0</v>
      </c>
      <c r="AN100" s="80">
        <v>0</v>
      </c>
      <c r="AO100" s="80">
        <v>0</v>
      </c>
      <c r="AP100" s="69">
        <v>0</v>
      </c>
      <c r="AQ100" s="69">
        <v>0</v>
      </c>
      <c r="AR100" s="80">
        <v>0</v>
      </c>
      <c r="AS100" s="80">
        <v>-21976</v>
      </c>
      <c r="AT100" s="69">
        <v>0</v>
      </c>
      <c r="AU100" s="69">
        <v>0</v>
      </c>
      <c r="AV100" s="80">
        <v>0</v>
      </c>
      <c r="AW100" s="80">
        <v>0</v>
      </c>
      <c r="AX100" s="69">
        <v>0</v>
      </c>
      <c r="AY100" s="69">
        <v>0</v>
      </c>
      <c r="AZ100" s="80">
        <v>0</v>
      </c>
      <c r="BA100" s="80">
        <v>0</v>
      </c>
      <c r="BB100" s="69">
        <v>0</v>
      </c>
      <c r="BC100" s="69">
        <v>0</v>
      </c>
      <c r="BD100" s="80">
        <v>0</v>
      </c>
      <c r="BE100" s="80">
        <v>0</v>
      </c>
      <c r="BF100" s="69">
        <v>0</v>
      </c>
      <c r="BG100" s="69">
        <v>0</v>
      </c>
      <c r="BH100" s="80">
        <v>0</v>
      </c>
      <c r="BI100" s="80">
        <v>0</v>
      </c>
      <c r="BJ100" s="69">
        <v>0</v>
      </c>
      <c r="BK100" s="69">
        <v>0</v>
      </c>
      <c r="BL100" s="80">
        <v>0</v>
      </c>
      <c r="BM100" s="80">
        <v>0</v>
      </c>
      <c r="BN100" s="69">
        <v>0</v>
      </c>
      <c r="BO100" s="69">
        <v>0</v>
      </c>
      <c r="BP100" s="80">
        <v>0</v>
      </c>
      <c r="BQ100" s="80">
        <v>0</v>
      </c>
      <c r="BR100" s="69">
        <v>0</v>
      </c>
      <c r="BS100" s="69">
        <v>0</v>
      </c>
      <c r="BT100" s="80">
        <v>0</v>
      </c>
      <c r="BU100" s="80">
        <v>0</v>
      </c>
      <c r="BV100" s="69">
        <v>0</v>
      </c>
      <c r="BW100" s="69">
        <v>0</v>
      </c>
      <c r="BX100" s="80">
        <v>0</v>
      </c>
      <c r="BY100" s="80">
        <v>0</v>
      </c>
      <c r="BZ100" s="69">
        <v>0</v>
      </c>
      <c r="CA100" s="69">
        <v>0</v>
      </c>
      <c r="CB100" s="80">
        <v>0</v>
      </c>
      <c r="CC100" s="80">
        <v>-21976</v>
      </c>
      <c r="CD100" s="69">
        <v>0</v>
      </c>
      <c r="CE100" s="69" t="s">
        <v>449</v>
      </c>
      <c r="CF100" s="69" t="s">
        <v>450</v>
      </c>
      <c r="CG100" s="69" t="s">
        <v>415</v>
      </c>
      <c r="CH100" s="69" t="s">
        <v>415</v>
      </c>
      <c r="CI100" s="69" t="s">
        <v>415</v>
      </c>
      <c r="CJ100" s="68" t="s">
        <v>415</v>
      </c>
      <c r="CK100" s="68">
        <v>45544</v>
      </c>
      <c r="CL100" s="185" t="s">
        <v>576</v>
      </c>
      <c r="CM100" s="67" t="s">
        <v>579</v>
      </c>
      <c r="CN100" s="67" t="s">
        <v>168</v>
      </c>
      <c r="CO100" s="68">
        <v>45474</v>
      </c>
      <c r="CP100" s="185" t="s">
        <v>576</v>
      </c>
      <c r="CQ100" s="67" t="s">
        <v>579</v>
      </c>
      <c r="CR100" s="67" t="s">
        <v>613</v>
      </c>
      <c r="CS100" s="69">
        <v>919900</v>
      </c>
      <c r="CT100" s="69"/>
      <c r="CU100" s="69"/>
      <c r="CV100" s="69">
        <v>0</v>
      </c>
      <c r="CW100" s="69">
        <v>79</v>
      </c>
      <c r="CX100" s="69">
        <v>0</v>
      </c>
      <c r="CY100" s="69">
        <v>0</v>
      </c>
      <c r="CZ100" s="69">
        <v>0</v>
      </c>
      <c r="DA100" s="69">
        <v>0</v>
      </c>
      <c r="DG100" t="str">
        <f t="shared" si="6"/>
        <v>CO</v>
      </c>
    </row>
    <row r="101" spans="1:111">
      <c r="A101" t="str">
        <f t="shared" si="7"/>
        <v>05CO</v>
      </c>
      <c r="B101" s="67" t="s">
        <v>4</v>
      </c>
      <c r="C101" s="67" t="s">
        <v>543</v>
      </c>
      <c r="D101" s="67" t="s">
        <v>620</v>
      </c>
      <c r="E101" s="68">
        <v>45266</v>
      </c>
      <c r="F101" s="185" t="s">
        <v>578</v>
      </c>
      <c r="G101" s="67" t="s">
        <v>581</v>
      </c>
      <c r="H101" s="69">
        <v>1</v>
      </c>
      <c r="I101" s="69">
        <v>0</v>
      </c>
      <c r="J101" s="69">
        <v>120</v>
      </c>
      <c r="K101" s="69">
        <v>133</v>
      </c>
      <c r="L101" s="69">
        <v>85</v>
      </c>
      <c r="M101" s="69">
        <v>48</v>
      </c>
      <c r="N101" s="69">
        <v>0</v>
      </c>
      <c r="O101" s="69">
        <v>0</v>
      </c>
      <c r="P101" s="69">
        <v>13</v>
      </c>
      <c r="Q101" s="80">
        <v>0</v>
      </c>
      <c r="R101" s="80">
        <v>607569</v>
      </c>
      <c r="S101" s="80">
        <v>43750</v>
      </c>
      <c r="T101" s="80">
        <v>563819</v>
      </c>
      <c r="U101" s="80">
        <v>607569</v>
      </c>
      <c r="V101" s="80">
        <v>467724</v>
      </c>
      <c r="W101" s="80">
        <v>0</v>
      </c>
      <c r="X101" s="80">
        <v>0</v>
      </c>
      <c r="Y101" s="80">
        <v>0</v>
      </c>
      <c r="Z101" s="80">
        <v>467724</v>
      </c>
      <c r="AA101" s="80">
        <v>467724</v>
      </c>
      <c r="AB101" s="80">
        <v>0</v>
      </c>
      <c r="AC101" s="69">
        <v>0</v>
      </c>
      <c r="AD101" s="69">
        <v>0</v>
      </c>
      <c r="AE101" s="69">
        <v>0</v>
      </c>
      <c r="AF101" s="80">
        <v>0</v>
      </c>
      <c r="AG101" s="80">
        <v>0</v>
      </c>
      <c r="AH101" s="69">
        <v>0</v>
      </c>
      <c r="AI101" s="69">
        <v>0</v>
      </c>
      <c r="AJ101" s="80">
        <v>0</v>
      </c>
      <c r="AK101" s="80">
        <v>0</v>
      </c>
      <c r="AL101" s="69">
        <v>0</v>
      </c>
      <c r="AM101" s="69">
        <v>0</v>
      </c>
      <c r="AN101" s="80">
        <v>0</v>
      </c>
      <c r="AO101" s="80">
        <v>0</v>
      </c>
      <c r="AP101" s="69">
        <v>0</v>
      </c>
      <c r="AQ101" s="69">
        <v>0</v>
      </c>
      <c r="AR101" s="80">
        <v>0</v>
      </c>
      <c r="AS101" s="80">
        <v>0</v>
      </c>
      <c r="AT101" s="69">
        <v>0</v>
      </c>
      <c r="AU101" s="69">
        <v>0</v>
      </c>
      <c r="AV101" s="80">
        <v>0</v>
      </c>
      <c r="AW101" s="80">
        <v>0</v>
      </c>
      <c r="AX101" s="69">
        <v>0</v>
      </c>
      <c r="AY101" s="69">
        <v>0</v>
      </c>
      <c r="AZ101" s="80">
        <v>0</v>
      </c>
      <c r="BA101" s="80">
        <v>0</v>
      </c>
      <c r="BB101" s="69">
        <v>0</v>
      </c>
      <c r="BC101" s="69">
        <v>0</v>
      </c>
      <c r="BD101" s="80">
        <v>0</v>
      </c>
      <c r="BE101" s="80">
        <v>0</v>
      </c>
      <c r="BF101" s="69">
        <v>0</v>
      </c>
      <c r="BG101" s="69">
        <v>0</v>
      </c>
      <c r="BH101" s="80">
        <v>0</v>
      </c>
      <c r="BI101" s="80">
        <v>0</v>
      </c>
      <c r="BJ101" s="69">
        <v>0</v>
      </c>
      <c r="BK101" s="69">
        <v>0</v>
      </c>
      <c r="BL101" s="80">
        <v>0</v>
      </c>
      <c r="BM101" s="80">
        <v>0</v>
      </c>
      <c r="BN101" s="69">
        <v>0</v>
      </c>
      <c r="BO101" s="69">
        <v>0</v>
      </c>
      <c r="BP101" s="80">
        <v>0</v>
      </c>
      <c r="BQ101" s="80">
        <v>0</v>
      </c>
      <c r="BR101" s="69">
        <v>0</v>
      </c>
      <c r="BS101" s="69">
        <v>0</v>
      </c>
      <c r="BT101" s="80">
        <v>0</v>
      </c>
      <c r="BU101" s="80">
        <v>0</v>
      </c>
      <c r="BV101" s="69">
        <v>0</v>
      </c>
      <c r="BW101" s="69">
        <v>0</v>
      </c>
      <c r="BX101" s="80">
        <v>0</v>
      </c>
      <c r="BY101" s="80">
        <v>0</v>
      </c>
      <c r="BZ101" s="69">
        <v>0</v>
      </c>
      <c r="CA101" s="69">
        <v>0</v>
      </c>
      <c r="CB101" s="80">
        <v>0</v>
      </c>
      <c r="CC101" s="80">
        <v>0</v>
      </c>
      <c r="CD101" s="69">
        <v>0</v>
      </c>
      <c r="CE101" s="69" t="s">
        <v>462</v>
      </c>
      <c r="CF101" s="69" t="s">
        <v>463</v>
      </c>
      <c r="CG101" s="69" t="s">
        <v>415</v>
      </c>
      <c r="CH101" s="69" t="s">
        <v>415</v>
      </c>
      <c r="CI101" s="69" t="s">
        <v>415</v>
      </c>
      <c r="CJ101" s="68" t="s">
        <v>415</v>
      </c>
      <c r="CK101" s="68">
        <v>45569</v>
      </c>
      <c r="CL101" s="185" t="s">
        <v>578</v>
      </c>
      <c r="CM101" s="67" t="s">
        <v>579</v>
      </c>
      <c r="CN101" s="67" t="s">
        <v>168</v>
      </c>
      <c r="CO101" s="68">
        <v>45449</v>
      </c>
      <c r="CP101" s="185" t="s">
        <v>580</v>
      </c>
      <c r="CQ101" s="67" t="s">
        <v>581</v>
      </c>
      <c r="CR101" s="67" t="s">
        <v>614</v>
      </c>
      <c r="CS101" s="69">
        <v>1006632.6</v>
      </c>
      <c r="CT101" s="69"/>
      <c r="CU101" s="69"/>
      <c r="CV101" s="69">
        <v>0</v>
      </c>
      <c r="CW101" s="69">
        <v>13</v>
      </c>
      <c r="CX101" s="69">
        <v>0</v>
      </c>
      <c r="CY101" s="69">
        <v>0</v>
      </c>
      <c r="CZ101" s="69">
        <v>0</v>
      </c>
      <c r="DA101" s="69">
        <v>0</v>
      </c>
      <c r="DG101" t="str">
        <f t="shared" si="6"/>
        <v>CO</v>
      </c>
    </row>
    <row r="102" spans="1:111">
      <c r="A102" t="str">
        <f t="shared" si="7"/>
        <v>05CO</v>
      </c>
      <c r="B102" s="67" t="s">
        <v>4</v>
      </c>
      <c r="C102" s="67" t="s">
        <v>544</v>
      </c>
      <c r="D102" s="67" t="s">
        <v>621</v>
      </c>
      <c r="E102" s="68">
        <v>45266</v>
      </c>
      <c r="F102" s="185" t="s">
        <v>578</v>
      </c>
      <c r="G102" s="67" t="s">
        <v>581</v>
      </c>
      <c r="H102" s="69">
        <v>1</v>
      </c>
      <c r="I102" s="69">
        <v>0</v>
      </c>
      <c r="J102" s="69">
        <v>110</v>
      </c>
      <c r="K102" s="69">
        <v>115</v>
      </c>
      <c r="L102" s="69">
        <v>108</v>
      </c>
      <c r="M102" s="69">
        <v>7</v>
      </c>
      <c r="N102" s="69">
        <v>0</v>
      </c>
      <c r="O102" s="69">
        <v>0</v>
      </c>
      <c r="P102" s="69">
        <v>5</v>
      </c>
      <c r="Q102" s="80">
        <v>0</v>
      </c>
      <c r="R102" s="80">
        <v>843345</v>
      </c>
      <c r="S102" s="80">
        <v>50000</v>
      </c>
      <c r="T102" s="80">
        <v>793345</v>
      </c>
      <c r="U102" s="80">
        <v>843345</v>
      </c>
      <c r="V102" s="80">
        <v>748398</v>
      </c>
      <c r="W102" s="80">
        <v>0</v>
      </c>
      <c r="X102" s="80">
        <v>0</v>
      </c>
      <c r="Y102" s="80">
        <v>0</v>
      </c>
      <c r="Z102" s="80">
        <v>748398</v>
      </c>
      <c r="AA102" s="80">
        <v>748398</v>
      </c>
      <c r="AB102" s="80">
        <v>0</v>
      </c>
      <c r="AC102" s="69">
        <v>0</v>
      </c>
      <c r="AD102" s="69">
        <v>2</v>
      </c>
      <c r="AE102" s="69">
        <v>0</v>
      </c>
      <c r="AF102" s="80">
        <v>0</v>
      </c>
      <c r="AG102" s="80">
        <v>0</v>
      </c>
      <c r="AH102" s="69">
        <v>0</v>
      </c>
      <c r="AI102" s="69">
        <v>0</v>
      </c>
      <c r="AJ102" s="80">
        <v>0</v>
      </c>
      <c r="AK102" s="80">
        <v>0</v>
      </c>
      <c r="AL102" s="69">
        <v>0</v>
      </c>
      <c r="AM102" s="69">
        <v>0</v>
      </c>
      <c r="AN102" s="80">
        <v>0</v>
      </c>
      <c r="AO102" s="80">
        <v>0</v>
      </c>
      <c r="AP102" s="69">
        <v>0</v>
      </c>
      <c r="AQ102" s="69">
        <v>0</v>
      </c>
      <c r="AR102" s="80">
        <v>0</v>
      </c>
      <c r="AS102" s="80">
        <v>0</v>
      </c>
      <c r="AT102" s="69">
        <v>0</v>
      </c>
      <c r="AU102" s="69">
        <v>0</v>
      </c>
      <c r="AV102" s="80">
        <v>0</v>
      </c>
      <c r="AW102" s="80">
        <v>0</v>
      </c>
      <c r="AX102" s="69">
        <v>0</v>
      </c>
      <c r="AY102" s="69">
        <v>0</v>
      </c>
      <c r="AZ102" s="80">
        <v>0</v>
      </c>
      <c r="BA102" s="80">
        <v>0</v>
      </c>
      <c r="BB102" s="69">
        <v>0</v>
      </c>
      <c r="BC102" s="69">
        <v>0</v>
      </c>
      <c r="BD102" s="80">
        <v>0</v>
      </c>
      <c r="BE102" s="80">
        <v>0</v>
      </c>
      <c r="BF102" s="69">
        <v>0</v>
      </c>
      <c r="BG102" s="69">
        <v>0</v>
      </c>
      <c r="BH102" s="80">
        <v>0</v>
      </c>
      <c r="BI102" s="80">
        <v>0</v>
      </c>
      <c r="BJ102" s="69">
        <v>0</v>
      </c>
      <c r="BK102" s="69">
        <v>0</v>
      </c>
      <c r="BL102" s="80">
        <v>0</v>
      </c>
      <c r="BM102" s="80">
        <v>0</v>
      </c>
      <c r="BN102" s="69">
        <v>0</v>
      </c>
      <c r="BO102" s="69">
        <v>0</v>
      </c>
      <c r="BP102" s="80">
        <v>0</v>
      </c>
      <c r="BQ102" s="80">
        <v>0</v>
      </c>
      <c r="BR102" s="69">
        <v>0</v>
      </c>
      <c r="BS102" s="69">
        <v>0</v>
      </c>
      <c r="BT102" s="80">
        <v>0</v>
      </c>
      <c r="BU102" s="80">
        <v>0</v>
      </c>
      <c r="BV102" s="69">
        <v>0</v>
      </c>
      <c r="BW102" s="69">
        <v>0</v>
      </c>
      <c r="BX102" s="80">
        <v>0</v>
      </c>
      <c r="BY102" s="80">
        <v>0</v>
      </c>
      <c r="BZ102" s="69">
        <v>0</v>
      </c>
      <c r="CA102" s="69">
        <v>0</v>
      </c>
      <c r="CB102" s="80">
        <v>0</v>
      </c>
      <c r="CC102" s="80">
        <v>0</v>
      </c>
      <c r="CD102" s="69">
        <v>0</v>
      </c>
      <c r="CE102" s="69" t="s">
        <v>462</v>
      </c>
      <c r="CF102" s="69" t="s">
        <v>463</v>
      </c>
      <c r="CG102" s="69" t="s">
        <v>415</v>
      </c>
      <c r="CH102" s="69" t="s">
        <v>415</v>
      </c>
      <c r="CI102" s="69" t="s">
        <v>415</v>
      </c>
      <c r="CJ102" s="68" t="s">
        <v>415</v>
      </c>
      <c r="CK102" s="68">
        <v>45576</v>
      </c>
      <c r="CL102" s="185" t="s">
        <v>578</v>
      </c>
      <c r="CM102" s="67" t="s">
        <v>579</v>
      </c>
      <c r="CN102" s="67" t="s">
        <v>168</v>
      </c>
      <c r="CO102" s="68">
        <v>45467</v>
      </c>
      <c r="CP102" s="185" t="s">
        <v>580</v>
      </c>
      <c r="CQ102" s="67" t="s">
        <v>581</v>
      </c>
      <c r="CR102" s="67" t="s">
        <v>617</v>
      </c>
      <c r="CS102" s="69">
        <v>1601075</v>
      </c>
      <c r="CT102" s="69"/>
      <c r="CU102" s="69"/>
      <c r="CV102" s="69">
        <v>0</v>
      </c>
      <c r="CW102" s="69">
        <v>3</v>
      </c>
      <c r="CX102" s="69">
        <v>0</v>
      </c>
      <c r="CY102" s="69">
        <v>0</v>
      </c>
      <c r="CZ102" s="69">
        <v>0</v>
      </c>
      <c r="DA102" s="69">
        <v>0</v>
      </c>
      <c r="DG102" t="str">
        <f t="shared" si="6"/>
        <v>CO</v>
      </c>
    </row>
    <row r="103" spans="1:111">
      <c r="A103" t="str">
        <f t="shared" si="7"/>
        <v>05DO</v>
      </c>
      <c r="B103" s="67" t="s">
        <v>4</v>
      </c>
      <c r="C103" s="67" t="s">
        <v>528</v>
      </c>
      <c r="D103" s="67" t="s">
        <v>622</v>
      </c>
      <c r="E103" s="68">
        <v>44684</v>
      </c>
      <c r="F103" s="185" t="s">
        <v>580</v>
      </c>
      <c r="G103" s="67" t="s">
        <v>577</v>
      </c>
      <c r="H103" s="69">
        <v>2</v>
      </c>
      <c r="I103" s="69">
        <v>1</v>
      </c>
      <c r="J103" s="69">
        <v>370</v>
      </c>
      <c r="K103" s="69">
        <v>456</v>
      </c>
      <c r="L103" s="69">
        <v>435</v>
      </c>
      <c r="M103" s="69">
        <v>21</v>
      </c>
      <c r="N103" s="69">
        <v>0</v>
      </c>
      <c r="O103" s="69">
        <v>0</v>
      </c>
      <c r="P103" s="69">
        <v>86</v>
      </c>
      <c r="Q103" s="80">
        <v>0</v>
      </c>
      <c r="R103" s="80">
        <v>2300883</v>
      </c>
      <c r="S103" s="80">
        <v>50000</v>
      </c>
      <c r="T103" s="80">
        <v>2250883</v>
      </c>
      <c r="U103" s="80">
        <v>2307982</v>
      </c>
      <c r="V103" s="80">
        <v>2243671</v>
      </c>
      <c r="W103" s="80">
        <v>0</v>
      </c>
      <c r="X103" s="80">
        <v>0</v>
      </c>
      <c r="Y103" s="80">
        <v>0</v>
      </c>
      <c r="Z103" s="80">
        <v>2243671</v>
      </c>
      <c r="AA103" s="80">
        <v>2236572</v>
      </c>
      <c r="AB103" s="80">
        <v>0</v>
      </c>
      <c r="AC103" s="69">
        <v>7099</v>
      </c>
      <c r="AD103" s="69">
        <v>43</v>
      </c>
      <c r="AE103" s="69">
        <v>0</v>
      </c>
      <c r="AF103" s="80">
        <v>0</v>
      </c>
      <c r="AG103" s="80">
        <v>0</v>
      </c>
      <c r="AH103" s="69">
        <v>0</v>
      </c>
      <c r="AI103" s="69">
        <v>0</v>
      </c>
      <c r="AJ103" s="80">
        <v>0</v>
      </c>
      <c r="AK103" s="80">
        <v>0</v>
      </c>
      <c r="AL103" s="69">
        <v>0</v>
      </c>
      <c r="AM103" s="69">
        <v>0</v>
      </c>
      <c r="AN103" s="80">
        <v>0</v>
      </c>
      <c r="AO103" s="80">
        <v>0</v>
      </c>
      <c r="AP103" s="69">
        <v>0</v>
      </c>
      <c r="AQ103" s="69">
        <v>0</v>
      </c>
      <c r="AR103" s="80">
        <v>0</v>
      </c>
      <c r="AS103" s="80">
        <v>0</v>
      </c>
      <c r="AT103" s="69">
        <v>0</v>
      </c>
      <c r="AU103" s="69">
        <v>0</v>
      </c>
      <c r="AV103" s="80">
        <v>0</v>
      </c>
      <c r="AW103" s="80">
        <v>0</v>
      </c>
      <c r="AX103" s="69">
        <v>0</v>
      </c>
      <c r="AY103" s="69">
        <v>0</v>
      </c>
      <c r="AZ103" s="80">
        <v>0</v>
      </c>
      <c r="BA103" s="80">
        <v>0</v>
      </c>
      <c r="BB103" s="69">
        <v>0</v>
      </c>
      <c r="BC103" s="69">
        <v>0</v>
      </c>
      <c r="BD103" s="80">
        <v>0</v>
      </c>
      <c r="BE103" s="80">
        <v>0</v>
      </c>
      <c r="BF103" s="69">
        <v>0</v>
      </c>
      <c r="BG103" s="69">
        <v>0</v>
      </c>
      <c r="BH103" s="80">
        <v>0</v>
      </c>
      <c r="BI103" s="80">
        <v>0</v>
      </c>
      <c r="BJ103" s="69">
        <v>0</v>
      </c>
      <c r="BK103" s="69">
        <v>0</v>
      </c>
      <c r="BL103" s="80">
        <v>0</v>
      </c>
      <c r="BM103" s="80">
        <v>0</v>
      </c>
      <c r="BN103" s="69">
        <v>0</v>
      </c>
      <c r="BO103" s="69">
        <v>0</v>
      </c>
      <c r="BP103" s="80">
        <v>0</v>
      </c>
      <c r="BQ103" s="80">
        <v>0</v>
      </c>
      <c r="BR103" s="69">
        <v>0</v>
      </c>
      <c r="BS103" s="69">
        <v>0</v>
      </c>
      <c r="BT103" s="80">
        <v>0</v>
      </c>
      <c r="BU103" s="80">
        <v>0</v>
      </c>
      <c r="BV103" s="69">
        <v>0</v>
      </c>
      <c r="BW103" s="69">
        <v>0</v>
      </c>
      <c r="BX103" s="80">
        <v>0</v>
      </c>
      <c r="BY103" s="80">
        <v>0</v>
      </c>
      <c r="BZ103" s="69">
        <v>0</v>
      </c>
      <c r="CA103" s="69">
        <v>0</v>
      </c>
      <c r="CB103" s="80">
        <v>0</v>
      </c>
      <c r="CC103" s="80">
        <v>0</v>
      </c>
      <c r="CD103" s="69">
        <v>0</v>
      </c>
      <c r="CE103" s="69" t="s">
        <v>529</v>
      </c>
      <c r="CF103" s="69" t="s">
        <v>530</v>
      </c>
      <c r="CG103" s="69" t="s">
        <v>415</v>
      </c>
      <c r="CH103" s="69" t="s">
        <v>415</v>
      </c>
      <c r="CI103" s="69" t="s">
        <v>415</v>
      </c>
      <c r="CJ103" s="68" t="s">
        <v>415</v>
      </c>
      <c r="CK103" s="68">
        <v>45552</v>
      </c>
      <c r="CL103" s="185" t="s">
        <v>576</v>
      </c>
      <c r="CM103" s="67" t="s">
        <v>579</v>
      </c>
      <c r="CN103" s="67" t="s">
        <v>168</v>
      </c>
      <c r="CO103" s="68">
        <v>45294</v>
      </c>
      <c r="CP103" s="185" t="s">
        <v>583</v>
      </c>
      <c r="CQ103" s="67" t="s">
        <v>581</v>
      </c>
      <c r="CR103" s="67" t="s">
        <v>616</v>
      </c>
      <c r="CS103" s="69">
        <v>3525844</v>
      </c>
      <c r="CT103" s="69"/>
      <c r="CU103" s="69"/>
      <c r="CV103" s="69">
        <v>0</v>
      </c>
      <c r="CW103" s="69">
        <v>43</v>
      </c>
      <c r="CX103" s="69">
        <v>0</v>
      </c>
      <c r="CY103" s="69">
        <v>0</v>
      </c>
      <c r="CZ103" s="69">
        <v>0</v>
      </c>
      <c r="DA103" s="69">
        <v>0</v>
      </c>
      <c r="DG103" t="str">
        <f t="shared" si="6"/>
        <v>DO</v>
      </c>
    </row>
    <row r="104" spans="1:111">
      <c r="A104" t="str">
        <f t="shared" si="7"/>
        <v>05DO</v>
      </c>
      <c r="B104" s="67" t="s">
        <v>4</v>
      </c>
      <c r="C104" s="67" t="s">
        <v>531</v>
      </c>
      <c r="D104" s="67" t="s">
        <v>623</v>
      </c>
      <c r="E104" s="68">
        <v>44992</v>
      </c>
      <c r="F104" s="185" t="s">
        <v>583</v>
      </c>
      <c r="G104" s="67" t="s">
        <v>584</v>
      </c>
      <c r="H104" s="69">
        <v>1</v>
      </c>
      <c r="I104" s="69">
        <v>0</v>
      </c>
      <c r="J104" s="69">
        <v>125</v>
      </c>
      <c r="K104" s="69">
        <v>179</v>
      </c>
      <c r="L104" s="69">
        <v>130</v>
      </c>
      <c r="M104" s="69">
        <v>49</v>
      </c>
      <c r="N104" s="69">
        <v>0</v>
      </c>
      <c r="O104" s="69">
        <v>0</v>
      </c>
      <c r="P104" s="69">
        <v>54</v>
      </c>
      <c r="Q104" s="80">
        <v>0</v>
      </c>
      <c r="R104" s="80">
        <v>698401</v>
      </c>
      <c r="S104" s="80">
        <v>38161</v>
      </c>
      <c r="T104" s="80">
        <v>660240</v>
      </c>
      <c r="U104" s="80">
        <v>698401</v>
      </c>
      <c r="V104" s="80">
        <v>660240</v>
      </c>
      <c r="W104" s="80">
        <v>0</v>
      </c>
      <c r="X104" s="80">
        <v>0</v>
      </c>
      <c r="Y104" s="80">
        <v>0</v>
      </c>
      <c r="Z104" s="80">
        <v>660240</v>
      </c>
      <c r="AA104" s="80">
        <v>660240</v>
      </c>
      <c r="AB104" s="80">
        <v>0</v>
      </c>
      <c r="AC104" s="69">
        <v>0</v>
      </c>
      <c r="AD104" s="69">
        <v>24</v>
      </c>
      <c r="AE104" s="69">
        <v>0</v>
      </c>
      <c r="AF104" s="80">
        <v>0</v>
      </c>
      <c r="AG104" s="80">
        <v>0</v>
      </c>
      <c r="AH104" s="69">
        <v>0</v>
      </c>
      <c r="AI104" s="69">
        <v>0</v>
      </c>
      <c r="AJ104" s="80">
        <v>0</v>
      </c>
      <c r="AK104" s="80">
        <v>0</v>
      </c>
      <c r="AL104" s="69">
        <v>0</v>
      </c>
      <c r="AM104" s="69">
        <v>0</v>
      </c>
      <c r="AN104" s="80">
        <v>0</v>
      </c>
      <c r="AO104" s="80">
        <v>0</v>
      </c>
      <c r="AP104" s="69">
        <v>0</v>
      </c>
      <c r="AQ104" s="69">
        <v>0</v>
      </c>
      <c r="AR104" s="80">
        <v>0</v>
      </c>
      <c r="AS104" s="80">
        <v>0</v>
      </c>
      <c r="AT104" s="69">
        <v>0</v>
      </c>
      <c r="AU104" s="69">
        <v>0</v>
      </c>
      <c r="AV104" s="80">
        <v>0</v>
      </c>
      <c r="AW104" s="80">
        <v>0</v>
      </c>
      <c r="AX104" s="69">
        <v>0</v>
      </c>
      <c r="AY104" s="69">
        <v>0</v>
      </c>
      <c r="AZ104" s="80">
        <v>0</v>
      </c>
      <c r="BA104" s="80">
        <v>0</v>
      </c>
      <c r="BB104" s="69">
        <v>0</v>
      </c>
      <c r="BC104" s="69">
        <v>0</v>
      </c>
      <c r="BD104" s="80">
        <v>0</v>
      </c>
      <c r="BE104" s="80">
        <v>0</v>
      </c>
      <c r="BF104" s="69">
        <v>0</v>
      </c>
      <c r="BG104" s="69">
        <v>0</v>
      </c>
      <c r="BH104" s="80">
        <v>0</v>
      </c>
      <c r="BI104" s="80">
        <v>0</v>
      </c>
      <c r="BJ104" s="69">
        <v>0</v>
      </c>
      <c r="BK104" s="69">
        <v>0</v>
      </c>
      <c r="BL104" s="80">
        <v>0</v>
      </c>
      <c r="BM104" s="80">
        <v>0</v>
      </c>
      <c r="BN104" s="69">
        <v>0</v>
      </c>
      <c r="BO104" s="69">
        <v>0</v>
      </c>
      <c r="BP104" s="80">
        <v>0</v>
      </c>
      <c r="BQ104" s="80">
        <v>0</v>
      </c>
      <c r="BR104" s="69">
        <v>0</v>
      </c>
      <c r="BS104" s="69">
        <v>0</v>
      </c>
      <c r="BT104" s="80">
        <v>0</v>
      </c>
      <c r="BU104" s="80">
        <v>0</v>
      </c>
      <c r="BV104" s="69">
        <v>0</v>
      </c>
      <c r="BW104" s="69">
        <v>0</v>
      </c>
      <c r="BX104" s="80">
        <v>0</v>
      </c>
      <c r="BY104" s="80">
        <v>0</v>
      </c>
      <c r="BZ104" s="69">
        <v>0</v>
      </c>
      <c r="CA104" s="69">
        <v>0</v>
      </c>
      <c r="CB104" s="80">
        <v>0</v>
      </c>
      <c r="CC104" s="80">
        <v>0</v>
      </c>
      <c r="CD104" s="69">
        <v>0</v>
      </c>
      <c r="CE104" s="69" t="s">
        <v>529</v>
      </c>
      <c r="CF104" s="69" t="s">
        <v>530</v>
      </c>
      <c r="CG104" s="69" t="s">
        <v>415</v>
      </c>
      <c r="CH104" s="69" t="s">
        <v>415</v>
      </c>
      <c r="CI104" s="69" t="s">
        <v>415</v>
      </c>
      <c r="CJ104" s="68" t="s">
        <v>415</v>
      </c>
      <c r="CK104" s="68">
        <v>45548</v>
      </c>
      <c r="CL104" s="185" t="s">
        <v>576</v>
      </c>
      <c r="CM104" s="67" t="s">
        <v>579</v>
      </c>
      <c r="CN104" s="67" t="s">
        <v>168</v>
      </c>
      <c r="CO104" s="68">
        <v>45393</v>
      </c>
      <c r="CP104" s="185" t="s">
        <v>580</v>
      </c>
      <c r="CQ104" s="67" t="s">
        <v>581</v>
      </c>
      <c r="CR104" s="67" t="s">
        <v>624</v>
      </c>
      <c r="CS104" s="69">
        <v>801387</v>
      </c>
      <c r="CT104" s="69"/>
      <c r="CU104" s="69"/>
      <c r="CV104" s="69">
        <v>0</v>
      </c>
      <c r="CW104" s="69">
        <v>30</v>
      </c>
      <c r="CX104" s="69">
        <v>0</v>
      </c>
      <c r="CY104" s="69">
        <v>0</v>
      </c>
      <c r="CZ104" s="69">
        <v>0</v>
      </c>
      <c r="DA104" s="69">
        <v>0</v>
      </c>
      <c r="DG104" t="str">
        <f t="shared" si="6"/>
        <v>DO</v>
      </c>
    </row>
    <row r="105" spans="1:111">
      <c r="A105" t="str">
        <f t="shared" si="7"/>
        <v>05DO</v>
      </c>
      <c r="B105" s="67" t="s">
        <v>4</v>
      </c>
      <c r="C105" s="67" t="s">
        <v>381</v>
      </c>
      <c r="D105" s="67" t="s">
        <v>382</v>
      </c>
      <c r="E105" s="68">
        <v>45020</v>
      </c>
      <c r="F105" s="185" t="s">
        <v>580</v>
      </c>
      <c r="G105" s="67" t="s">
        <v>584</v>
      </c>
      <c r="H105" s="69">
        <v>1</v>
      </c>
      <c r="I105" s="69">
        <v>0</v>
      </c>
      <c r="J105" s="69">
        <v>180</v>
      </c>
      <c r="K105" s="69">
        <v>259</v>
      </c>
      <c r="L105" s="69">
        <v>259</v>
      </c>
      <c r="M105" s="69">
        <v>0</v>
      </c>
      <c r="N105" s="69">
        <v>0</v>
      </c>
      <c r="O105" s="69">
        <v>0</v>
      </c>
      <c r="P105" s="69">
        <v>77</v>
      </c>
      <c r="Q105" s="80">
        <v>2</v>
      </c>
      <c r="R105" s="80">
        <v>1915338</v>
      </c>
      <c r="S105" s="80">
        <v>50000</v>
      </c>
      <c r="T105" s="80">
        <v>1865338</v>
      </c>
      <c r="U105" s="80">
        <v>1915338</v>
      </c>
      <c r="V105" s="80">
        <v>1927494</v>
      </c>
      <c r="W105" s="80">
        <v>0</v>
      </c>
      <c r="X105" s="80">
        <v>0</v>
      </c>
      <c r="Y105" s="80">
        <v>0</v>
      </c>
      <c r="Z105" s="80">
        <v>1927494</v>
      </c>
      <c r="AA105" s="80">
        <v>1927350</v>
      </c>
      <c r="AB105" s="80">
        <v>-144</v>
      </c>
      <c r="AC105" s="69">
        <v>0</v>
      </c>
      <c r="AD105" s="69">
        <v>29</v>
      </c>
      <c r="AE105" s="69">
        <v>0</v>
      </c>
      <c r="AF105" s="80">
        <v>0</v>
      </c>
      <c r="AG105" s="80">
        <v>0</v>
      </c>
      <c r="AH105" s="69">
        <v>0</v>
      </c>
      <c r="AI105" s="69">
        <v>0</v>
      </c>
      <c r="AJ105" s="80">
        <v>2</v>
      </c>
      <c r="AK105" s="80">
        <v>11926</v>
      </c>
      <c r="AL105" s="69">
        <v>0</v>
      </c>
      <c r="AM105" s="69">
        <v>0</v>
      </c>
      <c r="AN105" s="80">
        <v>0</v>
      </c>
      <c r="AO105" s="80">
        <v>0</v>
      </c>
      <c r="AP105" s="69">
        <v>0</v>
      </c>
      <c r="AQ105" s="69">
        <v>0</v>
      </c>
      <c r="AR105" s="80">
        <v>0</v>
      </c>
      <c r="AS105" s="80">
        <v>0</v>
      </c>
      <c r="AT105" s="69">
        <v>0</v>
      </c>
      <c r="AU105" s="69">
        <v>0</v>
      </c>
      <c r="AV105" s="80">
        <v>0</v>
      </c>
      <c r="AW105" s="80">
        <v>0</v>
      </c>
      <c r="AX105" s="69">
        <v>0</v>
      </c>
      <c r="AY105" s="69">
        <v>0</v>
      </c>
      <c r="AZ105" s="80">
        <v>0</v>
      </c>
      <c r="BA105" s="80">
        <v>0</v>
      </c>
      <c r="BB105" s="69">
        <v>0</v>
      </c>
      <c r="BC105" s="69">
        <v>0</v>
      </c>
      <c r="BD105" s="80">
        <v>0</v>
      </c>
      <c r="BE105" s="80">
        <v>0</v>
      </c>
      <c r="BF105" s="69">
        <v>0</v>
      </c>
      <c r="BG105" s="69">
        <v>0</v>
      </c>
      <c r="BH105" s="80">
        <v>0</v>
      </c>
      <c r="BI105" s="80">
        <v>0</v>
      </c>
      <c r="BJ105" s="69">
        <v>0</v>
      </c>
      <c r="BK105" s="69">
        <v>0</v>
      </c>
      <c r="BL105" s="80">
        <v>0</v>
      </c>
      <c r="BM105" s="80">
        <v>0</v>
      </c>
      <c r="BN105" s="69">
        <v>0</v>
      </c>
      <c r="BO105" s="69">
        <v>0</v>
      </c>
      <c r="BP105" s="80">
        <v>0</v>
      </c>
      <c r="BQ105" s="80">
        <v>0</v>
      </c>
      <c r="BR105" s="69">
        <v>0</v>
      </c>
      <c r="BS105" s="69">
        <v>0</v>
      </c>
      <c r="BT105" s="80">
        <v>0</v>
      </c>
      <c r="BU105" s="80">
        <v>0</v>
      </c>
      <c r="BV105" s="69">
        <v>0</v>
      </c>
      <c r="BW105" s="69">
        <v>0</v>
      </c>
      <c r="BX105" s="80">
        <v>0</v>
      </c>
      <c r="BY105" s="80">
        <v>0</v>
      </c>
      <c r="BZ105" s="69">
        <v>0</v>
      </c>
      <c r="CA105" s="69">
        <v>0</v>
      </c>
      <c r="CB105" s="80">
        <v>2</v>
      </c>
      <c r="CC105" s="80">
        <v>11926</v>
      </c>
      <c r="CD105" s="69">
        <v>0</v>
      </c>
      <c r="CE105" s="69" t="s">
        <v>449</v>
      </c>
      <c r="CF105" s="69" t="s">
        <v>450</v>
      </c>
      <c r="CG105" s="69" t="s">
        <v>415</v>
      </c>
      <c r="CH105" s="69" t="s">
        <v>415</v>
      </c>
      <c r="CI105" s="69" t="s">
        <v>415</v>
      </c>
      <c r="CJ105" s="68" t="s">
        <v>415</v>
      </c>
      <c r="CK105" s="68">
        <v>45517</v>
      </c>
      <c r="CL105" s="185" t="s">
        <v>576</v>
      </c>
      <c r="CM105" s="67" t="s">
        <v>579</v>
      </c>
      <c r="CN105" s="67" t="s">
        <v>168</v>
      </c>
      <c r="CO105" s="68">
        <v>45464</v>
      </c>
      <c r="CP105" s="185" t="s">
        <v>580</v>
      </c>
      <c r="CQ105" s="67" t="s">
        <v>581</v>
      </c>
      <c r="CR105" s="67" t="s">
        <v>615</v>
      </c>
      <c r="CS105" s="69">
        <v>1563670.35</v>
      </c>
      <c r="CT105" s="69"/>
      <c r="CU105" s="69"/>
      <c r="CV105" s="69">
        <v>2</v>
      </c>
      <c r="CW105" s="69">
        <v>48</v>
      </c>
      <c r="CX105" s="69">
        <v>0</v>
      </c>
      <c r="CY105" s="69">
        <v>0</v>
      </c>
      <c r="CZ105" s="69">
        <v>0</v>
      </c>
      <c r="DA105" s="69">
        <v>0</v>
      </c>
      <c r="DG105" t="str">
        <f t="shared" si="6"/>
        <v>DO</v>
      </c>
    </row>
    <row r="106" spans="1:111">
      <c r="A106" t="str">
        <f t="shared" si="7"/>
        <v>05DO</v>
      </c>
      <c r="B106" s="67" t="s">
        <v>4</v>
      </c>
      <c r="C106" s="67" t="s">
        <v>532</v>
      </c>
      <c r="D106" s="67" t="s">
        <v>625</v>
      </c>
      <c r="E106" s="68">
        <v>45083</v>
      </c>
      <c r="F106" s="185" t="s">
        <v>580</v>
      </c>
      <c r="G106" s="67" t="s">
        <v>584</v>
      </c>
      <c r="H106" s="69">
        <v>1</v>
      </c>
      <c r="I106" s="69">
        <v>1</v>
      </c>
      <c r="J106" s="69">
        <v>260</v>
      </c>
      <c r="K106" s="69">
        <v>337</v>
      </c>
      <c r="L106" s="69">
        <v>337</v>
      </c>
      <c r="M106" s="69">
        <v>0</v>
      </c>
      <c r="N106" s="69">
        <v>0</v>
      </c>
      <c r="O106" s="69">
        <v>0</v>
      </c>
      <c r="P106" s="69">
        <v>77</v>
      </c>
      <c r="Q106" s="80">
        <v>0</v>
      </c>
      <c r="R106" s="80">
        <v>7890001</v>
      </c>
      <c r="S106" s="80">
        <v>88000</v>
      </c>
      <c r="T106" s="80">
        <v>7802001</v>
      </c>
      <c r="U106" s="80">
        <v>7890001</v>
      </c>
      <c r="V106" s="80">
        <v>8013155</v>
      </c>
      <c r="W106" s="80">
        <v>0</v>
      </c>
      <c r="X106" s="80">
        <v>0</v>
      </c>
      <c r="Y106" s="80">
        <v>0</v>
      </c>
      <c r="Z106" s="80">
        <v>8013155</v>
      </c>
      <c r="AA106" s="80">
        <v>8041936</v>
      </c>
      <c r="AB106" s="80">
        <v>28780</v>
      </c>
      <c r="AC106" s="69">
        <v>0</v>
      </c>
      <c r="AD106" s="69">
        <v>52</v>
      </c>
      <c r="AE106" s="69">
        <v>0</v>
      </c>
      <c r="AF106" s="80">
        <v>0</v>
      </c>
      <c r="AG106" s="80">
        <v>0</v>
      </c>
      <c r="AH106" s="69">
        <v>0</v>
      </c>
      <c r="AI106" s="69">
        <v>0</v>
      </c>
      <c r="AJ106" s="80">
        <v>0</v>
      </c>
      <c r="AK106" s="80">
        <v>0</v>
      </c>
      <c r="AL106" s="69">
        <v>0</v>
      </c>
      <c r="AM106" s="69">
        <v>0</v>
      </c>
      <c r="AN106" s="80">
        <v>0</v>
      </c>
      <c r="AO106" s="80">
        <v>0</v>
      </c>
      <c r="AP106" s="69">
        <v>0</v>
      </c>
      <c r="AQ106" s="69">
        <v>0</v>
      </c>
      <c r="AR106" s="80">
        <v>0</v>
      </c>
      <c r="AS106" s="80">
        <v>0</v>
      </c>
      <c r="AT106" s="69">
        <v>0</v>
      </c>
      <c r="AU106" s="69">
        <v>0</v>
      </c>
      <c r="AV106" s="80">
        <v>0</v>
      </c>
      <c r="AW106" s="80">
        <v>0</v>
      </c>
      <c r="AX106" s="69">
        <v>0</v>
      </c>
      <c r="AY106" s="69">
        <v>0</v>
      </c>
      <c r="AZ106" s="80">
        <v>0</v>
      </c>
      <c r="BA106" s="80">
        <v>0</v>
      </c>
      <c r="BB106" s="69">
        <v>0</v>
      </c>
      <c r="BC106" s="69">
        <v>0</v>
      </c>
      <c r="BD106" s="80">
        <v>0</v>
      </c>
      <c r="BE106" s="80">
        <v>0</v>
      </c>
      <c r="BF106" s="69">
        <v>0</v>
      </c>
      <c r="BG106" s="69">
        <v>0</v>
      </c>
      <c r="BH106" s="80">
        <v>0</v>
      </c>
      <c r="BI106" s="80">
        <v>0</v>
      </c>
      <c r="BJ106" s="69">
        <v>0</v>
      </c>
      <c r="BK106" s="69">
        <v>0</v>
      </c>
      <c r="BL106" s="80">
        <v>0</v>
      </c>
      <c r="BM106" s="80">
        <v>0</v>
      </c>
      <c r="BN106" s="69">
        <v>0</v>
      </c>
      <c r="BO106" s="69">
        <v>0</v>
      </c>
      <c r="BP106" s="80">
        <v>0</v>
      </c>
      <c r="BQ106" s="80">
        <v>0</v>
      </c>
      <c r="BR106" s="69">
        <v>0</v>
      </c>
      <c r="BS106" s="69">
        <v>0</v>
      </c>
      <c r="BT106" s="80">
        <v>0</v>
      </c>
      <c r="BU106" s="80">
        <v>0</v>
      </c>
      <c r="BV106" s="69">
        <v>0</v>
      </c>
      <c r="BW106" s="69">
        <v>0</v>
      </c>
      <c r="BX106" s="80">
        <v>0</v>
      </c>
      <c r="BY106" s="80">
        <v>0</v>
      </c>
      <c r="BZ106" s="69">
        <v>0</v>
      </c>
      <c r="CA106" s="69">
        <v>0</v>
      </c>
      <c r="CB106" s="80">
        <v>0</v>
      </c>
      <c r="CC106" s="80">
        <v>0</v>
      </c>
      <c r="CD106" s="69">
        <v>0</v>
      </c>
      <c r="CE106" s="69" t="s">
        <v>413</v>
      </c>
      <c r="CF106" s="69" t="s">
        <v>414</v>
      </c>
      <c r="CG106" s="69" t="s">
        <v>415</v>
      </c>
      <c r="CH106" s="69" t="s">
        <v>415</v>
      </c>
      <c r="CI106" s="69" t="s">
        <v>415</v>
      </c>
      <c r="CJ106" s="68" t="s">
        <v>415</v>
      </c>
      <c r="CK106" s="68">
        <v>45639</v>
      </c>
      <c r="CL106" s="185" t="s">
        <v>578</v>
      </c>
      <c r="CM106" s="67" t="s">
        <v>579</v>
      </c>
      <c r="CN106" s="67" t="s">
        <v>168</v>
      </c>
      <c r="CO106" s="68">
        <v>45511</v>
      </c>
      <c r="CP106" s="185" t="s">
        <v>576</v>
      </c>
      <c r="CQ106" s="67" t="s">
        <v>579</v>
      </c>
      <c r="CR106" s="67" t="s">
        <v>616</v>
      </c>
      <c r="CS106" s="69">
        <v>9077031.1600000001</v>
      </c>
      <c r="CT106" s="69"/>
      <c r="CU106" s="69"/>
      <c r="CV106" s="69">
        <v>0</v>
      </c>
      <c r="CW106" s="69">
        <v>25</v>
      </c>
      <c r="CX106" s="69">
        <v>0</v>
      </c>
      <c r="CY106" s="69">
        <v>0</v>
      </c>
      <c r="CZ106" s="69">
        <v>0</v>
      </c>
      <c r="DA106" s="69">
        <v>0</v>
      </c>
      <c r="DG106" t="str">
        <f t="shared" si="6"/>
        <v>DO</v>
      </c>
    </row>
    <row r="107" spans="1:111">
      <c r="A107" t="str">
        <f t="shared" si="7"/>
        <v>05DO</v>
      </c>
      <c r="B107" s="67" t="s">
        <v>4</v>
      </c>
      <c r="C107" s="67" t="s">
        <v>383</v>
      </c>
      <c r="D107" s="67" t="s">
        <v>384</v>
      </c>
      <c r="E107" s="68">
        <v>45083</v>
      </c>
      <c r="F107" s="185" t="s">
        <v>580</v>
      </c>
      <c r="G107" s="67" t="s">
        <v>584</v>
      </c>
      <c r="H107" s="69">
        <v>1</v>
      </c>
      <c r="I107" s="69">
        <v>2</v>
      </c>
      <c r="J107" s="69">
        <v>170</v>
      </c>
      <c r="K107" s="69">
        <v>213</v>
      </c>
      <c r="L107" s="69">
        <v>213</v>
      </c>
      <c r="M107" s="69">
        <v>0</v>
      </c>
      <c r="N107" s="69">
        <v>0</v>
      </c>
      <c r="O107" s="69">
        <v>0</v>
      </c>
      <c r="P107" s="69">
        <v>43</v>
      </c>
      <c r="Q107" s="80">
        <v>0</v>
      </c>
      <c r="R107" s="80">
        <v>2634873</v>
      </c>
      <c r="S107" s="80">
        <v>50000</v>
      </c>
      <c r="T107" s="80">
        <v>2584873</v>
      </c>
      <c r="U107" s="80">
        <v>2681332</v>
      </c>
      <c r="V107" s="80">
        <v>2729605</v>
      </c>
      <c r="W107" s="80">
        <v>0</v>
      </c>
      <c r="X107" s="80">
        <v>0</v>
      </c>
      <c r="Y107" s="80">
        <v>0</v>
      </c>
      <c r="Z107" s="80">
        <v>2729605</v>
      </c>
      <c r="AA107" s="80">
        <v>2729605</v>
      </c>
      <c r="AB107" s="80">
        <v>0</v>
      </c>
      <c r="AC107" s="69">
        <v>46460</v>
      </c>
      <c r="AD107" s="69">
        <v>31</v>
      </c>
      <c r="AE107" s="69">
        <v>0</v>
      </c>
      <c r="AF107" s="80">
        <v>0</v>
      </c>
      <c r="AG107" s="80">
        <v>7002</v>
      </c>
      <c r="AH107" s="69">
        <v>0</v>
      </c>
      <c r="AI107" s="69">
        <v>0</v>
      </c>
      <c r="AJ107" s="80">
        <v>0</v>
      </c>
      <c r="AK107" s="80">
        <v>0</v>
      </c>
      <c r="AL107" s="69">
        <v>0</v>
      </c>
      <c r="AM107" s="69">
        <v>0</v>
      </c>
      <c r="AN107" s="80">
        <v>0</v>
      </c>
      <c r="AO107" s="80">
        <v>0</v>
      </c>
      <c r="AP107" s="69">
        <v>0</v>
      </c>
      <c r="AQ107" s="69">
        <v>0</v>
      </c>
      <c r="AR107" s="80">
        <v>0</v>
      </c>
      <c r="AS107" s="80">
        <v>0</v>
      </c>
      <c r="AT107" s="69">
        <v>0</v>
      </c>
      <c r="AU107" s="69">
        <v>0</v>
      </c>
      <c r="AV107" s="80">
        <v>0</v>
      </c>
      <c r="AW107" s="80">
        <v>0</v>
      </c>
      <c r="AX107" s="69">
        <v>0</v>
      </c>
      <c r="AY107" s="69">
        <v>0</v>
      </c>
      <c r="AZ107" s="80">
        <v>0</v>
      </c>
      <c r="BA107" s="80">
        <v>0</v>
      </c>
      <c r="BB107" s="69">
        <v>0</v>
      </c>
      <c r="BC107" s="69">
        <v>0</v>
      </c>
      <c r="BD107" s="80">
        <v>0</v>
      </c>
      <c r="BE107" s="80">
        <v>0</v>
      </c>
      <c r="BF107" s="69">
        <v>0</v>
      </c>
      <c r="BG107" s="69">
        <v>0</v>
      </c>
      <c r="BH107" s="80">
        <v>0</v>
      </c>
      <c r="BI107" s="80">
        <v>0</v>
      </c>
      <c r="BJ107" s="69">
        <v>0</v>
      </c>
      <c r="BK107" s="69">
        <v>0</v>
      </c>
      <c r="BL107" s="80">
        <v>0</v>
      </c>
      <c r="BM107" s="80">
        <v>0</v>
      </c>
      <c r="BN107" s="69">
        <v>0</v>
      </c>
      <c r="BO107" s="69">
        <v>0</v>
      </c>
      <c r="BP107" s="80">
        <v>0</v>
      </c>
      <c r="BQ107" s="80">
        <v>0</v>
      </c>
      <c r="BR107" s="69">
        <v>0</v>
      </c>
      <c r="BS107" s="69">
        <v>0</v>
      </c>
      <c r="BT107" s="80">
        <v>0</v>
      </c>
      <c r="BU107" s="80">
        <v>0</v>
      </c>
      <c r="BV107" s="69">
        <v>0</v>
      </c>
      <c r="BW107" s="69">
        <v>0</v>
      </c>
      <c r="BX107" s="80">
        <v>0</v>
      </c>
      <c r="BY107" s="80">
        <v>0</v>
      </c>
      <c r="BZ107" s="69">
        <v>0</v>
      </c>
      <c r="CA107" s="69">
        <v>0</v>
      </c>
      <c r="CB107" s="80">
        <v>0</v>
      </c>
      <c r="CC107" s="80">
        <v>7002</v>
      </c>
      <c r="CD107" s="69">
        <v>0</v>
      </c>
      <c r="CE107" s="69" t="s">
        <v>533</v>
      </c>
      <c r="CF107" s="69" t="s">
        <v>534</v>
      </c>
      <c r="CG107" s="69" t="s">
        <v>415</v>
      </c>
      <c r="CH107" s="69" t="s">
        <v>415</v>
      </c>
      <c r="CI107" s="69" t="s">
        <v>415</v>
      </c>
      <c r="CJ107" s="68" t="s">
        <v>415</v>
      </c>
      <c r="CK107" s="68">
        <v>45639</v>
      </c>
      <c r="CL107" s="185" t="s">
        <v>578</v>
      </c>
      <c r="CM107" s="67" t="s">
        <v>579</v>
      </c>
      <c r="CN107" s="67" t="s">
        <v>168</v>
      </c>
      <c r="CO107" s="68">
        <v>45505</v>
      </c>
      <c r="CP107" s="185" t="s">
        <v>576</v>
      </c>
      <c r="CQ107" s="67" t="s">
        <v>579</v>
      </c>
      <c r="CR107" s="67" t="s">
        <v>615</v>
      </c>
      <c r="CS107" s="69">
        <v>1708500.26</v>
      </c>
      <c r="CT107" s="69"/>
      <c r="CU107" s="69"/>
      <c r="CV107" s="69">
        <v>0</v>
      </c>
      <c r="CW107" s="69">
        <v>12</v>
      </c>
      <c r="CX107" s="69">
        <v>0</v>
      </c>
      <c r="CY107" s="69">
        <v>0</v>
      </c>
      <c r="CZ107" s="69">
        <v>0</v>
      </c>
      <c r="DA107" s="69">
        <v>0</v>
      </c>
      <c r="DG107" t="str">
        <f t="shared" si="6"/>
        <v>DO</v>
      </c>
    </row>
    <row r="108" spans="1:111">
      <c r="A108" t="str">
        <f t="shared" si="7"/>
        <v>06CO</v>
      </c>
      <c r="B108" s="67" t="s">
        <v>5</v>
      </c>
      <c r="C108" s="67" t="s">
        <v>290</v>
      </c>
      <c r="D108" s="67" t="s">
        <v>291</v>
      </c>
      <c r="E108" s="68">
        <v>44468</v>
      </c>
      <c r="F108" s="185" t="s">
        <v>576</v>
      </c>
      <c r="G108" s="67" t="s">
        <v>577</v>
      </c>
      <c r="H108" s="69">
        <v>3</v>
      </c>
      <c r="I108" s="69">
        <v>3</v>
      </c>
      <c r="J108" s="69">
        <v>500</v>
      </c>
      <c r="K108" s="69">
        <v>577</v>
      </c>
      <c r="L108" s="69">
        <v>444</v>
      </c>
      <c r="M108" s="69">
        <v>133</v>
      </c>
      <c r="N108" s="69">
        <v>0</v>
      </c>
      <c r="O108" s="69">
        <v>0</v>
      </c>
      <c r="P108" s="69">
        <v>77</v>
      </c>
      <c r="Q108" s="80">
        <v>0</v>
      </c>
      <c r="R108" s="80">
        <v>3700000</v>
      </c>
      <c r="S108" s="80">
        <v>52698</v>
      </c>
      <c r="T108" s="80">
        <v>3647302</v>
      </c>
      <c r="U108" s="80">
        <v>3848832</v>
      </c>
      <c r="V108" s="80">
        <v>3802731</v>
      </c>
      <c r="W108" s="80">
        <v>0</v>
      </c>
      <c r="X108" s="80">
        <v>320000</v>
      </c>
      <c r="Y108" s="80">
        <v>320000</v>
      </c>
      <c r="Z108" s="80">
        <v>4122731</v>
      </c>
      <c r="AA108" s="80">
        <v>3835748</v>
      </c>
      <c r="AB108" s="80">
        <v>-286983</v>
      </c>
      <c r="AC108" s="69">
        <v>148832</v>
      </c>
      <c r="AD108" s="69">
        <v>48</v>
      </c>
      <c r="AE108" s="69">
        <v>0</v>
      </c>
      <c r="AF108" s="80">
        <v>0</v>
      </c>
      <c r="AG108" s="80">
        <v>102311</v>
      </c>
      <c r="AH108" s="69">
        <v>0</v>
      </c>
      <c r="AI108" s="69">
        <v>0</v>
      </c>
      <c r="AJ108" s="80">
        <v>0</v>
      </c>
      <c r="AK108" s="80">
        <v>63604</v>
      </c>
      <c r="AL108" s="69">
        <v>0</v>
      </c>
      <c r="AM108" s="69">
        <v>0</v>
      </c>
      <c r="AN108" s="80">
        <v>0</v>
      </c>
      <c r="AO108" s="80">
        <v>0</v>
      </c>
      <c r="AP108" s="69">
        <v>0</v>
      </c>
      <c r="AQ108" s="69">
        <v>0</v>
      </c>
      <c r="AR108" s="80">
        <v>0</v>
      </c>
      <c r="AS108" s="80">
        <v>0</v>
      </c>
      <c r="AT108" s="69">
        <v>0</v>
      </c>
      <c r="AU108" s="69">
        <v>0</v>
      </c>
      <c r="AV108" s="80">
        <v>0</v>
      </c>
      <c r="AW108" s="80">
        <v>0</v>
      </c>
      <c r="AX108" s="69">
        <v>0</v>
      </c>
      <c r="AY108" s="69">
        <v>0</v>
      </c>
      <c r="AZ108" s="80">
        <v>0</v>
      </c>
      <c r="BA108" s="80">
        <v>0</v>
      </c>
      <c r="BB108" s="69">
        <v>0</v>
      </c>
      <c r="BC108" s="69">
        <v>0</v>
      </c>
      <c r="BD108" s="80">
        <v>0</v>
      </c>
      <c r="BE108" s="80">
        <v>3430</v>
      </c>
      <c r="BF108" s="69">
        <v>0</v>
      </c>
      <c r="BG108" s="69">
        <v>0</v>
      </c>
      <c r="BH108" s="80">
        <v>0</v>
      </c>
      <c r="BI108" s="80">
        <v>0</v>
      </c>
      <c r="BJ108" s="69">
        <v>0</v>
      </c>
      <c r="BK108" s="69">
        <v>0</v>
      </c>
      <c r="BL108" s="80">
        <v>0</v>
      </c>
      <c r="BM108" s="80">
        <v>0</v>
      </c>
      <c r="BN108" s="69">
        <v>0</v>
      </c>
      <c r="BO108" s="69">
        <v>0</v>
      </c>
      <c r="BP108" s="80">
        <v>0</v>
      </c>
      <c r="BQ108" s="80">
        <v>0</v>
      </c>
      <c r="BR108" s="69">
        <v>0</v>
      </c>
      <c r="BS108" s="69">
        <v>0</v>
      </c>
      <c r="BT108" s="80">
        <v>0</v>
      </c>
      <c r="BU108" s="80">
        <v>3129</v>
      </c>
      <c r="BV108" s="69">
        <v>3129</v>
      </c>
      <c r="BW108" s="69">
        <v>0</v>
      </c>
      <c r="BX108" s="80">
        <v>0</v>
      </c>
      <c r="BY108" s="80">
        <v>0</v>
      </c>
      <c r="BZ108" s="69">
        <v>0</v>
      </c>
      <c r="CA108" s="69">
        <v>0</v>
      </c>
      <c r="CB108" s="80">
        <v>0</v>
      </c>
      <c r="CC108" s="80">
        <v>172474</v>
      </c>
      <c r="CD108" s="69">
        <v>3129</v>
      </c>
      <c r="CE108" s="69" t="s">
        <v>558</v>
      </c>
      <c r="CF108" s="69" t="s">
        <v>559</v>
      </c>
      <c r="CG108" s="69" t="s">
        <v>415</v>
      </c>
      <c r="CH108" s="69" t="s">
        <v>415</v>
      </c>
      <c r="CI108" s="69" t="s">
        <v>415</v>
      </c>
      <c r="CJ108" s="68" t="s">
        <v>415</v>
      </c>
      <c r="CK108" s="68">
        <v>45553</v>
      </c>
      <c r="CL108" s="185" t="s">
        <v>576</v>
      </c>
      <c r="CM108" s="67" t="s">
        <v>579</v>
      </c>
      <c r="CN108" s="67" t="s">
        <v>168</v>
      </c>
      <c r="CO108" s="68">
        <v>45448</v>
      </c>
      <c r="CP108" s="185" t="s">
        <v>580</v>
      </c>
      <c r="CQ108" s="67" t="s">
        <v>581</v>
      </c>
      <c r="CR108" s="67" t="s">
        <v>626</v>
      </c>
      <c r="CS108" s="69">
        <v>4423635.4000000004</v>
      </c>
      <c r="CT108" s="69" t="s">
        <v>511</v>
      </c>
      <c r="CU108" s="69" t="s">
        <v>512</v>
      </c>
      <c r="CV108" s="69">
        <v>0</v>
      </c>
      <c r="CW108" s="69">
        <v>29</v>
      </c>
      <c r="CX108" s="69">
        <v>0</v>
      </c>
      <c r="CY108" s="69">
        <v>0</v>
      </c>
      <c r="CZ108" s="69">
        <v>0</v>
      </c>
      <c r="DA108" s="69">
        <v>0</v>
      </c>
      <c r="DG108" t="str">
        <f t="shared" si="6"/>
        <v>CO</v>
      </c>
    </row>
    <row r="109" spans="1:111">
      <c r="A109" t="str">
        <f t="shared" si="7"/>
        <v>06CO</v>
      </c>
      <c r="B109" s="67" t="s">
        <v>5</v>
      </c>
      <c r="C109" s="67" t="s">
        <v>292</v>
      </c>
      <c r="D109" s="67" t="s">
        <v>293</v>
      </c>
      <c r="E109" s="68">
        <v>44587</v>
      </c>
      <c r="F109" s="185" t="s">
        <v>583</v>
      </c>
      <c r="G109" s="67" t="s">
        <v>577</v>
      </c>
      <c r="H109" s="69">
        <v>6</v>
      </c>
      <c r="I109" s="69">
        <v>2</v>
      </c>
      <c r="J109" s="69">
        <v>320</v>
      </c>
      <c r="K109" s="69">
        <v>394</v>
      </c>
      <c r="L109" s="69">
        <v>339</v>
      </c>
      <c r="M109" s="69">
        <v>55</v>
      </c>
      <c r="N109" s="69">
        <v>0</v>
      </c>
      <c r="O109" s="69">
        <v>0</v>
      </c>
      <c r="P109" s="69">
        <v>74</v>
      </c>
      <c r="Q109" s="80">
        <v>0</v>
      </c>
      <c r="R109" s="80">
        <v>4221888</v>
      </c>
      <c r="S109" s="80">
        <v>50000</v>
      </c>
      <c r="T109" s="80">
        <v>4171888</v>
      </c>
      <c r="U109" s="80">
        <v>4224163</v>
      </c>
      <c r="V109" s="80">
        <v>3676222</v>
      </c>
      <c r="W109" s="80">
        <v>0</v>
      </c>
      <c r="X109" s="80">
        <v>200000</v>
      </c>
      <c r="Y109" s="80">
        <v>200000</v>
      </c>
      <c r="Z109" s="80">
        <v>3876222</v>
      </c>
      <c r="AA109" s="80">
        <v>3699956</v>
      </c>
      <c r="AB109" s="80">
        <v>-176266</v>
      </c>
      <c r="AC109" s="69">
        <v>2275</v>
      </c>
      <c r="AD109" s="69">
        <v>60</v>
      </c>
      <c r="AE109" s="69">
        <v>0</v>
      </c>
      <c r="AF109" s="80">
        <v>0</v>
      </c>
      <c r="AG109" s="80">
        <v>0</v>
      </c>
      <c r="AH109" s="69">
        <v>0</v>
      </c>
      <c r="AI109" s="69">
        <v>0</v>
      </c>
      <c r="AJ109" s="80">
        <v>0</v>
      </c>
      <c r="AK109" s="80">
        <v>0</v>
      </c>
      <c r="AL109" s="69">
        <v>0</v>
      </c>
      <c r="AM109" s="69">
        <v>0</v>
      </c>
      <c r="AN109" s="80">
        <v>0</v>
      </c>
      <c r="AO109" s="80">
        <v>0</v>
      </c>
      <c r="AP109" s="69">
        <v>0</v>
      </c>
      <c r="AQ109" s="69">
        <v>0</v>
      </c>
      <c r="AR109" s="80">
        <v>0</v>
      </c>
      <c r="AS109" s="80">
        <v>0</v>
      </c>
      <c r="AT109" s="69">
        <v>0</v>
      </c>
      <c r="AU109" s="69">
        <v>0</v>
      </c>
      <c r="AV109" s="80">
        <v>0</v>
      </c>
      <c r="AW109" s="80">
        <v>0</v>
      </c>
      <c r="AX109" s="69">
        <v>0</v>
      </c>
      <c r="AY109" s="69">
        <v>0</v>
      </c>
      <c r="AZ109" s="80">
        <v>0</v>
      </c>
      <c r="BA109" s="80">
        <v>5708</v>
      </c>
      <c r="BB109" s="69">
        <v>0</v>
      </c>
      <c r="BC109" s="69">
        <v>0</v>
      </c>
      <c r="BD109" s="80">
        <v>0</v>
      </c>
      <c r="BE109" s="80">
        <v>0</v>
      </c>
      <c r="BF109" s="69">
        <v>0</v>
      </c>
      <c r="BG109" s="69">
        <v>0</v>
      </c>
      <c r="BH109" s="80">
        <v>0</v>
      </c>
      <c r="BI109" s="80">
        <v>0</v>
      </c>
      <c r="BJ109" s="69">
        <v>0</v>
      </c>
      <c r="BK109" s="69">
        <v>0</v>
      </c>
      <c r="BL109" s="80">
        <v>0</v>
      </c>
      <c r="BM109" s="80">
        <v>0</v>
      </c>
      <c r="BN109" s="69">
        <v>0</v>
      </c>
      <c r="BO109" s="69">
        <v>0</v>
      </c>
      <c r="BP109" s="80">
        <v>0</v>
      </c>
      <c r="BQ109" s="80">
        <v>0</v>
      </c>
      <c r="BR109" s="69">
        <v>0</v>
      </c>
      <c r="BS109" s="69">
        <v>0</v>
      </c>
      <c r="BT109" s="80">
        <v>0</v>
      </c>
      <c r="BU109" s="80">
        <v>0</v>
      </c>
      <c r="BV109" s="69">
        <v>0</v>
      </c>
      <c r="BW109" s="69">
        <v>0</v>
      </c>
      <c r="BX109" s="80">
        <v>0</v>
      </c>
      <c r="BY109" s="80">
        <v>0</v>
      </c>
      <c r="BZ109" s="69">
        <v>0</v>
      </c>
      <c r="CA109" s="69">
        <v>0</v>
      </c>
      <c r="CB109" s="80">
        <v>0</v>
      </c>
      <c r="CC109" s="80">
        <v>5708</v>
      </c>
      <c r="CD109" s="69">
        <v>0</v>
      </c>
      <c r="CE109" s="69" t="s">
        <v>507</v>
      </c>
      <c r="CF109" s="69" t="s">
        <v>508</v>
      </c>
      <c r="CG109" s="69" t="s">
        <v>415</v>
      </c>
      <c r="CH109" s="69" t="s">
        <v>415</v>
      </c>
      <c r="CI109" s="69" t="s">
        <v>415</v>
      </c>
      <c r="CJ109" s="68" t="s">
        <v>415</v>
      </c>
      <c r="CK109" s="68">
        <v>45568</v>
      </c>
      <c r="CL109" s="185" t="s">
        <v>578</v>
      </c>
      <c r="CM109" s="67" t="s">
        <v>579</v>
      </c>
      <c r="CN109" s="67" t="s">
        <v>168</v>
      </c>
      <c r="CO109" s="68">
        <v>45273</v>
      </c>
      <c r="CP109" s="185" t="s">
        <v>578</v>
      </c>
      <c r="CQ109" s="67" t="s">
        <v>581</v>
      </c>
      <c r="CR109" s="67" t="s">
        <v>626</v>
      </c>
      <c r="CS109" s="69">
        <v>4370412.5999999996</v>
      </c>
      <c r="CT109" s="69" t="s">
        <v>560</v>
      </c>
      <c r="CU109" s="69" t="s">
        <v>561</v>
      </c>
      <c r="CV109" s="69">
        <v>0</v>
      </c>
      <c r="CW109" s="69">
        <v>14</v>
      </c>
      <c r="CX109" s="69">
        <v>0</v>
      </c>
      <c r="CY109" s="69">
        <v>0</v>
      </c>
      <c r="CZ109" s="69">
        <v>0</v>
      </c>
      <c r="DA109" s="69">
        <v>0</v>
      </c>
      <c r="DG109" t="str">
        <f t="shared" si="6"/>
        <v>CO</v>
      </c>
    </row>
    <row r="110" spans="1:111">
      <c r="A110" t="str">
        <f t="shared" si="7"/>
        <v>06CO</v>
      </c>
      <c r="B110" s="67" t="s">
        <v>5</v>
      </c>
      <c r="C110" s="67" t="s">
        <v>294</v>
      </c>
      <c r="D110" s="67" t="s">
        <v>295</v>
      </c>
      <c r="E110" s="68">
        <v>44342</v>
      </c>
      <c r="F110" s="185" t="s">
        <v>580</v>
      </c>
      <c r="G110" s="67" t="s">
        <v>586</v>
      </c>
      <c r="H110" s="69">
        <v>1</v>
      </c>
      <c r="I110" s="69">
        <v>2</v>
      </c>
      <c r="J110" s="69">
        <v>450</v>
      </c>
      <c r="K110" s="69">
        <v>541</v>
      </c>
      <c r="L110" s="69">
        <v>512</v>
      </c>
      <c r="M110" s="69">
        <v>29</v>
      </c>
      <c r="N110" s="69">
        <v>0</v>
      </c>
      <c r="O110" s="69">
        <v>0</v>
      </c>
      <c r="P110" s="69">
        <v>91</v>
      </c>
      <c r="Q110" s="80">
        <v>0</v>
      </c>
      <c r="R110" s="80">
        <v>5189595</v>
      </c>
      <c r="S110" s="80">
        <v>57167</v>
      </c>
      <c r="T110" s="80">
        <v>5132429</v>
      </c>
      <c r="U110" s="80">
        <v>5303929</v>
      </c>
      <c r="V110" s="80">
        <v>5374583</v>
      </c>
      <c r="W110" s="80">
        <v>0</v>
      </c>
      <c r="X110" s="80">
        <v>0</v>
      </c>
      <c r="Y110" s="80">
        <v>0</v>
      </c>
      <c r="Z110" s="80">
        <v>5374583</v>
      </c>
      <c r="AA110" s="80">
        <v>5469555</v>
      </c>
      <c r="AB110" s="80">
        <v>94972</v>
      </c>
      <c r="AC110" s="69">
        <v>114333</v>
      </c>
      <c r="AD110" s="69">
        <v>55</v>
      </c>
      <c r="AE110" s="69">
        <v>0</v>
      </c>
      <c r="AF110" s="80">
        <v>0</v>
      </c>
      <c r="AG110" s="80">
        <v>152939</v>
      </c>
      <c r="AH110" s="69">
        <v>0</v>
      </c>
      <c r="AI110" s="69">
        <v>0</v>
      </c>
      <c r="AJ110" s="80">
        <v>0</v>
      </c>
      <c r="AK110" s="80">
        <v>0</v>
      </c>
      <c r="AL110" s="69">
        <v>0</v>
      </c>
      <c r="AM110" s="69">
        <v>0</v>
      </c>
      <c r="AN110" s="80">
        <v>0</v>
      </c>
      <c r="AO110" s="80">
        <v>0</v>
      </c>
      <c r="AP110" s="69">
        <v>0</v>
      </c>
      <c r="AQ110" s="69">
        <v>0</v>
      </c>
      <c r="AR110" s="80">
        <v>0</v>
      </c>
      <c r="AS110" s="80">
        <v>0</v>
      </c>
      <c r="AT110" s="69">
        <v>0</v>
      </c>
      <c r="AU110" s="69">
        <v>0</v>
      </c>
      <c r="AV110" s="80">
        <v>0</v>
      </c>
      <c r="AW110" s="80">
        <v>0</v>
      </c>
      <c r="AX110" s="69">
        <v>0</v>
      </c>
      <c r="AY110" s="69">
        <v>0</v>
      </c>
      <c r="AZ110" s="80">
        <v>0</v>
      </c>
      <c r="BA110" s="80">
        <v>4360</v>
      </c>
      <c r="BB110" s="69">
        <v>0</v>
      </c>
      <c r="BC110" s="69">
        <v>0</v>
      </c>
      <c r="BD110" s="80">
        <v>0</v>
      </c>
      <c r="BE110" s="80">
        <v>0</v>
      </c>
      <c r="BF110" s="69">
        <v>0</v>
      </c>
      <c r="BG110" s="69">
        <v>0</v>
      </c>
      <c r="BH110" s="80">
        <v>0</v>
      </c>
      <c r="BI110" s="80">
        <v>0</v>
      </c>
      <c r="BJ110" s="69">
        <v>0</v>
      </c>
      <c r="BK110" s="69">
        <v>0</v>
      </c>
      <c r="BL110" s="80">
        <v>0</v>
      </c>
      <c r="BM110" s="80">
        <v>0</v>
      </c>
      <c r="BN110" s="69">
        <v>0</v>
      </c>
      <c r="BO110" s="69">
        <v>0</v>
      </c>
      <c r="BP110" s="80">
        <v>0</v>
      </c>
      <c r="BQ110" s="80">
        <v>0</v>
      </c>
      <c r="BR110" s="69">
        <v>0</v>
      </c>
      <c r="BS110" s="69">
        <v>0</v>
      </c>
      <c r="BT110" s="80">
        <v>0</v>
      </c>
      <c r="BU110" s="80">
        <v>0</v>
      </c>
      <c r="BV110" s="69">
        <v>0</v>
      </c>
      <c r="BW110" s="69">
        <v>0</v>
      </c>
      <c r="BX110" s="80">
        <v>0</v>
      </c>
      <c r="BY110" s="80">
        <v>0</v>
      </c>
      <c r="BZ110" s="69">
        <v>0</v>
      </c>
      <c r="CA110" s="69">
        <v>0</v>
      </c>
      <c r="CB110" s="80">
        <v>0</v>
      </c>
      <c r="CC110" s="80">
        <v>157299</v>
      </c>
      <c r="CD110" s="69">
        <v>0</v>
      </c>
      <c r="CE110" s="69" t="s">
        <v>520</v>
      </c>
      <c r="CF110" s="69" t="s">
        <v>521</v>
      </c>
      <c r="CG110" s="69" t="s">
        <v>415</v>
      </c>
      <c r="CH110" s="69" t="s">
        <v>415</v>
      </c>
      <c r="CI110" s="69" t="s">
        <v>415</v>
      </c>
      <c r="CJ110" s="68" t="s">
        <v>415</v>
      </c>
      <c r="CK110" s="68">
        <v>45645</v>
      </c>
      <c r="CL110" s="185" t="s">
        <v>578</v>
      </c>
      <c r="CM110" s="67" t="s">
        <v>579</v>
      </c>
      <c r="CN110" s="67" t="s">
        <v>168</v>
      </c>
      <c r="CO110" s="68">
        <v>45372</v>
      </c>
      <c r="CP110" s="185" t="s">
        <v>583</v>
      </c>
      <c r="CQ110" s="67" t="s">
        <v>581</v>
      </c>
      <c r="CR110" s="67" t="s">
        <v>626</v>
      </c>
      <c r="CS110" s="69">
        <v>5707742.8099999996</v>
      </c>
      <c r="CT110" s="69" t="s">
        <v>511</v>
      </c>
      <c r="CU110" s="69" t="s">
        <v>512</v>
      </c>
      <c r="CV110" s="69">
        <v>0</v>
      </c>
      <c r="CW110" s="69">
        <v>36</v>
      </c>
      <c r="CX110" s="69">
        <v>0</v>
      </c>
      <c r="CY110" s="69">
        <v>0</v>
      </c>
      <c r="CZ110" s="69">
        <v>0</v>
      </c>
      <c r="DA110" s="69">
        <v>0</v>
      </c>
      <c r="DG110" t="str">
        <f t="shared" si="6"/>
        <v>CO</v>
      </c>
    </row>
    <row r="111" spans="1:111">
      <c r="A111" t="str">
        <f t="shared" si="7"/>
        <v>06CO</v>
      </c>
      <c r="B111" s="67" t="s">
        <v>5</v>
      </c>
      <c r="C111" s="67" t="s">
        <v>296</v>
      </c>
      <c r="D111" s="67" t="s">
        <v>297</v>
      </c>
      <c r="E111" s="68">
        <v>44587</v>
      </c>
      <c r="F111" s="185" t="s">
        <v>583</v>
      </c>
      <c r="G111" s="67" t="s">
        <v>577</v>
      </c>
      <c r="H111" s="69">
        <v>3</v>
      </c>
      <c r="I111" s="69">
        <v>5</v>
      </c>
      <c r="J111" s="69">
        <v>500</v>
      </c>
      <c r="K111" s="69">
        <v>700</v>
      </c>
      <c r="L111" s="69">
        <v>700</v>
      </c>
      <c r="M111" s="69">
        <v>0</v>
      </c>
      <c r="N111" s="69">
        <v>0</v>
      </c>
      <c r="O111" s="69">
        <v>0</v>
      </c>
      <c r="P111" s="69">
        <v>105</v>
      </c>
      <c r="Q111" s="80">
        <v>95</v>
      </c>
      <c r="R111" s="80">
        <v>18130831</v>
      </c>
      <c r="S111" s="80">
        <v>150000</v>
      </c>
      <c r="T111" s="80">
        <v>17980831</v>
      </c>
      <c r="U111" s="80">
        <v>18586475</v>
      </c>
      <c r="V111" s="80">
        <v>18825792</v>
      </c>
      <c r="W111" s="80">
        <v>0</v>
      </c>
      <c r="X111" s="80">
        <v>0</v>
      </c>
      <c r="Y111" s="80">
        <v>0</v>
      </c>
      <c r="Z111" s="80">
        <v>18825792</v>
      </c>
      <c r="AA111" s="80">
        <v>19184082</v>
      </c>
      <c r="AB111" s="80">
        <v>488935</v>
      </c>
      <c r="AC111" s="69">
        <v>455645</v>
      </c>
      <c r="AD111" s="69">
        <v>61</v>
      </c>
      <c r="AE111" s="69">
        <v>0</v>
      </c>
      <c r="AF111" s="80">
        <v>0</v>
      </c>
      <c r="AG111" s="80">
        <v>55800</v>
      </c>
      <c r="AH111" s="69">
        <v>0</v>
      </c>
      <c r="AI111" s="69">
        <v>0</v>
      </c>
      <c r="AJ111" s="80">
        <v>95</v>
      </c>
      <c r="AK111" s="80">
        <v>262248</v>
      </c>
      <c r="AL111" s="69">
        <v>210000</v>
      </c>
      <c r="AM111" s="69">
        <v>0</v>
      </c>
      <c r="AN111" s="80">
        <v>0</v>
      </c>
      <c r="AO111" s="80">
        <v>0</v>
      </c>
      <c r="AP111" s="69">
        <v>0</v>
      </c>
      <c r="AQ111" s="69">
        <v>0</v>
      </c>
      <c r="AR111" s="80">
        <v>0</v>
      </c>
      <c r="AS111" s="80">
        <v>0</v>
      </c>
      <c r="AT111" s="69">
        <v>0</v>
      </c>
      <c r="AU111" s="69">
        <v>0</v>
      </c>
      <c r="AV111" s="80">
        <v>0</v>
      </c>
      <c r="AW111" s="80">
        <v>0</v>
      </c>
      <c r="AX111" s="69">
        <v>0</v>
      </c>
      <c r="AY111" s="69">
        <v>0</v>
      </c>
      <c r="AZ111" s="80">
        <v>0</v>
      </c>
      <c r="BA111" s="80">
        <v>55074</v>
      </c>
      <c r="BB111" s="69">
        <v>0</v>
      </c>
      <c r="BC111" s="69">
        <v>0</v>
      </c>
      <c r="BD111" s="80">
        <v>0</v>
      </c>
      <c r="BE111" s="80">
        <v>0</v>
      </c>
      <c r="BF111" s="69">
        <v>0</v>
      </c>
      <c r="BG111" s="69">
        <v>0</v>
      </c>
      <c r="BH111" s="80">
        <v>0</v>
      </c>
      <c r="BI111" s="80">
        <v>0</v>
      </c>
      <c r="BJ111" s="69">
        <v>0</v>
      </c>
      <c r="BK111" s="69">
        <v>0</v>
      </c>
      <c r="BL111" s="80">
        <v>0</v>
      </c>
      <c r="BM111" s="80">
        <v>191857</v>
      </c>
      <c r="BN111" s="69">
        <v>0</v>
      </c>
      <c r="BO111" s="69">
        <v>0</v>
      </c>
      <c r="BP111" s="80">
        <v>0</v>
      </c>
      <c r="BQ111" s="80">
        <v>0</v>
      </c>
      <c r="BR111" s="69">
        <v>0</v>
      </c>
      <c r="BS111" s="69">
        <v>0</v>
      </c>
      <c r="BT111" s="80">
        <v>0</v>
      </c>
      <c r="BU111" s="80">
        <v>0</v>
      </c>
      <c r="BV111" s="69">
        <v>0</v>
      </c>
      <c r="BW111" s="69">
        <v>0</v>
      </c>
      <c r="BX111" s="80">
        <v>0</v>
      </c>
      <c r="BY111" s="80">
        <v>0</v>
      </c>
      <c r="BZ111" s="69">
        <v>0</v>
      </c>
      <c r="CA111" s="69">
        <v>0</v>
      </c>
      <c r="CB111" s="80">
        <v>95</v>
      </c>
      <c r="CC111" s="80">
        <v>564979</v>
      </c>
      <c r="CD111" s="69">
        <v>210000</v>
      </c>
      <c r="CE111" s="69" t="s">
        <v>520</v>
      </c>
      <c r="CF111" s="69" t="s">
        <v>521</v>
      </c>
      <c r="CG111" s="69" t="s">
        <v>415</v>
      </c>
      <c r="CH111" s="69" t="s">
        <v>415</v>
      </c>
      <c r="CI111" s="69" t="s">
        <v>415</v>
      </c>
      <c r="CJ111" s="68" t="s">
        <v>415</v>
      </c>
      <c r="CK111" s="68">
        <v>45554</v>
      </c>
      <c r="CL111" s="185" t="s">
        <v>576</v>
      </c>
      <c r="CM111" s="67" t="s">
        <v>579</v>
      </c>
      <c r="CN111" s="67" t="s">
        <v>168</v>
      </c>
      <c r="CO111" s="68">
        <v>45373</v>
      </c>
      <c r="CP111" s="185" t="s">
        <v>583</v>
      </c>
      <c r="CQ111" s="67" t="s">
        <v>581</v>
      </c>
      <c r="CR111" s="67" t="s">
        <v>627</v>
      </c>
      <c r="CS111" s="69">
        <v>17118736.649999999</v>
      </c>
      <c r="CT111" s="69" t="s">
        <v>511</v>
      </c>
      <c r="CU111" s="69" t="s">
        <v>512</v>
      </c>
      <c r="CV111" s="69">
        <v>0</v>
      </c>
      <c r="CW111" s="69">
        <v>44</v>
      </c>
      <c r="CX111" s="69">
        <v>0</v>
      </c>
      <c r="CY111" s="69">
        <v>0</v>
      </c>
      <c r="CZ111" s="69">
        <v>0</v>
      </c>
      <c r="DA111" s="69">
        <v>0</v>
      </c>
      <c r="DG111" t="str">
        <f t="shared" si="6"/>
        <v>CO</v>
      </c>
    </row>
    <row r="112" spans="1:111">
      <c r="A112" t="str">
        <f t="shared" si="7"/>
        <v>06CO</v>
      </c>
      <c r="B112" s="67" t="s">
        <v>5</v>
      </c>
      <c r="C112" s="67" t="s">
        <v>298</v>
      </c>
      <c r="D112" s="67" t="s">
        <v>299</v>
      </c>
      <c r="E112" s="68">
        <v>44706</v>
      </c>
      <c r="F112" s="185" t="s">
        <v>580</v>
      </c>
      <c r="G112" s="67" t="s">
        <v>577</v>
      </c>
      <c r="H112" s="69">
        <v>9</v>
      </c>
      <c r="I112" s="69">
        <v>1</v>
      </c>
      <c r="J112" s="69">
        <v>480</v>
      </c>
      <c r="K112" s="69">
        <v>531</v>
      </c>
      <c r="L112" s="69">
        <v>458</v>
      </c>
      <c r="M112" s="69">
        <v>73</v>
      </c>
      <c r="N112" s="69">
        <v>0</v>
      </c>
      <c r="O112" s="69">
        <v>0</v>
      </c>
      <c r="P112" s="69">
        <v>51</v>
      </c>
      <c r="Q112" s="80">
        <v>0</v>
      </c>
      <c r="R112" s="80">
        <v>13790706</v>
      </c>
      <c r="S112" s="80">
        <v>121591</v>
      </c>
      <c r="T112" s="80">
        <v>13669115</v>
      </c>
      <c r="U112" s="80">
        <v>13840706</v>
      </c>
      <c r="V112" s="80">
        <v>13459785</v>
      </c>
      <c r="W112" s="80">
        <v>0</v>
      </c>
      <c r="X112" s="80">
        <v>480000</v>
      </c>
      <c r="Y112" s="80">
        <v>480000</v>
      </c>
      <c r="Z112" s="80">
        <v>13939785</v>
      </c>
      <c r="AA112" s="80">
        <v>13298540</v>
      </c>
      <c r="AB112" s="80">
        <v>-641245</v>
      </c>
      <c r="AC112" s="69">
        <v>50000</v>
      </c>
      <c r="AD112" s="69">
        <v>32</v>
      </c>
      <c r="AE112" s="69">
        <v>0</v>
      </c>
      <c r="AF112" s="80">
        <v>0</v>
      </c>
      <c r="AG112" s="80">
        <v>29647</v>
      </c>
      <c r="AH112" s="69">
        <v>0</v>
      </c>
      <c r="AI112" s="69">
        <v>0</v>
      </c>
      <c r="AJ112" s="80">
        <v>0</v>
      </c>
      <c r="AK112" s="80">
        <v>16702</v>
      </c>
      <c r="AL112" s="69">
        <v>0</v>
      </c>
      <c r="AM112" s="69">
        <v>0</v>
      </c>
      <c r="AN112" s="80">
        <v>0</v>
      </c>
      <c r="AO112" s="80">
        <v>0</v>
      </c>
      <c r="AP112" s="69">
        <v>0</v>
      </c>
      <c r="AQ112" s="69">
        <v>0</v>
      </c>
      <c r="AR112" s="80">
        <v>0</v>
      </c>
      <c r="AS112" s="80">
        <v>0</v>
      </c>
      <c r="AT112" s="69">
        <v>0</v>
      </c>
      <c r="AU112" s="69">
        <v>0</v>
      </c>
      <c r="AV112" s="80">
        <v>0</v>
      </c>
      <c r="AW112" s="80">
        <v>0</v>
      </c>
      <c r="AX112" s="69">
        <v>0</v>
      </c>
      <c r="AY112" s="69">
        <v>0</v>
      </c>
      <c r="AZ112" s="80">
        <v>0</v>
      </c>
      <c r="BA112" s="80">
        <v>22076</v>
      </c>
      <c r="BB112" s="69">
        <v>0</v>
      </c>
      <c r="BC112" s="69">
        <v>0</v>
      </c>
      <c r="BD112" s="80">
        <v>0</v>
      </c>
      <c r="BE112" s="80">
        <v>6254</v>
      </c>
      <c r="BF112" s="69">
        <v>0</v>
      </c>
      <c r="BG112" s="69">
        <v>0</v>
      </c>
      <c r="BH112" s="80">
        <v>0</v>
      </c>
      <c r="BI112" s="80">
        <v>0</v>
      </c>
      <c r="BJ112" s="69">
        <v>0</v>
      </c>
      <c r="BK112" s="69">
        <v>0</v>
      </c>
      <c r="BL112" s="80">
        <v>0</v>
      </c>
      <c r="BM112" s="80">
        <v>0</v>
      </c>
      <c r="BN112" s="69">
        <v>0</v>
      </c>
      <c r="BO112" s="69">
        <v>0</v>
      </c>
      <c r="BP112" s="80">
        <v>0</v>
      </c>
      <c r="BQ112" s="80">
        <v>0</v>
      </c>
      <c r="BR112" s="69">
        <v>0</v>
      </c>
      <c r="BS112" s="69">
        <v>0</v>
      </c>
      <c r="BT112" s="80">
        <v>0</v>
      </c>
      <c r="BU112" s="80">
        <v>0</v>
      </c>
      <c r="BV112" s="69">
        <v>0</v>
      </c>
      <c r="BW112" s="69">
        <v>0</v>
      </c>
      <c r="BX112" s="80">
        <v>0</v>
      </c>
      <c r="BY112" s="80">
        <v>0</v>
      </c>
      <c r="BZ112" s="69">
        <v>0</v>
      </c>
      <c r="CA112" s="69">
        <v>0</v>
      </c>
      <c r="CB112" s="80">
        <v>0</v>
      </c>
      <c r="CC112" s="80">
        <v>74679</v>
      </c>
      <c r="CD112" s="69">
        <v>0</v>
      </c>
      <c r="CE112" s="69" t="s">
        <v>562</v>
      </c>
      <c r="CF112" s="69" t="s">
        <v>563</v>
      </c>
      <c r="CG112" s="69" t="s">
        <v>415</v>
      </c>
      <c r="CH112" s="69" t="s">
        <v>415</v>
      </c>
      <c r="CI112" s="69" t="s">
        <v>415</v>
      </c>
      <c r="CJ112" s="68" t="s">
        <v>415</v>
      </c>
      <c r="CK112" s="68">
        <v>45567</v>
      </c>
      <c r="CL112" s="185" t="s">
        <v>578</v>
      </c>
      <c r="CM112" s="67" t="s">
        <v>579</v>
      </c>
      <c r="CN112" s="67" t="s">
        <v>168</v>
      </c>
      <c r="CO112" s="68">
        <v>45386</v>
      </c>
      <c r="CP112" s="185" t="s">
        <v>580</v>
      </c>
      <c r="CQ112" s="67" t="s">
        <v>581</v>
      </c>
      <c r="CR112" s="67" t="s">
        <v>627</v>
      </c>
      <c r="CS112" s="69">
        <v>12736630.449999999</v>
      </c>
      <c r="CT112" s="69" t="s">
        <v>564</v>
      </c>
      <c r="CU112" s="69" t="s">
        <v>565</v>
      </c>
      <c r="CV112" s="69">
        <v>0</v>
      </c>
      <c r="CW112" s="69">
        <v>19</v>
      </c>
      <c r="CX112" s="69">
        <v>0</v>
      </c>
      <c r="CY112" s="69">
        <v>0</v>
      </c>
      <c r="CZ112" s="69">
        <v>0</v>
      </c>
      <c r="DA112" s="69">
        <v>0</v>
      </c>
      <c r="DG112" t="str">
        <f t="shared" si="6"/>
        <v>CO</v>
      </c>
    </row>
    <row r="113" spans="1:111">
      <c r="A113" t="str">
        <f t="shared" si="7"/>
        <v>06CO</v>
      </c>
      <c r="B113" s="67" t="s">
        <v>5</v>
      </c>
      <c r="C113" s="67" t="s">
        <v>566</v>
      </c>
      <c r="D113" s="67" t="s">
        <v>628</v>
      </c>
      <c r="E113" s="68">
        <v>44979</v>
      </c>
      <c r="F113" s="185" t="s">
        <v>583</v>
      </c>
      <c r="G113" s="67" t="s">
        <v>584</v>
      </c>
      <c r="H113" s="69">
        <v>1</v>
      </c>
      <c r="I113" s="69">
        <v>0</v>
      </c>
      <c r="J113" s="69">
        <v>280</v>
      </c>
      <c r="K113" s="69">
        <v>315</v>
      </c>
      <c r="L113" s="69">
        <v>256</v>
      </c>
      <c r="M113" s="69">
        <v>59</v>
      </c>
      <c r="N113" s="69">
        <v>0</v>
      </c>
      <c r="O113" s="69">
        <v>0</v>
      </c>
      <c r="P113" s="69">
        <v>35</v>
      </c>
      <c r="Q113" s="80">
        <v>0</v>
      </c>
      <c r="R113" s="80">
        <v>4134866</v>
      </c>
      <c r="S113" s="80">
        <v>50000</v>
      </c>
      <c r="T113" s="80">
        <v>4084866</v>
      </c>
      <c r="U113" s="80">
        <v>4134866</v>
      </c>
      <c r="V113" s="80">
        <v>3997859</v>
      </c>
      <c r="W113" s="80">
        <v>0</v>
      </c>
      <c r="X113" s="80">
        <v>220000</v>
      </c>
      <c r="Y113" s="80">
        <v>220000</v>
      </c>
      <c r="Z113" s="80">
        <v>4217859</v>
      </c>
      <c r="AA113" s="80">
        <v>3985462</v>
      </c>
      <c r="AB113" s="80">
        <v>-232397</v>
      </c>
      <c r="AC113" s="69">
        <v>0</v>
      </c>
      <c r="AD113" s="69">
        <v>15</v>
      </c>
      <c r="AE113" s="69">
        <v>0</v>
      </c>
      <c r="AF113" s="80">
        <v>0</v>
      </c>
      <c r="AG113" s="80">
        <v>0</v>
      </c>
      <c r="AH113" s="69">
        <v>0</v>
      </c>
      <c r="AI113" s="69">
        <v>0</v>
      </c>
      <c r="AJ113" s="80">
        <v>0</v>
      </c>
      <c r="AK113" s="80">
        <v>0</v>
      </c>
      <c r="AL113" s="69">
        <v>0</v>
      </c>
      <c r="AM113" s="69">
        <v>0</v>
      </c>
      <c r="AN113" s="80">
        <v>0</v>
      </c>
      <c r="AO113" s="80">
        <v>0</v>
      </c>
      <c r="AP113" s="69">
        <v>0</v>
      </c>
      <c r="AQ113" s="69">
        <v>0</v>
      </c>
      <c r="AR113" s="80">
        <v>0</v>
      </c>
      <c r="AS113" s="80">
        <v>0</v>
      </c>
      <c r="AT113" s="69">
        <v>0</v>
      </c>
      <c r="AU113" s="69">
        <v>0</v>
      </c>
      <c r="AV113" s="80">
        <v>0</v>
      </c>
      <c r="AW113" s="80">
        <v>0</v>
      </c>
      <c r="AX113" s="69">
        <v>0</v>
      </c>
      <c r="AY113" s="69">
        <v>0</v>
      </c>
      <c r="AZ113" s="80">
        <v>0</v>
      </c>
      <c r="BA113" s="80">
        <v>0</v>
      </c>
      <c r="BB113" s="69">
        <v>0</v>
      </c>
      <c r="BC113" s="69">
        <v>0</v>
      </c>
      <c r="BD113" s="80">
        <v>0</v>
      </c>
      <c r="BE113" s="80">
        <v>0</v>
      </c>
      <c r="BF113" s="69">
        <v>0</v>
      </c>
      <c r="BG113" s="69">
        <v>0</v>
      </c>
      <c r="BH113" s="80">
        <v>0</v>
      </c>
      <c r="BI113" s="80">
        <v>0</v>
      </c>
      <c r="BJ113" s="69">
        <v>0</v>
      </c>
      <c r="BK113" s="69">
        <v>0</v>
      </c>
      <c r="BL113" s="80">
        <v>0</v>
      </c>
      <c r="BM113" s="80">
        <v>0</v>
      </c>
      <c r="BN113" s="69">
        <v>0</v>
      </c>
      <c r="BO113" s="69">
        <v>0</v>
      </c>
      <c r="BP113" s="80">
        <v>0</v>
      </c>
      <c r="BQ113" s="80">
        <v>0</v>
      </c>
      <c r="BR113" s="69">
        <v>0</v>
      </c>
      <c r="BS113" s="69">
        <v>0</v>
      </c>
      <c r="BT113" s="80">
        <v>0</v>
      </c>
      <c r="BU113" s="80">
        <v>0</v>
      </c>
      <c r="BV113" s="69">
        <v>0</v>
      </c>
      <c r="BW113" s="69">
        <v>0</v>
      </c>
      <c r="BX113" s="80">
        <v>0</v>
      </c>
      <c r="BY113" s="80">
        <v>0</v>
      </c>
      <c r="BZ113" s="69">
        <v>0</v>
      </c>
      <c r="CA113" s="69">
        <v>0</v>
      </c>
      <c r="CB113" s="80">
        <v>0</v>
      </c>
      <c r="CC113" s="80">
        <v>0</v>
      </c>
      <c r="CD113" s="69">
        <v>0</v>
      </c>
      <c r="CE113" s="69" t="s">
        <v>520</v>
      </c>
      <c r="CF113" s="69" t="s">
        <v>521</v>
      </c>
      <c r="CG113" s="69" t="s">
        <v>415</v>
      </c>
      <c r="CH113" s="69" t="s">
        <v>415</v>
      </c>
      <c r="CI113" s="69" t="s">
        <v>415</v>
      </c>
      <c r="CJ113" s="68" t="s">
        <v>415</v>
      </c>
      <c r="CK113" s="68">
        <v>45524</v>
      </c>
      <c r="CL113" s="185" t="s">
        <v>576</v>
      </c>
      <c r="CM113" s="67" t="s">
        <v>579</v>
      </c>
      <c r="CN113" s="67" t="s">
        <v>168</v>
      </c>
      <c r="CO113" s="68">
        <v>45386</v>
      </c>
      <c r="CP113" s="185" t="s">
        <v>580</v>
      </c>
      <c r="CQ113" s="67" t="s">
        <v>581</v>
      </c>
      <c r="CR113" s="67" t="s">
        <v>627</v>
      </c>
      <c r="CS113" s="69">
        <v>4728009</v>
      </c>
      <c r="CT113" s="69" t="s">
        <v>511</v>
      </c>
      <c r="CU113" s="69" t="s">
        <v>512</v>
      </c>
      <c r="CV113" s="69">
        <v>0</v>
      </c>
      <c r="CW113" s="69">
        <v>20</v>
      </c>
      <c r="CX113" s="69">
        <v>0</v>
      </c>
      <c r="CY113" s="69">
        <v>0</v>
      </c>
      <c r="CZ113" s="69">
        <v>0</v>
      </c>
      <c r="DA113" s="69">
        <v>0</v>
      </c>
      <c r="DG113" t="str">
        <f t="shared" si="6"/>
        <v>CO</v>
      </c>
    </row>
    <row r="114" spans="1:111">
      <c r="A114" t="str">
        <f t="shared" si="7"/>
        <v>06CO</v>
      </c>
      <c r="B114" s="67" t="s">
        <v>5</v>
      </c>
      <c r="C114" s="67" t="s">
        <v>300</v>
      </c>
      <c r="D114" s="67" t="s">
        <v>301</v>
      </c>
      <c r="E114" s="68">
        <v>44587</v>
      </c>
      <c r="F114" s="185" t="s">
        <v>583</v>
      </c>
      <c r="G114" s="67" t="s">
        <v>577</v>
      </c>
      <c r="H114" s="69">
        <v>2</v>
      </c>
      <c r="I114" s="69">
        <v>2</v>
      </c>
      <c r="J114" s="69">
        <v>450</v>
      </c>
      <c r="K114" s="69">
        <v>619</v>
      </c>
      <c r="L114" s="69">
        <v>619</v>
      </c>
      <c r="M114" s="69">
        <v>0</v>
      </c>
      <c r="N114" s="69">
        <v>0</v>
      </c>
      <c r="O114" s="69">
        <v>0</v>
      </c>
      <c r="P114" s="69">
        <v>169</v>
      </c>
      <c r="Q114" s="80">
        <v>0</v>
      </c>
      <c r="R114" s="80">
        <v>8056848</v>
      </c>
      <c r="S114" s="80">
        <v>70725</v>
      </c>
      <c r="T114" s="80">
        <v>7986123</v>
      </c>
      <c r="U114" s="80">
        <v>8075952</v>
      </c>
      <c r="V114" s="80">
        <v>7918898</v>
      </c>
      <c r="W114" s="80">
        <v>0</v>
      </c>
      <c r="X114" s="80">
        <v>0</v>
      </c>
      <c r="Y114" s="80">
        <v>0</v>
      </c>
      <c r="Z114" s="80">
        <v>7918898</v>
      </c>
      <c r="AA114" s="80">
        <v>7945544</v>
      </c>
      <c r="AB114" s="80">
        <v>26646</v>
      </c>
      <c r="AC114" s="69">
        <v>19104</v>
      </c>
      <c r="AD114" s="69">
        <v>96</v>
      </c>
      <c r="AE114" s="69">
        <v>0</v>
      </c>
      <c r="AF114" s="80">
        <v>0</v>
      </c>
      <c r="AG114" s="80">
        <v>39629</v>
      </c>
      <c r="AH114" s="69">
        <v>0</v>
      </c>
      <c r="AI114" s="69">
        <v>0</v>
      </c>
      <c r="AJ114" s="80">
        <v>0</v>
      </c>
      <c r="AK114" s="80">
        <v>16524</v>
      </c>
      <c r="AL114" s="69">
        <v>0</v>
      </c>
      <c r="AM114" s="69">
        <v>0</v>
      </c>
      <c r="AN114" s="80">
        <v>0</v>
      </c>
      <c r="AO114" s="80">
        <v>0</v>
      </c>
      <c r="AP114" s="69">
        <v>0</v>
      </c>
      <c r="AQ114" s="69">
        <v>0</v>
      </c>
      <c r="AR114" s="80">
        <v>0</v>
      </c>
      <c r="AS114" s="80">
        <v>0</v>
      </c>
      <c r="AT114" s="69">
        <v>0</v>
      </c>
      <c r="AU114" s="69">
        <v>0</v>
      </c>
      <c r="AV114" s="80">
        <v>0</v>
      </c>
      <c r="AW114" s="80">
        <v>0</v>
      </c>
      <c r="AX114" s="69">
        <v>0</v>
      </c>
      <c r="AY114" s="69">
        <v>0</v>
      </c>
      <c r="AZ114" s="80">
        <v>0</v>
      </c>
      <c r="BA114" s="80">
        <v>0</v>
      </c>
      <c r="BB114" s="69">
        <v>0</v>
      </c>
      <c r="BC114" s="69">
        <v>32</v>
      </c>
      <c r="BD114" s="80">
        <v>0</v>
      </c>
      <c r="BE114" s="80">
        <v>0</v>
      </c>
      <c r="BF114" s="69">
        <v>0</v>
      </c>
      <c r="BG114" s="69">
        <v>0</v>
      </c>
      <c r="BH114" s="80">
        <v>0</v>
      </c>
      <c r="BI114" s="80">
        <v>0</v>
      </c>
      <c r="BJ114" s="69">
        <v>0</v>
      </c>
      <c r="BK114" s="69">
        <v>0</v>
      </c>
      <c r="BL114" s="80">
        <v>0</v>
      </c>
      <c r="BM114" s="80">
        <v>0</v>
      </c>
      <c r="BN114" s="69">
        <v>0</v>
      </c>
      <c r="BO114" s="69">
        <v>0</v>
      </c>
      <c r="BP114" s="80">
        <v>0</v>
      </c>
      <c r="BQ114" s="80">
        <v>0</v>
      </c>
      <c r="BR114" s="69">
        <v>0</v>
      </c>
      <c r="BS114" s="69">
        <v>0</v>
      </c>
      <c r="BT114" s="80">
        <v>0</v>
      </c>
      <c r="BU114" s="80">
        <v>0</v>
      </c>
      <c r="BV114" s="69">
        <v>0</v>
      </c>
      <c r="BW114" s="69">
        <v>0</v>
      </c>
      <c r="BX114" s="80">
        <v>0</v>
      </c>
      <c r="BY114" s="80">
        <v>0</v>
      </c>
      <c r="BZ114" s="69">
        <v>0</v>
      </c>
      <c r="CA114" s="69">
        <v>32</v>
      </c>
      <c r="CB114" s="80">
        <v>0</v>
      </c>
      <c r="CC114" s="80">
        <v>56152</v>
      </c>
      <c r="CD114" s="69">
        <v>0</v>
      </c>
      <c r="CE114" s="69" t="s">
        <v>520</v>
      </c>
      <c r="CF114" s="69" t="s">
        <v>521</v>
      </c>
      <c r="CG114" s="69" t="s">
        <v>415</v>
      </c>
      <c r="CH114" s="69" t="s">
        <v>415</v>
      </c>
      <c r="CI114" s="69" t="s">
        <v>415</v>
      </c>
      <c r="CJ114" s="68" t="s">
        <v>415</v>
      </c>
      <c r="CK114" s="68">
        <v>45614</v>
      </c>
      <c r="CL114" s="185" t="s">
        <v>578</v>
      </c>
      <c r="CM114" s="67" t="s">
        <v>579</v>
      </c>
      <c r="CN114" s="67" t="s">
        <v>168</v>
      </c>
      <c r="CO114" s="68">
        <v>45511</v>
      </c>
      <c r="CP114" s="185" t="s">
        <v>576</v>
      </c>
      <c r="CQ114" s="67" t="s">
        <v>579</v>
      </c>
      <c r="CR114" s="67" t="s">
        <v>626</v>
      </c>
      <c r="CS114" s="69">
        <v>7161375.6500000004</v>
      </c>
      <c r="CT114" s="69" t="s">
        <v>511</v>
      </c>
      <c r="CU114" s="69" t="s">
        <v>512</v>
      </c>
      <c r="CV114" s="69">
        <v>0</v>
      </c>
      <c r="CW114" s="69">
        <v>41</v>
      </c>
      <c r="CX114" s="69">
        <v>0</v>
      </c>
      <c r="CY114" s="69">
        <v>0</v>
      </c>
      <c r="CZ114" s="69">
        <v>0</v>
      </c>
      <c r="DA114" s="69">
        <v>0</v>
      </c>
      <c r="DG114" t="str">
        <f t="shared" si="6"/>
        <v>CO</v>
      </c>
    </row>
    <row r="115" spans="1:111">
      <c r="A115" t="str">
        <f t="shared" si="7"/>
        <v>06CO</v>
      </c>
      <c r="B115" s="67" t="s">
        <v>5</v>
      </c>
      <c r="C115" s="67" t="s">
        <v>391</v>
      </c>
      <c r="D115" s="67" t="s">
        <v>392</v>
      </c>
      <c r="E115" s="68">
        <v>44951</v>
      </c>
      <c r="F115" s="185" t="s">
        <v>583</v>
      </c>
      <c r="G115" s="67" t="s">
        <v>584</v>
      </c>
      <c r="H115" s="69">
        <v>1</v>
      </c>
      <c r="I115" s="69">
        <v>0</v>
      </c>
      <c r="J115" s="69">
        <v>180</v>
      </c>
      <c r="K115" s="69">
        <v>218</v>
      </c>
      <c r="L115" s="69">
        <v>218</v>
      </c>
      <c r="M115" s="69">
        <v>0</v>
      </c>
      <c r="N115" s="69">
        <v>0</v>
      </c>
      <c r="O115" s="69">
        <v>0</v>
      </c>
      <c r="P115" s="69">
        <v>38</v>
      </c>
      <c r="Q115" s="80">
        <v>0</v>
      </c>
      <c r="R115" s="80">
        <v>1901127</v>
      </c>
      <c r="S115" s="80">
        <v>50000</v>
      </c>
      <c r="T115" s="80">
        <v>1851127</v>
      </c>
      <c r="U115" s="80">
        <v>1901127</v>
      </c>
      <c r="V115" s="80">
        <v>1885735</v>
      </c>
      <c r="W115" s="80">
        <v>0</v>
      </c>
      <c r="X115" s="80">
        <v>0</v>
      </c>
      <c r="Y115" s="80">
        <v>0</v>
      </c>
      <c r="Z115" s="80">
        <v>1885735</v>
      </c>
      <c r="AA115" s="80">
        <v>1881176</v>
      </c>
      <c r="AB115" s="80">
        <v>-4559</v>
      </c>
      <c r="AC115" s="69">
        <v>0</v>
      </c>
      <c r="AD115" s="69">
        <v>16</v>
      </c>
      <c r="AE115" s="69">
        <v>0</v>
      </c>
      <c r="AF115" s="80">
        <v>0</v>
      </c>
      <c r="AG115" s="80">
        <v>7696</v>
      </c>
      <c r="AH115" s="69">
        <v>0</v>
      </c>
      <c r="AI115" s="69">
        <v>0</v>
      </c>
      <c r="AJ115" s="80">
        <v>0</v>
      </c>
      <c r="AK115" s="80">
        <v>0</v>
      </c>
      <c r="AL115" s="69">
        <v>0</v>
      </c>
      <c r="AM115" s="69">
        <v>0</v>
      </c>
      <c r="AN115" s="80">
        <v>0</v>
      </c>
      <c r="AO115" s="80">
        <v>0</v>
      </c>
      <c r="AP115" s="69">
        <v>0</v>
      </c>
      <c r="AQ115" s="69">
        <v>0</v>
      </c>
      <c r="AR115" s="80">
        <v>0</v>
      </c>
      <c r="AS115" s="80">
        <v>0</v>
      </c>
      <c r="AT115" s="69">
        <v>0</v>
      </c>
      <c r="AU115" s="69">
        <v>0</v>
      </c>
      <c r="AV115" s="80">
        <v>0</v>
      </c>
      <c r="AW115" s="80">
        <v>0</v>
      </c>
      <c r="AX115" s="69">
        <v>0</v>
      </c>
      <c r="AY115" s="69">
        <v>0</v>
      </c>
      <c r="AZ115" s="80">
        <v>0</v>
      </c>
      <c r="BA115" s="80">
        <v>37191</v>
      </c>
      <c r="BB115" s="69">
        <v>0</v>
      </c>
      <c r="BC115" s="69">
        <v>0</v>
      </c>
      <c r="BD115" s="80">
        <v>0</v>
      </c>
      <c r="BE115" s="80">
        <v>1728</v>
      </c>
      <c r="BF115" s="69">
        <v>0</v>
      </c>
      <c r="BG115" s="69">
        <v>0</v>
      </c>
      <c r="BH115" s="80">
        <v>0</v>
      </c>
      <c r="BI115" s="80">
        <v>0</v>
      </c>
      <c r="BJ115" s="69">
        <v>0</v>
      </c>
      <c r="BK115" s="69">
        <v>0</v>
      </c>
      <c r="BL115" s="80">
        <v>0</v>
      </c>
      <c r="BM115" s="80">
        <v>0</v>
      </c>
      <c r="BN115" s="69">
        <v>0</v>
      </c>
      <c r="BO115" s="69">
        <v>0</v>
      </c>
      <c r="BP115" s="80">
        <v>0</v>
      </c>
      <c r="BQ115" s="80">
        <v>0</v>
      </c>
      <c r="BR115" s="69">
        <v>0</v>
      </c>
      <c r="BS115" s="69">
        <v>0</v>
      </c>
      <c r="BT115" s="80">
        <v>0</v>
      </c>
      <c r="BU115" s="80">
        <v>0</v>
      </c>
      <c r="BV115" s="69">
        <v>0</v>
      </c>
      <c r="BW115" s="69">
        <v>0</v>
      </c>
      <c r="BX115" s="80">
        <v>0</v>
      </c>
      <c r="BY115" s="80">
        <v>0</v>
      </c>
      <c r="BZ115" s="69">
        <v>0</v>
      </c>
      <c r="CA115" s="69">
        <v>0</v>
      </c>
      <c r="CB115" s="80">
        <v>0</v>
      </c>
      <c r="CC115" s="80">
        <v>46615</v>
      </c>
      <c r="CD115" s="69">
        <v>0</v>
      </c>
      <c r="CE115" s="69" t="s">
        <v>522</v>
      </c>
      <c r="CF115" s="69" t="s">
        <v>523</v>
      </c>
      <c r="CG115" s="69" t="s">
        <v>415</v>
      </c>
      <c r="CH115" s="69" t="s">
        <v>415</v>
      </c>
      <c r="CI115" s="69" t="s">
        <v>415</v>
      </c>
      <c r="CJ115" s="68" t="s">
        <v>415</v>
      </c>
      <c r="CK115" s="68">
        <v>45533</v>
      </c>
      <c r="CL115" s="185" t="s">
        <v>576</v>
      </c>
      <c r="CM115" s="67" t="s">
        <v>579</v>
      </c>
      <c r="CN115" s="67" t="s">
        <v>168</v>
      </c>
      <c r="CO115" s="68">
        <v>45446</v>
      </c>
      <c r="CP115" s="185" t="s">
        <v>580</v>
      </c>
      <c r="CQ115" s="67" t="s">
        <v>581</v>
      </c>
      <c r="CR115" s="67" t="s">
        <v>626</v>
      </c>
      <c r="CS115" s="69">
        <v>1978037</v>
      </c>
      <c r="CT115" s="69"/>
      <c r="CU115" s="69"/>
      <c r="CV115" s="69">
        <v>0</v>
      </c>
      <c r="CW115" s="69">
        <v>22</v>
      </c>
      <c r="CX115" s="69">
        <v>0</v>
      </c>
      <c r="CY115" s="69">
        <v>0</v>
      </c>
      <c r="CZ115" s="69">
        <v>0</v>
      </c>
      <c r="DA115" s="69">
        <v>0</v>
      </c>
      <c r="DG115" t="str">
        <f t="shared" si="6"/>
        <v>CO</v>
      </c>
    </row>
    <row r="116" spans="1:111">
      <c r="A116" t="str">
        <f t="shared" si="7"/>
        <v>06CO</v>
      </c>
      <c r="B116" s="67" t="s">
        <v>5</v>
      </c>
      <c r="C116" s="67" t="s">
        <v>393</v>
      </c>
      <c r="D116" s="67" t="s">
        <v>394</v>
      </c>
      <c r="E116" s="68">
        <v>45014</v>
      </c>
      <c r="F116" s="185" t="s">
        <v>583</v>
      </c>
      <c r="G116" s="67" t="s">
        <v>584</v>
      </c>
      <c r="H116" s="69">
        <v>1</v>
      </c>
      <c r="I116" s="69">
        <v>0</v>
      </c>
      <c r="J116" s="69">
        <v>240</v>
      </c>
      <c r="K116" s="69">
        <v>291</v>
      </c>
      <c r="L116" s="69">
        <v>282</v>
      </c>
      <c r="M116" s="69">
        <v>9</v>
      </c>
      <c r="N116" s="69">
        <v>0</v>
      </c>
      <c r="O116" s="69">
        <v>0</v>
      </c>
      <c r="P116" s="69">
        <v>51</v>
      </c>
      <c r="Q116" s="80">
        <v>0</v>
      </c>
      <c r="R116" s="80">
        <v>2360100</v>
      </c>
      <c r="S116" s="80">
        <v>50000</v>
      </c>
      <c r="T116" s="80">
        <v>2310100</v>
      </c>
      <c r="U116" s="80">
        <v>2360100</v>
      </c>
      <c r="V116" s="80">
        <v>2343530</v>
      </c>
      <c r="W116" s="80">
        <v>0</v>
      </c>
      <c r="X116" s="80">
        <v>0</v>
      </c>
      <c r="Y116" s="80">
        <v>0</v>
      </c>
      <c r="Z116" s="80">
        <v>2343530</v>
      </c>
      <c r="AA116" s="80">
        <v>2341786</v>
      </c>
      <c r="AB116" s="80">
        <v>-1744</v>
      </c>
      <c r="AC116" s="69">
        <v>0</v>
      </c>
      <c r="AD116" s="69">
        <v>34</v>
      </c>
      <c r="AE116" s="69">
        <v>0</v>
      </c>
      <c r="AF116" s="80">
        <v>0</v>
      </c>
      <c r="AG116" s="80">
        <v>931</v>
      </c>
      <c r="AH116" s="69">
        <v>0</v>
      </c>
      <c r="AI116" s="69">
        <v>0</v>
      </c>
      <c r="AJ116" s="80">
        <v>0</v>
      </c>
      <c r="AK116" s="80">
        <v>364</v>
      </c>
      <c r="AL116" s="69">
        <v>0</v>
      </c>
      <c r="AM116" s="69">
        <v>0</v>
      </c>
      <c r="AN116" s="80">
        <v>0</v>
      </c>
      <c r="AO116" s="80">
        <v>0</v>
      </c>
      <c r="AP116" s="69">
        <v>0</v>
      </c>
      <c r="AQ116" s="69">
        <v>0</v>
      </c>
      <c r="AR116" s="80">
        <v>0</v>
      </c>
      <c r="AS116" s="80">
        <v>0</v>
      </c>
      <c r="AT116" s="69">
        <v>0</v>
      </c>
      <c r="AU116" s="69">
        <v>0</v>
      </c>
      <c r="AV116" s="80">
        <v>0</v>
      </c>
      <c r="AW116" s="80">
        <v>0</v>
      </c>
      <c r="AX116" s="69">
        <v>0</v>
      </c>
      <c r="AY116" s="69">
        <v>0</v>
      </c>
      <c r="AZ116" s="80">
        <v>0</v>
      </c>
      <c r="BA116" s="80">
        <v>4867</v>
      </c>
      <c r="BB116" s="69">
        <v>0</v>
      </c>
      <c r="BC116" s="69">
        <v>0</v>
      </c>
      <c r="BD116" s="80">
        <v>0</v>
      </c>
      <c r="BE116" s="80">
        <v>0</v>
      </c>
      <c r="BF116" s="69">
        <v>0</v>
      </c>
      <c r="BG116" s="69">
        <v>0</v>
      </c>
      <c r="BH116" s="80">
        <v>0</v>
      </c>
      <c r="BI116" s="80">
        <v>0</v>
      </c>
      <c r="BJ116" s="69">
        <v>0</v>
      </c>
      <c r="BK116" s="69">
        <v>0</v>
      </c>
      <c r="BL116" s="80">
        <v>0</v>
      </c>
      <c r="BM116" s="80">
        <v>0</v>
      </c>
      <c r="BN116" s="69">
        <v>0</v>
      </c>
      <c r="BO116" s="69">
        <v>0</v>
      </c>
      <c r="BP116" s="80">
        <v>0</v>
      </c>
      <c r="BQ116" s="80">
        <v>0</v>
      </c>
      <c r="BR116" s="69">
        <v>0</v>
      </c>
      <c r="BS116" s="69">
        <v>0</v>
      </c>
      <c r="BT116" s="80">
        <v>0</v>
      </c>
      <c r="BU116" s="80">
        <v>0</v>
      </c>
      <c r="BV116" s="69">
        <v>0</v>
      </c>
      <c r="BW116" s="69">
        <v>0</v>
      </c>
      <c r="BX116" s="80">
        <v>0</v>
      </c>
      <c r="BY116" s="80">
        <v>0</v>
      </c>
      <c r="BZ116" s="69">
        <v>0</v>
      </c>
      <c r="CA116" s="69">
        <v>0</v>
      </c>
      <c r="CB116" s="80">
        <v>0</v>
      </c>
      <c r="CC116" s="80">
        <v>6163</v>
      </c>
      <c r="CD116" s="69">
        <v>0</v>
      </c>
      <c r="CE116" s="69" t="s">
        <v>413</v>
      </c>
      <c r="CF116" s="69" t="s">
        <v>414</v>
      </c>
      <c r="CG116" s="69" t="s">
        <v>415</v>
      </c>
      <c r="CH116" s="69" t="s">
        <v>415</v>
      </c>
      <c r="CI116" s="69" t="s">
        <v>415</v>
      </c>
      <c r="CJ116" s="68" t="s">
        <v>415</v>
      </c>
      <c r="CK116" s="68">
        <v>45646</v>
      </c>
      <c r="CL116" s="185" t="s">
        <v>578</v>
      </c>
      <c r="CM116" s="67" t="s">
        <v>579</v>
      </c>
      <c r="CN116" s="67" t="s">
        <v>168</v>
      </c>
      <c r="CO116" s="68">
        <v>45538</v>
      </c>
      <c r="CP116" s="185" t="s">
        <v>576</v>
      </c>
      <c r="CQ116" s="67" t="s">
        <v>579</v>
      </c>
      <c r="CR116" s="67" t="s">
        <v>626</v>
      </c>
      <c r="CS116" s="69">
        <v>2712981.65</v>
      </c>
      <c r="CT116" s="69"/>
      <c r="CU116" s="69"/>
      <c r="CV116" s="69">
        <v>0</v>
      </c>
      <c r="CW116" s="69">
        <v>17</v>
      </c>
      <c r="CX116" s="69">
        <v>0</v>
      </c>
      <c r="CY116" s="69">
        <v>0</v>
      </c>
      <c r="CZ116" s="69">
        <v>0</v>
      </c>
      <c r="DA116" s="69">
        <v>0</v>
      </c>
      <c r="DG116" t="str">
        <f t="shared" si="6"/>
        <v>CO</v>
      </c>
    </row>
    <row r="117" spans="1:111">
      <c r="A117" t="str">
        <f t="shared" si="7"/>
        <v>06DO</v>
      </c>
      <c r="B117" s="67" t="s">
        <v>5</v>
      </c>
      <c r="C117" s="67" t="s">
        <v>282</v>
      </c>
      <c r="D117" s="67" t="s">
        <v>283</v>
      </c>
      <c r="E117" s="68">
        <v>44327</v>
      </c>
      <c r="F117" s="185" t="s">
        <v>580</v>
      </c>
      <c r="G117" s="67" t="s">
        <v>586</v>
      </c>
      <c r="H117" s="69">
        <v>1</v>
      </c>
      <c r="I117" s="69">
        <v>3</v>
      </c>
      <c r="J117" s="69">
        <v>680</v>
      </c>
      <c r="K117" s="69">
        <v>1057</v>
      </c>
      <c r="L117" s="69">
        <v>1057</v>
      </c>
      <c r="M117" s="69">
        <v>0</v>
      </c>
      <c r="N117" s="69">
        <v>0</v>
      </c>
      <c r="O117" s="69">
        <v>0</v>
      </c>
      <c r="P117" s="69">
        <v>377</v>
      </c>
      <c r="Q117" s="80">
        <v>0</v>
      </c>
      <c r="R117" s="80">
        <v>5167117</v>
      </c>
      <c r="S117" s="80">
        <v>50000</v>
      </c>
      <c r="T117" s="80">
        <v>5117117</v>
      </c>
      <c r="U117" s="80">
        <v>5569451</v>
      </c>
      <c r="V117" s="80">
        <v>5567027</v>
      </c>
      <c r="W117" s="80">
        <v>0</v>
      </c>
      <c r="X117" s="80">
        <v>0</v>
      </c>
      <c r="Y117" s="80">
        <v>0</v>
      </c>
      <c r="Z117" s="80">
        <v>5567027</v>
      </c>
      <c r="AA117" s="80">
        <v>5567027</v>
      </c>
      <c r="AB117" s="80">
        <v>0</v>
      </c>
      <c r="AC117" s="69">
        <v>402334</v>
      </c>
      <c r="AD117" s="69">
        <v>188</v>
      </c>
      <c r="AE117" s="69">
        <v>10</v>
      </c>
      <c r="AF117" s="80">
        <v>0</v>
      </c>
      <c r="AG117" s="80">
        <v>11007</v>
      </c>
      <c r="AH117" s="69">
        <v>0</v>
      </c>
      <c r="AI117" s="69">
        <v>0</v>
      </c>
      <c r="AJ117" s="80">
        <v>0</v>
      </c>
      <c r="AK117" s="80">
        <v>120107</v>
      </c>
      <c r="AL117" s="69">
        <v>0</v>
      </c>
      <c r="AM117" s="69">
        <v>0</v>
      </c>
      <c r="AN117" s="80">
        <v>0</v>
      </c>
      <c r="AO117" s="80">
        <v>0</v>
      </c>
      <c r="AP117" s="69">
        <v>0</v>
      </c>
      <c r="AQ117" s="69">
        <v>0</v>
      </c>
      <c r="AR117" s="80">
        <v>0</v>
      </c>
      <c r="AS117" s="80">
        <v>0</v>
      </c>
      <c r="AT117" s="69">
        <v>0</v>
      </c>
      <c r="AU117" s="69">
        <v>0</v>
      </c>
      <c r="AV117" s="80">
        <v>0</v>
      </c>
      <c r="AW117" s="80">
        <v>0</v>
      </c>
      <c r="AX117" s="69">
        <v>0</v>
      </c>
      <c r="AY117" s="69">
        <v>0</v>
      </c>
      <c r="AZ117" s="80">
        <v>0</v>
      </c>
      <c r="BA117" s="80">
        <v>318795</v>
      </c>
      <c r="BB117" s="69">
        <v>0</v>
      </c>
      <c r="BC117" s="69">
        <v>0</v>
      </c>
      <c r="BD117" s="80">
        <v>0</v>
      </c>
      <c r="BE117" s="80">
        <v>0</v>
      </c>
      <c r="BF117" s="69">
        <v>0</v>
      </c>
      <c r="BG117" s="69">
        <v>0</v>
      </c>
      <c r="BH117" s="80">
        <v>0</v>
      </c>
      <c r="BI117" s="80">
        <v>0</v>
      </c>
      <c r="BJ117" s="69">
        <v>0</v>
      </c>
      <c r="BK117" s="69">
        <v>78</v>
      </c>
      <c r="BL117" s="80">
        <v>0</v>
      </c>
      <c r="BM117" s="80">
        <v>0</v>
      </c>
      <c r="BN117" s="69">
        <v>0</v>
      </c>
      <c r="BO117" s="69">
        <v>0</v>
      </c>
      <c r="BP117" s="80">
        <v>0</v>
      </c>
      <c r="BQ117" s="80">
        <v>0</v>
      </c>
      <c r="BR117" s="69">
        <v>0</v>
      </c>
      <c r="BS117" s="69">
        <v>0</v>
      </c>
      <c r="BT117" s="80">
        <v>0</v>
      </c>
      <c r="BU117" s="80">
        <v>0</v>
      </c>
      <c r="BV117" s="69">
        <v>0</v>
      </c>
      <c r="BW117" s="69">
        <v>0</v>
      </c>
      <c r="BX117" s="80">
        <v>0</v>
      </c>
      <c r="BY117" s="80">
        <v>0</v>
      </c>
      <c r="BZ117" s="69">
        <v>0</v>
      </c>
      <c r="CA117" s="69">
        <v>88</v>
      </c>
      <c r="CB117" s="80">
        <v>0</v>
      </c>
      <c r="CC117" s="80">
        <v>449910</v>
      </c>
      <c r="CD117" s="69">
        <v>0</v>
      </c>
      <c r="CE117" s="69" t="s">
        <v>545</v>
      </c>
      <c r="CF117" s="69" t="s">
        <v>546</v>
      </c>
      <c r="CG117" s="69" t="s">
        <v>415</v>
      </c>
      <c r="CH117" s="69" t="s">
        <v>415</v>
      </c>
      <c r="CI117" s="69" t="s">
        <v>415</v>
      </c>
      <c r="CJ117" s="68" t="s">
        <v>415</v>
      </c>
      <c r="CK117" s="68">
        <v>45568</v>
      </c>
      <c r="CL117" s="185" t="s">
        <v>578</v>
      </c>
      <c r="CM117" s="67" t="s">
        <v>579</v>
      </c>
      <c r="CN117" s="67" t="s">
        <v>168</v>
      </c>
      <c r="CO117" s="68">
        <v>45446</v>
      </c>
      <c r="CP117" s="185" t="s">
        <v>580</v>
      </c>
      <c r="CQ117" s="67" t="s">
        <v>581</v>
      </c>
      <c r="CR117" s="67" t="s">
        <v>627</v>
      </c>
      <c r="CS117" s="69">
        <v>4900000</v>
      </c>
      <c r="CT117" s="69" t="s">
        <v>547</v>
      </c>
      <c r="CU117" s="69" t="s">
        <v>548</v>
      </c>
      <c r="CV117" s="69">
        <v>0</v>
      </c>
      <c r="CW117" s="69">
        <v>101</v>
      </c>
      <c r="CX117" s="69">
        <v>0</v>
      </c>
      <c r="CY117" s="69">
        <v>0</v>
      </c>
      <c r="CZ117" s="69">
        <v>0</v>
      </c>
      <c r="DA117" s="69">
        <v>0</v>
      </c>
      <c r="DG117" t="str">
        <f t="shared" si="6"/>
        <v>DO</v>
      </c>
    </row>
    <row r="118" spans="1:111">
      <c r="A118" t="str">
        <f t="shared" si="7"/>
        <v>06DO</v>
      </c>
      <c r="B118" s="67" t="s">
        <v>5</v>
      </c>
      <c r="C118" s="67" t="s">
        <v>284</v>
      </c>
      <c r="D118" s="67" t="s">
        <v>285</v>
      </c>
      <c r="E118" s="68">
        <v>44340</v>
      </c>
      <c r="F118" s="185" t="s">
        <v>580</v>
      </c>
      <c r="G118" s="67" t="s">
        <v>586</v>
      </c>
      <c r="H118" s="69">
        <v>2</v>
      </c>
      <c r="I118" s="69">
        <v>2</v>
      </c>
      <c r="J118" s="69">
        <v>720</v>
      </c>
      <c r="K118" s="69">
        <v>1041</v>
      </c>
      <c r="L118" s="69">
        <v>1037</v>
      </c>
      <c r="M118" s="69">
        <v>4</v>
      </c>
      <c r="N118" s="69">
        <v>0</v>
      </c>
      <c r="O118" s="69">
        <v>0</v>
      </c>
      <c r="P118" s="69">
        <v>321</v>
      </c>
      <c r="Q118" s="80">
        <v>0</v>
      </c>
      <c r="R118" s="80">
        <v>6969697</v>
      </c>
      <c r="S118" s="80">
        <v>91407</v>
      </c>
      <c r="T118" s="80">
        <v>6878290</v>
      </c>
      <c r="U118" s="80">
        <v>6904270</v>
      </c>
      <c r="V118" s="80">
        <v>6838357</v>
      </c>
      <c r="W118" s="80">
        <v>0</v>
      </c>
      <c r="X118" s="80">
        <v>0</v>
      </c>
      <c r="Y118" s="80">
        <v>0</v>
      </c>
      <c r="Z118" s="80">
        <v>6838357</v>
      </c>
      <c r="AA118" s="80">
        <v>-125491</v>
      </c>
      <c r="AB118" s="80">
        <v>-6838357</v>
      </c>
      <c r="AC118" s="69">
        <v>-65427</v>
      </c>
      <c r="AD118" s="69">
        <v>60</v>
      </c>
      <c r="AE118" s="69">
        <v>0</v>
      </c>
      <c r="AF118" s="80">
        <v>0</v>
      </c>
      <c r="AG118" s="80">
        <v>-71816</v>
      </c>
      <c r="AH118" s="69">
        <v>0</v>
      </c>
      <c r="AI118" s="69">
        <v>0</v>
      </c>
      <c r="AJ118" s="80">
        <v>0</v>
      </c>
      <c r="AK118" s="80">
        <v>0</v>
      </c>
      <c r="AL118" s="69">
        <v>0</v>
      </c>
      <c r="AM118" s="69">
        <v>0</v>
      </c>
      <c r="AN118" s="80">
        <v>0</v>
      </c>
      <c r="AO118" s="80">
        <v>0</v>
      </c>
      <c r="AP118" s="69">
        <v>0</v>
      </c>
      <c r="AQ118" s="69">
        <v>0</v>
      </c>
      <c r="AR118" s="80">
        <v>0</v>
      </c>
      <c r="AS118" s="80">
        <v>0</v>
      </c>
      <c r="AT118" s="69">
        <v>0</v>
      </c>
      <c r="AU118" s="69">
        <v>0</v>
      </c>
      <c r="AV118" s="80">
        <v>0</v>
      </c>
      <c r="AW118" s="80">
        <v>0</v>
      </c>
      <c r="AX118" s="69">
        <v>0</v>
      </c>
      <c r="AY118" s="69">
        <v>181</v>
      </c>
      <c r="AZ118" s="80">
        <v>0</v>
      </c>
      <c r="BA118" s="80">
        <v>13804</v>
      </c>
      <c r="BB118" s="69">
        <v>0</v>
      </c>
      <c r="BC118" s="69">
        <v>0</v>
      </c>
      <c r="BD118" s="80">
        <v>0</v>
      </c>
      <c r="BE118" s="80">
        <v>18078</v>
      </c>
      <c r="BF118" s="69">
        <v>0</v>
      </c>
      <c r="BG118" s="69">
        <v>0</v>
      </c>
      <c r="BH118" s="80">
        <v>0</v>
      </c>
      <c r="BI118" s="80">
        <v>0</v>
      </c>
      <c r="BJ118" s="69">
        <v>0</v>
      </c>
      <c r="BK118" s="69">
        <v>0</v>
      </c>
      <c r="BL118" s="80">
        <v>0</v>
      </c>
      <c r="BM118" s="80">
        <v>0</v>
      </c>
      <c r="BN118" s="69">
        <v>0</v>
      </c>
      <c r="BO118" s="69">
        <v>0</v>
      </c>
      <c r="BP118" s="80">
        <v>0</v>
      </c>
      <c r="BQ118" s="80">
        <v>0</v>
      </c>
      <c r="BR118" s="69">
        <v>0</v>
      </c>
      <c r="BS118" s="69">
        <v>0</v>
      </c>
      <c r="BT118" s="80">
        <v>0</v>
      </c>
      <c r="BU118" s="80">
        <v>0</v>
      </c>
      <c r="BV118" s="69">
        <v>0</v>
      </c>
      <c r="BW118" s="69">
        <v>0</v>
      </c>
      <c r="BX118" s="80">
        <v>0</v>
      </c>
      <c r="BY118" s="80">
        <v>0</v>
      </c>
      <c r="BZ118" s="69">
        <v>0</v>
      </c>
      <c r="CA118" s="69">
        <v>181</v>
      </c>
      <c r="CB118" s="80">
        <v>0</v>
      </c>
      <c r="CC118" s="80">
        <v>-39934</v>
      </c>
      <c r="CD118" s="69">
        <v>0</v>
      </c>
      <c r="CE118" s="69" t="s">
        <v>549</v>
      </c>
      <c r="CF118" s="69" t="s">
        <v>550</v>
      </c>
      <c r="CG118" s="69" t="s">
        <v>415</v>
      </c>
      <c r="CH118" s="69" t="s">
        <v>415</v>
      </c>
      <c r="CI118" s="69" t="s">
        <v>415</v>
      </c>
      <c r="CJ118" s="68" t="s">
        <v>415</v>
      </c>
      <c r="CK118" s="68">
        <v>45545</v>
      </c>
      <c r="CL118" s="185" t="s">
        <v>576</v>
      </c>
      <c r="CM118" s="67" t="s">
        <v>579</v>
      </c>
      <c r="CN118" s="67" t="s">
        <v>168</v>
      </c>
      <c r="CO118" s="68">
        <v>45426</v>
      </c>
      <c r="CP118" s="185" t="s">
        <v>580</v>
      </c>
      <c r="CQ118" s="67" t="s">
        <v>581</v>
      </c>
      <c r="CR118" s="67" t="s">
        <v>627</v>
      </c>
      <c r="CS118" s="69">
        <v>9167406.6999999993</v>
      </c>
      <c r="CT118" s="69" t="s">
        <v>551</v>
      </c>
      <c r="CU118" s="69" t="s">
        <v>552</v>
      </c>
      <c r="CV118" s="69">
        <v>0</v>
      </c>
      <c r="CW118" s="69">
        <v>80</v>
      </c>
      <c r="CX118" s="69">
        <v>0</v>
      </c>
      <c r="CY118" s="69">
        <v>0</v>
      </c>
      <c r="CZ118" s="69">
        <v>0</v>
      </c>
      <c r="DA118" s="69">
        <v>0</v>
      </c>
      <c r="DG118" t="str">
        <f t="shared" si="6"/>
        <v>DO</v>
      </c>
    </row>
    <row r="119" spans="1:111">
      <c r="A119" t="str">
        <f t="shared" si="7"/>
        <v>06DO</v>
      </c>
      <c r="B119" s="67" t="s">
        <v>5</v>
      </c>
      <c r="C119" s="67" t="s">
        <v>286</v>
      </c>
      <c r="D119" s="67" t="s">
        <v>287</v>
      </c>
      <c r="E119" s="68">
        <v>44662</v>
      </c>
      <c r="F119" s="185" t="s">
        <v>580</v>
      </c>
      <c r="G119" s="67" t="s">
        <v>577</v>
      </c>
      <c r="H119" s="69">
        <v>1</v>
      </c>
      <c r="I119" s="69">
        <v>2</v>
      </c>
      <c r="J119" s="69">
        <v>500</v>
      </c>
      <c r="K119" s="69">
        <v>782</v>
      </c>
      <c r="L119" s="69">
        <v>782</v>
      </c>
      <c r="M119" s="69">
        <v>0</v>
      </c>
      <c r="N119" s="69">
        <v>0</v>
      </c>
      <c r="O119" s="69">
        <v>0</v>
      </c>
      <c r="P119" s="69">
        <v>282</v>
      </c>
      <c r="Q119" s="80">
        <v>0</v>
      </c>
      <c r="R119" s="80">
        <v>2597679</v>
      </c>
      <c r="S119" s="80">
        <v>50000</v>
      </c>
      <c r="T119" s="80">
        <v>2547679</v>
      </c>
      <c r="U119" s="80">
        <v>2701239</v>
      </c>
      <c r="V119" s="80">
        <v>2676164</v>
      </c>
      <c r="W119" s="80">
        <v>0</v>
      </c>
      <c r="X119" s="80">
        <v>0</v>
      </c>
      <c r="Y119" s="80">
        <v>0</v>
      </c>
      <c r="Z119" s="80">
        <v>2676164</v>
      </c>
      <c r="AA119" s="80">
        <v>2676164</v>
      </c>
      <c r="AB119" s="80">
        <v>0</v>
      </c>
      <c r="AC119" s="69">
        <v>103560</v>
      </c>
      <c r="AD119" s="69">
        <v>151</v>
      </c>
      <c r="AE119" s="69">
        <v>0</v>
      </c>
      <c r="AF119" s="80">
        <v>0</v>
      </c>
      <c r="AG119" s="80">
        <v>-12464</v>
      </c>
      <c r="AH119" s="69">
        <v>0</v>
      </c>
      <c r="AI119" s="69">
        <v>0</v>
      </c>
      <c r="AJ119" s="80">
        <v>0</v>
      </c>
      <c r="AK119" s="80">
        <v>0</v>
      </c>
      <c r="AL119" s="69">
        <v>0</v>
      </c>
      <c r="AM119" s="69">
        <v>0</v>
      </c>
      <c r="AN119" s="80">
        <v>0</v>
      </c>
      <c r="AO119" s="80">
        <v>0</v>
      </c>
      <c r="AP119" s="69">
        <v>0</v>
      </c>
      <c r="AQ119" s="69">
        <v>0</v>
      </c>
      <c r="AR119" s="80">
        <v>0</v>
      </c>
      <c r="AS119" s="80">
        <v>0</v>
      </c>
      <c r="AT119" s="69">
        <v>0</v>
      </c>
      <c r="AU119" s="69">
        <v>0</v>
      </c>
      <c r="AV119" s="80">
        <v>0</v>
      </c>
      <c r="AW119" s="80">
        <v>0</v>
      </c>
      <c r="AX119" s="69">
        <v>0</v>
      </c>
      <c r="AY119" s="69">
        <v>45</v>
      </c>
      <c r="AZ119" s="80">
        <v>0</v>
      </c>
      <c r="BA119" s="80">
        <v>116024</v>
      </c>
      <c r="BB119" s="69">
        <v>0</v>
      </c>
      <c r="BC119" s="69">
        <v>0</v>
      </c>
      <c r="BD119" s="80">
        <v>0</v>
      </c>
      <c r="BE119" s="80">
        <v>0</v>
      </c>
      <c r="BF119" s="69">
        <v>0</v>
      </c>
      <c r="BG119" s="69">
        <v>0</v>
      </c>
      <c r="BH119" s="80">
        <v>0</v>
      </c>
      <c r="BI119" s="80">
        <v>0</v>
      </c>
      <c r="BJ119" s="69">
        <v>0</v>
      </c>
      <c r="BK119" s="69">
        <v>0</v>
      </c>
      <c r="BL119" s="80">
        <v>0</v>
      </c>
      <c r="BM119" s="80">
        <v>0</v>
      </c>
      <c r="BN119" s="69">
        <v>0</v>
      </c>
      <c r="BO119" s="69">
        <v>0</v>
      </c>
      <c r="BP119" s="80">
        <v>0</v>
      </c>
      <c r="BQ119" s="80">
        <v>0</v>
      </c>
      <c r="BR119" s="69">
        <v>0</v>
      </c>
      <c r="BS119" s="69">
        <v>0</v>
      </c>
      <c r="BT119" s="80">
        <v>0</v>
      </c>
      <c r="BU119" s="80">
        <v>0</v>
      </c>
      <c r="BV119" s="69">
        <v>0</v>
      </c>
      <c r="BW119" s="69">
        <v>0</v>
      </c>
      <c r="BX119" s="80">
        <v>0</v>
      </c>
      <c r="BY119" s="80">
        <v>0</v>
      </c>
      <c r="BZ119" s="69">
        <v>0</v>
      </c>
      <c r="CA119" s="69">
        <v>45</v>
      </c>
      <c r="CB119" s="80">
        <v>0</v>
      </c>
      <c r="CC119" s="80">
        <v>103560</v>
      </c>
      <c r="CD119" s="69">
        <v>0</v>
      </c>
      <c r="CE119" s="69" t="s">
        <v>553</v>
      </c>
      <c r="CF119" s="69" t="s">
        <v>554</v>
      </c>
      <c r="CG119" s="69" t="s">
        <v>415</v>
      </c>
      <c r="CH119" s="69" t="s">
        <v>415</v>
      </c>
      <c r="CI119" s="69" t="s">
        <v>415</v>
      </c>
      <c r="CJ119" s="68" t="s">
        <v>415</v>
      </c>
      <c r="CK119" s="68">
        <v>45596</v>
      </c>
      <c r="CL119" s="185" t="s">
        <v>578</v>
      </c>
      <c r="CM119" s="67" t="s">
        <v>579</v>
      </c>
      <c r="CN119" s="67" t="s">
        <v>168</v>
      </c>
      <c r="CO119" s="68">
        <v>45506</v>
      </c>
      <c r="CP119" s="185" t="s">
        <v>576</v>
      </c>
      <c r="CQ119" s="67" t="s">
        <v>579</v>
      </c>
      <c r="CR119" s="67" t="s">
        <v>627</v>
      </c>
      <c r="CS119" s="69">
        <v>2860200</v>
      </c>
      <c r="CT119" s="69" t="s">
        <v>555</v>
      </c>
      <c r="CU119" s="69" t="s">
        <v>556</v>
      </c>
      <c r="CV119" s="69">
        <v>0</v>
      </c>
      <c r="CW119" s="69">
        <v>86</v>
      </c>
      <c r="CX119" s="69">
        <v>0</v>
      </c>
      <c r="CY119" s="69">
        <v>0</v>
      </c>
      <c r="CZ119" s="69">
        <v>0</v>
      </c>
      <c r="DA119" s="69">
        <v>0</v>
      </c>
      <c r="DG119" t="str">
        <f t="shared" si="6"/>
        <v>DO</v>
      </c>
    </row>
    <row r="120" spans="1:111">
      <c r="A120" t="str">
        <f t="shared" si="7"/>
        <v>06DO</v>
      </c>
      <c r="B120" s="67" t="s">
        <v>5</v>
      </c>
      <c r="C120" s="67" t="s">
        <v>557</v>
      </c>
      <c r="D120" s="67" t="s">
        <v>629</v>
      </c>
      <c r="E120" s="68">
        <v>45043</v>
      </c>
      <c r="F120" s="185" t="s">
        <v>580</v>
      </c>
      <c r="G120" s="67" t="s">
        <v>584</v>
      </c>
      <c r="H120" s="69">
        <v>1</v>
      </c>
      <c r="I120" s="69">
        <v>0</v>
      </c>
      <c r="J120" s="69">
        <v>160</v>
      </c>
      <c r="K120" s="69">
        <v>186</v>
      </c>
      <c r="L120" s="69">
        <v>186</v>
      </c>
      <c r="M120" s="69">
        <v>0</v>
      </c>
      <c r="N120" s="69">
        <v>0</v>
      </c>
      <c r="O120" s="69">
        <v>0</v>
      </c>
      <c r="P120" s="69">
        <v>26</v>
      </c>
      <c r="Q120" s="80">
        <v>0</v>
      </c>
      <c r="R120" s="80">
        <v>897000</v>
      </c>
      <c r="S120" s="80">
        <v>42988</v>
      </c>
      <c r="T120" s="80">
        <v>854012</v>
      </c>
      <c r="U120" s="80">
        <v>897000</v>
      </c>
      <c r="V120" s="80">
        <v>747267</v>
      </c>
      <c r="W120" s="80">
        <v>0</v>
      </c>
      <c r="X120" s="80">
        <v>0</v>
      </c>
      <c r="Y120" s="80">
        <v>0</v>
      </c>
      <c r="Z120" s="80">
        <v>747267</v>
      </c>
      <c r="AA120" s="80">
        <v>747246</v>
      </c>
      <c r="AB120" s="80">
        <v>-21</v>
      </c>
      <c r="AC120" s="69">
        <v>0</v>
      </c>
      <c r="AD120" s="69">
        <v>20</v>
      </c>
      <c r="AE120" s="69">
        <v>0</v>
      </c>
      <c r="AF120" s="80">
        <v>0</v>
      </c>
      <c r="AG120" s="80">
        <v>0</v>
      </c>
      <c r="AH120" s="69">
        <v>0</v>
      </c>
      <c r="AI120" s="69">
        <v>0</v>
      </c>
      <c r="AJ120" s="80">
        <v>0</v>
      </c>
      <c r="AK120" s="80">
        <v>0</v>
      </c>
      <c r="AL120" s="69">
        <v>0</v>
      </c>
      <c r="AM120" s="69">
        <v>0</v>
      </c>
      <c r="AN120" s="80">
        <v>0</v>
      </c>
      <c r="AO120" s="80">
        <v>0</v>
      </c>
      <c r="AP120" s="69">
        <v>0</v>
      </c>
      <c r="AQ120" s="69">
        <v>0</v>
      </c>
      <c r="AR120" s="80">
        <v>0</v>
      </c>
      <c r="AS120" s="80">
        <v>0</v>
      </c>
      <c r="AT120" s="69">
        <v>0</v>
      </c>
      <c r="AU120" s="69">
        <v>0</v>
      </c>
      <c r="AV120" s="80">
        <v>0</v>
      </c>
      <c r="AW120" s="80">
        <v>0</v>
      </c>
      <c r="AX120" s="69">
        <v>0</v>
      </c>
      <c r="AY120" s="69">
        <v>0</v>
      </c>
      <c r="AZ120" s="80">
        <v>0</v>
      </c>
      <c r="BA120" s="80">
        <v>0</v>
      </c>
      <c r="BB120" s="69">
        <v>0</v>
      </c>
      <c r="BC120" s="69">
        <v>0</v>
      </c>
      <c r="BD120" s="80">
        <v>0</v>
      </c>
      <c r="BE120" s="80">
        <v>0</v>
      </c>
      <c r="BF120" s="69">
        <v>0</v>
      </c>
      <c r="BG120" s="69">
        <v>0</v>
      </c>
      <c r="BH120" s="80">
        <v>0</v>
      </c>
      <c r="BI120" s="80">
        <v>0</v>
      </c>
      <c r="BJ120" s="69">
        <v>0</v>
      </c>
      <c r="BK120" s="69">
        <v>0</v>
      </c>
      <c r="BL120" s="80">
        <v>0</v>
      </c>
      <c r="BM120" s="80">
        <v>0</v>
      </c>
      <c r="BN120" s="69">
        <v>0</v>
      </c>
      <c r="BO120" s="69">
        <v>0</v>
      </c>
      <c r="BP120" s="80">
        <v>0</v>
      </c>
      <c r="BQ120" s="80">
        <v>0</v>
      </c>
      <c r="BR120" s="69">
        <v>0</v>
      </c>
      <c r="BS120" s="69">
        <v>0</v>
      </c>
      <c r="BT120" s="80">
        <v>0</v>
      </c>
      <c r="BU120" s="80">
        <v>0</v>
      </c>
      <c r="BV120" s="69">
        <v>0</v>
      </c>
      <c r="BW120" s="69">
        <v>0</v>
      </c>
      <c r="BX120" s="80">
        <v>0</v>
      </c>
      <c r="BY120" s="80">
        <v>0</v>
      </c>
      <c r="BZ120" s="69">
        <v>0</v>
      </c>
      <c r="CA120" s="69">
        <v>0</v>
      </c>
      <c r="CB120" s="80">
        <v>0</v>
      </c>
      <c r="CC120" s="80">
        <v>0</v>
      </c>
      <c r="CD120" s="69">
        <v>0</v>
      </c>
      <c r="CE120" s="69" t="s">
        <v>496</v>
      </c>
      <c r="CF120" s="69" t="s">
        <v>497</v>
      </c>
      <c r="CG120" s="69" t="s">
        <v>415</v>
      </c>
      <c r="CH120" s="69" t="s">
        <v>415</v>
      </c>
      <c r="CI120" s="69" t="s">
        <v>415</v>
      </c>
      <c r="CJ120" s="68" t="s">
        <v>415</v>
      </c>
      <c r="CK120" s="68">
        <v>45558</v>
      </c>
      <c r="CL120" s="185" t="s">
        <v>576</v>
      </c>
      <c r="CM120" s="67" t="s">
        <v>579</v>
      </c>
      <c r="CN120" s="67" t="s">
        <v>168</v>
      </c>
      <c r="CO120" s="68">
        <v>45491</v>
      </c>
      <c r="CP120" s="185" t="s">
        <v>576</v>
      </c>
      <c r="CQ120" s="67" t="s">
        <v>579</v>
      </c>
      <c r="CR120" s="67" t="s">
        <v>626</v>
      </c>
      <c r="CS120" s="69">
        <v>902745.5</v>
      </c>
      <c r="CT120" s="69"/>
      <c r="CU120" s="69"/>
      <c r="CV120" s="69">
        <v>0</v>
      </c>
      <c r="CW120" s="69">
        <v>6</v>
      </c>
      <c r="CX120" s="69">
        <v>0</v>
      </c>
      <c r="CY120" s="69">
        <v>0</v>
      </c>
      <c r="CZ120" s="69">
        <v>0</v>
      </c>
      <c r="DA120" s="69">
        <v>0</v>
      </c>
      <c r="DG120" t="str">
        <f t="shared" si="6"/>
        <v>DO</v>
      </c>
    </row>
    <row r="121" spans="1:111">
      <c r="A121" t="str">
        <f t="shared" si="7"/>
        <v>06DO</v>
      </c>
      <c r="B121" s="67" t="s">
        <v>5</v>
      </c>
      <c r="C121" s="67" t="s">
        <v>288</v>
      </c>
      <c r="D121" s="67" t="s">
        <v>289</v>
      </c>
      <c r="E121" s="68">
        <v>45089</v>
      </c>
      <c r="F121" s="185" t="s">
        <v>580</v>
      </c>
      <c r="G121" s="67" t="s">
        <v>584</v>
      </c>
      <c r="H121" s="69">
        <v>2</v>
      </c>
      <c r="I121" s="69">
        <v>4</v>
      </c>
      <c r="J121" s="69">
        <v>330</v>
      </c>
      <c r="K121" s="69">
        <v>352</v>
      </c>
      <c r="L121" s="69">
        <v>324</v>
      </c>
      <c r="M121" s="69">
        <v>28</v>
      </c>
      <c r="N121" s="69">
        <v>0</v>
      </c>
      <c r="O121" s="69">
        <v>0</v>
      </c>
      <c r="P121" s="69">
        <v>22</v>
      </c>
      <c r="Q121" s="80">
        <v>0</v>
      </c>
      <c r="R121" s="80">
        <v>1937336</v>
      </c>
      <c r="S121" s="80">
        <v>0</v>
      </c>
      <c r="T121" s="80">
        <v>1937336</v>
      </c>
      <c r="U121" s="80">
        <v>1987336</v>
      </c>
      <c r="V121" s="80">
        <v>1966014</v>
      </c>
      <c r="W121" s="80">
        <v>0</v>
      </c>
      <c r="X121" s="80">
        <v>0</v>
      </c>
      <c r="Y121" s="80">
        <v>0</v>
      </c>
      <c r="Z121" s="80">
        <v>1966014</v>
      </c>
      <c r="AA121" s="80">
        <v>0</v>
      </c>
      <c r="AB121" s="80">
        <v>-1966014</v>
      </c>
      <c r="AC121" s="69">
        <v>50000</v>
      </c>
      <c r="AD121" s="69">
        <v>0</v>
      </c>
      <c r="AE121" s="69">
        <v>0</v>
      </c>
      <c r="AF121" s="80">
        <v>0</v>
      </c>
      <c r="AG121" s="80">
        <v>13249</v>
      </c>
      <c r="AH121" s="69">
        <v>0</v>
      </c>
      <c r="AI121" s="69">
        <v>0</v>
      </c>
      <c r="AJ121" s="80">
        <v>0</v>
      </c>
      <c r="AK121" s="80">
        <v>6779</v>
      </c>
      <c r="AL121" s="69">
        <v>0</v>
      </c>
      <c r="AM121" s="69">
        <v>0</v>
      </c>
      <c r="AN121" s="80">
        <v>0</v>
      </c>
      <c r="AO121" s="80">
        <v>0</v>
      </c>
      <c r="AP121" s="69">
        <v>0</v>
      </c>
      <c r="AQ121" s="69">
        <v>0</v>
      </c>
      <c r="AR121" s="80">
        <v>0</v>
      </c>
      <c r="AS121" s="80">
        <v>0</v>
      </c>
      <c r="AT121" s="69">
        <v>0</v>
      </c>
      <c r="AU121" s="69">
        <v>0</v>
      </c>
      <c r="AV121" s="80">
        <v>0</v>
      </c>
      <c r="AW121" s="80">
        <v>0</v>
      </c>
      <c r="AX121" s="69">
        <v>0</v>
      </c>
      <c r="AY121" s="69">
        <v>0</v>
      </c>
      <c r="AZ121" s="80">
        <v>0</v>
      </c>
      <c r="BA121" s="80">
        <v>8650</v>
      </c>
      <c r="BB121" s="69">
        <v>0</v>
      </c>
      <c r="BC121" s="69">
        <v>0</v>
      </c>
      <c r="BD121" s="80">
        <v>0</v>
      </c>
      <c r="BE121" s="80">
        <v>0</v>
      </c>
      <c r="BF121" s="69">
        <v>0</v>
      </c>
      <c r="BG121" s="69">
        <v>0</v>
      </c>
      <c r="BH121" s="80">
        <v>0</v>
      </c>
      <c r="BI121" s="80">
        <v>0</v>
      </c>
      <c r="BJ121" s="69">
        <v>0</v>
      </c>
      <c r="BK121" s="69">
        <v>0</v>
      </c>
      <c r="BL121" s="80">
        <v>0</v>
      </c>
      <c r="BM121" s="80">
        <v>0</v>
      </c>
      <c r="BN121" s="69">
        <v>0</v>
      </c>
      <c r="BO121" s="69">
        <v>0</v>
      </c>
      <c r="BP121" s="80">
        <v>0</v>
      </c>
      <c r="BQ121" s="80">
        <v>0</v>
      </c>
      <c r="BR121" s="69">
        <v>0</v>
      </c>
      <c r="BS121" s="69">
        <v>0</v>
      </c>
      <c r="BT121" s="80">
        <v>0</v>
      </c>
      <c r="BU121" s="80">
        <v>0</v>
      </c>
      <c r="BV121" s="69">
        <v>0</v>
      </c>
      <c r="BW121" s="69">
        <v>0</v>
      </c>
      <c r="BX121" s="80">
        <v>0</v>
      </c>
      <c r="BY121" s="80">
        <v>0</v>
      </c>
      <c r="BZ121" s="69">
        <v>0</v>
      </c>
      <c r="CA121" s="69">
        <v>0</v>
      </c>
      <c r="CB121" s="80">
        <v>0</v>
      </c>
      <c r="CC121" s="80">
        <v>28678</v>
      </c>
      <c r="CD121" s="69">
        <v>0</v>
      </c>
      <c r="CE121" s="69" t="s">
        <v>444</v>
      </c>
      <c r="CF121" s="69" t="s">
        <v>445</v>
      </c>
      <c r="CG121" s="69" t="s">
        <v>415</v>
      </c>
      <c r="CH121" s="69" t="s">
        <v>415</v>
      </c>
      <c r="CI121" s="69" t="s">
        <v>415</v>
      </c>
      <c r="CJ121" s="68" t="s">
        <v>415</v>
      </c>
      <c r="CK121" s="68">
        <v>45568</v>
      </c>
      <c r="CL121" s="185" t="s">
        <v>578</v>
      </c>
      <c r="CM121" s="67" t="s">
        <v>579</v>
      </c>
      <c r="CN121" s="67" t="s">
        <v>168</v>
      </c>
      <c r="CO121" s="68">
        <v>45513</v>
      </c>
      <c r="CP121" s="185" t="s">
        <v>576</v>
      </c>
      <c r="CQ121" s="67" t="s">
        <v>579</v>
      </c>
      <c r="CR121" s="67" t="s">
        <v>627</v>
      </c>
      <c r="CS121" s="69">
        <v>2649100</v>
      </c>
      <c r="CT121" s="69" t="s">
        <v>547</v>
      </c>
      <c r="CU121" s="69" t="s">
        <v>548</v>
      </c>
      <c r="CV121" s="69">
        <v>0</v>
      </c>
      <c r="CW121" s="69">
        <v>22</v>
      </c>
      <c r="CX121" s="69">
        <v>0</v>
      </c>
      <c r="CY121" s="69">
        <v>0</v>
      </c>
      <c r="CZ121" s="69">
        <v>0</v>
      </c>
      <c r="DA121" s="69">
        <v>0</v>
      </c>
      <c r="DG121" t="str">
        <f t="shared" si="6"/>
        <v>DO</v>
      </c>
    </row>
    <row r="122" spans="1:111">
      <c r="A122" t="str">
        <f t="shared" si="7"/>
        <v>07CO</v>
      </c>
      <c r="B122" s="67" t="s">
        <v>6</v>
      </c>
      <c r="C122" s="67" t="s">
        <v>318</v>
      </c>
      <c r="D122" s="67" t="s">
        <v>319</v>
      </c>
      <c r="E122" s="68">
        <v>44153</v>
      </c>
      <c r="F122" s="185" t="s">
        <v>578</v>
      </c>
      <c r="G122" s="67" t="s">
        <v>586</v>
      </c>
      <c r="H122" s="69">
        <v>2</v>
      </c>
      <c r="I122" s="69">
        <v>11</v>
      </c>
      <c r="J122" s="69">
        <v>700</v>
      </c>
      <c r="K122" s="69">
        <v>961</v>
      </c>
      <c r="L122" s="69">
        <v>953</v>
      </c>
      <c r="M122" s="69">
        <v>8</v>
      </c>
      <c r="N122" s="69">
        <v>0</v>
      </c>
      <c r="O122" s="69">
        <v>0</v>
      </c>
      <c r="P122" s="69">
        <v>218</v>
      </c>
      <c r="Q122" s="80">
        <v>43</v>
      </c>
      <c r="R122" s="80">
        <v>16728833</v>
      </c>
      <c r="S122" s="80">
        <v>239863</v>
      </c>
      <c r="T122" s="80">
        <v>16488970</v>
      </c>
      <c r="U122" s="80">
        <v>18036076</v>
      </c>
      <c r="V122" s="80">
        <v>18037280</v>
      </c>
      <c r="W122" s="80">
        <v>0</v>
      </c>
      <c r="X122" s="80">
        <v>0</v>
      </c>
      <c r="Y122" s="80">
        <v>0</v>
      </c>
      <c r="Z122" s="80">
        <v>18037280</v>
      </c>
      <c r="AA122" s="80">
        <v>18987569</v>
      </c>
      <c r="AB122" s="80">
        <v>1096394</v>
      </c>
      <c r="AC122" s="69">
        <v>1307244</v>
      </c>
      <c r="AD122" s="69">
        <v>167</v>
      </c>
      <c r="AE122" s="69">
        <v>0</v>
      </c>
      <c r="AF122" s="80">
        <v>39</v>
      </c>
      <c r="AG122" s="80">
        <v>487932</v>
      </c>
      <c r="AH122" s="69">
        <v>0</v>
      </c>
      <c r="AI122" s="69">
        <v>0</v>
      </c>
      <c r="AJ122" s="80">
        <v>4</v>
      </c>
      <c r="AK122" s="80">
        <v>893855</v>
      </c>
      <c r="AL122" s="69">
        <v>7595</v>
      </c>
      <c r="AM122" s="69">
        <v>0</v>
      </c>
      <c r="AN122" s="80">
        <v>0</v>
      </c>
      <c r="AO122" s="80">
        <v>0</v>
      </c>
      <c r="AP122" s="69">
        <v>0</v>
      </c>
      <c r="AQ122" s="69">
        <v>0</v>
      </c>
      <c r="AR122" s="80">
        <v>0</v>
      </c>
      <c r="AS122" s="80">
        <v>0</v>
      </c>
      <c r="AT122" s="69">
        <v>0</v>
      </c>
      <c r="AU122" s="69">
        <v>0</v>
      </c>
      <c r="AV122" s="80">
        <v>0</v>
      </c>
      <c r="AW122" s="80">
        <v>0</v>
      </c>
      <c r="AX122" s="69">
        <v>0</v>
      </c>
      <c r="AY122" s="69">
        <v>0</v>
      </c>
      <c r="AZ122" s="80">
        <v>0</v>
      </c>
      <c r="BA122" s="80">
        <v>3382</v>
      </c>
      <c r="BB122" s="69">
        <v>0</v>
      </c>
      <c r="BC122" s="69">
        <v>0</v>
      </c>
      <c r="BD122" s="80">
        <v>0</v>
      </c>
      <c r="BE122" s="80">
        <v>0</v>
      </c>
      <c r="BF122" s="69">
        <v>0</v>
      </c>
      <c r="BG122" s="69">
        <v>0</v>
      </c>
      <c r="BH122" s="80">
        <v>0</v>
      </c>
      <c r="BI122" s="80">
        <v>0</v>
      </c>
      <c r="BJ122" s="69">
        <v>0</v>
      </c>
      <c r="BK122" s="69">
        <v>0</v>
      </c>
      <c r="BL122" s="80">
        <v>0</v>
      </c>
      <c r="BM122" s="80">
        <v>88439</v>
      </c>
      <c r="BN122" s="69">
        <v>16356</v>
      </c>
      <c r="BO122" s="69">
        <v>0</v>
      </c>
      <c r="BP122" s="80">
        <v>0</v>
      </c>
      <c r="BQ122" s="80">
        <v>0</v>
      </c>
      <c r="BR122" s="69">
        <v>0</v>
      </c>
      <c r="BS122" s="69">
        <v>0</v>
      </c>
      <c r="BT122" s="80">
        <v>0</v>
      </c>
      <c r="BU122" s="80">
        <v>0</v>
      </c>
      <c r="BV122" s="69">
        <v>0</v>
      </c>
      <c r="BW122" s="69">
        <v>0</v>
      </c>
      <c r="BX122" s="80">
        <v>0</v>
      </c>
      <c r="BY122" s="80">
        <v>0</v>
      </c>
      <c r="BZ122" s="69">
        <v>0</v>
      </c>
      <c r="CA122" s="69">
        <v>0</v>
      </c>
      <c r="CB122" s="80">
        <v>43</v>
      </c>
      <c r="CC122" s="80">
        <v>1473608</v>
      </c>
      <c r="CD122" s="69">
        <v>23952</v>
      </c>
      <c r="CE122" s="69" t="s">
        <v>440</v>
      </c>
      <c r="CF122" s="69" t="s">
        <v>441</v>
      </c>
      <c r="CG122" s="69" t="s">
        <v>415</v>
      </c>
      <c r="CH122" s="69" t="s">
        <v>415</v>
      </c>
      <c r="CI122" s="69" t="s">
        <v>415</v>
      </c>
      <c r="CJ122" s="68" t="s">
        <v>415</v>
      </c>
      <c r="CK122" s="68">
        <v>45611</v>
      </c>
      <c r="CL122" s="185" t="s">
        <v>578</v>
      </c>
      <c r="CM122" s="67" t="s">
        <v>579</v>
      </c>
      <c r="CN122" s="67" t="s">
        <v>168</v>
      </c>
      <c r="CO122" s="68">
        <v>45218</v>
      </c>
      <c r="CP122" s="185" t="s">
        <v>578</v>
      </c>
      <c r="CQ122" s="67" t="s">
        <v>581</v>
      </c>
      <c r="CR122" s="67" t="s">
        <v>630</v>
      </c>
      <c r="CS122" s="69">
        <v>19921100</v>
      </c>
      <c r="CT122" s="69"/>
      <c r="CU122" s="69"/>
      <c r="CV122" s="69">
        <v>33</v>
      </c>
      <c r="CW122" s="69">
        <v>51</v>
      </c>
      <c r="CX122" s="69">
        <v>0</v>
      </c>
      <c r="CY122" s="69">
        <v>0</v>
      </c>
      <c r="CZ122" s="69">
        <v>0</v>
      </c>
      <c r="DA122" s="69">
        <v>0</v>
      </c>
      <c r="DG122" t="str">
        <f t="shared" si="6"/>
        <v>CO</v>
      </c>
    </row>
    <row r="123" spans="1:111">
      <c r="A123" t="str">
        <f t="shared" si="7"/>
        <v>07CO</v>
      </c>
      <c r="B123" s="67" t="s">
        <v>6</v>
      </c>
      <c r="C123" s="67" t="s">
        <v>320</v>
      </c>
      <c r="D123" s="67" t="s">
        <v>321</v>
      </c>
      <c r="E123" s="68">
        <v>44153</v>
      </c>
      <c r="F123" s="185" t="s">
        <v>578</v>
      </c>
      <c r="G123" s="67" t="s">
        <v>586</v>
      </c>
      <c r="H123" s="69">
        <v>3</v>
      </c>
      <c r="I123" s="69">
        <v>4</v>
      </c>
      <c r="J123" s="69">
        <v>500</v>
      </c>
      <c r="K123" s="69">
        <v>598</v>
      </c>
      <c r="L123" s="69">
        <v>597</v>
      </c>
      <c r="M123" s="69">
        <v>1</v>
      </c>
      <c r="N123" s="69">
        <v>0</v>
      </c>
      <c r="O123" s="69">
        <v>0</v>
      </c>
      <c r="P123" s="69">
        <v>91</v>
      </c>
      <c r="Q123" s="80">
        <v>7</v>
      </c>
      <c r="R123" s="80">
        <v>4459994</v>
      </c>
      <c r="S123" s="80">
        <v>50000</v>
      </c>
      <c r="T123" s="80">
        <v>4409994</v>
      </c>
      <c r="U123" s="80">
        <v>4666559</v>
      </c>
      <c r="V123" s="80">
        <v>4576961</v>
      </c>
      <c r="W123" s="80">
        <v>0</v>
      </c>
      <c r="X123" s="80">
        <v>0</v>
      </c>
      <c r="Y123" s="80">
        <v>0</v>
      </c>
      <c r="Z123" s="80">
        <v>4576961</v>
      </c>
      <c r="AA123" s="80">
        <v>4688561</v>
      </c>
      <c r="AB123" s="80">
        <v>117308</v>
      </c>
      <c r="AC123" s="69">
        <v>206565</v>
      </c>
      <c r="AD123" s="69">
        <v>66</v>
      </c>
      <c r="AE123" s="69">
        <v>0</v>
      </c>
      <c r="AF123" s="80">
        <v>0</v>
      </c>
      <c r="AG123" s="80">
        <v>0</v>
      </c>
      <c r="AH123" s="69">
        <v>0</v>
      </c>
      <c r="AI123" s="69">
        <v>0</v>
      </c>
      <c r="AJ123" s="80">
        <v>0</v>
      </c>
      <c r="AK123" s="80">
        <v>132817</v>
      </c>
      <c r="AL123" s="69">
        <v>63270</v>
      </c>
      <c r="AM123" s="69">
        <v>0</v>
      </c>
      <c r="AN123" s="80">
        <v>0</v>
      </c>
      <c r="AO123" s="80">
        <v>0</v>
      </c>
      <c r="AP123" s="69">
        <v>0</v>
      </c>
      <c r="AQ123" s="69">
        <v>0</v>
      </c>
      <c r="AR123" s="80">
        <v>0</v>
      </c>
      <c r="AS123" s="80">
        <v>0</v>
      </c>
      <c r="AT123" s="69">
        <v>0</v>
      </c>
      <c r="AU123" s="69">
        <v>0</v>
      </c>
      <c r="AV123" s="80">
        <v>0</v>
      </c>
      <c r="AW123" s="80">
        <v>0</v>
      </c>
      <c r="AX123" s="69">
        <v>0</v>
      </c>
      <c r="AY123" s="69">
        <v>0</v>
      </c>
      <c r="AZ123" s="80">
        <v>0</v>
      </c>
      <c r="BA123" s="80">
        <v>3810</v>
      </c>
      <c r="BB123" s="69">
        <v>0</v>
      </c>
      <c r="BC123" s="69">
        <v>0</v>
      </c>
      <c r="BD123" s="80">
        <v>0</v>
      </c>
      <c r="BE123" s="80">
        <v>0</v>
      </c>
      <c r="BF123" s="69">
        <v>0</v>
      </c>
      <c r="BG123" s="69">
        <v>0</v>
      </c>
      <c r="BH123" s="80">
        <v>0</v>
      </c>
      <c r="BI123" s="80">
        <v>0</v>
      </c>
      <c r="BJ123" s="69">
        <v>0</v>
      </c>
      <c r="BK123" s="69">
        <v>0</v>
      </c>
      <c r="BL123" s="80">
        <v>7</v>
      </c>
      <c r="BM123" s="80">
        <v>0</v>
      </c>
      <c r="BN123" s="69">
        <v>0</v>
      </c>
      <c r="BO123" s="69">
        <v>0</v>
      </c>
      <c r="BP123" s="80">
        <v>0</v>
      </c>
      <c r="BQ123" s="80">
        <v>0</v>
      </c>
      <c r="BR123" s="69">
        <v>0</v>
      </c>
      <c r="BS123" s="69">
        <v>0</v>
      </c>
      <c r="BT123" s="80">
        <v>0</v>
      </c>
      <c r="BU123" s="80">
        <v>6086</v>
      </c>
      <c r="BV123" s="69">
        <v>0</v>
      </c>
      <c r="BW123" s="69">
        <v>0</v>
      </c>
      <c r="BX123" s="80">
        <v>0</v>
      </c>
      <c r="BY123" s="80">
        <v>0</v>
      </c>
      <c r="BZ123" s="69">
        <v>0</v>
      </c>
      <c r="CA123" s="69">
        <v>0</v>
      </c>
      <c r="CB123" s="80">
        <v>7</v>
      </c>
      <c r="CC123" s="80">
        <v>142713</v>
      </c>
      <c r="CD123" s="69">
        <v>63270</v>
      </c>
      <c r="CE123" s="69" t="s">
        <v>502</v>
      </c>
      <c r="CF123" s="69" t="s">
        <v>503</v>
      </c>
      <c r="CG123" s="69" t="s">
        <v>415</v>
      </c>
      <c r="CH123" s="69" t="s">
        <v>415</v>
      </c>
      <c r="CI123" s="69" t="s">
        <v>415</v>
      </c>
      <c r="CJ123" s="68" t="s">
        <v>415</v>
      </c>
      <c r="CK123" s="68">
        <v>45545</v>
      </c>
      <c r="CL123" s="185" t="s">
        <v>576</v>
      </c>
      <c r="CM123" s="67" t="s">
        <v>579</v>
      </c>
      <c r="CN123" s="67" t="s">
        <v>168</v>
      </c>
      <c r="CO123" s="68">
        <v>44865</v>
      </c>
      <c r="CP123" s="185" t="s">
        <v>578</v>
      </c>
      <c r="CQ123" s="67" t="s">
        <v>584</v>
      </c>
      <c r="CR123" s="67" t="s">
        <v>631</v>
      </c>
      <c r="CS123" s="69">
        <v>4598900</v>
      </c>
      <c r="CT123" s="69"/>
      <c r="CU123" s="69"/>
      <c r="CV123" s="69">
        <v>7</v>
      </c>
      <c r="CW123" s="69">
        <v>32</v>
      </c>
      <c r="CX123" s="69">
        <v>0</v>
      </c>
      <c r="CY123" s="69">
        <v>0</v>
      </c>
      <c r="CZ123" s="69">
        <v>0</v>
      </c>
      <c r="DA123" s="69">
        <v>0</v>
      </c>
      <c r="DG123" t="str">
        <f t="shared" si="6"/>
        <v>CO</v>
      </c>
    </row>
    <row r="124" spans="1:111">
      <c r="A124" t="str">
        <f t="shared" si="7"/>
        <v>07CO</v>
      </c>
      <c r="B124" s="67" t="s">
        <v>6</v>
      </c>
      <c r="C124" s="67" t="s">
        <v>397</v>
      </c>
      <c r="D124" s="67" t="s">
        <v>398</v>
      </c>
      <c r="E124" s="68">
        <v>44804</v>
      </c>
      <c r="F124" s="185" t="s">
        <v>576</v>
      </c>
      <c r="G124" s="67" t="s">
        <v>584</v>
      </c>
      <c r="H124" s="69">
        <v>3</v>
      </c>
      <c r="I124" s="69">
        <v>0</v>
      </c>
      <c r="J124" s="69">
        <v>225</v>
      </c>
      <c r="K124" s="69">
        <v>294</v>
      </c>
      <c r="L124" s="69">
        <v>294</v>
      </c>
      <c r="M124" s="69">
        <v>0</v>
      </c>
      <c r="N124" s="69">
        <v>0</v>
      </c>
      <c r="O124" s="69">
        <v>0</v>
      </c>
      <c r="P124" s="69">
        <v>69</v>
      </c>
      <c r="Q124" s="80">
        <v>0</v>
      </c>
      <c r="R124" s="80">
        <v>3304021</v>
      </c>
      <c r="S124" s="80">
        <v>50000</v>
      </c>
      <c r="T124" s="80">
        <v>3254021</v>
      </c>
      <c r="U124" s="80">
        <v>3304021</v>
      </c>
      <c r="V124" s="80">
        <v>3182990</v>
      </c>
      <c r="W124" s="80">
        <v>0</v>
      </c>
      <c r="X124" s="80">
        <v>0</v>
      </c>
      <c r="Y124" s="80">
        <v>0</v>
      </c>
      <c r="Z124" s="80">
        <v>3182990</v>
      </c>
      <c r="AA124" s="80">
        <v>3174072</v>
      </c>
      <c r="AB124" s="80">
        <v>-8918</v>
      </c>
      <c r="AC124" s="69">
        <v>0</v>
      </c>
      <c r="AD124" s="69">
        <v>32</v>
      </c>
      <c r="AE124" s="69">
        <v>0</v>
      </c>
      <c r="AF124" s="80">
        <v>0</v>
      </c>
      <c r="AG124" s="80">
        <v>0</v>
      </c>
      <c r="AH124" s="69">
        <v>0</v>
      </c>
      <c r="AI124" s="69">
        <v>0</v>
      </c>
      <c r="AJ124" s="80">
        <v>0</v>
      </c>
      <c r="AK124" s="80">
        <v>0</v>
      </c>
      <c r="AL124" s="69">
        <v>0</v>
      </c>
      <c r="AM124" s="69">
        <v>0</v>
      </c>
      <c r="AN124" s="80">
        <v>0</v>
      </c>
      <c r="AO124" s="80">
        <v>0</v>
      </c>
      <c r="AP124" s="69">
        <v>0</v>
      </c>
      <c r="AQ124" s="69">
        <v>0</v>
      </c>
      <c r="AR124" s="80">
        <v>0</v>
      </c>
      <c r="AS124" s="80">
        <v>0</v>
      </c>
      <c r="AT124" s="69">
        <v>0</v>
      </c>
      <c r="AU124" s="69">
        <v>0</v>
      </c>
      <c r="AV124" s="80">
        <v>0</v>
      </c>
      <c r="AW124" s="80">
        <v>0</v>
      </c>
      <c r="AX124" s="69">
        <v>0</v>
      </c>
      <c r="AY124" s="69">
        <v>0</v>
      </c>
      <c r="AZ124" s="80">
        <v>0</v>
      </c>
      <c r="BA124" s="80">
        <v>10611</v>
      </c>
      <c r="BB124" s="69">
        <v>0</v>
      </c>
      <c r="BC124" s="69">
        <v>0</v>
      </c>
      <c r="BD124" s="80">
        <v>0</v>
      </c>
      <c r="BE124" s="80">
        <v>0</v>
      </c>
      <c r="BF124" s="69">
        <v>0</v>
      </c>
      <c r="BG124" s="69">
        <v>0</v>
      </c>
      <c r="BH124" s="80">
        <v>0</v>
      </c>
      <c r="BI124" s="80">
        <v>0</v>
      </c>
      <c r="BJ124" s="69">
        <v>0</v>
      </c>
      <c r="BK124" s="69">
        <v>0</v>
      </c>
      <c r="BL124" s="80">
        <v>0</v>
      </c>
      <c r="BM124" s="80">
        <v>0</v>
      </c>
      <c r="BN124" s="69">
        <v>0</v>
      </c>
      <c r="BO124" s="69">
        <v>0</v>
      </c>
      <c r="BP124" s="80">
        <v>0</v>
      </c>
      <c r="BQ124" s="80">
        <v>0</v>
      </c>
      <c r="BR124" s="69">
        <v>0</v>
      </c>
      <c r="BS124" s="69">
        <v>0</v>
      </c>
      <c r="BT124" s="80">
        <v>0</v>
      </c>
      <c r="BU124" s="80">
        <v>0</v>
      </c>
      <c r="BV124" s="69">
        <v>0</v>
      </c>
      <c r="BW124" s="69">
        <v>0</v>
      </c>
      <c r="BX124" s="80">
        <v>0</v>
      </c>
      <c r="BY124" s="80">
        <v>0</v>
      </c>
      <c r="BZ124" s="69">
        <v>0</v>
      </c>
      <c r="CA124" s="69">
        <v>0</v>
      </c>
      <c r="CB124" s="80">
        <v>0</v>
      </c>
      <c r="CC124" s="80">
        <v>10611</v>
      </c>
      <c r="CD124" s="69">
        <v>0</v>
      </c>
      <c r="CE124" s="69" t="s">
        <v>420</v>
      </c>
      <c r="CF124" s="69" t="s">
        <v>421</v>
      </c>
      <c r="CG124" s="69" t="s">
        <v>415</v>
      </c>
      <c r="CH124" s="69" t="s">
        <v>415</v>
      </c>
      <c r="CI124" s="69" t="s">
        <v>415</v>
      </c>
      <c r="CJ124" s="68" t="s">
        <v>415</v>
      </c>
      <c r="CK124" s="68">
        <v>45608</v>
      </c>
      <c r="CL124" s="185" t="s">
        <v>578</v>
      </c>
      <c r="CM124" s="67" t="s">
        <v>579</v>
      </c>
      <c r="CN124" s="67" t="s">
        <v>168</v>
      </c>
      <c r="CO124" s="68">
        <v>45365</v>
      </c>
      <c r="CP124" s="185" t="s">
        <v>583</v>
      </c>
      <c r="CQ124" s="67" t="s">
        <v>581</v>
      </c>
      <c r="CR124" s="67" t="s">
        <v>631</v>
      </c>
      <c r="CS124" s="69">
        <v>3303500</v>
      </c>
      <c r="CT124" s="69"/>
      <c r="CU124" s="69"/>
      <c r="CV124" s="69">
        <v>0</v>
      </c>
      <c r="CW124" s="69">
        <v>37</v>
      </c>
      <c r="CX124" s="69">
        <v>0</v>
      </c>
      <c r="CY124" s="69">
        <v>0</v>
      </c>
      <c r="CZ124" s="69">
        <v>0</v>
      </c>
      <c r="DA124" s="69">
        <v>0</v>
      </c>
      <c r="DG124" t="str">
        <f t="shared" si="6"/>
        <v>CO</v>
      </c>
    </row>
    <row r="125" spans="1:111">
      <c r="A125" t="str">
        <f t="shared" si="7"/>
        <v>07CO</v>
      </c>
      <c r="B125" s="67" t="s">
        <v>6</v>
      </c>
      <c r="C125" s="67" t="s">
        <v>322</v>
      </c>
      <c r="D125" s="67" t="s">
        <v>323</v>
      </c>
      <c r="E125" s="68">
        <v>44979</v>
      </c>
      <c r="F125" s="185" t="s">
        <v>583</v>
      </c>
      <c r="G125" s="67" t="s">
        <v>584</v>
      </c>
      <c r="H125" s="69">
        <v>1</v>
      </c>
      <c r="I125" s="69">
        <v>1</v>
      </c>
      <c r="J125" s="69">
        <v>210</v>
      </c>
      <c r="K125" s="69">
        <v>250</v>
      </c>
      <c r="L125" s="69">
        <v>250</v>
      </c>
      <c r="M125" s="69">
        <v>0</v>
      </c>
      <c r="N125" s="69">
        <v>0</v>
      </c>
      <c r="O125" s="69">
        <v>0</v>
      </c>
      <c r="P125" s="69">
        <v>40</v>
      </c>
      <c r="Q125" s="80">
        <v>0</v>
      </c>
      <c r="R125" s="80">
        <v>5438332</v>
      </c>
      <c r="S125" s="80">
        <v>52000</v>
      </c>
      <c r="T125" s="80">
        <v>5386332</v>
      </c>
      <c r="U125" s="80">
        <v>5435828</v>
      </c>
      <c r="V125" s="80">
        <v>5441055</v>
      </c>
      <c r="W125" s="80">
        <v>0</v>
      </c>
      <c r="X125" s="80">
        <v>0</v>
      </c>
      <c r="Y125" s="80">
        <v>0</v>
      </c>
      <c r="Z125" s="80">
        <v>5441055</v>
      </c>
      <c r="AA125" s="80">
        <v>5414623</v>
      </c>
      <c r="AB125" s="80">
        <v>-26432</v>
      </c>
      <c r="AC125" s="69">
        <v>-2504</v>
      </c>
      <c r="AD125" s="69">
        <v>24</v>
      </c>
      <c r="AE125" s="69">
        <v>0</v>
      </c>
      <c r="AF125" s="80">
        <v>0</v>
      </c>
      <c r="AG125" s="80">
        <v>-2504</v>
      </c>
      <c r="AH125" s="69">
        <v>0</v>
      </c>
      <c r="AI125" s="69">
        <v>0</v>
      </c>
      <c r="AJ125" s="80">
        <v>0</v>
      </c>
      <c r="AK125" s="80">
        <v>0</v>
      </c>
      <c r="AL125" s="69">
        <v>0</v>
      </c>
      <c r="AM125" s="69">
        <v>0</v>
      </c>
      <c r="AN125" s="80">
        <v>0</v>
      </c>
      <c r="AO125" s="80">
        <v>0</v>
      </c>
      <c r="AP125" s="69">
        <v>0</v>
      </c>
      <c r="AQ125" s="69">
        <v>0</v>
      </c>
      <c r="AR125" s="80">
        <v>0</v>
      </c>
      <c r="AS125" s="80">
        <v>0</v>
      </c>
      <c r="AT125" s="69">
        <v>0</v>
      </c>
      <c r="AU125" s="69">
        <v>0</v>
      </c>
      <c r="AV125" s="80">
        <v>0</v>
      </c>
      <c r="AW125" s="80">
        <v>0</v>
      </c>
      <c r="AX125" s="69">
        <v>0</v>
      </c>
      <c r="AY125" s="69">
        <v>0</v>
      </c>
      <c r="AZ125" s="80">
        <v>0</v>
      </c>
      <c r="BA125" s="80">
        <v>0</v>
      </c>
      <c r="BB125" s="69">
        <v>0</v>
      </c>
      <c r="BC125" s="69">
        <v>0</v>
      </c>
      <c r="BD125" s="80">
        <v>0</v>
      </c>
      <c r="BE125" s="80">
        <v>0</v>
      </c>
      <c r="BF125" s="69">
        <v>0</v>
      </c>
      <c r="BG125" s="69">
        <v>0</v>
      </c>
      <c r="BH125" s="80">
        <v>0</v>
      </c>
      <c r="BI125" s="80">
        <v>0</v>
      </c>
      <c r="BJ125" s="69">
        <v>0</v>
      </c>
      <c r="BK125" s="69">
        <v>0</v>
      </c>
      <c r="BL125" s="80">
        <v>0</v>
      </c>
      <c r="BM125" s="80">
        <v>0</v>
      </c>
      <c r="BN125" s="69">
        <v>0</v>
      </c>
      <c r="BO125" s="69">
        <v>0</v>
      </c>
      <c r="BP125" s="80">
        <v>0</v>
      </c>
      <c r="BQ125" s="80">
        <v>0</v>
      </c>
      <c r="BR125" s="69">
        <v>0</v>
      </c>
      <c r="BS125" s="69">
        <v>0</v>
      </c>
      <c r="BT125" s="80">
        <v>0</v>
      </c>
      <c r="BU125" s="80">
        <v>0</v>
      </c>
      <c r="BV125" s="69">
        <v>0</v>
      </c>
      <c r="BW125" s="69">
        <v>0</v>
      </c>
      <c r="BX125" s="80">
        <v>0</v>
      </c>
      <c r="BY125" s="80">
        <v>0</v>
      </c>
      <c r="BZ125" s="69">
        <v>0</v>
      </c>
      <c r="CA125" s="69">
        <v>0</v>
      </c>
      <c r="CB125" s="80">
        <v>0</v>
      </c>
      <c r="CC125" s="80">
        <v>-2504</v>
      </c>
      <c r="CD125" s="69">
        <v>0</v>
      </c>
      <c r="CE125" s="69" t="s">
        <v>426</v>
      </c>
      <c r="CF125" s="69" t="s">
        <v>427</v>
      </c>
      <c r="CG125" s="69" t="s">
        <v>415</v>
      </c>
      <c r="CH125" s="69" t="s">
        <v>415</v>
      </c>
      <c r="CI125" s="69" t="s">
        <v>415</v>
      </c>
      <c r="CJ125" s="68" t="s">
        <v>415</v>
      </c>
      <c r="CK125" s="68">
        <v>45630</v>
      </c>
      <c r="CL125" s="185" t="s">
        <v>578</v>
      </c>
      <c r="CM125" s="67" t="s">
        <v>579</v>
      </c>
      <c r="CN125" s="67" t="s">
        <v>168</v>
      </c>
      <c r="CO125" s="68">
        <v>45511</v>
      </c>
      <c r="CP125" s="185" t="s">
        <v>576</v>
      </c>
      <c r="CQ125" s="67" t="s">
        <v>579</v>
      </c>
      <c r="CR125" s="67" t="s">
        <v>632</v>
      </c>
      <c r="CS125" s="69">
        <v>5496384.1500000004</v>
      </c>
      <c r="CT125" s="69"/>
      <c r="CU125" s="69"/>
      <c r="CV125" s="69">
        <v>0</v>
      </c>
      <c r="CW125" s="69">
        <v>16</v>
      </c>
      <c r="CX125" s="69">
        <v>0</v>
      </c>
      <c r="CY125" s="69">
        <v>0</v>
      </c>
      <c r="CZ125" s="69">
        <v>0</v>
      </c>
      <c r="DA125" s="69">
        <v>0</v>
      </c>
      <c r="DG125" t="str">
        <f t="shared" si="6"/>
        <v>CO</v>
      </c>
    </row>
    <row r="126" spans="1:111">
      <c r="A126" t="str">
        <f t="shared" si="7"/>
        <v>07CO</v>
      </c>
      <c r="B126" s="67" t="s">
        <v>6</v>
      </c>
      <c r="C126" s="67" t="s">
        <v>399</v>
      </c>
      <c r="D126" s="67" t="s">
        <v>400</v>
      </c>
      <c r="E126" s="68">
        <v>45014</v>
      </c>
      <c r="F126" s="185" t="s">
        <v>583</v>
      </c>
      <c r="G126" s="67" t="s">
        <v>584</v>
      </c>
      <c r="H126" s="69">
        <v>1</v>
      </c>
      <c r="I126" s="69">
        <v>0</v>
      </c>
      <c r="J126" s="69">
        <v>210</v>
      </c>
      <c r="K126" s="69">
        <v>273</v>
      </c>
      <c r="L126" s="69">
        <v>269</v>
      </c>
      <c r="M126" s="69">
        <v>4</v>
      </c>
      <c r="N126" s="69">
        <v>0</v>
      </c>
      <c r="O126" s="69">
        <v>0</v>
      </c>
      <c r="P126" s="69">
        <v>63</v>
      </c>
      <c r="Q126" s="80">
        <v>0</v>
      </c>
      <c r="R126" s="80">
        <v>4477908</v>
      </c>
      <c r="S126" s="80">
        <v>50000</v>
      </c>
      <c r="T126" s="80">
        <v>4427908</v>
      </c>
      <c r="U126" s="80">
        <v>4477908</v>
      </c>
      <c r="V126" s="80">
        <v>4516174</v>
      </c>
      <c r="W126" s="80">
        <v>0</v>
      </c>
      <c r="X126" s="80">
        <v>0</v>
      </c>
      <c r="Y126" s="80">
        <v>0</v>
      </c>
      <c r="Z126" s="80">
        <v>4516174</v>
      </c>
      <c r="AA126" s="80">
        <v>4513509</v>
      </c>
      <c r="AB126" s="80">
        <v>-2665</v>
      </c>
      <c r="AC126" s="69">
        <v>0</v>
      </c>
      <c r="AD126" s="69">
        <v>38</v>
      </c>
      <c r="AE126" s="69">
        <v>0</v>
      </c>
      <c r="AF126" s="80">
        <v>0</v>
      </c>
      <c r="AG126" s="80">
        <v>0</v>
      </c>
      <c r="AH126" s="69">
        <v>0</v>
      </c>
      <c r="AI126" s="69">
        <v>0</v>
      </c>
      <c r="AJ126" s="80">
        <v>0</v>
      </c>
      <c r="AK126" s="80">
        <v>5793</v>
      </c>
      <c r="AL126" s="69">
        <v>0</v>
      </c>
      <c r="AM126" s="69">
        <v>0</v>
      </c>
      <c r="AN126" s="80">
        <v>0</v>
      </c>
      <c r="AO126" s="80">
        <v>0</v>
      </c>
      <c r="AP126" s="69">
        <v>0</v>
      </c>
      <c r="AQ126" s="69">
        <v>0</v>
      </c>
      <c r="AR126" s="80">
        <v>0</v>
      </c>
      <c r="AS126" s="80">
        <v>0</v>
      </c>
      <c r="AT126" s="69">
        <v>0</v>
      </c>
      <c r="AU126" s="69">
        <v>0</v>
      </c>
      <c r="AV126" s="80">
        <v>0</v>
      </c>
      <c r="AW126" s="80">
        <v>0</v>
      </c>
      <c r="AX126" s="69">
        <v>0</v>
      </c>
      <c r="AY126" s="69">
        <v>0</v>
      </c>
      <c r="AZ126" s="80">
        <v>0</v>
      </c>
      <c r="BA126" s="80">
        <v>0</v>
      </c>
      <c r="BB126" s="69">
        <v>0</v>
      </c>
      <c r="BC126" s="69">
        <v>0</v>
      </c>
      <c r="BD126" s="80">
        <v>0</v>
      </c>
      <c r="BE126" s="80">
        <v>0</v>
      </c>
      <c r="BF126" s="69">
        <v>0</v>
      </c>
      <c r="BG126" s="69">
        <v>0</v>
      </c>
      <c r="BH126" s="80">
        <v>0</v>
      </c>
      <c r="BI126" s="80">
        <v>0</v>
      </c>
      <c r="BJ126" s="69">
        <v>0</v>
      </c>
      <c r="BK126" s="69">
        <v>0</v>
      </c>
      <c r="BL126" s="80">
        <v>0</v>
      </c>
      <c r="BM126" s="80">
        <v>0</v>
      </c>
      <c r="BN126" s="69">
        <v>0</v>
      </c>
      <c r="BO126" s="69">
        <v>0</v>
      </c>
      <c r="BP126" s="80">
        <v>0</v>
      </c>
      <c r="BQ126" s="80">
        <v>0</v>
      </c>
      <c r="BR126" s="69">
        <v>0</v>
      </c>
      <c r="BS126" s="69">
        <v>0</v>
      </c>
      <c r="BT126" s="80">
        <v>0</v>
      </c>
      <c r="BU126" s="80">
        <v>0</v>
      </c>
      <c r="BV126" s="69">
        <v>0</v>
      </c>
      <c r="BW126" s="69">
        <v>0</v>
      </c>
      <c r="BX126" s="80">
        <v>0</v>
      </c>
      <c r="BY126" s="80">
        <v>0</v>
      </c>
      <c r="BZ126" s="69">
        <v>0</v>
      </c>
      <c r="CA126" s="69">
        <v>0</v>
      </c>
      <c r="CB126" s="80">
        <v>0</v>
      </c>
      <c r="CC126" s="80">
        <v>5793</v>
      </c>
      <c r="CD126" s="69">
        <v>0</v>
      </c>
      <c r="CE126" s="69" t="s">
        <v>453</v>
      </c>
      <c r="CF126" s="69" t="s">
        <v>454</v>
      </c>
      <c r="CG126" s="69" t="s">
        <v>415</v>
      </c>
      <c r="CH126" s="69" t="s">
        <v>415</v>
      </c>
      <c r="CI126" s="69" t="s">
        <v>415</v>
      </c>
      <c r="CJ126" s="68" t="s">
        <v>415</v>
      </c>
      <c r="CK126" s="68">
        <v>45565</v>
      </c>
      <c r="CL126" s="185" t="s">
        <v>576</v>
      </c>
      <c r="CM126" s="67" t="s">
        <v>579</v>
      </c>
      <c r="CN126" s="67" t="s">
        <v>168</v>
      </c>
      <c r="CO126" s="68">
        <v>45455</v>
      </c>
      <c r="CP126" s="185" t="s">
        <v>580</v>
      </c>
      <c r="CQ126" s="67" t="s">
        <v>581</v>
      </c>
      <c r="CR126" s="67" t="s">
        <v>631</v>
      </c>
      <c r="CS126" s="69">
        <v>4643300</v>
      </c>
      <c r="CT126" s="69"/>
      <c r="CU126" s="69"/>
      <c r="CV126" s="69">
        <v>0</v>
      </c>
      <c r="CW126" s="69">
        <v>25</v>
      </c>
      <c r="CX126" s="69">
        <v>0</v>
      </c>
      <c r="CY126" s="69">
        <v>0</v>
      </c>
      <c r="CZ126" s="69">
        <v>0</v>
      </c>
      <c r="DA126" s="69">
        <v>0</v>
      </c>
      <c r="DG126" t="str">
        <f t="shared" si="6"/>
        <v>CO</v>
      </c>
    </row>
    <row r="127" spans="1:111">
      <c r="A127" t="str">
        <f t="shared" si="7"/>
        <v>07CO</v>
      </c>
      <c r="B127" s="67" t="s">
        <v>6</v>
      </c>
      <c r="C127" s="67" t="s">
        <v>573</v>
      </c>
      <c r="D127" s="67" t="s">
        <v>633</v>
      </c>
      <c r="E127" s="68">
        <v>45266</v>
      </c>
      <c r="F127" s="185" t="s">
        <v>578</v>
      </c>
      <c r="G127" s="67" t="s">
        <v>581</v>
      </c>
      <c r="H127" s="69">
        <v>5</v>
      </c>
      <c r="I127" s="69">
        <v>0</v>
      </c>
      <c r="J127" s="69">
        <v>140</v>
      </c>
      <c r="K127" s="69">
        <v>153</v>
      </c>
      <c r="L127" s="69">
        <v>142</v>
      </c>
      <c r="M127" s="69">
        <v>11</v>
      </c>
      <c r="N127" s="69">
        <v>0</v>
      </c>
      <c r="O127" s="69">
        <v>0</v>
      </c>
      <c r="P127" s="69">
        <v>13</v>
      </c>
      <c r="Q127" s="80">
        <v>0</v>
      </c>
      <c r="R127" s="80">
        <v>908274</v>
      </c>
      <c r="S127" s="80">
        <v>50000</v>
      </c>
      <c r="T127" s="80">
        <v>858274</v>
      </c>
      <c r="U127" s="80">
        <v>908274</v>
      </c>
      <c r="V127" s="80">
        <v>908491</v>
      </c>
      <c r="W127" s="80">
        <v>0</v>
      </c>
      <c r="X127" s="80">
        <v>0</v>
      </c>
      <c r="Y127" s="80">
        <v>0</v>
      </c>
      <c r="Z127" s="80">
        <v>908491</v>
      </c>
      <c r="AA127" s="80">
        <v>908491</v>
      </c>
      <c r="AB127" s="80">
        <v>0</v>
      </c>
      <c r="AC127" s="69">
        <v>0</v>
      </c>
      <c r="AD127" s="69">
        <v>6</v>
      </c>
      <c r="AE127" s="69">
        <v>0</v>
      </c>
      <c r="AF127" s="80">
        <v>0</v>
      </c>
      <c r="AG127" s="80">
        <v>0</v>
      </c>
      <c r="AH127" s="69">
        <v>0</v>
      </c>
      <c r="AI127" s="69">
        <v>0</v>
      </c>
      <c r="AJ127" s="80">
        <v>0</v>
      </c>
      <c r="AK127" s="80">
        <v>0</v>
      </c>
      <c r="AL127" s="69">
        <v>0</v>
      </c>
      <c r="AM127" s="69">
        <v>0</v>
      </c>
      <c r="AN127" s="80">
        <v>0</v>
      </c>
      <c r="AO127" s="80">
        <v>0</v>
      </c>
      <c r="AP127" s="69">
        <v>0</v>
      </c>
      <c r="AQ127" s="69">
        <v>0</v>
      </c>
      <c r="AR127" s="80">
        <v>0</v>
      </c>
      <c r="AS127" s="80">
        <v>0</v>
      </c>
      <c r="AT127" s="69">
        <v>0</v>
      </c>
      <c r="AU127" s="69">
        <v>0</v>
      </c>
      <c r="AV127" s="80">
        <v>0</v>
      </c>
      <c r="AW127" s="80">
        <v>0</v>
      </c>
      <c r="AX127" s="69">
        <v>0</v>
      </c>
      <c r="AY127" s="69">
        <v>0</v>
      </c>
      <c r="AZ127" s="80">
        <v>0</v>
      </c>
      <c r="BA127" s="80">
        <v>0</v>
      </c>
      <c r="BB127" s="69">
        <v>0</v>
      </c>
      <c r="BC127" s="69">
        <v>0</v>
      </c>
      <c r="BD127" s="80">
        <v>0</v>
      </c>
      <c r="BE127" s="80">
        <v>0</v>
      </c>
      <c r="BF127" s="69">
        <v>0</v>
      </c>
      <c r="BG127" s="69">
        <v>0</v>
      </c>
      <c r="BH127" s="80">
        <v>0</v>
      </c>
      <c r="BI127" s="80">
        <v>0</v>
      </c>
      <c r="BJ127" s="69">
        <v>0</v>
      </c>
      <c r="BK127" s="69">
        <v>0</v>
      </c>
      <c r="BL127" s="80">
        <v>0</v>
      </c>
      <c r="BM127" s="80">
        <v>0</v>
      </c>
      <c r="BN127" s="69">
        <v>0</v>
      </c>
      <c r="BO127" s="69">
        <v>0</v>
      </c>
      <c r="BP127" s="80">
        <v>0</v>
      </c>
      <c r="BQ127" s="80">
        <v>0</v>
      </c>
      <c r="BR127" s="69">
        <v>0</v>
      </c>
      <c r="BS127" s="69">
        <v>0</v>
      </c>
      <c r="BT127" s="80">
        <v>0</v>
      </c>
      <c r="BU127" s="80">
        <v>0</v>
      </c>
      <c r="BV127" s="69">
        <v>0</v>
      </c>
      <c r="BW127" s="69">
        <v>0</v>
      </c>
      <c r="BX127" s="80">
        <v>0</v>
      </c>
      <c r="BY127" s="80">
        <v>0</v>
      </c>
      <c r="BZ127" s="69">
        <v>0</v>
      </c>
      <c r="CA127" s="69">
        <v>0</v>
      </c>
      <c r="CB127" s="80">
        <v>0</v>
      </c>
      <c r="CC127" s="80">
        <v>0</v>
      </c>
      <c r="CD127" s="69">
        <v>0</v>
      </c>
      <c r="CE127" s="69" t="s">
        <v>432</v>
      </c>
      <c r="CF127" s="69" t="s">
        <v>433</v>
      </c>
      <c r="CG127" s="69" t="s">
        <v>415</v>
      </c>
      <c r="CH127" s="69" t="s">
        <v>415</v>
      </c>
      <c r="CI127" s="69" t="s">
        <v>415</v>
      </c>
      <c r="CJ127" s="68" t="s">
        <v>415</v>
      </c>
      <c r="CK127" s="68">
        <v>45656</v>
      </c>
      <c r="CL127" s="185" t="s">
        <v>578</v>
      </c>
      <c r="CM127" s="67" t="s">
        <v>579</v>
      </c>
      <c r="CN127" s="67" t="s">
        <v>168</v>
      </c>
      <c r="CO127" s="68">
        <v>45551</v>
      </c>
      <c r="CP127" s="185" t="s">
        <v>576</v>
      </c>
      <c r="CQ127" s="67" t="s">
        <v>579</v>
      </c>
      <c r="CR127" s="67" t="s">
        <v>634</v>
      </c>
      <c r="CS127" s="69">
        <v>1515975</v>
      </c>
      <c r="CT127" s="69"/>
      <c r="CU127" s="69"/>
      <c r="CV127" s="69">
        <v>0</v>
      </c>
      <c r="CW127" s="69">
        <v>7</v>
      </c>
      <c r="CX127" s="69">
        <v>0</v>
      </c>
      <c r="CY127" s="69">
        <v>0</v>
      </c>
      <c r="CZ127" s="69">
        <v>0</v>
      </c>
      <c r="DA127" s="69">
        <v>0</v>
      </c>
      <c r="DG127" t="str">
        <f t="shared" si="6"/>
        <v>CO</v>
      </c>
    </row>
    <row r="128" spans="1:111">
      <c r="A128" t="str">
        <f t="shared" si="7"/>
        <v>07DO</v>
      </c>
      <c r="B128" s="67" t="s">
        <v>6</v>
      </c>
      <c r="C128" s="67" t="s">
        <v>302</v>
      </c>
      <c r="D128" s="67" t="s">
        <v>303</v>
      </c>
      <c r="E128" s="68">
        <v>44237</v>
      </c>
      <c r="F128" s="185" t="s">
        <v>583</v>
      </c>
      <c r="G128" s="67" t="s">
        <v>586</v>
      </c>
      <c r="H128" s="69">
        <v>1</v>
      </c>
      <c r="I128" s="69">
        <v>3</v>
      </c>
      <c r="J128" s="69">
        <v>240</v>
      </c>
      <c r="K128" s="69">
        <v>887</v>
      </c>
      <c r="L128" s="69">
        <v>1039</v>
      </c>
      <c r="M128" s="69">
        <v>-152</v>
      </c>
      <c r="N128" s="69">
        <v>152</v>
      </c>
      <c r="O128" s="69">
        <v>0</v>
      </c>
      <c r="P128" s="69">
        <v>647</v>
      </c>
      <c r="Q128" s="80">
        <v>0</v>
      </c>
      <c r="R128" s="80">
        <v>6131310</v>
      </c>
      <c r="S128" s="80">
        <v>61000</v>
      </c>
      <c r="T128" s="80">
        <v>6070310</v>
      </c>
      <c r="U128" s="80">
        <v>6338797</v>
      </c>
      <c r="V128" s="80">
        <v>6305080</v>
      </c>
      <c r="W128" s="80">
        <v>-570912</v>
      </c>
      <c r="X128" s="80">
        <v>0</v>
      </c>
      <c r="Y128" s="80">
        <v>-570912</v>
      </c>
      <c r="Z128" s="80">
        <v>5734168</v>
      </c>
      <c r="AA128" s="80">
        <v>5526680</v>
      </c>
      <c r="AB128" s="80">
        <v>0</v>
      </c>
      <c r="AC128" s="69">
        <v>207487</v>
      </c>
      <c r="AD128" s="69">
        <v>178</v>
      </c>
      <c r="AE128" s="69">
        <v>0</v>
      </c>
      <c r="AF128" s="80">
        <v>0</v>
      </c>
      <c r="AG128" s="80">
        <v>15789</v>
      </c>
      <c r="AH128" s="69">
        <v>0</v>
      </c>
      <c r="AI128" s="69">
        <v>0</v>
      </c>
      <c r="AJ128" s="80">
        <v>0</v>
      </c>
      <c r="AK128" s="80">
        <v>0</v>
      </c>
      <c r="AL128" s="69">
        <v>0</v>
      </c>
      <c r="AM128" s="69">
        <v>0</v>
      </c>
      <c r="AN128" s="80">
        <v>0</v>
      </c>
      <c r="AO128" s="80">
        <v>0</v>
      </c>
      <c r="AP128" s="69">
        <v>0</v>
      </c>
      <c r="AQ128" s="69">
        <v>0</v>
      </c>
      <c r="AR128" s="80">
        <v>0</v>
      </c>
      <c r="AS128" s="80">
        <v>0</v>
      </c>
      <c r="AT128" s="69">
        <v>0</v>
      </c>
      <c r="AU128" s="69">
        <v>0</v>
      </c>
      <c r="AV128" s="80">
        <v>0</v>
      </c>
      <c r="AW128" s="80">
        <v>0</v>
      </c>
      <c r="AX128" s="69">
        <v>0</v>
      </c>
      <c r="AY128" s="69">
        <v>0</v>
      </c>
      <c r="AZ128" s="80">
        <v>0</v>
      </c>
      <c r="BA128" s="80">
        <v>0</v>
      </c>
      <c r="BB128" s="69">
        <v>0</v>
      </c>
      <c r="BC128" s="69">
        <v>0</v>
      </c>
      <c r="BD128" s="80">
        <v>0</v>
      </c>
      <c r="BE128" s="80">
        <v>0</v>
      </c>
      <c r="BF128" s="69">
        <v>0</v>
      </c>
      <c r="BG128" s="69">
        <v>0</v>
      </c>
      <c r="BH128" s="80">
        <v>0</v>
      </c>
      <c r="BI128" s="80">
        <v>0</v>
      </c>
      <c r="BJ128" s="69">
        <v>0</v>
      </c>
      <c r="BK128" s="69">
        <v>0</v>
      </c>
      <c r="BL128" s="80">
        <v>0</v>
      </c>
      <c r="BM128" s="80">
        <v>207487</v>
      </c>
      <c r="BN128" s="69">
        <v>0</v>
      </c>
      <c r="BO128" s="69">
        <v>0</v>
      </c>
      <c r="BP128" s="80">
        <v>0</v>
      </c>
      <c r="BQ128" s="80">
        <v>0</v>
      </c>
      <c r="BR128" s="69">
        <v>0</v>
      </c>
      <c r="BS128" s="69">
        <v>0</v>
      </c>
      <c r="BT128" s="80">
        <v>0</v>
      </c>
      <c r="BU128" s="80">
        <v>0</v>
      </c>
      <c r="BV128" s="69">
        <v>0</v>
      </c>
      <c r="BW128" s="69">
        <v>0</v>
      </c>
      <c r="BX128" s="80">
        <v>0</v>
      </c>
      <c r="BY128" s="80">
        <v>0</v>
      </c>
      <c r="BZ128" s="69">
        <v>0</v>
      </c>
      <c r="CA128" s="69">
        <v>0</v>
      </c>
      <c r="CB128" s="80">
        <v>0</v>
      </c>
      <c r="CC128" s="80">
        <v>223276</v>
      </c>
      <c r="CD128" s="69">
        <v>0</v>
      </c>
      <c r="CE128" s="69" t="s">
        <v>567</v>
      </c>
      <c r="CF128" s="69" t="s">
        <v>568</v>
      </c>
      <c r="CG128" s="69" t="s">
        <v>415</v>
      </c>
      <c r="CH128" s="69" t="s">
        <v>415</v>
      </c>
      <c r="CI128" s="69" t="s">
        <v>415</v>
      </c>
      <c r="CJ128" s="68" t="s">
        <v>415</v>
      </c>
      <c r="CK128" s="68">
        <v>45565</v>
      </c>
      <c r="CL128" s="185" t="s">
        <v>576</v>
      </c>
      <c r="CM128" s="67" t="s">
        <v>579</v>
      </c>
      <c r="CN128" s="67" t="s">
        <v>168</v>
      </c>
      <c r="CO128" s="68">
        <v>45422</v>
      </c>
      <c r="CP128" s="185" t="s">
        <v>580</v>
      </c>
      <c r="CQ128" s="67" t="s">
        <v>581</v>
      </c>
      <c r="CR128" s="67" t="s">
        <v>632</v>
      </c>
      <c r="CS128" s="69">
        <v>6350300</v>
      </c>
      <c r="CT128" s="69"/>
      <c r="CU128" s="69"/>
      <c r="CV128" s="69">
        <v>0</v>
      </c>
      <c r="CW128" s="69">
        <v>55</v>
      </c>
      <c r="CX128" s="69">
        <v>0</v>
      </c>
      <c r="CY128" s="69">
        <v>0</v>
      </c>
      <c r="CZ128" s="69">
        <v>0</v>
      </c>
      <c r="DA128" s="69">
        <v>0</v>
      </c>
      <c r="DG128" t="str">
        <f t="shared" si="6"/>
        <v>DO</v>
      </c>
    </row>
    <row r="129" spans="1:111">
      <c r="A129" t="str">
        <f t="shared" ref="A129:A144" si="8">CONCATENATE(B129,DG129)</f>
        <v>07DO</v>
      </c>
      <c r="B129" s="67" t="s">
        <v>6</v>
      </c>
      <c r="C129" s="67" t="s">
        <v>395</v>
      </c>
      <c r="D129" s="67" t="s">
        <v>396</v>
      </c>
      <c r="E129" s="68">
        <v>44937</v>
      </c>
      <c r="F129" s="185" t="s">
        <v>583</v>
      </c>
      <c r="G129" s="67" t="s">
        <v>584</v>
      </c>
      <c r="H129" s="69">
        <v>1</v>
      </c>
      <c r="I129" s="69">
        <v>0</v>
      </c>
      <c r="J129" s="69">
        <v>180</v>
      </c>
      <c r="K129" s="69">
        <v>241</v>
      </c>
      <c r="L129" s="69">
        <v>241</v>
      </c>
      <c r="M129" s="69">
        <v>0</v>
      </c>
      <c r="N129" s="69">
        <v>0</v>
      </c>
      <c r="O129" s="69">
        <v>0</v>
      </c>
      <c r="P129" s="69">
        <v>61</v>
      </c>
      <c r="Q129" s="80">
        <v>0</v>
      </c>
      <c r="R129" s="80">
        <v>5191258</v>
      </c>
      <c r="S129" s="80">
        <v>55000</v>
      </c>
      <c r="T129" s="80">
        <v>5136258</v>
      </c>
      <c r="U129" s="80">
        <v>5191258</v>
      </c>
      <c r="V129" s="80">
        <v>5651758</v>
      </c>
      <c r="W129" s="80">
        <v>0</v>
      </c>
      <c r="X129" s="80">
        <v>0</v>
      </c>
      <c r="Y129" s="80">
        <v>0</v>
      </c>
      <c r="Z129" s="80">
        <v>5651758</v>
      </c>
      <c r="AA129" s="80">
        <v>5623798</v>
      </c>
      <c r="AB129" s="80">
        <v>-27960</v>
      </c>
      <c r="AC129" s="69">
        <v>0</v>
      </c>
      <c r="AD129" s="69">
        <v>24</v>
      </c>
      <c r="AE129" s="69">
        <v>0</v>
      </c>
      <c r="AF129" s="80">
        <v>0</v>
      </c>
      <c r="AG129" s="80">
        <v>0</v>
      </c>
      <c r="AH129" s="69">
        <v>0</v>
      </c>
      <c r="AI129" s="69">
        <v>0</v>
      </c>
      <c r="AJ129" s="80">
        <v>0</v>
      </c>
      <c r="AK129" s="80">
        <v>17807</v>
      </c>
      <c r="AL129" s="69">
        <v>0</v>
      </c>
      <c r="AM129" s="69">
        <v>0</v>
      </c>
      <c r="AN129" s="80">
        <v>0</v>
      </c>
      <c r="AO129" s="80">
        <v>0</v>
      </c>
      <c r="AP129" s="69">
        <v>0</v>
      </c>
      <c r="AQ129" s="69">
        <v>0</v>
      </c>
      <c r="AR129" s="80">
        <v>0</v>
      </c>
      <c r="AS129" s="80">
        <v>0</v>
      </c>
      <c r="AT129" s="69">
        <v>0</v>
      </c>
      <c r="AU129" s="69">
        <v>0</v>
      </c>
      <c r="AV129" s="80">
        <v>0</v>
      </c>
      <c r="AW129" s="80">
        <v>0</v>
      </c>
      <c r="AX129" s="69">
        <v>0</v>
      </c>
      <c r="AY129" s="69">
        <v>0</v>
      </c>
      <c r="AZ129" s="80">
        <v>0</v>
      </c>
      <c r="BA129" s="80">
        <v>0</v>
      </c>
      <c r="BB129" s="69">
        <v>0</v>
      </c>
      <c r="BC129" s="69">
        <v>0</v>
      </c>
      <c r="BD129" s="80">
        <v>0</v>
      </c>
      <c r="BE129" s="80">
        <v>0</v>
      </c>
      <c r="BF129" s="69">
        <v>0</v>
      </c>
      <c r="BG129" s="69">
        <v>0</v>
      </c>
      <c r="BH129" s="80">
        <v>0</v>
      </c>
      <c r="BI129" s="80">
        <v>0</v>
      </c>
      <c r="BJ129" s="69">
        <v>0</v>
      </c>
      <c r="BK129" s="69">
        <v>0</v>
      </c>
      <c r="BL129" s="80">
        <v>0</v>
      </c>
      <c r="BM129" s="80">
        <v>0</v>
      </c>
      <c r="BN129" s="69">
        <v>0</v>
      </c>
      <c r="BO129" s="69">
        <v>0</v>
      </c>
      <c r="BP129" s="80">
        <v>0</v>
      </c>
      <c r="BQ129" s="80">
        <v>0</v>
      </c>
      <c r="BR129" s="69">
        <v>0</v>
      </c>
      <c r="BS129" s="69">
        <v>14</v>
      </c>
      <c r="BT129" s="80">
        <v>0</v>
      </c>
      <c r="BU129" s="80">
        <v>0</v>
      </c>
      <c r="BV129" s="69">
        <v>0</v>
      </c>
      <c r="BW129" s="69">
        <v>0</v>
      </c>
      <c r="BX129" s="80">
        <v>0</v>
      </c>
      <c r="BY129" s="80">
        <v>0</v>
      </c>
      <c r="BZ129" s="69">
        <v>0</v>
      </c>
      <c r="CA129" s="69">
        <v>14</v>
      </c>
      <c r="CB129" s="80">
        <v>0</v>
      </c>
      <c r="CC129" s="80">
        <v>17807</v>
      </c>
      <c r="CD129" s="69">
        <v>0</v>
      </c>
      <c r="CE129" s="69" t="s">
        <v>453</v>
      </c>
      <c r="CF129" s="69" t="s">
        <v>454</v>
      </c>
      <c r="CG129" s="69" t="s">
        <v>415</v>
      </c>
      <c r="CH129" s="69" t="s">
        <v>415</v>
      </c>
      <c r="CI129" s="69" t="s">
        <v>415</v>
      </c>
      <c r="CJ129" s="68" t="s">
        <v>415</v>
      </c>
      <c r="CK129" s="68">
        <v>45488</v>
      </c>
      <c r="CL129" s="185" t="s">
        <v>576</v>
      </c>
      <c r="CM129" s="67" t="s">
        <v>579</v>
      </c>
      <c r="CN129" s="67" t="s">
        <v>168</v>
      </c>
      <c r="CO129" s="68">
        <v>45386</v>
      </c>
      <c r="CP129" s="185" t="s">
        <v>580</v>
      </c>
      <c r="CQ129" s="67" t="s">
        <v>581</v>
      </c>
      <c r="CR129" s="67" t="s">
        <v>632</v>
      </c>
      <c r="CS129" s="69">
        <v>5707113.6200000001</v>
      </c>
      <c r="CT129" s="69"/>
      <c r="CU129" s="69"/>
      <c r="CV129" s="69">
        <v>0</v>
      </c>
      <c r="CW129" s="69">
        <v>23</v>
      </c>
      <c r="CX129" s="69">
        <v>0</v>
      </c>
      <c r="CY129" s="69">
        <v>0</v>
      </c>
      <c r="CZ129" s="69">
        <v>0</v>
      </c>
      <c r="DA129" s="69">
        <v>0</v>
      </c>
      <c r="DG129" t="str">
        <f t="shared" ref="DG129:DG144" si="9">IF(LEFT(C129,1)="E","DO","CO")</f>
        <v>DO</v>
      </c>
    </row>
    <row r="130" spans="1:111">
      <c r="A130" t="str">
        <f t="shared" si="8"/>
        <v>07DO</v>
      </c>
      <c r="B130" s="67" t="s">
        <v>6</v>
      </c>
      <c r="C130" s="67" t="s">
        <v>304</v>
      </c>
      <c r="D130" s="67" t="s">
        <v>305</v>
      </c>
      <c r="E130" s="68">
        <v>44720</v>
      </c>
      <c r="F130" s="185" t="s">
        <v>580</v>
      </c>
      <c r="G130" s="67" t="s">
        <v>577</v>
      </c>
      <c r="H130" s="69">
        <v>1</v>
      </c>
      <c r="I130" s="69">
        <v>3</v>
      </c>
      <c r="J130" s="69">
        <v>285</v>
      </c>
      <c r="K130" s="69">
        <v>434</v>
      </c>
      <c r="L130" s="69">
        <v>434</v>
      </c>
      <c r="M130" s="69">
        <v>0</v>
      </c>
      <c r="N130" s="69">
        <v>0</v>
      </c>
      <c r="O130" s="69">
        <v>0</v>
      </c>
      <c r="P130" s="69">
        <v>37</v>
      </c>
      <c r="Q130" s="80">
        <v>112</v>
      </c>
      <c r="R130" s="80">
        <v>6091557</v>
      </c>
      <c r="S130" s="80">
        <v>50000</v>
      </c>
      <c r="T130" s="80">
        <v>6041557</v>
      </c>
      <c r="U130" s="80">
        <v>6416319</v>
      </c>
      <c r="V130" s="80">
        <v>6316136</v>
      </c>
      <c r="W130" s="80">
        <v>0</v>
      </c>
      <c r="X130" s="80">
        <v>0</v>
      </c>
      <c r="Y130" s="80">
        <v>0</v>
      </c>
      <c r="Z130" s="80">
        <v>6316136</v>
      </c>
      <c r="AA130" s="80">
        <v>6124596</v>
      </c>
      <c r="AB130" s="80">
        <v>-125432</v>
      </c>
      <c r="AC130" s="69">
        <v>324762</v>
      </c>
      <c r="AD130" s="69">
        <v>127</v>
      </c>
      <c r="AE130" s="69">
        <v>0</v>
      </c>
      <c r="AF130" s="80">
        <v>0</v>
      </c>
      <c r="AG130" s="80">
        <v>46638</v>
      </c>
      <c r="AH130" s="69">
        <v>13259</v>
      </c>
      <c r="AI130" s="69">
        <v>0</v>
      </c>
      <c r="AJ130" s="80">
        <v>54</v>
      </c>
      <c r="AK130" s="80">
        <v>314752</v>
      </c>
      <c r="AL130" s="69">
        <v>62190</v>
      </c>
      <c r="AM130" s="69">
        <v>0</v>
      </c>
      <c r="AN130" s="80">
        <v>0</v>
      </c>
      <c r="AO130" s="80">
        <v>0</v>
      </c>
      <c r="AP130" s="69">
        <v>0</v>
      </c>
      <c r="AQ130" s="69">
        <v>0</v>
      </c>
      <c r="AR130" s="80">
        <v>0</v>
      </c>
      <c r="AS130" s="80">
        <v>0</v>
      </c>
      <c r="AT130" s="69">
        <v>0</v>
      </c>
      <c r="AU130" s="69">
        <v>0</v>
      </c>
      <c r="AV130" s="80">
        <v>0</v>
      </c>
      <c r="AW130" s="80">
        <v>0</v>
      </c>
      <c r="AX130" s="69">
        <v>0</v>
      </c>
      <c r="AY130" s="69">
        <v>0</v>
      </c>
      <c r="AZ130" s="80">
        <v>0</v>
      </c>
      <c r="BA130" s="80">
        <v>0</v>
      </c>
      <c r="BB130" s="69">
        <v>0</v>
      </c>
      <c r="BC130" s="69">
        <v>0</v>
      </c>
      <c r="BD130" s="80">
        <v>0</v>
      </c>
      <c r="BE130" s="80">
        <v>0</v>
      </c>
      <c r="BF130" s="69">
        <v>0</v>
      </c>
      <c r="BG130" s="69">
        <v>0</v>
      </c>
      <c r="BH130" s="80">
        <v>0</v>
      </c>
      <c r="BI130" s="80">
        <v>0</v>
      </c>
      <c r="BJ130" s="69">
        <v>0</v>
      </c>
      <c r="BK130" s="69">
        <v>0</v>
      </c>
      <c r="BL130" s="80">
        <v>58</v>
      </c>
      <c r="BM130" s="80">
        <v>0</v>
      </c>
      <c r="BN130" s="69">
        <v>0</v>
      </c>
      <c r="BO130" s="69">
        <v>0</v>
      </c>
      <c r="BP130" s="80">
        <v>0</v>
      </c>
      <c r="BQ130" s="80">
        <v>0</v>
      </c>
      <c r="BR130" s="69">
        <v>0</v>
      </c>
      <c r="BS130" s="69">
        <v>0</v>
      </c>
      <c r="BT130" s="80">
        <v>0</v>
      </c>
      <c r="BU130" s="80">
        <v>0</v>
      </c>
      <c r="BV130" s="69">
        <v>0</v>
      </c>
      <c r="BW130" s="69">
        <v>0</v>
      </c>
      <c r="BX130" s="80">
        <v>0</v>
      </c>
      <c r="BY130" s="80">
        <v>0</v>
      </c>
      <c r="BZ130" s="69">
        <v>0</v>
      </c>
      <c r="CA130" s="69">
        <v>0</v>
      </c>
      <c r="CB130" s="80">
        <v>112</v>
      </c>
      <c r="CC130" s="80">
        <v>361390</v>
      </c>
      <c r="CD130" s="69">
        <v>75450</v>
      </c>
      <c r="CE130" s="69" t="s">
        <v>416</v>
      </c>
      <c r="CF130" s="69" t="s">
        <v>417</v>
      </c>
      <c r="CG130" s="69" t="s">
        <v>415</v>
      </c>
      <c r="CH130" s="69" t="s">
        <v>415</v>
      </c>
      <c r="CI130" s="69" t="s">
        <v>415</v>
      </c>
      <c r="CJ130" s="68" t="s">
        <v>415</v>
      </c>
      <c r="CK130" s="68">
        <v>45497</v>
      </c>
      <c r="CL130" s="185" t="s">
        <v>576</v>
      </c>
      <c r="CM130" s="67" t="s">
        <v>579</v>
      </c>
      <c r="CN130" s="67" t="s">
        <v>168</v>
      </c>
      <c r="CO130" s="68">
        <v>45362</v>
      </c>
      <c r="CP130" s="185" t="s">
        <v>583</v>
      </c>
      <c r="CQ130" s="67" t="s">
        <v>581</v>
      </c>
      <c r="CR130" s="67" t="s">
        <v>632</v>
      </c>
      <c r="CS130" s="69">
        <v>6992900</v>
      </c>
      <c r="CT130" s="69"/>
      <c r="CU130" s="69"/>
      <c r="CV130" s="69">
        <v>0</v>
      </c>
      <c r="CW130" s="69">
        <v>22</v>
      </c>
      <c r="CX130" s="69">
        <v>0</v>
      </c>
      <c r="CY130" s="69">
        <v>0</v>
      </c>
      <c r="CZ130" s="69">
        <v>0</v>
      </c>
      <c r="DA130" s="69">
        <v>0</v>
      </c>
      <c r="DG130" t="str">
        <f t="shared" si="9"/>
        <v>DO</v>
      </c>
    </row>
    <row r="131" spans="1:111">
      <c r="A131" t="str">
        <f t="shared" si="8"/>
        <v>07DO</v>
      </c>
      <c r="B131" s="67" t="s">
        <v>6</v>
      </c>
      <c r="C131" s="67" t="s">
        <v>306</v>
      </c>
      <c r="D131" s="67" t="s">
        <v>307</v>
      </c>
      <c r="E131" s="68">
        <v>44692</v>
      </c>
      <c r="F131" s="185" t="s">
        <v>580</v>
      </c>
      <c r="G131" s="67" t="s">
        <v>577</v>
      </c>
      <c r="H131" s="69">
        <v>2</v>
      </c>
      <c r="I131" s="69">
        <v>3</v>
      </c>
      <c r="J131" s="69">
        <v>400</v>
      </c>
      <c r="K131" s="69">
        <v>458</v>
      </c>
      <c r="L131" s="69">
        <v>458</v>
      </c>
      <c r="M131" s="69">
        <v>0</v>
      </c>
      <c r="N131" s="69">
        <v>0</v>
      </c>
      <c r="O131" s="69">
        <v>0</v>
      </c>
      <c r="P131" s="69">
        <v>58</v>
      </c>
      <c r="Q131" s="80">
        <v>0</v>
      </c>
      <c r="R131" s="80">
        <v>8986578</v>
      </c>
      <c r="S131" s="80">
        <v>71000</v>
      </c>
      <c r="T131" s="80">
        <v>8915578</v>
      </c>
      <c r="U131" s="80">
        <v>9084687</v>
      </c>
      <c r="V131" s="80">
        <v>9016111</v>
      </c>
      <c r="W131" s="80">
        <v>0</v>
      </c>
      <c r="X131" s="80">
        <v>0</v>
      </c>
      <c r="Y131" s="80">
        <v>0</v>
      </c>
      <c r="Z131" s="80">
        <v>9016111</v>
      </c>
      <c r="AA131" s="80">
        <v>8840279</v>
      </c>
      <c r="AB131" s="80">
        <v>-171882</v>
      </c>
      <c r="AC131" s="69">
        <v>98110</v>
      </c>
      <c r="AD131" s="69">
        <v>30</v>
      </c>
      <c r="AE131" s="69">
        <v>0</v>
      </c>
      <c r="AF131" s="80">
        <v>0</v>
      </c>
      <c r="AG131" s="80">
        <v>115777</v>
      </c>
      <c r="AH131" s="69">
        <v>0</v>
      </c>
      <c r="AI131" s="69">
        <v>0</v>
      </c>
      <c r="AJ131" s="80">
        <v>0</v>
      </c>
      <c r="AK131" s="80">
        <v>5445</v>
      </c>
      <c r="AL131" s="69">
        <v>0</v>
      </c>
      <c r="AM131" s="69">
        <v>0</v>
      </c>
      <c r="AN131" s="80">
        <v>0</v>
      </c>
      <c r="AO131" s="80">
        <v>0</v>
      </c>
      <c r="AP131" s="69">
        <v>0</v>
      </c>
      <c r="AQ131" s="69">
        <v>0</v>
      </c>
      <c r="AR131" s="80">
        <v>0</v>
      </c>
      <c r="AS131" s="80">
        <v>0</v>
      </c>
      <c r="AT131" s="69">
        <v>0</v>
      </c>
      <c r="AU131" s="69">
        <v>0</v>
      </c>
      <c r="AV131" s="80">
        <v>0</v>
      </c>
      <c r="AW131" s="80">
        <v>0</v>
      </c>
      <c r="AX131" s="69">
        <v>0</v>
      </c>
      <c r="AY131" s="69">
        <v>0</v>
      </c>
      <c r="AZ131" s="80">
        <v>0</v>
      </c>
      <c r="BA131" s="80">
        <v>0</v>
      </c>
      <c r="BB131" s="69">
        <v>0</v>
      </c>
      <c r="BC131" s="69">
        <v>0</v>
      </c>
      <c r="BD131" s="80">
        <v>0</v>
      </c>
      <c r="BE131" s="80">
        <v>0</v>
      </c>
      <c r="BF131" s="69">
        <v>0</v>
      </c>
      <c r="BG131" s="69">
        <v>0</v>
      </c>
      <c r="BH131" s="80">
        <v>0</v>
      </c>
      <c r="BI131" s="80">
        <v>0</v>
      </c>
      <c r="BJ131" s="69">
        <v>0</v>
      </c>
      <c r="BK131" s="69">
        <v>0</v>
      </c>
      <c r="BL131" s="80">
        <v>0</v>
      </c>
      <c r="BM131" s="80">
        <v>3949</v>
      </c>
      <c r="BN131" s="69">
        <v>0</v>
      </c>
      <c r="BO131" s="69">
        <v>0</v>
      </c>
      <c r="BP131" s="80">
        <v>0</v>
      </c>
      <c r="BQ131" s="80">
        <v>0</v>
      </c>
      <c r="BR131" s="69">
        <v>0</v>
      </c>
      <c r="BS131" s="69">
        <v>0</v>
      </c>
      <c r="BT131" s="80">
        <v>0</v>
      </c>
      <c r="BU131" s="80">
        <v>0</v>
      </c>
      <c r="BV131" s="69">
        <v>0</v>
      </c>
      <c r="BW131" s="69">
        <v>0</v>
      </c>
      <c r="BX131" s="80">
        <v>0</v>
      </c>
      <c r="BY131" s="80">
        <v>0</v>
      </c>
      <c r="BZ131" s="69">
        <v>0</v>
      </c>
      <c r="CA131" s="69">
        <v>0</v>
      </c>
      <c r="CB131" s="80">
        <v>0</v>
      </c>
      <c r="CC131" s="80">
        <v>125171</v>
      </c>
      <c r="CD131" s="69">
        <v>0</v>
      </c>
      <c r="CE131" s="69" t="s">
        <v>426</v>
      </c>
      <c r="CF131" s="69" t="s">
        <v>427</v>
      </c>
      <c r="CG131" s="69" t="s">
        <v>415</v>
      </c>
      <c r="CH131" s="69" t="s">
        <v>415</v>
      </c>
      <c r="CI131" s="69" t="s">
        <v>415</v>
      </c>
      <c r="CJ131" s="68" t="s">
        <v>415</v>
      </c>
      <c r="CK131" s="68">
        <v>45614</v>
      </c>
      <c r="CL131" s="185" t="s">
        <v>578</v>
      </c>
      <c r="CM131" s="67" t="s">
        <v>579</v>
      </c>
      <c r="CN131" s="67" t="s">
        <v>168</v>
      </c>
      <c r="CO131" s="68">
        <v>45400</v>
      </c>
      <c r="CP131" s="185" t="s">
        <v>580</v>
      </c>
      <c r="CQ131" s="67" t="s">
        <v>581</v>
      </c>
      <c r="CR131" s="67" t="s">
        <v>632</v>
      </c>
      <c r="CS131" s="69">
        <v>8393400</v>
      </c>
      <c r="CT131" s="69"/>
      <c r="CU131" s="69"/>
      <c r="CV131" s="69">
        <v>0</v>
      </c>
      <c r="CW131" s="69">
        <v>28</v>
      </c>
      <c r="CX131" s="69">
        <v>0</v>
      </c>
      <c r="CY131" s="69">
        <v>0</v>
      </c>
      <c r="CZ131" s="69">
        <v>0</v>
      </c>
      <c r="DA131" s="69">
        <v>0</v>
      </c>
      <c r="DG131" t="str">
        <f t="shared" si="9"/>
        <v>DO</v>
      </c>
    </row>
    <row r="132" spans="1:111">
      <c r="A132" t="str">
        <f t="shared" si="8"/>
        <v>07DO</v>
      </c>
      <c r="B132" s="67" t="s">
        <v>6</v>
      </c>
      <c r="C132" s="67" t="s">
        <v>308</v>
      </c>
      <c r="D132" s="67" t="s">
        <v>309</v>
      </c>
      <c r="E132" s="68">
        <v>45028</v>
      </c>
      <c r="F132" s="185" t="s">
        <v>580</v>
      </c>
      <c r="G132" s="67" t="s">
        <v>584</v>
      </c>
      <c r="H132" s="69">
        <v>2</v>
      </c>
      <c r="I132" s="69">
        <v>4</v>
      </c>
      <c r="J132" s="69">
        <v>150</v>
      </c>
      <c r="K132" s="69">
        <v>187</v>
      </c>
      <c r="L132" s="69">
        <v>187</v>
      </c>
      <c r="M132" s="69">
        <v>0</v>
      </c>
      <c r="N132" s="69">
        <v>0</v>
      </c>
      <c r="O132" s="69">
        <v>0</v>
      </c>
      <c r="P132" s="69">
        <v>37</v>
      </c>
      <c r="Q132" s="80">
        <v>0</v>
      </c>
      <c r="R132" s="80">
        <v>2391656</v>
      </c>
      <c r="S132" s="80">
        <v>50000</v>
      </c>
      <c r="T132" s="80">
        <v>2341656</v>
      </c>
      <c r="U132" s="80">
        <v>2492761</v>
      </c>
      <c r="V132" s="80">
        <v>2474615</v>
      </c>
      <c r="W132" s="80">
        <v>0</v>
      </c>
      <c r="X132" s="80">
        <v>0</v>
      </c>
      <c r="Y132" s="80">
        <v>0</v>
      </c>
      <c r="Z132" s="80">
        <v>2474615</v>
      </c>
      <c r="AA132" s="80">
        <v>2474272</v>
      </c>
      <c r="AB132" s="80">
        <v>-342</v>
      </c>
      <c r="AC132" s="69">
        <v>101105</v>
      </c>
      <c r="AD132" s="69">
        <v>19</v>
      </c>
      <c r="AE132" s="69">
        <v>0</v>
      </c>
      <c r="AF132" s="80">
        <v>0</v>
      </c>
      <c r="AG132" s="80">
        <v>0</v>
      </c>
      <c r="AH132" s="69">
        <v>0</v>
      </c>
      <c r="AI132" s="69">
        <v>0</v>
      </c>
      <c r="AJ132" s="80">
        <v>0</v>
      </c>
      <c r="AK132" s="80">
        <v>12946</v>
      </c>
      <c r="AL132" s="69">
        <v>0</v>
      </c>
      <c r="AM132" s="69">
        <v>0</v>
      </c>
      <c r="AN132" s="80">
        <v>0</v>
      </c>
      <c r="AO132" s="80">
        <v>0</v>
      </c>
      <c r="AP132" s="69">
        <v>0</v>
      </c>
      <c r="AQ132" s="69">
        <v>0</v>
      </c>
      <c r="AR132" s="80">
        <v>0</v>
      </c>
      <c r="AS132" s="80">
        <v>0</v>
      </c>
      <c r="AT132" s="69">
        <v>0</v>
      </c>
      <c r="AU132" s="69">
        <v>0</v>
      </c>
      <c r="AV132" s="80">
        <v>0</v>
      </c>
      <c r="AW132" s="80">
        <v>0</v>
      </c>
      <c r="AX132" s="69">
        <v>0</v>
      </c>
      <c r="AY132" s="69">
        <v>0</v>
      </c>
      <c r="AZ132" s="80">
        <v>0</v>
      </c>
      <c r="BA132" s="80">
        <v>88159</v>
      </c>
      <c r="BB132" s="69">
        <v>88159</v>
      </c>
      <c r="BC132" s="69">
        <v>0</v>
      </c>
      <c r="BD132" s="80">
        <v>0</v>
      </c>
      <c r="BE132" s="80">
        <v>0</v>
      </c>
      <c r="BF132" s="69">
        <v>0</v>
      </c>
      <c r="BG132" s="69">
        <v>0</v>
      </c>
      <c r="BH132" s="80">
        <v>0</v>
      </c>
      <c r="BI132" s="80">
        <v>0</v>
      </c>
      <c r="BJ132" s="69">
        <v>0</v>
      </c>
      <c r="BK132" s="69">
        <v>0</v>
      </c>
      <c r="BL132" s="80">
        <v>0</v>
      </c>
      <c r="BM132" s="80">
        <v>0</v>
      </c>
      <c r="BN132" s="69">
        <v>0</v>
      </c>
      <c r="BO132" s="69">
        <v>0</v>
      </c>
      <c r="BP132" s="80">
        <v>0</v>
      </c>
      <c r="BQ132" s="80">
        <v>0</v>
      </c>
      <c r="BR132" s="69">
        <v>0</v>
      </c>
      <c r="BS132" s="69">
        <v>0</v>
      </c>
      <c r="BT132" s="80">
        <v>0</v>
      </c>
      <c r="BU132" s="80">
        <v>0</v>
      </c>
      <c r="BV132" s="69">
        <v>0</v>
      </c>
      <c r="BW132" s="69">
        <v>0</v>
      </c>
      <c r="BX132" s="80">
        <v>0</v>
      </c>
      <c r="BY132" s="80">
        <v>0</v>
      </c>
      <c r="BZ132" s="69">
        <v>0</v>
      </c>
      <c r="CA132" s="69">
        <v>0</v>
      </c>
      <c r="CB132" s="80">
        <v>0</v>
      </c>
      <c r="CC132" s="80">
        <v>101105</v>
      </c>
      <c r="CD132" s="69">
        <v>88159</v>
      </c>
      <c r="CE132" s="69" t="s">
        <v>453</v>
      </c>
      <c r="CF132" s="69" t="s">
        <v>454</v>
      </c>
      <c r="CG132" s="69" t="s">
        <v>415</v>
      </c>
      <c r="CH132" s="69" t="s">
        <v>415</v>
      </c>
      <c r="CI132" s="69" t="s">
        <v>415</v>
      </c>
      <c r="CJ132" s="68" t="s">
        <v>415</v>
      </c>
      <c r="CK132" s="68">
        <v>45523</v>
      </c>
      <c r="CL132" s="185" t="s">
        <v>576</v>
      </c>
      <c r="CM132" s="67" t="s">
        <v>579</v>
      </c>
      <c r="CN132" s="67" t="s">
        <v>168</v>
      </c>
      <c r="CO132" s="68">
        <v>45365</v>
      </c>
      <c r="CP132" s="185" t="s">
        <v>583</v>
      </c>
      <c r="CQ132" s="67" t="s">
        <v>581</v>
      </c>
      <c r="CR132" s="67" t="s">
        <v>632</v>
      </c>
      <c r="CS132" s="69">
        <v>2000400</v>
      </c>
      <c r="CT132" s="69"/>
      <c r="CU132" s="69"/>
      <c r="CV132" s="69">
        <v>0</v>
      </c>
      <c r="CW132" s="69">
        <v>18</v>
      </c>
      <c r="CX132" s="69">
        <v>0</v>
      </c>
      <c r="CY132" s="69">
        <v>0</v>
      </c>
      <c r="CZ132" s="69">
        <v>0</v>
      </c>
      <c r="DA132" s="69">
        <v>0</v>
      </c>
      <c r="DG132" t="str">
        <f t="shared" si="9"/>
        <v>DO</v>
      </c>
    </row>
    <row r="133" spans="1:111">
      <c r="A133" t="str">
        <f t="shared" si="8"/>
        <v>07DO</v>
      </c>
      <c r="B133" s="67" t="s">
        <v>6</v>
      </c>
      <c r="C133" s="67" t="s">
        <v>310</v>
      </c>
      <c r="D133" s="67" t="s">
        <v>311</v>
      </c>
      <c r="E133" s="68">
        <v>45084</v>
      </c>
      <c r="F133" s="185" t="s">
        <v>580</v>
      </c>
      <c r="G133" s="67" t="s">
        <v>584</v>
      </c>
      <c r="H133" s="69">
        <v>1</v>
      </c>
      <c r="I133" s="69">
        <v>2</v>
      </c>
      <c r="J133" s="69">
        <v>100</v>
      </c>
      <c r="K133" s="69">
        <v>103</v>
      </c>
      <c r="L133" s="69">
        <v>101</v>
      </c>
      <c r="M133" s="69">
        <v>2</v>
      </c>
      <c r="N133" s="69">
        <v>0</v>
      </c>
      <c r="O133" s="69">
        <v>0</v>
      </c>
      <c r="P133" s="69">
        <v>3</v>
      </c>
      <c r="Q133" s="80">
        <v>0</v>
      </c>
      <c r="R133" s="80">
        <v>1219976</v>
      </c>
      <c r="S133" s="80">
        <v>50000</v>
      </c>
      <c r="T133" s="80">
        <v>1169976</v>
      </c>
      <c r="U133" s="80">
        <v>1219975</v>
      </c>
      <c r="V133" s="80">
        <v>1270757</v>
      </c>
      <c r="W133" s="80">
        <v>0</v>
      </c>
      <c r="X133" s="80">
        <v>0</v>
      </c>
      <c r="Y133" s="80">
        <v>0</v>
      </c>
      <c r="Z133" s="80">
        <v>1270757</v>
      </c>
      <c r="AA133" s="80">
        <v>1271460</v>
      </c>
      <c r="AB133" s="80">
        <v>702</v>
      </c>
      <c r="AC133" s="69">
        <v>-1</v>
      </c>
      <c r="AD133" s="69">
        <v>3</v>
      </c>
      <c r="AE133" s="69">
        <v>0</v>
      </c>
      <c r="AF133" s="80">
        <v>0</v>
      </c>
      <c r="AG133" s="80">
        <v>0</v>
      </c>
      <c r="AH133" s="69">
        <v>0</v>
      </c>
      <c r="AI133" s="69">
        <v>0</v>
      </c>
      <c r="AJ133" s="80">
        <v>0</v>
      </c>
      <c r="AK133" s="80">
        <v>13975</v>
      </c>
      <c r="AL133" s="69">
        <v>0</v>
      </c>
      <c r="AM133" s="69">
        <v>0</v>
      </c>
      <c r="AN133" s="80">
        <v>0</v>
      </c>
      <c r="AO133" s="80">
        <v>0</v>
      </c>
      <c r="AP133" s="69">
        <v>0</v>
      </c>
      <c r="AQ133" s="69">
        <v>0</v>
      </c>
      <c r="AR133" s="80">
        <v>0</v>
      </c>
      <c r="AS133" s="80">
        <v>0</v>
      </c>
      <c r="AT133" s="69">
        <v>0</v>
      </c>
      <c r="AU133" s="69">
        <v>0</v>
      </c>
      <c r="AV133" s="80">
        <v>0</v>
      </c>
      <c r="AW133" s="80">
        <v>0</v>
      </c>
      <c r="AX133" s="69">
        <v>0</v>
      </c>
      <c r="AY133" s="69">
        <v>0</v>
      </c>
      <c r="AZ133" s="80">
        <v>0</v>
      </c>
      <c r="BA133" s="80">
        <v>32456</v>
      </c>
      <c r="BB133" s="69">
        <v>0</v>
      </c>
      <c r="BC133" s="69">
        <v>0</v>
      </c>
      <c r="BD133" s="80">
        <v>0</v>
      </c>
      <c r="BE133" s="80">
        <v>0</v>
      </c>
      <c r="BF133" s="69">
        <v>0</v>
      </c>
      <c r="BG133" s="69">
        <v>0</v>
      </c>
      <c r="BH133" s="80">
        <v>0</v>
      </c>
      <c r="BI133" s="80">
        <v>0</v>
      </c>
      <c r="BJ133" s="69">
        <v>0</v>
      </c>
      <c r="BK133" s="69">
        <v>0</v>
      </c>
      <c r="BL133" s="80">
        <v>0</v>
      </c>
      <c r="BM133" s="80">
        <v>0</v>
      </c>
      <c r="BN133" s="69">
        <v>0</v>
      </c>
      <c r="BO133" s="69">
        <v>0</v>
      </c>
      <c r="BP133" s="80">
        <v>0</v>
      </c>
      <c r="BQ133" s="80">
        <v>0</v>
      </c>
      <c r="BR133" s="69">
        <v>0</v>
      </c>
      <c r="BS133" s="69">
        <v>0</v>
      </c>
      <c r="BT133" s="80">
        <v>0</v>
      </c>
      <c r="BU133" s="80">
        <v>0</v>
      </c>
      <c r="BV133" s="69">
        <v>0</v>
      </c>
      <c r="BW133" s="69">
        <v>0</v>
      </c>
      <c r="BX133" s="80">
        <v>0</v>
      </c>
      <c r="BY133" s="80">
        <v>0</v>
      </c>
      <c r="BZ133" s="69">
        <v>0</v>
      </c>
      <c r="CA133" s="69">
        <v>0</v>
      </c>
      <c r="CB133" s="80">
        <v>0</v>
      </c>
      <c r="CC133" s="80">
        <v>46431</v>
      </c>
      <c r="CD133" s="69">
        <v>0</v>
      </c>
      <c r="CE133" s="69" t="s">
        <v>453</v>
      </c>
      <c r="CF133" s="69" t="s">
        <v>454</v>
      </c>
      <c r="CG133" s="69" t="s">
        <v>415</v>
      </c>
      <c r="CH133" s="69" t="s">
        <v>415</v>
      </c>
      <c r="CI133" s="69" t="s">
        <v>415</v>
      </c>
      <c r="CJ133" s="68" t="s">
        <v>415</v>
      </c>
      <c r="CK133" s="68">
        <v>45533</v>
      </c>
      <c r="CL133" s="185" t="s">
        <v>576</v>
      </c>
      <c r="CM133" s="67" t="s">
        <v>579</v>
      </c>
      <c r="CN133" s="67" t="s">
        <v>168</v>
      </c>
      <c r="CO133" s="68">
        <v>45425</v>
      </c>
      <c r="CP133" s="185" t="s">
        <v>580</v>
      </c>
      <c r="CQ133" s="67" t="s">
        <v>581</v>
      </c>
      <c r="CR133" s="67" t="s">
        <v>632</v>
      </c>
      <c r="CS133" s="69">
        <v>1145700</v>
      </c>
      <c r="CT133" s="69"/>
      <c r="CU133" s="69"/>
      <c r="CV133" s="69">
        <v>0</v>
      </c>
      <c r="CW133" s="69">
        <v>0</v>
      </c>
      <c r="CX133" s="69">
        <v>0</v>
      </c>
      <c r="CY133" s="69">
        <v>0</v>
      </c>
      <c r="CZ133" s="69">
        <v>0</v>
      </c>
      <c r="DA133" s="69">
        <v>0</v>
      </c>
      <c r="DG133" t="str">
        <f t="shared" si="9"/>
        <v>DO</v>
      </c>
    </row>
    <row r="134" spans="1:111">
      <c r="A134" t="str">
        <f t="shared" si="8"/>
        <v>07DO</v>
      </c>
      <c r="B134" s="67" t="s">
        <v>6</v>
      </c>
      <c r="C134" s="67" t="s">
        <v>312</v>
      </c>
      <c r="D134" s="67" t="s">
        <v>313</v>
      </c>
      <c r="E134" s="68">
        <v>45091</v>
      </c>
      <c r="F134" s="185" t="s">
        <v>580</v>
      </c>
      <c r="G134" s="67" t="s">
        <v>584</v>
      </c>
      <c r="H134" s="69">
        <v>1</v>
      </c>
      <c r="I134" s="69">
        <v>1</v>
      </c>
      <c r="J134" s="69">
        <v>175</v>
      </c>
      <c r="K134" s="69">
        <v>201</v>
      </c>
      <c r="L134" s="69">
        <v>176</v>
      </c>
      <c r="M134" s="69">
        <v>25</v>
      </c>
      <c r="N134" s="69">
        <v>0</v>
      </c>
      <c r="O134" s="69">
        <v>0</v>
      </c>
      <c r="P134" s="69">
        <v>26</v>
      </c>
      <c r="Q134" s="80">
        <v>0</v>
      </c>
      <c r="R134" s="80">
        <v>2654159</v>
      </c>
      <c r="S134" s="80">
        <v>50000</v>
      </c>
      <c r="T134" s="80">
        <v>2604159</v>
      </c>
      <c r="U134" s="80">
        <v>2684159</v>
      </c>
      <c r="V134" s="80">
        <v>2759623</v>
      </c>
      <c r="W134" s="80">
        <v>0</v>
      </c>
      <c r="X134" s="80">
        <v>0</v>
      </c>
      <c r="Y134" s="80">
        <v>0</v>
      </c>
      <c r="Z134" s="80">
        <v>2759623</v>
      </c>
      <c r="AA134" s="80">
        <v>2762434</v>
      </c>
      <c r="AB134" s="80">
        <v>2811</v>
      </c>
      <c r="AC134" s="69">
        <v>30000</v>
      </c>
      <c r="AD134" s="69">
        <v>19</v>
      </c>
      <c r="AE134" s="69">
        <v>0</v>
      </c>
      <c r="AF134" s="80">
        <v>0</v>
      </c>
      <c r="AG134" s="80">
        <v>0</v>
      </c>
      <c r="AH134" s="69">
        <v>0</v>
      </c>
      <c r="AI134" s="69">
        <v>0</v>
      </c>
      <c r="AJ134" s="80">
        <v>0</v>
      </c>
      <c r="AK134" s="80">
        <v>29582</v>
      </c>
      <c r="AL134" s="69">
        <v>0</v>
      </c>
      <c r="AM134" s="69">
        <v>0</v>
      </c>
      <c r="AN134" s="80">
        <v>0</v>
      </c>
      <c r="AO134" s="80">
        <v>0</v>
      </c>
      <c r="AP134" s="69">
        <v>0</v>
      </c>
      <c r="AQ134" s="69">
        <v>0</v>
      </c>
      <c r="AR134" s="80">
        <v>0</v>
      </c>
      <c r="AS134" s="80">
        <v>0</v>
      </c>
      <c r="AT134" s="69">
        <v>0</v>
      </c>
      <c r="AU134" s="69">
        <v>0</v>
      </c>
      <c r="AV134" s="80">
        <v>0</v>
      </c>
      <c r="AW134" s="80">
        <v>0</v>
      </c>
      <c r="AX134" s="69">
        <v>0</v>
      </c>
      <c r="AY134" s="69">
        <v>0</v>
      </c>
      <c r="AZ134" s="80">
        <v>0</v>
      </c>
      <c r="BA134" s="80">
        <v>0</v>
      </c>
      <c r="BB134" s="69">
        <v>0</v>
      </c>
      <c r="BC134" s="69">
        <v>0</v>
      </c>
      <c r="BD134" s="80">
        <v>0</v>
      </c>
      <c r="BE134" s="80">
        <v>0</v>
      </c>
      <c r="BF134" s="69">
        <v>0</v>
      </c>
      <c r="BG134" s="69">
        <v>0</v>
      </c>
      <c r="BH134" s="80">
        <v>0</v>
      </c>
      <c r="BI134" s="80">
        <v>0</v>
      </c>
      <c r="BJ134" s="69">
        <v>0</v>
      </c>
      <c r="BK134" s="69">
        <v>0</v>
      </c>
      <c r="BL134" s="80">
        <v>0</v>
      </c>
      <c r="BM134" s="80">
        <v>0</v>
      </c>
      <c r="BN134" s="69">
        <v>0</v>
      </c>
      <c r="BO134" s="69">
        <v>0</v>
      </c>
      <c r="BP134" s="80">
        <v>0</v>
      </c>
      <c r="BQ134" s="80">
        <v>0</v>
      </c>
      <c r="BR134" s="69">
        <v>0</v>
      </c>
      <c r="BS134" s="69">
        <v>0</v>
      </c>
      <c r="BT134" s="80">
        <v>0</v>
      </c>
      <c r="BU134" s="80">
        <v>0</v>
      </c>
      <c r="BV134" s="69">
        <v>0</v>
      </c>
      <c r="BW134" s="69">
        <v>0</v>
      </c>
      <c r="BX134" s="80">
        <v>0</v>
      </c>
      <c r="BY134" s="80">
        <v>0</v>
      </c>
      <c r="BZ134" s="69">
        <v>0</v>
      </c>
      <c r="CA134" s="69">
        <v>0</v>
      </c>
      <c r="CB134" s="80">
        <v>0</v>
      </c>
      <c r="CC134" s="80">
        <v>29582</v>
      </c>
      <c r="CD134" s="69">
        <v>0</v>
      </c>
      <c r="CE134" s="69" t="s">
        <v>453</v>
      </c>
      <c r="CF134" s="69" t="s">
        <v>454</v>
      </c>
      <c r="CG134" s="69" t="s">
        <v>415</v>
      </c>
      <c r="CH134" s="69" t="s">
        <v>415</v>
      </c>
      <c r="CI134" s="69" t="s">
        <v>415</v>
      </c>
      <c r="CJ134" s="68" t="s">
        <v>415</v>
      </c>
      <c r="CK134" s="68">
        <v>45533</v>
      </c>
      <c r="CL134" s="185" t="s">
        <v>576</v>
      </c>
      <c r="CM134" s="67" t="s">
        <v>579</v>
      </c>
      <c r="CN134" s="67" t="s">
        <v>168</v>
      </c>
      <c r="CO134" s="68">
        <v>45481</v>
      </c>
      <c r="CP134" s="185" t="s">
        <v>576</v>
      </c>
      <c r="CQ134" s="67" t="s">
        <v>579</v>
      </c>
      <c r="CR134" s="67" t="s">
        <v>631</v>
      </c>
      <c r="CS134" s="69">
        <v>2504300</v>
      </c>
      <c r="CT134" s="69"/>
      <c r="CU134" s="69"/>
      <c r="CV134" s="69">
        <v>0</v>
      </c>
      <c r="CW134" s="69">
        <v>7</v>
      </c>
      <c r="CX134" s="69">
        <v>0</v>
      </c>
      <c r="CY134" s="69">
        <v>0</v>
      </c>
      <c r="CZ134" s="69">
        <v>0</v>
      </c>
      <c r="DA134" s="69">
        <v>0</v>
      </c>
      <c r="DG134" t="str">
        <f t="shared" si="9"/>
        <v>DO</v>
      </c>
    </row>
    <row r="135" spans="1:111">
      <c r="A135" t="str">
        <f t="shared" si="8"/>
        <v>07DO</v>
      </c>
      <c r="B135" s="67" t="s">
        <v>6</v>
      </c>
      <c r="C135" s="67" t="s">
        <v>314</v>
      </c>
      <c r="D135" s="67" t="s">
        <v>315</v>
      </c>
      <c r="E135" s="68">
        <v>45084</v>
      </c>
      <c r="F135" s="185" t="s">
        <v>580</v>
      </c>
      <c r="G135" s="67" t="s">
        <v>584</v>
      </c>
      <c r="H135" s="69">
        <v>1</v>
      </c>
      <c r="I135" s="69">
        <v>1</v>
      </c>
      <c r="J135" s="69">
        <v>125</v>
      </c>
      <c r="K135" s="69">
        <v>162</v>
      </c>
      <c r="L135" s="69">
        <v>145</v>
      </c>
      <c r="M135" s="69">
        <v>17</v>
      </c>
      <c r="N135" s="69">
        <v>0</v>
      </c>
      <c r="O135" s="69">
        <v>0</v>
      </c>
      <c r="P135" s="69">
        <v>37</v>
      </c>
      <c r="Q135" s="80">
        <v>0</v>
      </c>
      <c r="R135" s="80">
        <v>1489626</v>
      </c>
      <c r="S135" s="80">
        <v>50000</v>
      </c>
      <c r="T135" s="80">
        <v>1439626</v>
      </c>
      <c r="U135" s="80">
        <v>1494272</v>
      </c>
      <c r="V135" s="80">
        <v>1546615</v>
      </c>
      <c r="W135" s="80">
        <v>0</v>
      </c>
      <c r="X135" s="80">
        <v>0</v>
      </c>
      <c r="Y135" s="80">
        <v>0</v>
      </c>
      <c r="Z135" s="80">
        <v>1546615</v>
      </c>
      <c r="AA135" s="80">
        <v>1547180</v>
      </c>
      <c r="AB135" s="80">
        <v>565</v>
      </c>
      <c r="AC135" s="69">
        <v>4646</v>
      </c>
      <c r="AD135" s="69">
        <v>2</v>
      </c>
      <c r="AE135" s="69">
        <v>0</v>
      </c>
      <c r="AF135" s="80">
        <v>0</v>
      </c>
      <c r="AG135" s="80">
        <v>0</v>
      </c>
      <c r="AH135" s="69">
        <v>0</v>
      </c>
      <c r="AI135" s="69">
        <v>0</v>
      </c>
      <c r="AJ135" s="80">
        <v>0</v>
      </c>
      <c r="AK135" s="80">
        <v>39202</v>
      </c>
      <c r="AL135" s="69">
        <v>0</v>
      </c>
      <c r="AM135" s="69">
        <v>0</v>
      </c>
      <c r="AN135" s="80">
        <v>0</v>
      </c>
      <c r="AO135" s="80">
        <v>0</v>
      </c>
      <c r="AP135" s="69">
        <v>0</v>
      </c>
      <c r="AQ135" s="69">
        <v>0</v>
      </c>
      <c r="AR135" s="80">
        <v>0</v>
      </c>
      <c r="AS135" s="80">
        <v>0</v>
      </c>
      <c r="AT135" s="69">
        <v>0</v>
      </c>
      <c r="AU135" s="69">
        <v>0</v>
      </c>
      <c r="AV135" s="80">
        <v>0</v>
      </c>
      <c r="AW135" s="80">
        <v>0</v>
      </c>
      <c r="AX135" s="69">
        <v>0</v>
      </c>
      <c r="AY135" s="69">
        <v>0</v>
      </c>
      <c r="AZ135" s="80">
        <v>0</v>
      </c>
      <c r="BA135" s="80">
        <v>0</v>
      </c>
      <c r="BB135" s="69">
        <v>0</v>
      </c>
      <c r="BC135" s="69">
        <v>0</v>
      </c>
      <c r="BD135" s="80">
        <v>0</v>
      </c>
      <c r="BE135" s="80">
        <v>0</v>
      </c>
      <c r="BF135" s="69">
        <v>0</v>
      </c>
      <c r="BG135" s="69">
        <v>0</v>
      </c>
      <c r="BH135" s="80">
        <v>0</v>
      </c>
      <c r="BI135" s="80">
        <v>0</v>
      </c>
      <c r="BJ135" s="69">
        <v>0</v>
      </c>
      <c r="BK135" s="69">
        <v>0</v>
      </c>
      <c r="BL135" s="80">
        <v>0</v>
      </c>
      <c r="BM135" s="80">
        <v>0</v>
      </c>
      <c r="BN135" s="69">
        <v>0</v>
      </c>
      <c r="BO135" s="69">
        <v>0</v>
      </c>
      <c r="BP135" s="80">
        <v>0</v>
      </c>
      <c r="BQ135" s="80">
        <v>0</v>
      </c>
      <c r="BR135" s="69">
        <v>0</v>
      </c>
      <c r="BS135" s="69">
        <v>0</v>
      </c>
      <c r="BT135" s="80">
        <v>0</v>
      </c>
      <c r="BU135" s="80">
        <v>0</v>
      </c>
      <c r="BV135" s="69">
        <v>0</v>
      </c>
      <c r="BW135" s="69">
        <v>0</v>
      </c>
      <c r="BX135" s="80">
        <v>0</v>
      </c>
      <c r="BY135" s="80">
        <v>0</v>
      </c>
      <c r="BZ135" s="69">
        <v>0</v>
      </c>
      <c r="CA135" s="69">
        <v>0</v>
      </c>
      <c r="CB135" s="80">
        <v>0</v>
      </c>
      <c r="CC135" s="80">
        <v>39202</v>
      </c>
      <c r="CD135" s="69">
        <v>0</v>
      </c>
      <c r="CE135" s="69" t="s">
        <v>453</v>
      </c>
      <c r="CF135" s="69" t="s">
        <v>454</v>
      </c>
      <c r="CG135" s="69" t="s">
        <v>415</v>
      </c>
      <c r="CH135" s="69" t="s">
        <v>415</v>
      </c>
      <c r="CI135" s="69" t="s">
        <v>415</v>
      </c>
      <c r="CJ135" s="68" t="s">
        <v>415</v>
      </c>
      <c r="CK135" s="68">
        <v>45510</v>
      </c>
      <c r="CL135" s="185" t="s">
        <v>576</v>
      </c>
      <c r="CM135" s="67" t="s">
        <v>579</v>
      </c>
      <c r="CN135" s="67" t="s">
        <v>168</v>
      </c>
      <c r="CO135" s="68">
        <v>45469</v>
      </c>
      <c r="CP135" s="185" t="s">
        <v>580</v>
      </c>
      <c r="CQ135" s="67" t="s">
        <v>581</v>
      </c>
      <c r="CR135" s="67" t="s">
        <v>632</v>
      </c>
      <c r="CS135" s="69">
        <v>1595200</v>
      </c>
      <c r="CT135" s="69"/>
      <c r="CU135" s="69"/>
      <c r="CV135" s="69">
        <v>0</v>
      </c>
      <c r="CW135" s="69">
        <v>35</v>
      </c>
      <c r="CX135" s="69">
        <v>0</v>
      </c>
      <c r="CY135" s="69">
        <v>0</v>
      </c>
      <c r="CZ135" s="69">
        <v>0</v>
      </c>
      <c r="DA135" s="69">
        <v>0</v>
      </c>
      <c r="DG135" t="str">
        <f t="shared" si="9"/>
        <v>DO</v>
      </c>
    </row>
    <row r="136" spans="1:111">
      <c r="A136" t="str">
        <f t="shared" si="8"/>
        <v>07DO</v>
      </c>
      <c r="B136" s="67" t="s">
        <v>6</v>
      </c>
      <c r="C136" s="67" t="s">
        <v>316</v>
      </c>
      <c r="D136" s="67" t="s">
        <v>317</v>
      </c>
      <c r="E136" s="68">
        <v>43235</v>
      </c>
      <c r="F136" s="185" t="s">
        <v>580</v>
      </c>
      <c r="G136" s="67" t="s">
        <v>602</v>
      </c>
      <c r="H136" s="69">
        <v>3</v>
      </c>
      <c r="I136" s="69">
        <v>22</v>
      </c>
      <c r="J136" s="69">
        <v>900</v>
      </c>
      <c r="K136" s="69">
        <v>1664</v>
      </c>
      <c r="L136" s="69">
        <v>1664</v>
      </c>
      <c r="M136" s="69">
        <v>0</v>
      </c>
      <c r="N136" s="69">
        <v>0</v>
      </c>
      <c r="O136" s="69">
        <v>0</v>
      </c>
      <c r="P136" s="69">
        <v>764</v>
      </c>
      <c r="Q136" s="80">
        <v>0</v>
      </c>
      <c r="R136" s="80">
        <v>56246888</v>
      </c>
      <c r="S136" s="80">
        <v>150000</v>
      </c>
      <c r="T136" s="80">
        <v>56096888</v>
      </c>
      <c r="U136" s="80">
        <v>59724057</v>
      </c>
      <c r="V136" s="80">
        <v>59409421</v>
      </c>
      <c r="W136" s="80">
        <v>0</v>
      </c>
      <c r="X136" s="80">
        <v>0</v>
      </c>
      <c r="Y136" s="80">
        <v>0</v>
      </c>
      <c r="Z136" s="80">
        <v>59409421</v>
      </c>
      <c r="AA136" s="80">
        <v>59100398</v>
      </c>
      <c r="AB136" s="80">
        <v>-31871</v>
      </c>
      <c r="AC136" s="69">
        <v>3477169</v>
      </c>
      <c r="AD136" s="69">
        <v>524</v>
      </c>
      <c r="AE136" s="69">
        <v>144</v>
      </c>
      <c r="AF136" s="80">
        <v>0</v>
      </c>
      <c r="AG136" s="80">
        <v>2594782</v>
      </c>
      <c r="AH136" s="69">
        <v>1765728</v>
      </c>
      <c r="AI136" s="69">
        <v>0</v>
      </c>
      <c r="AJ136" s="80">
        <v>0</v>
      </c>
      <c r="AK136" s="80">
        <v>629024</v>
      </c>
      <c r="AL136" s="69">
        <v>271987</v>
      </c>
      <c r="AM136" s="69">
        <v>0</v>
      </c>
      <c r="AN136" s="80">
        <v>0</v>
      </c>
      <c r="AO136" s="80">
        <v>0</v>
      </c>
      <c r="AP136" s="69">
        <v>0</v>
      </c>
      <c r="AQ136" s="69">
        <v>0</v>
      </c>
      <c r="AR136" s="80">
        <v>0</v>
      </c>
      <c r="AS136" s="80">
        <v>0</v>
      </c>
      <c r="AT136" s="69">
        <v>0</v>
      </c>
      <c r="AU136" s="69">
        <v>0</v>
      </c>
      <c r="AV136" s="80">
        <v>0</v>
      </c>
      <c r="AW136" s="80">
        <v>0</v>
      </c>
      <c r="AX136" s="69">
        <v>0</v>
      </c>
      <c r="AY136" s="69">
        <v>0</v>
      </c>
      <c r="AZ136" s="80">
        <v>0</v>
      </c>
      <c r="BA136" s="80">
        <v>33320</v>
      </c>
      <c r="BB136" s="69">
        <v>0</v>
      </c>
      <c r="BC136" s="69">
        <v>0</v>
      </c>
      <c r="BD136" s="80">
        <v>0</v>
      </c>
      <c r="BE136" s="80">
        <v>0</v>
      </c>
      <c r="BF136" s="69">
        <v>0</v>
      </c>
      <c r="BG136" s="69">
        <v>0</v>
      </c>
      <c r="BH136" s="80">
        <v>0</v>
      </c>
      <c r="BI136" s="80">
        <v>0</v>
      </c>
      <c r="BJ136" s="69">
        <v>0</v>
      </c>
      <c r="BK136" s="69">
        <v>252</v>
      </c>
      <c r="BL136" s="80">
        <v>0</v>
      </c>
      <c r="BM136" s="80">
        <v>181416</v>
      </c>
      <c r="BN136" s="69">
        <v>71647</v>
      </c>
      <c r="BO136" s="69">
        <v>0</v>
      </c>
      <c r="BP136" s="80">
        <v>0</v>
      </c>
      <c r="BQ136" s="80">
        <v>0</v>
      </c>
      <c r="BR136" s="69">
        <v>0</v>
      </c>
      <c r="BS136" s="69">
        <v>8</v>
      </c>
      <c r="BT136" s="80">
        <v>0</v>
      </c>
      <c r="BU136" s="80">
        <v>0</v>
      </c>
      <c r="BV136" s="69">
        <v>0</v>
      </c>
      <c r="BW136" s="69">
        <v>0</v>
      </c>
      <c r="BX136" s="80">
        <v>0</v>
      </c>
      <c r="BY136" s="80">
        <v>0</v>
      </c>
      <c r="BZ136" s="69">
        <v>0</v>
      </c>
      <c r="CA136" s="69">
        <v>404</v>
      </c>
      <c r="CB136" s="80">
        <v>0</v>
      </c>
      <c r="CC136" s="80">
        <v>3310615</v>
      </c>
      <c r="CD136" s="69">
        <v>2109363</v>
      </c>
      <c r="CE136" s="69" t="s">
        <v>569</v>
      </c>
      <c r="CF136" s="69" t="s">
        <v>570</v>
      </c>
      <c r="CG136" s="69" t="s">
        <v>415</v>
      </c>
      <c r="CH136" s="69" t="s">
        <v>415</v>
      </c>
      <c r="CI136" s="69" t="s">
        <v>415</v>
      </c>
      <c r="CJ136" s="68" t="s">
        <v>415</v>
      </c>
      <c r="CK136" s="68">
        <v>45497</v>
      </c>
      <c r="CL136" s="185" t="s">
        <v>576</v>
      </c>
      <c r="CM136" s="67" t="s">
        <v>579</v>
      </c>
      <c r="CN136" s="67" t="s">
        <v>168</v>
      </c>
      <c r="CO136" s="68">
        <v>44956</v>
      </c>
      <c r="CP136" s="185" t="s">
        <v>583</v>
      </c>
      <c r="CQ136" s="67" t="s">
        <v>584</v>
      </c>
      <c r="CR136" s="67" t="s">
        <v>632</v>
      </c>
      <c r="CS136" s="69">
        <v>60000000</v>
      </c>
      <c r="CT136" s="69" t="s">
        <v>571</v>
      </c>
      <c r="CU136" s="69" t="s">
        <v>572</v>
      </c>
      <c r="CV136" s="69">
        <v>0</v>
      </c>
      <c r="CW136" s="69">
        <v>88</v>
      </c>
      <c r="CX136" s="69">
        <v>0</v>
      </c>
      <c r="CY136" s="69">
        <v>0</v>
      </c>
      <c r="CZ136" s="69">
        <v>-127928</v>
      </c>
      <c r="DA136" s="69">
        <v>0</v>
      </c>
      <c r="DG136" t="str">
        <f t="shared" si="9"/>
        <v>DO</v>
      </c>
    </row>
    <row r="137" spans="1:111">
      <c r="A137" t="str">
        <f t="shared" si="8"/>
        <v>08DO</v>
      </c>
      <c r="B137" s="67" t="s">
        <v>7</v>
      </c>
      <c r="C137" s="67" t="s">
        <v>324</v>
      </c>
      <c r="D137" s="67" t="s">
        <v>325</v>
      </c>
      <c r="E137" s="68">
        <v>43627</v>
      </c>
      <c r="F137" s="185" t="s">
        <v>580</v>
      </c>
      <c r="G137" s="67" t="s">
        <v>610</v>
      </c>
      <c r="H137" s="69">
        <v>1</v>
      </c>
      <c r="I137" s="69">
        <v>9</v>
      </c>
      <c r="J137" s="69">
        <v>1810</v>
      </c>
      <c r="K137" s="69">
        <v>1897</v>
      </c>
      <c r="L137" s="69">
        <v>1601</v>
      </c>
      <c r="M137" s="69">
        <v>296</v>
      </c>
      <c r="N137" s="69">
        <v>0</v>
      </c>
      <c r="O137" s="69">
        <v>0</v>
      </c>
      <c r="P137" s="69">
        <v>182</v>
      </c>
      <c r="Q137" s="80">
        <v>-95</v>
      </c>
      <c r="R137" s="80">
        <v>244979349</v>
      </c>
      <c r="S137" s="80">
        <v>150000</v>
      </c>
      <c r="T137" s="80">
        <v>244829349</v>
      </c>
      <c r="U137" s="80">
        <v>251466172</v>
      </c>
      <c r="V137" s="80">
        <v>255108575</v>
      </c>
      <c r="W137" s="80">
        <v>0</v>
      </c>
      <c r="X137" s="80">
        <v>4375439</v>
      </c>
      <c r="Y137" s="80">
        <v>4375439</v>
      </c>
      <c r="Z137" s="80">
        <v>259484014</v>
      </c>
      <c r="AA137" s="80">
        <v>258158459</v>
      </c>
      <c r="AB137" s="80">
        <v>4868615</v>
      </c>
      <c r="AC137" s="69">
        <v>6486824</v>
      </c>
      <c r="AD137" s="69">
        <v>78</v>
      </c>
      <c r="AE137" s="69">
        <v>0</v>
      </c>
      <c r="AF137" s="80">
        <v>0</v>
      </c>
      <c r="AG137" s="80">
        <v>311893</v>
      </c>
      <c r="AH137" s="69">
        <v>0</v>
      </c>
      <c r="AI137" s="69">
        <v>0</v>
      </c>
      <c r="AJ137" s="80">
        <v>0</v>
      </c>
      <c r="AK137" s="80">
        <v>9734282</v>
      </c>
      <c r="AL137" s="69">
        <v>0</v>
      </c>
      <c r="AM137" s="69">
        <v>0</v>
      </c>
      <c r="AN137" s="80">
        <v>0</v>
      </c>
      <c r="AO137" s="80">
        <v>0</v>
      </c>
      <c r="AP137" s="69">
        <v>0</v>
      </c>
      <c r="AQ137" s="69">
        <v>0</v>
      </c>
      <c r="AR137" s="80">
        <v>0</v>
      </c>
      <c r="AS137" s="80">
        <v>0</v>
      </c>
      <c r="AT137" s="69">
        <v>0</v>
      </c>
      <c r="AU137" s="69">
        <v>0</v>
      </c>
      <c r="AV137" s="80">
        <v>0</v>
      </c>
      <c r="AW137" s="80">
        <v>0</v>
      </c>
      <c r="AX137" s="69">
        <v>0</v>
      </c>
      <c r="AY137" s="69">
        <v>0</v>
      </c>
      <c r="AZ137" s="80">
        <v>0</v>
      </c>
      <c r="BA137" s="80">
        <v>-5045376</v>
      </c>
      <c r="BB137" s="69">
        <v>0</v>
      </c>
      <c r="BC137" s="69">
        <v>0</v>
      </c>
      <c r="BD137" s="80">
        <v>0</v>
      </c>
      <c r="BE137" s="80">
        <v>1661009</v>
      </c>
      <c r="BF137" s="69">
        <v>0</v>
      </c>
      <c r="BG137" s="69">
        <v>0</v>
      </c>
      <c r="BH137" s="80">
        <v>0</v>
      </c>
      <c r="BI137" s="80">
        <v>0</v>
      </c>
      <c r="BJ137" s="69">
        <v>0</v>
      </c>
      <c r="BK137" s="69">
        <v>0</v>
      </c>
      <c r="BL137" s="80">
        <v>0</v>
      </c>
      <c r="BM137" s="80">
        <v>63792</v>
      </c>
      <c r="BN137" s="69">
        <v>0</v>
      </c>
      <c r="BO137" s="69">
        <v>0</v>
      </c>
      <c r="BP137" s="80">
        <v>0</v>
      </c>
      <c r="BQ137" s="80">
        <v>0</v>
      </c>
      <c r="BR137" s="69">
        <v>0</v>
      </c>
      <c r="BS137" s="69">
        <v>0</v>
      </c>
      <c r="BT137" s="80">
        <v>0</v>
      </c>
      <c r="BU137" s="80">
        <v>0</v>
      </c>
      <c r="BV137" s="69">
        <v>0</v>
      </c>
      <c r="BW137" s="69">
        <v>0</v>
      </c>
      <c r="BX137" s="80">
        <v>0</v>
      </c>
      <c r="BY137" s="80">
        <v>0</v>
      </c>
      <c r="BZ137" s="69">
        <v>0</v>
      </c>
      <c r="CA137" s="69">
        <v>0</v>
      </c>
      <c r="CB137" s="80">
        <v>-95</v>
      </c>
      <c r="CC137" s="80">
        <v>6556771</v>
      </c>
      <c r="CD137" s="69">
        <v>0</v>
      </c>
      <c r="CE137" s="69" t="s">
        <v>513</v>
      </c>
      <c r="CF137" s="69" t="s">
        <v>514</v>
      </c>
      <c r="CG137" s="69" t="s">
        <v>415</v>
      </c>
      <c r="CH137" s="69" t="s">
        <v>415</v>
      </c>
      <c r="CI137" s="69" t="s">
        <v>415</v>
      </c>
      <c r="CJ137" s="68" t="s">
        <v>415</v>
      </c>
      <c r="CK137" s="68">
        <v>45646</v>
      </c>
      <c r="CL137" s="185" t="s">
        <v>578</v>
      </c>
      <c r="CM137" s="67" t="s">
        <v>579</v>
      </c>
      <c r="CN137" s="67" t="s">
        <v>168</v>
      </c>
      <c r="CO137" s="68">
        <v>45351</v>
      </c>
      <c r="CP137" s="185" t="s">
        <v>583</v>
      </c>
      <c r="CQ137" s="67" t="s">
        <v>581</v>
      </c>
      <c r="CR137" s="67" t="s">
        <v>635</v>
      </c>
      <c r="CS137" s="69">
        <v>217827999.44999999</v>
      </c>
      <c r="CT137" s="69" t="s">
        <v>515</v>
      </c>
      <c r="CU137" s="69" t="s">
        <v>516</v>
      </c>
      <c r="CV137" s="69">
        <v>0</v>
      </c>
      <c r="CW137" s="69">
        <v>104</v>
      </c>
      <c r="CX137" s="69">
        <v>0</v>
      </c>
      <c r="CY137" s="69">
        <v>-95</v>
      </c>
      <c r="CZ137" s="69">
        <v>-168828</v>
      </c>
      <c r="DA137" s="69">
        <v>0</v>
      </c>
      <c r="DG137" t="str">
        <f t="shared" si="9"/>
        <v>DO</v>
      </c>
    </row>
    <row r="138" spans="1:111">
      <c r="A138" t="str">
        <f t="shared" si="8"/>
        <v>08DO</v>
      </c>
      <c r="B138" s="67" t="s">
        <v>7</v>
      </c>
      <c r="C138" s="67" t="s">
        <v>326</v>
      </c>
      <c r="D138" s="67" t="s">
        <v>327</v>
      </c>
      <c r="E138" s="68">
        <v>44306</v>
      </c>
      <c r="F138" s="185" t="s">
        <v>580</v>
      </c>
      <c r="G138" s="67" t="s">
        <v>586</v>
      </c>
      <c r="H138" s="69">
        <v>5</v>
      </c>
      <c r="I138" s="69">
        <v>13</v>
      </c>
      <c r="J138" s="69">
        <v>533</v>
      </c>
      <c r="K138" s="69">
        <v>998</v>
      </c>
      <c r="L138" s="69">
        <v>998</v>
      </c>
      <c r="M138" s="69">
        <v>0</v>
      </c>
      <c r="N138" s="69">
        <v>0</v>
      </c>
      <c r="O138" s="69">
        <v>0</v>
      </c>
      <c r="P138" s="69">
        <v>465</v>
      </c>
      <c r="Q138" s="80">
        <v>0</v>
      </c>
      <c r="R138" s="80">
        <v>21999573</v>
      </c>
      <c r="S138" s="80">
        <v>150000</v>
      </c>
      <c r="T138" s="80">
        <v>21849573</v>
      </c>
      <c r="U138" s="80">
        <v>23015619</v>
      </c>
      <c r="V138" s="80">
        <v>24155114</v>
      </c>
      <c r="W138" s="80">
        <v>0</v>
      </c>
      <c r="X138" s="80">
        <v>0</v>
      </c>
      <c r="Y138" s="80">
        <v>0</v>
      </c>
      <c r="Z138" s="80">
        <v>24155114</v>
      </c>
      <c r="AA138" s="80">
        <v>24813029</v>
      </c>
      <c r="AB138" s="80">
        <v>1013008</v>
      </c>
      <c r="AC138" s="69">
        <v>1016046</v>
      </c>
      <c r="AD138" s="69">
        <v>287</v>
      </c>
      <c r="AE138" s="69">
        <v>56</v>
      </c>
      <c r="AF138" s="80">
        <v>0</v>
      </c>
      <c r="AG138" s="80">
        <v>446658</v>
      </c>
      <c r="AH138" s="69">
        <v>0</v>
      </c>
      <c r="AI138" s="69">
        <v>0</v>
      </c>
      <c r="AJ138" s="80">
        <v>0</v>
      </c>
      <c r="AK138" s="80">
        <v>537731</v>
      </c>
      <c r="AL138" s="69">
        <v>0</v>
      </c>
      <c r="AM138" s="69">
        <v>0</v>
      </c>
      <c r="AN138" s="80">
        <v>0</v>
      </c>
      <c r="AO138" s="80">
        <v>0</v>
      </c>
      <c r="AP138" s="69">
        <v>0</v>
      </c>
      <c r="AQ138" s="69">
        <v>0</v>
      </c>
      <c r="AR138" s="80">
        <v>0</v>
      </c>
      <c r="AS138" s="80">
        <v>0</v>
      </c>
      <c r="AT138" s="69">
        <v>0</v>
      </c>
      <c r="AU138" s="69">
        <v>0</v>
      </c>
      <c r="AV138" s="80">
        <v>0</v>
      </c>
      <c r="AW138" s="80">
        <v>0</v>
      </c>
      <c r="AX138" s="69">
        <v>0</v>
      </c>
      <c r="AY138" s="69">
        <v>0</v>
      </c>
      <c r="AZ138" s="80">
        <v>0</v>
      </c>
      <c r="BA138" s="80">
        <v>0</v>
      </c>
      <c r="BB138" s="69">
        <v>0</v>
      </c>
      <c r="BC138" s="69">
        <v>16</v>
      </c>
      <c r="BD138" s="80">
        <v>0</v>
      </c>
      <c r="BE138" s="80">
        <v>32966</v>
      </c>
      <c r="BF138" s="69">
        <v>0</v>
      </c>
      <c r="BG138" s="69">
        <v>0</v>
      </c>
      <c r="BH138" s="80">
        <v>0</v>
      </c>
      <c r="BI138" s="80">
        <v>0</v>
      </c>
      <c r="BJ138" s="69">
        <v>0</v>
      </c>
      <c r="BK138" s="69">
        <v>145</v>
      </c>
      <c r="BL138" s="80">
        <v>0</v>
      </c>
      <c r="BM138" s="80">
        <v>125872</v>
      </c>
      <c r="BN138" s="69">
        <v>0</v>
      </c>
      <c r="BO138" s="69">
        <v>0</v>
      </c>
      <c r="BP138" s="80">
        <v>0</v>
      </c>
      <c r="BQ138" s="80">
        <v>0</v>
      </c>
      <c r="BR138" s="69">
        <v>0</v>
      </c>
      <c r="BS138" s="69">
        <v>0</v>
      </c>
      <c r="BT138" s="80">
        <v>0</v>
      </c>
      <c r="BU138" s="80">
        <v>0</v>
      </c>
      <c r="BV138" s="69">
        <v>0</v>
      </c>
      <c r="BW138" s="69">
        <v>0</v>
      </c>
      <c r="BX138" s="80">
        <v>0</v>
      </c>
      <c r="BY138" s="80">
        <v>0</v>
      </c>
      <c r="BZ138" s="69">
        <v>0</v>
      </c>
      <c r="CA138" s="69">
        <v>217</v>
      </c>
      <c r="CB138" s="80">
        <v>0</v>
      </c>
      <c r="CC138" s="80">
        <v>1143227</v>
      </c>
      <c r="CD138" s="69">
        <v>0</v>
      </c>
      <c r="CE138" s="69" t="s">
        <v>453</v>
      </c>
      <c r="CF138" s="69" t="s">
        <v>454</v>
      </c>
      <c r="CG138" s="69" t="s">
        <v>415</v>
      </c>
      <c r="CH138" s="69" t="s">
        <v>415</v>
      </c>
      <c r="CI138" s="69" t="s">
        <v>415</v>
      </c>
      <c r="CJ138" s="68" t="s">
        <v>415</v>
      </c>
      <c r="CK138" s="68">
        <v>45614</v>
      </c>
      <c r="CL138" s="185" t="s">
        <v>578</v>
      </c>
      <c r="CM138" s="67" t="s">
        <v>579</v>
      </c>
      <c r="CN138" s="67" t="s">
        <v>168</v>
      </c>
      <c r="CO138" s="68">
        <v>45422</v>
      </c>
      <c r="CP138" s="185" t="s">
        <v>580</v>
      </c>
      <c r="CQ138" s="67" t="s">
        <v>581</v>
      </c>
      <c r="CR138" s="67" t="s">
        <v>635</v>
      </c>
      <c r="CS138" s="69">
        <v>23025803.129999999</v>
      </c>
      <c r="CT138" s="69"/>
      <c r="CU138" s="69"/>
      <c r="CV138" s="69">
        <v>0</v>
      </c>
      <c r="CW138" s="69">
        <v>106</v>
      </c>
      <c r="CX138" s="69">
        <v>0</v>
      </c>
      <c r="CY138" s="69">
        <v>0</v>
      </c>
      <c r="CZ138" s="69">
        <v>0</v>
      </c>
      <c r="DA138" s="69">
        <v>0</v>
      </c>
      <c r="DG138" t="str">
        <f t="shared" si="9"/>
        <v>DO</v>
      </c>
    </row>
    <row r="139" spans="1:111">
      <c r="A139" t="str">
        <f t="shared" si="8"/>
        <v>08DO</v>
      </c>
      <c r="B139" s="67" t="s">
        <v>7</v>
      </c>
      <c r="C139" s="67" t="s">
        <v>328</v>
      </c>
      <c r="D139" s="67" t="s">
        <v>329</v>
      </c>
      <c r="E139" s="68">
        <v>44663</v>
      </c>
      <c r="F139" s="185" t="s">
        <v>580</v>
      </c>
      <c r="G139" s="67" t="s">
        <v>577</v>
      </c>
      <c r="H139" s="69">
        <v>2</v>
      </c>
      <c r="I139" s="69">
        <v>5</v>
      </c>
      <c r="J139" s="69">
        <v>322</v>
      </c>
      <c r="K139" s="69">
        <v>521</v>
      </c>
      <c r="L139" s="69">
        <v>518</v>
      </c>
      <c r="M139" s="69">
        <v>3</v>
      </c>
      <c r="N139" s="69">
        <v>0</v>
      </c>
      <c r="O139" s="69">
        <v>0</v>
      </c>
      <c r="P139" s="69">
        <v>199</v>
      </c>
      <c r="Q139" s="80">
        <v>0</v>
      </c>
      <c r="R139" s="80">
        <v>12517000</v>
      </c>
      <c r="S139" s="80">
        <v>119797</v>
      </c>
      <c r="T139" s="80">
        <v>12397203</v>
      </c>
      <c r="U139" s="80">
        <v>12877010</v>
      </c>
      <c r="V139" s="80">
        <v>12203064</v>
      </c>
      <c r="W139" s="80">
        <v>0</v>
      </c>
      <c r="X139" s="80">
        <v>0</v>
      </c>
      <c r="Y139" s="80">
        <v>0</v>
      </c>
      <c r="Z139" s="80">
        <v>12203064</v>
      </c>
      <c r="AA139" s="80">
        <v>12123596</v>
      </c>
      <c r="AB139" s="80">
        <v>-79468</v>
      </c>
      <c r="AC139" s="69">
        <v>360010</v>
      </c>
      <c r="AD139" s="69">
        <v>133</v>
      </c>
      <c r="AE139" s="69">
        <v>0</v>
      </c>
      <c r="AF139" s="80">
        <v>0</v>
      </c>
      <c r="AG139" s="80">
        <v>108673</v>
      </c>
      <c r="AH139" s="69">
        <v>0</v>
      </c>
      <c r="AI139" s="69">
        <v>0</v>
      </c>
      <c r="AJ139" s="80">
        <v>0</v>
      </c>
      <c r="AK139" s="80">
        <v>0</v>
      </c>
      <c r="AL139" s="69">
        <v>0</v>
      </c>
      <c r="AM139" s="69">
        <v>0</v>
      </c>
      <c r="AN139" s="80">
        <v>0</v>
      </c>
      <c r="AO139" s="80">
        <v>0</v>
      </c>
      <c r="AP139" s="69">
        <v>0</v>
      </c>
      <c r="AQ139" s="69">
        <v>0</v>
      </c>
      <c r="AR139" s="80">
        <v>0</v>
      </c>
      <c r="AS139" s="80">
        <v>0</v>
      </c>
      <c r="AT139" s="69">
        <v>0</v>
      </c>
      <c r="AU139" s="69">
        <v>0</v>
      </c>
      <c r="AV139" s="80">
        <v>0</v>
      </c>
      <c r="AW139" s="80">
        <v>0</v>
      </c>
      <c r="AX139" s="69">
        <v>0</v>
      </c>
      <c r="AY139" s="69">
        <v>0</v>
      </c>
      <c r="AZ139" s="80">
        <v>0</v>
      </c>
      <c r="BA139" s="80">
        <v>2796</v>
      </c>
      <c r="BB139" s="69">
        <v>0</v>
      </c>
      <c r="BC139" s="69">
        <v>0</v>
      </c>
      <c r="BD139" s="80">
        <v>0</v>
      </c>
      <c r="BE139" s="80">
        <v>257897</v>
      </c>
      <c r="BF139" s="69">
        <v>0</v>
      </c>
      <c r="BG139" s="69">
        <v>0</v>
      </c>
      <c r="BH139" s="80">
        <v>0</v>
      </c>
      <c r="BI139" s="80">
        <v>0</v>
      </c>
      <c r="BJ139" s="69">
        <v>0</v>
      </c>
      <c r="BK139" s="69">
        <v>0</v>
      </c>
      <c r="BL139" s="80">
        <v>0</v>
      </c>
      <c r="BM139" s="80">
        <v>0</v>
      </c>
      <c r="BN139" s="69">
        <v>0</v>
      </c>
      <c r="BO139" s="69">
        <v>0</v>
      </c>
      <c r="BP139" s="80">
        <v>0</v>
      </c>
      <c r="BQ139" s="80">
        <v>0</v>
      </c>
      <c r="BR139" s="69">
        <v>0</v>
      </c>
      <c r="BS139" s="69">
        <v>0</v>
      </c>
      <c r="BT139" s="80">
        <v>0</v>
      </c>
      <c r="BU139" s="80">
        <v>0</v>
      </c>
      <c r="BV139" s="69">
        <v>0</v>
      </c>
      <c r="BW139" s="69">
        <v>0</v>
      </c>
      <c r="BX139" s="80">
        <v>0</v>
      </c>
      <c r="BY139" s="80">
        <v>0</v>
      </c>
      <c r="BZ139" s="69">
        <v>0</v>
      </c>
      <c r="CA139" s="69">
        <v>0</v>
      </c>
      <c r="CB139" s="80">
        <v>0</v>
      </c>
      <c r="CC139" s="80">
        <v>369366</v>
      </c>
      <c r="CD139" s="69">
        <v>0</v>
      </c>
      <c r="CE139" s="69" t="s">
        <v>413</v>
      </c>
      <c r="CF139" s="69" t="s">
        <v>414</v>
      </c>
      <c r="CG139" s="69" t="s">
        <v>415</v>
      </c>
      <c r="CH139" s="69" t="s">
        <v>415</v>
      </c>
      <c r="CI139" s="69" t="s">
        <v>415</v>
      </c>
      <c r="CJ139" s="68" t="s">
        <v>415</v>
      </c>
      <c r="CK139" s="68">
        <v>45568</v>
      </c>
      <c r="CL139" s="185" t="s">
        <v>578</v>
      </c>
      <c r="CM139" s="67" t="s">
        <v>579</v>
      </c>
      <c r="CN139" s="67" t="s">
        <v>168</v>
      </c>
      <c r="CO139" s="68">
        <v>45362</v>
      </c>
      <c r="CP139" s="185" t="s">
        <v>583</v>
      </c>
      <c r="CQ139" s="67" t="s">
        <v>581</v>
      </c>
      <c r="CR139" s="67" t="s">
        <v>635</v>
      </c>
      <c r="CS139" s="69">
        <v>13936524.01</v>
      </c>
      <c r="CT139" s="69"/>
      <c r="CU139" s="69"/>
      <c r="CV139" s="69">
        <v>0</v>
      </c>
      <c r="CW139" s="69">
        <v>66</v>
      </c>
      <c r="CX139" s="69">
        <v>0</v>
      </c>
      <c r="CY139" s="69">
        <v>0</v>
      </c>
      <c r="CZ139" s="69">
        <v>0</v>
      </c>
      <c r="DA139" s="69">
        <v>0</v>
      </c>
      <c r="DG139" t="str">
        <f t="shared" si="9"/>
        <v>DO</v>
      </c>
    </row>
    <row r="140" spans="1:111">
      <c r="A140" t="str">
        <f t="shared" si="8"/>
        <v>08DO</v>
      </c>
      <c r="B140" s="67" t="s">
        <v>7</v>
      </c>
      <c r="C140" s="67" t="s">
        <v>330</v>
      </c>
      <c r="D140" s="67" t="s">
        <v>331</v>
      </c>
      <c r="E140" s="68">
        <v>44698</v>
      </c>
      <c r="F140" s="185" t="s">
        <v>580</v>
      </c>
      <c r="G140" s="67" t="s">
        <v>577</v>
      </c>
      <c r="H140" s="69">
        <v>2</v>
      </c>
      <c r="I140" s="69">
        <v>4</v>
      </c>
      <c r="J140" s="69">
        <v>440</v>
      </c>
      <c r="K140" s="69">
        <v>677</v>
      </c>
      <c r="L140" s="69">
        <v>666</v>
      </c>
      <c r="M140" s="69">
        <v>11</v>
      </c>
      <c r="N140" s="69">
        <v>0</v>
      </c>
      <c r="O140" s="69">
        <v>0</v>
      </c>
      <c r="P140" s="69">
        <v>237</v>
      </c>
      <c r="Q140" s="80">
        <v>0</v>
      </c>
      <c r="R140" s="80">
        <v>5565378</v>
      </c>
      <c r="S140" s="80">
        <v>50000</v>
      </c>
      <c r="T140" s="80">
        <v>5515378</v>
      </c>
      <c r="U140" s="80">
        <v>5757378</v>
      </c>
      <c r="V140" s="80">
        <v>5730235</v>
      </c>
      <c r="W140" s="80">
        <v>0</v>
      </c>
      <c r="X140" s="80">
        <v>0</v>
      </c>
      <c r="Y140" s="80">
        <v>0</v>
      </c>
      <c r="Z140" s="80">
        <v>5730235</v>
      </c>
      <c r="AA140" s="80">
        <v>5763102</v>
      </c>
      <c r="AB140" s="80">
        <v>32867</v>
      </c>
      <c r="AC140" s="69">
        <v>192000</v>
      </c>
      <c r="AD140" s="69">
        <v>120</v>
      </c>
      <c r="AE140" s="69">
        <v>0</v>
      </c>
      <c r="AF140" s="80">
        <v>0</v>
      </c>
      <c r="AG140" s="80">
        <v>30727</v>
      </c>
      <c r="AH140" s="69">
        <v>0</v>
      </c>
      <c r="AI140" s="69">
        <v>0</v>
      </c>
      <c r="AJ140" s="80">
        <v>0</v>
      </c>
      <c r="AK140" s="80">
        <v>77369</v>
      </c>
      <c r="AL140" s="69">
        <v>0</v>
      </c>
      <c r="AM140" s="69">
        <v>0</v>
      </c>
      <c r="AN140" s="80">
        <v>0</v>
      </c>
      <c r="AO140" s="80">
        <v>0</v>
      </c>
      <c r="AP140" s="69">
        <v>0</v>
      </c>
      <c r="AQ140" s="69">
        <v>0</v>
      </c>
      <c r="AR140" s="80">
        <v>0</v>
      </c>
      <c r="AS140" s="80">
        <v>0</v>
      </c>
      <c r="AT140" s="69">
        <v>0</v>
      </c>
      <c r="AU140" s="69">
        <v>0</v>
      </c>
      <c r="AV140" s="80">
        <v>0</v>
      </c>
      <c r="AW140" s="80">
        <v>0</v>
      </c>
      <c r="AX140" s="69">
        <v>0</v>
      </c>
      <c r="AY140" s="69">
        <v>0</v>
      </c>
      <c r="AZ140" s="80">
        <v>0</v>
      </c>
      <c r="BA140" s="80">
        <v>0</v>
      </c>
      <c r="BB140" s="69">
        <v>0</v>
      </c>
      <c r="BC140" s="69">
        <v>0</v>
      </c>
      <c r="BD140" s="80">
        <v>0</v>
      </c>
      <c r="BE140" s="80">
        <v>0</v>
      </c>
      <c r="BF140" s="69">
        <v>0</v>
      </c>
      <c r="BG140" s="69">
        <v>0</v>
      </c>
      <c r="BH140" s="80">
        <v>0</v>
      </c>
      <c r="BI140" s="80">
        <v>0</v>
      </c>
      <c r="BJ140" s="69">
        <v>0</v>
      </c>
      <c r="BK140" s="69">
        <v>0</v>
      </c>
      <c r="BL140" s="80">
        <v>0</v>
      </c>
      <c r="BM140" s="80">
        <v>0</v>
      </c>
      <c r="BN140" s="69">
        <v>0</v>
      </c>
      <c r="BO140" s="69">
        <v>0</v>
      </c>
      <c r="BP140" s="80">
        <v>0</v>
      </c>
      <c r="BQ140" s="80">
        <v>0</v>
      </c>
      <c r="BR140" s="69">
        <v>0</v>
      </c>
      <c r="BS140" s="69">
        <v>0</v>
      </c>
      <c r="BT140" s="80">
        <v>0</v>
      </c>
      <c r="BU140" s="80">
        <v>0</v>
      </c>
      <c r="BV140" s="69">
        <v>0</v>
      </c>
      <c r="BW140" s="69">
        <v>62</v>
      </c>
      <c r="BX140" s="80">
        <v>0</v>
      </c>
      <c r="BY140" s="80">
        <v>0</v>
      </c>
      <c r="BZ140" s="69">
        <v>0</v>
      </c>
      <c r="CA140" s="69">
        <v>62</v>
      </c>
      <c r="CB140" s="80">
        <v>0</v>
      </c>
      <c r="CC140" s="80">
        <v>108096</v>
      </c>
      <c r="CD140" s="69">
        <v>0</v>
      </c>
      <c r="CE140" s="69" t="s">
        <v>444</v>
      </c>
      <c r="CF140" s="69" t="s">
        <v>445</v>
      </c>
      <c r="CG140" s="69" t="s">
        <v>415</v>
      </c>
      <c r="CH140" s="69" t="s">
        <v>415</v>
      </c>
      <c r="CI140" s="69" t="s">
        <v>415</v>
      </c>
      <c r="CJ140" s="68" t="s">
        <v>415</v>
      </c>
      <c r="CK140" s="68">
        <v>45610</v>
      </c>
      <c r="CL140" s="185" t="s">
        <v>578</v>
      </c>
      <c r="CM140" s="67" t="s">
        <v>579</v>
      </c>
      <c r="CN140" s="67" t="s">
        <v>168</v>
      </c>
      <c r="CO140" s="68">
        <v>45546</v>
      </c>
      <c r="CP140" s="185" t="s">
        <v>576</v>
      </c>
      <c r="CQ140" s="67" t="s">
        <v>579</v>
      </c>
      <c r="CR140" s="67" t="s">
        <v>635</v>
      </c>
      <c r="CS140" s="69">
        <v>5213379.79</v>
      </c>
      <c r="CT140" s="69"/>
      <c r="CU140" s="69"/>
      <c r="CV140" s="69">
        <v>0</v>
      </c>
      <c r="CW140" s="69">
        <v>55</v>
      </c>
      <c r="CX140" s="69">
        <v>0</v>
      </c>
      <c r="CY140" s="69">
        <v>0</v>
      </c>
      <c r="CZ140" s="69">
        <v>0</v>
      </c>
      <c r="DA140" s="69">
        <v>0</v>
      </c>
      <c r="DG140" t="str">
        <f t="shared" si="9"/>
        <v>DO</v>
      </c>
    </row>
    <row r="141" spans="1:111">
      <c r="A141" t="str">
        <f t="shared" si="8"/>
        <v>08DO</v>
      </c>
      <c r="B141" s="67" t="s">
        <v>7</v>
      </c>
      <c r="C141" s="67" t="s">
        <v>332</v>
      </c>
      <c r="D141" s="67" t="s">
        <v>333</v>
      </c>
      <c r="E141" s="68">
        <v>44817</v>
      </c>
      <c r="F141" s="185" t="s">
        <v>576</v>
      </c>
      <c r="G141" s="67" t="s">
        <v>584</v>
      </c>
      <c r="H141" s="69">
        <v>2</v>
      </c>
      <c r="I141" s="69">
        <v>2</v>
      </c>
      <c r="J141" s="69">
        <v>568</v>
      </c>
      <c r="K141" s="69">
        <v>619</v>
      </c>
      <c r="L141" s="69">
        <v>464</v>
      </c>
      <c r="M141" s="69">
        <v>155</v>
      </c>
      <c r="N141" s="69">
        <v>0</v>
      </c>
      <c r="O141" s="69">
        <v>0</v>
      </c>
      <c r="P141" s="69">
        <v>51</v>
      </c>
      <c r="Q141" s="80">
        <v>0</v>
      </c>
      <c r="R141" s="80">
        <v>2504148</v>
      </c>
      <c r="S141" s="80">
        <v>58519</v>
      </c>
      <c r="T141" s="80">
        <v>2445628</v>
      </c>
      <c r="U141" s="80">
        <v>2711373</v>
      </c>
      <c r="V141" s="80">
        <v>2646645</v>
      </c>
      <c r="W141" s="80">
        <v>0</v>
      </c>
      <c r="X141" s="80">
        <v>0</v>
      </c>
      <c r="Y141" s="80">
        <v>0</v>
      </c>
      <c r="Z141" s="80">
        <v>2646645</v>
      </c>
      <c r="AA141" s="80">
        <v>2639419</v>
      </c>
      <c r="AB141" s="80">
        <v>0</v>
      </c>
      <c r="AC141" s="69">
        <v>207226</v>
      </c>
      <c r="AD141" s="69">
        <v>9</v>
      </c>
      <c r="AE141" s="69">
        <v>0</v>
      </c>
      <c r="AF141" s="80">
        <v>0</v>
      </c>
      <c r="AG141" s="80">
        <v>227557</v>
      </c>
      <c r="AH141" s="69">
        <v>0</v>
      </c>
      <c r="AI141" s="69">
        <v>0</v>
      </c>
      <c r="AJ141" s="80">
        <v>0</v>
      </c>
      <c r="AK141" s="80">
        <v>0</v>
      </c>
      <c r="AL141" s="69">
        <v>0</v>
      </c>
      <c r="AM141" s="69">
        <v>0</v>
      </c>
      <c r="AN141" s="80">
        <v>0</v>
      </c>
      <c r="AO141" s="80">
        <v>0</v>
      </c>
      <c r="AP141" s="69">
        <v>0</v>
      </c>
      <c r="AQ141" s="69">
        <v>0</v>
      </c>
      <c r="AR141" s="80">
        <v>0</v>
      </c>
      <c r="AS141" s="80">
        <v>0</v>
      </c>
      <c r="AT141" s="69">
        <v>0</v>
      </c>
      <c r="AU141" s="69">
        <v>0</v>
      </c>
      <c r="AV141" s="80">
        <v>0</v>
      </c>
      <c r="AW141" s="80">
        <v>0</v>
      </c>
      <c r="AX141" s="69">
        <v>0</v>
      </c>
      <c r="AY141" s="69">
        <v>0</v>
      </c>
      <c r="AZ141" s="80">
        <v>0</v>
      </c>
      <c r="BA141" s="80">
        <v>0</v>
      </c>
      <c r="BB141" s="69">
        <v>0</v>
      </c>
      <c r="BC141" s="69">
        <v>0</v>
      </c>
      <c r="BD141" s="80">
        <v>0</v>
      </c>
      <c r="BE141" s="80">
        <v>0</v>
      </c>
      <c r="BF141" s="69">
        <v>0</v>
      </c>
      <c r="BG141" s="69">
        <v>0</v>
      </c>
      <c r="BH141" s="80">
        <v>0</v>
      </c>
      <c r="BI141" s="80">
        <v>0</v>
      </c>
      <c r="BJ141" s="69">
        <v>0</v>
      </c>
      <c r="BK141" s="69">
        <v>0</v>
      </c>
      <c r="BL141" s="80">
        <v>0</v>
      </c>
      <c r="BM141" s="80">
        <v>0</v>
      </c>
      <c r="BN141" s="69">
        <v>0</v>
      </c>
      <c r="BO141" s="69">
        <v>0</v>
      </c>
      <c r="BP141" s="80">
        <v>0</v>
      </c>
      <c r="BQ141" s="80">
        <v>0</v>
      </c>
      <c r="BR141" s="69">
        <v>0</v>
      </c>
      <c r="BS141" s="69">
        <v>0</v>
      </c>
      <c r="BT141" s="80">
        <v>0</v>
      </c>
      <c r="BU141" s="80">
        <v>0</v>
      </c>
      <c r="BV141" s="69">
        <v>0</v>
      </c>
      <c r="BW141" s="69">
        <v>0</v>
      </c>
      <c r="BX141" s="80">
        <v>0</v>
      </c>
      <c r="BY141" s="80">
        <v>0</v>
      </c>
      <c r="BZ141" s="69">
        <v>0</v>
      </c>
      <c r="CA141" s="69">
        <v>0</v>
      </c>
      <c r="CB141" s="80">
        <v>0</v>
      </c>
      <c r="CC141" s="80">
        <v>234782</v>
      </c>
      <c r="CD141" s="69">
        <v>0</v>
      </c>
      <c r="CE141" s="69" t="s">
        <v>436</v>
      </c>
      <c r="CF141" s="69" t="s">
        <v>437</v>
      </c>
      <c r="CG141" s="69" t="s">
        <v>415</v>
      </c>
      <c r="CH141" s="69" t="s">
        <v>415</v>
      </c>
      <c r="CI141" s="69" t="s">
        <v>415</v>
      </c>
      <c r="CJ141" s="68" t="s">
        <v>415</v>
      </c>
      <c r="CK141" s="68">
        <v>45569</v>
      </c>
      <c r="CL141" s="185" t="s">
        <v>578</v>
      </c>
      <c r="CM141" s="67" t="s">
        <v>579</v>
      </c>
      <c r="CN141" s="67" t="s">
        <v>168</v>
      </c>
      <c r="CO141" s="68">
        <v>45484</v>
      </c>
      <c r="CP141" s="185" t="s">
        <v>576</v>
      </c>
      <c r="CQ141" s="67" t="s">
        <v>579</v>
      </c>
      <c r="CR141" s="67" t="s">
        <v>635</v>
      </c>
      <c r="CS141" s="69">
        <v>4806556.91</v>
      </c>
      <c r="CT141" s="69"/>
      <c r="CU141" s="69"/>
      <c r="CV141" s="69">
        <v>0</v>
      </c>
      <c r="CW141" s="69">
        <v>42</v>
      </c>
      <c r="CX141" s="69">
        <v>0</v>
      </c>
      <c r="CY141" s="69">
        <v>0</v>
      </c>
      <c r="CZ141" s="69">
        <v>7226</v>
      </c>
      <c r="DA141" s="69">
        <v>0</v>
      </c>
      <c r="DG141" t="str">
        <f t="shared" si="9"/>
        <v>DO</v>
      </c>
    </row>
    <row r="142" spans="1:111">
      <c r="A142" t="str">
        <f t="shared" si="8"/>
        <v>08DO</v>
      </c>
      <c r="B142" s="67" t="s">
        <v>7</v>
      </c>
      <c r="C142" s="67" t="s">
        <v>334</v>
      </c>
      <c r="D142" s="67" t="s">
        <v>335</v>
      </c>
      <c r="E142" s="68">
        <v>44859</v>
      </c>
      <c r="F142" s="185" t="s">
        <v>578</v>
      </c>
      <c r="G142" s="67" t="s">
        <v>584</v>
      </c>
      <c r="H142" s="69">
        <v>1</v>
      </c>
      <c r="I142" s="69">
        <v>1</v>
      </c>
      <c r="J142" s="69">
        <v>165</v>
      </c>
      <c r="K142" s="69">
        <v>221</v>
      </c>
      <c r="L142" s="69">
        <v>221</v>
      </c>
      <c r="M142" s="69">
        <v>0</v>
      </c>
      <c r="N142" s="69">
        <v>0</v>
      </c>
      <c r="O142" s="69">
        <v>0</v>
      </c>
      <c r="P142" s="69">
        <v>41</v>
      </c>
      <c r="Q142" s="80">
        <v>15</v>
      </c>
      <c r="R142" s="80">
        <v>2596848</v>
      </c>
      <c r="S142" s="80">
        <v>50000</v>
      </c>
      <c r="T142" s="80">
        <v>2546848</v>
      </c>
      <c r="U142" s="80">
        <v>2612139</v>
      </c>
      <c r="V142" s="80">
        <v>2505813</v>
      </c>
      <c r="W142" s="80">
        <v>0</v>
      </c>
      <c r="X142" s="80">
        <v>0</v>
      </c>
      <c r="Y142" s="80">
        <v>0</v>
      </c>
      <c r="Z142" s="80">
        <v>2505813</v>
      </c>
      <c r="AA142" s="80">
        <v>2503780</v>
      </c>
      <c r="AB142" s="80">
        <v>-2033</v>
      </c>
      <c r="AC142" s="69">
        <v>15291</v>
      </c>
      <c r="AD142" s="69">
        <v>18</v>
      </c>
      <c r="AE142" s="69">
        <v>0</v>
      </c>
      <c r="AF142" s="80">
        <v>0</v>
      </c>
      <c r="AG142" s="80">
        <v>0</v>
      </c>
      <c r="AH142" s="69">
        <v>0</v>
      </c>
      <c r="AI142" s="69">
        <v>0</v>
      </c>
      <c r="AJ142" s="80">
        <v>15</v>
      </c>
      <c r="AK142" s="80">
        <v>15291</v>
      </c>
      <c r="AL142" s="69">
        <v>0</v>
      </c>
      <c r="AM142" s="69">
        <v>0</v>
      </c>
      <c r="AN142" s="80">
        <v>0</v>
      </c>
      <c r="AO142" s="80">
        <v>0</v>
      </c>
      <c r="AP142" s="69">
        <v>0</v>
      </c>
      <c r="AQ142" s="69">
        <v>0</v>
      </c>
      <c r="AR142" s="80">
        <v>0</v>
      </c>
      <c r="AS142" s="80">
        <v>0</v>
      </c>
      <c r="AT142" s="69">
        <v>0</v>
      </c>
      <c r="AU142" s="69">
        <v>0</v>
      </c>
      <c r="AV142" s="80">
        <v>0</v>
      </c>
      <c r="AW142" s="80">
        <v>0</v>
      </c>
      <c r="AX142" s="69">
        <v>0</v>
      </c>
      <c r="AY142" s="69">
        <v>0</v>
      </c>
      <c r="AZ142" s="80">
        <v>0</v>
      </c>
      <c r="BA142" s="80">
        <v>0</v>
      </c>
      <c r="BB142" s="69">
        <v>0</v>
      </c>
      <c r="BC142" s="69">
        <v>0</v>
      </c>
      <c r="BD142" s="80">
        <v>0</v>
      </c>
      <c r="BE142" s="80">
        <v>0</v>
      </c>
      <c r="BF142" s="69">
        <v>0</v>
      </c>
      <c r="BG142" s="69">
        <v>0</v>
      </c>
      <c r="BH142" s="80">
        <v>0</v>
      </c>
      <c r="BI142" s="80">
        <v>0</v>
      </c>
      <c r="BJ142" s="69">
        <v>0</v>
      </c>
      <c r="BK142" s="69">
        <v>0</v>
      </c>
      <c r="BL142" s="80">
        <v>0</v>
      </c>
      <c r="BM142" s="80">
        <v>0</v>
      </c>
      <c r="BN142" s="69">
        <v>0</v>
      </c>
      <c r="BO142" s="69">
        <v>0</v>
      </c>
      <c r="BP142" s="80">
        <v>0</v>
      </c>
      <c r="BQ142" s="80">
        <v>0</v>
      </c>
      <c r="BR142" s="69">
        <v>0</v>
      </c>
      <c r="BS142" s="69">
        <v>0</v>
      </c>
      <c r="BT142" s="80">
        <v>0</v>
      </c>
      <c r="BU142" s="80">
        <v>0</v>
      </c>
      <c r="BV142" s="69">
        <v>0</v>
      </c>
      <c r="BW142" s="69">
        <v>0</v>
      </c>
      <c r="BX142" s="80">
        <v>0</v>
      </c>
      <c r="BY142" s="80">
        <v>0</v>
      </c>
      <c r="BZ142" s="69">
        <v>0</v>
      </c>
      <c r="CA142" s="69">
        <v>0</v>
      </c>
      <c r="CB142" s="80">
        <v>15</v>
      </c>
      <c r="CC142" s="80">
        <v>15291</v>
      </c>
      <c r="CD142" s="69">
        <v>0</v>
      </c>
      <c r="CE142" s="69" t="s">
        <v>420</v>
      </c>
      <c r="CF142" s="69" t="s">
        <v>421</v>
      </c>
      <c r="CG142" s="69" t="s">
        <v>415</v>
      </c>
      <c r="CH142" s="69" t="s">
        <v>415</v>
      </c>
      <c r="CI142" s="69" t="s">
        <v>415</v>
      </c>
      <c r="CJ142" s="68" t="s">
        <v>415</v>
      </c>
      <c r="CK142" s="68">
        <v>45569</v>
      </c>
      <c r="CL142" s="185" t="s">
        <v>578</v>
      </c>
      <c r="CM142" s="67" t="s">
        <v>579</v>
      </c>
      <c r="CN142" s="67" t="s">
        <v>168</v>
      </c>
      <c r="CO142" s="68">
        <v>45429</v>
      </c>
      <c r="CP142" s="185" t="s">
        <v>580</v>
      </c>
      <c r="CQ142" s="67" t="s">
        <v>581</v>
      </c>
      <c r="CR142" s="67" t="s">
        <v>635</v>
      </c>
      <c r="CS142" s="69">
        <v>2699146.4</v>
      </c>
      <c r="CT142" s="69"/>
      <c r="CU142" s="69"/>
      <c r="CV142" s="69">
        <v>0</v>
      </c>
      <c r="CW142" s="69">
        <v>23</v>
      </c>
      <c r="CX142" s="69">
        <v>0</v>
      </c>
      <c r="CY142" s="69">
        <v>0</v>
      </c>
      <c r="CZ142" s="69">
        <v>0</v>
      </c>
      <c r="DA142" s="69">
        <v>0</v>
      </c>
      <c r="DG142" t="str">
        <f t="shared" si="9"/>
        <v>DO</v>
      </c>
    </row>
    <row r="143" spans="1:111">
      <c r="A143" t="str">
        <f t="shared" si="8"/>
        <v>08DO</v>
      </c>
      <c r="B143" s="67" t="s">
        <v>7</v>
      </c>
      <c r="C143" s="67" t="s">
        <v>336</v>
      </c>
      <c r="D143" s="67" t="s">
        <v>337</v>
      </c>
      <c r="E143" s="68">
        <v>44859</v>
      </c>
      <c r="F143" s="185" t="s">
        <v>578</v>
      </c>
      <c r="G143" s="67" t="s">
        <v>584</v>
      </c>
      <c r="H143" s="69">
        <v>3</v>
      </c>
      <c r="I143" s="69">
        <v>3</v>
      </c>
      <c r="J143" s="69">
        <v>508</v>
      </c>
      <c r="K143" s="69">
        <v>651</v>
      </c>
      <c r="L143" s="69">
        <v>615</v>
      </c>
      <c r="M143" s="69">
        <v>36</v>
      </c>
      <c r="N143" s="69">
        <v>0</v>
      </c>
      <c r="O143" s="69">
        <v>0</v>
      </c>
      <c r="P143" s="69">
        <v>143</v>
      </c>
      <c r="Q143" s="80">
        <v>0</v>
      </c>
      <c r="R143" s="80">
        <v>21849074</v>
      </c>
      <c r="S143" s="80">
        <v>150000</v>
      </c>
      <c r="T143" s="80">
        <v>21699074</v>
      </c>
      <c r="U143" s="80">
        <v>22014286</v>
      </c>
      <c r="V143" s="80">
        <v>22325271</v>
      </c>
      <c r="W143" s="80">
        <v>0</v>
      </c>
      <c r="X143" s="80">
        <v>0</v>
      </c>
      <c r="Y143" s="80">
        <v>0</v>
      </c>
      <c r="Z143" s="80">
        <v>22325271</v>
      </c>
      <c r="AA143" s="80">
        <v>22079112</v>
      </c>
      <c r="AB143" s="80">
        <v>-230948</v>
      </c>
      <c r="AC143" s="69">
        <v>165212</v>
      </c>
      <c r="AD143" s="69">
        <v>97</v>
      </c>
      <c r="AE143" s="69">
        <v>0</v>
      </c>
      <c r="AF143" s="80">
        <v>0</v>
      </c>
      <c r="AG143" s="80">
        <v>189344</v>
      </c>
      <c r="AH143" s="69">
        <v>0</v>
      </c>
      <c r="AI143" s="69">
        <v>0</v>
      </c>
      <c r="AJ143" s="80">
        <v>0</v>
      </c>
      <c r="AK143" s="80">
        <v>1980</v>
      </c>
      <c r="AL143" s="69">
        <v>0</v>
      </c>
      <c r="AM143" s="69">
        <v>0</v>
      </c>
      <c r="AN143" s="80">
        <v>0</v>
      </c>
      <c r="AO143" s="80">
        <v>0</v>
      </c>
      <c r="AP143" s="69">
        <v>0</v>
      </c>
      <c r="AQ143" s="69">
        <v>0</v>
      </c>
      <c r="AR143" s="80">
        <v>0</v>
      </c>
      <c r="AS143" s="80">
        <v>0</v>
      </c>
      <c r="AT143" s="69">
        <v>0</v>
      </c>
      <c r="AU143" s="69">
        <v>0</v>
      </c>
      <c r="AV143" s="80">
        <v>0</v>
      </c>
      <c r="AW143" s="80">
        <v>0</v>
      </c>
      <c r="AX143" s="69">
        <v>0</v>
      </c>
      <c r="AY143" s="69">
        <v>0</v>
      </c>
      <c r="AZ143" s="80">
        <v>0</v>
      </c>
      <c r="BA143" s="80">
        <v>7201</v>
      </c>
      <c r="BB143" s="69">
        <v>0</v>
      </c>
      <c r="BC143" s="69">
        <v>0</v>
      </c>
      <c r="BD143" s="80">
        <v>0</v>
      </c>
      <c r="BE143" s="80">
        <v>11368</v>
      </c>
      <c r="BF143" s="69">
        <v>0</v>
      </c>
      <c r="BG143" s="69">
        <v>0</v>
      </c>
      <c r="BH143" s="80">
        <v>0</v>
      </c>
      <c r="BI143" s="80">
        <v>0</v>
      </c>
      <c r="BJ143" s="69">
        <v>0</v>
      </c>
      <c r="BK143" s="69">
        <v>0</v>
      </c>
      <c r="BL143" s="80">
        <v>0</v>
      </c>
      <c r="BM143" s="80">
        <v>15212</v>
      </c>
      <c r="BN143" s="69">
        <v>0</v>
      </c>
      <c r="BO143" s="69">
        <v>0</v>
      </c>
      <c r="BP143" s="80">
        <v>0</v>
      </c>
      <c r="BQ143" s="80">
        <v>0</v>
      </c>
      <c r="BR143" s="69">
        <v>0</v>
      </c>
      <c r="BS143" s="69">
        <v>0</v>
      </c>
      <c r="BT143" s="80">
        <v>0</v>
      </c>
      <c r="BU143" s="80">
        <v>0</v>
      </c>
      <c r="BV143" s="69">
        <v>0</v>
      </c>
      <c r="BW143" s="69">
        <v>0</v>
      </c>
      <c r="BX143" s="80">
        <v>0</v>
      </c>
      <c r="BY143" s="80">
        <v>0</v>
      </c>
      <c r="BZ143" s="69">
        <v>0</v>
      </c>
      <c r="CA143" s="69">
        <v>0</v>
      </c>
      <c r="CB143" s="80">
        <v>0</v>
      </c>
      <c r="CC143" s="80">
        <v>225106</v>
      </c>
      <c r="CD143" s="69">
        <v>0</v>
      </c>
      <c r="CE143" s="69" t="s">
        <v>574</v>
      </c>
      <c r="CF143" s="69" t="s">
        <v>575</v>
      </c>
      <c r="CG143" s="69" t="s">
        <v>415</v>
      </c>
      <c r="CH143" s="69" t="s">
        <v>415</v>
      </c>
      <c r="CI143" s="69" t="s">
        <v>415</v>
      </c>
      <c r="CJ143" s="68" t="s">
        <v>415</v>
      </c>
      <c r="CK143" s="68">
        <v>45635</v>
      </c>
      <c r="CL143" s="185" t="s">
        <v>578</v>
      </c>
      <c r="CM143" s="67" t="s">
        <v>579</v>
      </c>
      <c r="CN143" s="67" t="s">
        <v>168</v>
      </c>
      <c r="CO143" s="68">
        <v>45582</v>
      </c>
      <c r="CP143" s="185" t="s">
        <v>578</v>
      </c>
      <c r="CQ143" s="67" t="s">
        <v>579</v>
      </c>
      <c r="CR143" s="67" t="s">
        <v>635</v>
      </c>
      <c r="CS143" s="69">
        <v>21254879.859999999</v>
      </c>
      <c r="CT143" s="69"/>
      <c r="CU143" s="69"/>
      <c r="CV143" s="69">
        <v>0</v>
      </c>
      <c r="CW143" s="69">
        <v>46</v>
      </c>
      <c r="CX143" s="69">
        <v>0</v>
      </c>
      <c r="CY143" s="69">
        <v>0</v>
      </c>
      <c r="CZ143" s="69">
        <v>0</v>
      </c>
      <c r="DA143" s="69">
        <v>0</v>
      </c>
      <c r="DG143" t="str">
        <f t="shared" si="9"/>
        <v>DO</v>
      </c>
    </row>
    <row r="144" spans="1:111">
      <c r="A144" t="str">
        <f t="shared" si="8"/>
        <v>08DO</v>
      </c>
      <c r="B144" s="67" t="s">
        <v>7</v>
      </c>
      <c r="C144" s="67" t="s">
        <v>338</v>
      </c>
      <c r="D144" s="67" t="s">
        <v>339</v>
      </c>
      <c r="E144" s="68">
        <v>45181</v>
      </c>
      <c r="F144" s="185" t="s">
        <v>576</v>
      </c>
      <c r="G144" s="67" t="s">
        <v>581</v>
      </c>
      <c r="H144" s="69">
        <v>2</v>
      </c>
      <c r="I144" s="69">
        <v>1</v>
      </c>
      <c r="J144" s="69">
        <v>357</v>
      </c>
      <c r="K144" s="69">
        <v>376</v>
      </c>
      <c r="L144" s="69">
        <v>155</v>
      </c>
      <c r="M144" s="69">
        <v>221</v>
      </c>
      <c r="N144" s="69">
        <v>0</v>
      </c>
      <c r="O144" s="69">
        <v>0</v>
      </c>
      <c r="P144" s="69">
        <v>19</v>
      </c>
      <c r="Q144" s="80">
        <v>0</v>
      </c>
      <c r="R144" s="80">
        <v>1133672</v>
      </c>
      <c r="S144" s="80">
        <v>50000</v>
      </c>
      <c r="T144" s="80">
        <v>1083672</v>
      </c>
      <c r="U144" s="80">
        <v>1158672</v>
      </c>
      <c r="V144" s="80">
        <v>1068668</v>
      </c>
      <c r="W144" s="80">
        <v>0</v>
      </c>
      <c r="X144" s="80">
        <v>0</v>
      </c>
      <c r="Y144" s="80">
        <v>0</v>
      </c>
      <c r="Z144" s="80">
        <v>1068668</v>
      </c>
      <c r="AA144" s="80">
        <v>1068668</v>
      </c>
      <c r="AB144" s="80">
        <v>0</v>
      </c>
      <c r="AC144" s="69">
        <v>25000</v>
      </c>
      <c r="AD144" s="69">
        <v>4</v>
      </c>
      <c r="AE144" s="69">
        <v>0</v>
      </c>
      <c r="AF144" s="80">
        <v>0</v>
      </c>
      <c r="AG144" s="80">
        <v>3225</v>
      </c>
      <c r="AH144" s="69">
        <v>0</v>
      </c>
      <c r="AI144" s="69">
        <v>0</v>
      </c>
      <c r="AJ144" s="80">
        <v>0</v>
      </c>
      <c r="AK144" s="80">
        <v>0</v>
      </c>
      <c r="AL144" s="69">
        <v>0</v>
      </c>
      <c r="AM144" s="69">
        <v>0</v>
      </c>
      <c r="AN144" s="80">
        <v>0</v>
      </c>
      <c r="AO144" s="80">
        <v>0</v>
      </c>
      <c r="AP144" s="69">
        <v>0</v>
      </c>
      <c r="AQ144" s="69">
        <v>0</v>
      </c>
      <c r="AR144" s="80">
        <v>0</v>
      </c>
      <c r="AS144" s="80">
        <v>0</v>
      </c>
      <c r="AT144" s="69">
        <v>0</v>
      </c>
      <c r="AU144" s="69">
        <v>0</v>
      </c>
      <c r="AV144" s="80">
        <v>0</v>
      </c>
      <c r="AW144" s="80">
        <v>0</v>
      </c>
      <c r="AX144" s="69">
        <v>0</v>
      </c>
      <c r="AY144" s="69">
        <v>0</v>
      </c>
      <c r="AZ144" s="80">
        <v>0</v>
      </c>
      <c r="BA144" s="80">
        <v>36175</v>
      </c>
      <c r="BB144" s="69">
        <v>0</v>
      </c>
      <c r="BC144" s="69">
        <v>0</v>
      </c>
      <c r="BD144" s="80">
        <v>0</v>
      </c>
      <c r="BE144" s="80">
        <v>0</v>
      </c>
      <c r="BF144" s="69">
        <v>0</v>
      </c>
      <c r="BG144" s="69">
        <v>0</v>
      </c>
      <c r="BH144" s="80">
        <v>0</v>
      </c>
      <c r="BI144" s="80">
        <v>0</v>
      </c>
      <c r="BJ144" s="69">
        <v>0</v>
      </c>
      <c r="BK144" s="69">
        <v>0</v>
      </c>
      <c r="BL144" s="80">
        <v>0</v>
      </c>
      <c r="BM144" s="80">
        <v>0</v>
      </c>
      <c r="BN144" s="69">
        <v>0</v>
      </c>
      <c r="BO144" s="69">
        <v>0</v>
      </c>
      <c r="BP144" s="80">
        <v>0</v>
      </c>
      <c r="BQ144" s="80">
        <v>0</v>
      </c>
      <c r="BR144" s="69">
        <v>0</v>
      </c>
      <c r="BS144" s="69">
        <v>0</v>
      </c>
      <c r="BT144" s="80">
        <v>0</v>
      </c>
      <c r="BU144" s="80">
        <v>0</v>
      </c>
      <c r="BV144" s="69">
        <v>0</v>
      </c>
      <c r="BW144" s="69">
        <v>0</v>
      </c>
      <c r="BX144" s="80">
        <v>0</v>
      </c>
      <c r="BY144" s="80">
        <v>0</v>
      </c>
      <c r="BZ144" s="69">
        <v>0</v>
      </c>
      <c r="CA144" s="69">
        <v>0</v>
      </c>
      <c r="CB144" s="80">
        <v>0</v>
      </c>
      <c r="CC144" s="80">
        <v>39400</v>
      </c>
      <c r="CD144" s="69">
        <v>0</v>
      </c>
      <c r="CE144" s="69" t="s">
        <v>494</v>
      </c>
      <c r="CF144" s="69" t="s">
        <v>495</v>
      </c>
      <c r="CG144" s="69" t="s">
        <v>415</v>
      </c>
      <c r="CH144" s="69" t="s">
        <v>415</v>
      </c>
      <c r="CI144" s="69" t="s">
        <v>415</v>
      </c>
      <c r="CJ144" s="68" t="s">
        <v>415</v>
      </c>
      <c r="CK144" s="68">
        <v>45504</v>
      </c>
      <c r="CL144" s="185" t="s">
        <v>576</v>
      </c>
      <c r="CM144" s="67" t="s">
        <v>579</v>
      </c>
      <c r="CN144" s="67" t="s">
        <v>168</v>
      </c>
      <c r="CO144" s="68">
        <v>45481</v>
      </c>
      <c r="CP144" s="185" t="s">
        <v>576</v>
      </c>
      <c r="CQ144" s="67" t="s">
        <v>579</v>
      </c>
      <c r="CR144" s="67" t="s">
        <v>635</v>
      </c>
      <c r="CS144" s="69">
        <v>2868747.02</v>
      </c>
      <c r="CT144" s="69"/>
      <c r="CU144" s="69"/>
      <c r="CV144" s="69">
        <v>0</v>
      </c>
      <c r="CW144" s="69">
        <v>15</v>
      </c>
      <c r="CX144" s="69">
        <v>0</v>
      </c>
      <c r="CY144" s="69">
        <v>0</v>
      </c>
      <c r="CZ144" s="69">
        <v>0</v>
      </c>
      <c r="DA144" s="69">
        <v>0</v>
      </c>
      <c r="DG144" t="str">
        <f t="shared" si="9"/>
        <v>DO</v>
      </c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44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1.85546875" bestFit="1" customWidth="1"/>
    <col min="113" max="113" width="4.85546875" bestFit="1" customWidth="1"/>
    <col min="114" max="115" width="1.85546875" bestFit="1" customWidth="1"/>
  </cols>
  <sheetData>
    <row r="1" spans="1:115">
      <c r="A1" t="str">
        <f t="shared" ref="A1:A19" si="0">CONCATENATE(B1,DG1)</f>
        <v>CO</v>
      </c>
      <c r="B1" s="67"/>
      <c r="C1" s="67"/>
      <c r="D1" s="67"/>
      <c r="E1" s="69"/>
      <c r="F1" s="185"/>
      <c r="G1" s="67"/>
      <c r="H1" s="69"/>
      <c r="I1" s="69"/>
      <c r="J1" s="69"/>
      <c r="K1" s="69"/>
      <c r="L1" s="69"/>
      <c r="M1" s="69"/>
      <c r="N1" s="69"/>
      <c r="O1" s="69"/>
      <c r="P1" s="6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69"/>
      <c r="AD1" s="69"/>
      <c r="AE1" s="69"/>
      <c r="AF1" s="80"/>
      <c r="AG1" s="80"/>
      <c r="AH1" s="69"/>
      <c r="AI1" s="69"/>
      <c r="AJ1" s="80"/>
      <c r="AK1" s="80"/>
      <c r="AL1" s="69"/>
      <c r="AM1" s="69"/>
      <c r="AN1" s="80"/>
      <c r="AO1" s="80"/>
      <c r="AP1" s="69"/>
      <c r="AQ1" s="69"/>
      <c r="AR1" s="80"/>
      <c r="AS1" s="80"/>
      <c r="AT1" s="69"/>
      <c r="AU1" s="69"/>
      <c r="AV1" s="80"/>
      <c r="AW1" s="80"/>
      <c r="AX1" s="69"/>
      <c r="AY1" s="69"/>
      <c r="AZ1" s="80"/>
      <c r="BA1" s="80"/>
      <c r="BB1" s="69"/>
      <c r="BC1" s="69"/>
      <c r="BD1" s="80"/>
      <c r="BE1" s="80"/>
      <c r="BF1" s="69"/>
      <c r="BG1" s="69"/>
      <c r="BH1" s="80"/>
      <c r="BI1" s="80"/>
      <c r="BJ1" s="69"/>
      <c r="BK1" s="69"/>
      <c r="BL1" s="80"/>
      <c r="BM1" s="80"/>
      <c r="BN1" s="69"/>
      <c r="BO1" s="69"/>
      <c r="BP1" s="80"/>
      <c r="BQ1" s="80"/>
      <c r="BR1" s="69"/>
      <c r="BS1" s="69"/>
      <c r="BT1" s="80"/>
      <c r="BU1" s="80"/>
      <c r="BV1" s="69"/>
      <c r="BW1" s="69"/>
      <c r="BX1" s="80"/>
      <c r="BY1" s="80"/>
      <c r="BZ1" s="69"/>
      <c r="CA1" s="69"/>
      <c r="CB1" s="80"/>
      <c r="CC1" s="80"/>
      <c r="CD1" s="69"/>
      <c r="CE1" s="69"/>
      <c r="CF1" s="69"/>
      <c r="CG1" s="69"/>
      <c r="CH1" s="69"/>
      <c r="CI1" s="69"/>
      <c r="CJ1" s="68"/>
      <c r="CK1" s="69"/>
      <c r="CL1" s="185"/>
      <c r="CM1" s="67"/>
      <c r="CN1" s="67"/>
      <c r="CO1" s="69"/>
      <c r="CP1" s="185"/>
      <c r="CQ1" s="67"/>
      <c r="CR1" s="67"/>
      <c r="CS1" s="69"/>
      <c r="CT1" s="69"/>
      <c r="CU1" s="69"/>
      <c r="CV1" s="69"/>
      <c r="CW1" s="69"/>
      <c r="CX1" s="69"/>
      <c r="CY1" s="69"/>
      <c r="CZ1" s="69"/>
      <c r="DA1" s="69"/>
      <c r="DG1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651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555DB38865B045BE19001546CCBA5A" ma:contentTypeVersion="16" ma:contentTypeDescription="Create a new document." ma:contentTypeScope="" ma:versionID="0d77d0d160088060375a14dc90ca06ed">
  <xsd:schema xmlns:xsd="http://www.w3.org/2001/XMLSchema" xmlns:xs="http://www.w3.org/2001/XMLSchema" xmlns:p="http://schemas.microsoft.com/office/2006/metadata/properties" xmlns:ns2="3e229276-0242-43fd-ae1c-9005d8cb82af" xmlns:ns3="b143206f-a859-4af7-99ad-262ed23c3b3a" targetNamespace="http://schemas.microsoft.com/office/2006/metadata/properties" ma:root="true" ma:fieldsID="6d8f7cd23088937325aee0c6f002b59d" ns2:_="" ns3:_="">
    <xsd:import namespace="3e229276-0242-43fd-ae1c-9005d8cb82af"/>
    <xsd:import namespace="b143206f-a859-4af7-99ad-262ed23c3b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29276-0242-43fd-ae1c-9005d8cb82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43206f-a859-4af7-99ad-262ed23c3b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4264c0d-e837-4dd6-9f26-cb0cc181bed9}" ma:internalName="TaxCatchAll" ma:showField="CatchAllData" ma:web="b143206f-a859-4af7-99ad-262ed23c3b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229276-0242-43fd-ae1c-9005d8cb82af">
      <Terms xmlns="http://schemas.microsoft.com/office/infopath/2007/PartnerControls"/>
    </lcf76f155ced4ddcb4097134ff3c332f>
    <TaxCatchAll xmlns="b143206f-a859-4af7-99ad-262ed23c3b3a" xsi:nil="true"/>
  </documentManagement>
</p:properties>
</file>

<file path=customXml/itemProps1.xml><?xml version="1.0" encoding="utf-8"?>
<ds:datastoreItem xmlns:ds="http://schemas.openxmlformats.org/officeDocument/2006/customXml" ds:itemID="{7216988A-BBD0-41D9-90AD-33974B62F5DC}"/>
</file>

<file path=customXml/itemProps2.xml><?xml version="1.0" encoding="utf-8"?>
<ds:datastoreItem xmlns:ds="http://schemas.openxmlformats.org/officeDocument/2006/customXml" ds:itemID="{16C5B084-A7D1-434A-920B-8EB8E0CE2FC4}"/>
</file>

<file path=customXml/itemProps3.xml><?xml version="1.0" encoding="utf-8"?>
<ds:datastoreItem xmlns:ds="http://schemas.openxmlformats.org/officeDocument/2006/customXml" ds:itemID="{D9DECF57-060C-42B0-A9FC-D5B45BD120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2025-01-31T17:04:37Z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0x01010057555DB38865B045BE19001546CCBA5A</vt:lpwstr>
  </property>
</Properties>
</file>