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\Quarter_Reports\FY_2025_2026\Construction Data\Qtr 2\WebFiles\"/>
    </mc:Choice>
  </mc:AlternateContent>
  <xr:revisionPtr revIDLastSave="0" documentId="13_ncr:1_{9152501D-C6BA-4A74-8CD5-97E25BC0D93A}" xr6:coauthVersionLast="47" xr6:coauthVersionMax="47" xr10:uidLastSave="{00000000-0000-0000-0000-000000000000}"/>
  <bookViews>
    <workbookView xWindow="-110" yWindow="-110" windowWidth="41180" windowHeight="21100" xr2:uid="{00000000-000D-0000-FFFF-FFFF00000000}"/>
  </bookViews>
  <sheets>
    <sheet name="Summary" sheetId="9" r:id="rId1"/>
    <sheet name="Detailed Data" sheetId="8" r:id="rId2"/>
    <sheet name="Innovative Contract Info" sheetId="2" r:id="rId3"/>
    <sheet name="Sheet1" sheetId="13" state="veryHidden" r:id="rId4"/>
    <sheet name="Sheet2" sheetId="20" state="veryHidden" r:id="rId5"/>
  </sheets>
  <definedNames>
    <definedName name="_xlnm._FilterDatabase" localSheetId="1" hidden="1">'Detailed Data'!$C$1:$C$254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Data'!$A$1:$CM$243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A19" i="20"/>
  <c r="A18" i="20"/>
  <c r="A16" i="20"/>
  <c r="A14" i="20"/>
  <c r="A11" i="20"/>
  <c r="A10" i="20"/>
  <c r="A8" i="20"/>
  <c r="A7" i="20"/>
  <c r="A4" i="20"/>
  <c r="A2" i="20"/>
  <c r="DG19" i="20"/>
  <c r="DG18" i="20"/>
  <c r="DG17" i="20"/>
  <c r="A17" i="20" s="1"/>
  <c r="DG16" i="20"/>
  <c r="DG15" i="20"/>
  <c r="A15" i="20" s="1"/>
  <c r="DG14" i="20"/>
  <c r="DG13" i="20"/>
  <c r="A13" i="20" s="1"/>
  <c r="DG12" i="20"/>
  <c r="A12" i="20" s="1"/>
  <c r="DG11" i="20"/>
  <c r="DG10" i="20"/>
  <c r="DG9" i="20"/>
  <c r="A9" i="20" s="1"/>
  <c r="DG8" i="20"/>
  <c r="DG7" i="20"/>
  <c r="DG6" i="20"/>
  <c r="A6" i="20" s="1"/>
  <c r="DG5" i="20"/>
  <c r="A5" i="20" s="1"/>
  <c r="DG4" i="20"/>
  <c r="DG3" i="20"/>
  <c r="A3" i="20" s="1"/>
  <c r="DG2" i="20"/>
  <c r="DG1" i="20"/>
  <c r="A1" i="20" s="1"/>
  <c r="DK1" i="20" s="1"/>
  <c r="DJ2" i="20" s="1"/>
  <c r="DK2" i="20" s="1"/>
  <c r="DJ3" i="20" s="1"/>
  <c r="AE233" i="8"/>
  <c r="AD233" i="8"/>
  <c r="M233" i="8"/>
  <c r="N233" i="8" s="1"/>
  <c r="AD232" i="8"/>
  <c r="AE232" i="8" s="1"/>
  <c r="M232" i="8"/>
  <c r="N232" i="8" s="1"/>
  <c r="AD231" i="8"/>
  <c r="AE231" i="8" s="1"/>
  <c r="M231" i="8"/>
  <c r="N231" i="8" s="1"/>
  <c r="AD230" i="8"/>
  <c r="AE230" i="8" s="1"/>
  <c r="M230" i="8"/>
  <c r="N230" i="8" s="1"/>
  <c r="AD229" i="8"/>
  <c r="AE229" i="8" s="1"/>
  <c r="M229" i="8"/>
  <c r="N229" i="8" s="1"/>
  <c r="AD228" i="8"/>
  <c r="AE228" i="8" s="1"/>
  <c r="N228" i="8"/>
  <c r="M228" i="8"/>
  <c r="AD227" i="8"/>
  <c r="AE227" i="8" s="1"/>
  <c r="M227" i="8"/>
  <c r="N227" i="8" s="1"/>
  <c r="AD226" i="8"/>
  <c r="AE226" i="8" s="1"/>
  <c r="M226" i="8"/>
  <c r="N226" i="8" s="1"/>
  <c r="AD225" i="8"/>
  <c r="AE225" i="8" s="1"/>
  <c r="M225" i="8"/>
  <c r="N225" i="8" s="1"/>
  <c r="AD224" i="8"/>
  <c r="AE224" i="8" s="1"/>
  <c r="M224" i="8"/>
  <c r="N224" i="8" s="1"/>
  <c r="AD217" i="8"/>
  <c r="AE217" i="8" s="1"/>
  <c r="M217" i="8"/>
  <c r="N217" i="8" s="1"/>
  <c r="AD216" i="8"/>
  <c r="AE216" i="8" s="1"/>
  <c r="M216" i="8"/>
  <c r="N216" i="8" s="1"/>
  <c r="AD215" i="8"/>
  <c r="AE215" i="8" s="1"/>
  <c r="M215" i="8"/>
  <c r="N215" i="8" s="1"/>
  <c r="AD214" i="8"/>
  <c r="AE214" i="8" s="1"/>
  <c r="M214" i="8"/>
  <c r="N214" i="8" s="1"/>
  <c r="AD213" i="8"/>
  <c r="AE213" i="8" s="1"/>
  <c r="M213" i="8"/>
  <c r="N213" i="8" s="1"/>
  <c r="AD212" i="8"/>
  <c r="AE212" i="8" s="1"/>
  <c r="M212" i="8"/>
  <c r="N212" i="8" s="1"/>
  <c r="AD211" i="8"/>
  <c r="AE211" i="8" s="1"/>
  <c r="M211" i="8"/>
  <c r="N211" i="8" s="1"/>
  <c r="AD210" i="8"/>
  <c r="AE210" i="8" s="1"/>
  <c r="M210" i="8"/>
  <c r="N210" i="8" s="1"/>
  <c r="AD209" i="8"/>
  <c r="AE209" i="8" s="1"/>
  <c r="M209" i="8"/>
  <c r="N209" i="8" s="1"/>
  <c r="AD208" i="8"/>
  <c r="AE208" i="8" s="1"/>
  <c r="M208" i="8"/>
  <c r="N208" i="8" s="1"/>
  <c r="AD207" i="8"/>
  <c r="AE207" i="8" s="1"/>
  <c r="M207" i="8"/>
  <c r="N207" i="8" s="1"/>
  <c r="AD203" i="8"/>
  <c r="AE203" i="8" s="1"/>
  <c r="M203" i="8"/>
  <c r="N203" i="8" s="1"/>
  <c r="AD202" i="8"/>
  <c r="AE202" i="8" s="1"/>
  <c r="M202" i="8"/>
  <c r="N202" i="8" s="1"/>
  <c r="AD201" i="8"/>
  <c r="AE201" i="8" s="1"/>
  <c r="M201" i="8"/>
  <c r="N201" i="8" s="1"/>
  <c r="AD200" i="8"/>
  <c r="AE200" i="8" s="1"/>
  <c r="M200" i="8"/>
  <c r="N200" i="8" s="1"/>
  <c r="AD199" i="8"/>
  <c r="AE199" i="8" s="1"/>
  <c r="M199" i="8"/>
  <c r="N199" i="8" s="1"/>
  <c r="AD198" i="8"/>
  <c r="AE198" i="8" s="1"/>
  <c r="M198" i="8"/>
  <c r="N198" i="8" s="1"/>
  <c r="AD197" i="8"/>
  <c r="AE197" i="8" s="1"/>
  <c r="M197" i="8"/>
  <c r="N197" i="8" s="1"/>
  <c r="AD196" i="8"/>
  <c r="AE196" i="8" s="1"/>
  <c r="M196" i="8"/>
  <c r="N196" i="8" s="1"/>
  <c r="AD195" i="8"/>
  <c r="AE195" i="8" s="1"/>
  <c r="M195" i="8"/>
  <c r="N195" i="8" s="1"/>
  <c r="AD194" i="8"/>
  <c r="AE194" i="8" s="1"/>
  <c r="M194" i="8"/>
  <c r="N194" i="8" s="1"/>
  <c r="AD193" i="8"/>
  <c r="AE193" i="8" s="1"/>
  <c r="M193" i="8"/>
  <c r="N193" i="8" s="1"/>
  <c r="AD192" i="8"/>
  <c r="AE192" i="8" s="1"/>
  <c r="M192" i="8"/>
  <c r="N192" i="8" s="1"/>
  <c r="AD187" i="8"/>
  <c r="AE187" i="8" s="1"/>
  <c r="M187" i="8"/>
  <c r="N187" i="8" s="1"/>
  <c r="AD186" i="8"/>
  <c r="AE186" i="8" s="1"/>
  <c r="M186" i="8"/>
  <c r="N186" i="8" s="1"/>
  <c r="AD185" i="8"/>
  <c r="AE185" i="8" s="1"/>
  <c r="M185" i="8"/>
  <c r="N185" i="8" s="1"/>
  <c r="AD181" i="8"/>
  <c r="AE181" i="8" s="1"/>
  <c r="M181" i="8"/>
  <c r="N181" i="8" s="1"/>
  <c r="AD180" i="8"/>
  <c r="AE180" i="8" s="1"/>
  <c r="M180" i="8"/>
  <c r="N180" i="8" s="1"/>
  <c r="AD179" i="8"/>
  <c r="AE179" i="8" s="1"/>
  <c r="M179" i="8"/>
  <c r="N179" i="8" s="1"/>
  <c r="AD178" i="8"/>
  <c r="AE178" i="8" s="1"/>
  <c r="M178" i="8"/>
  <c r="N178" i="8" s="1"/>
  <c r="AD177" i="8"/>
  <c r="AE177" i="8" s="1"/>
  <c r="M177" i="8"/>
  <c r="N177" i="8" s="1"/>
  <c r="AD176" i="8"/>
  <c r="AE176" i="8" s="1"/>
  <c r="M176" i="8"/>
  <c r="N176" i="8" s="1"/>
  <c r="AD171" i="8"/>
  <c r="AE171" i="8" s="1"/>
  <c r="M171" i="8"/>
  <c r="N171" i="8" s="1"/>
  <c r="AD170" i="8"/>
  <c r="AE170" i="8" s="1"/>
  <c r="M170" i="8"/>
  <c r="N170" i="8" s="1"/>
  <c r="AD169" i="8"/>
  <c r="AE169" i="8" s="1"/>
  <c r="M169" i="8"/>
  <c r="N169" i="8" s="1"/>
  <c r="AD168" i="8"/>
  <c r="AE168" i="8" s="1"/>
  <c r="M168" i="8"/>
  <c r="N168" i="8" s="1"/>
  <c r="AD167" i="8"/>
  <c r="AE167" i="8" s="1"/>
  <c r="M167" i="8"/>
  <c r="N167" i="8" s="1"/>
  <c r="AD166" i="8"/>
  <c r="AE166" i="8" s="1"/>
  <c r="M166" i="8"/>
  <c r="N166" i="8" s="1"/>
  <c r="AD165" i="8"/>
  <c r="AE165" i="8" s="1"/>
  <c r="M165" i="8"/>
  <c r="N165" i="8" s="1"/>
  <c r="AD164" i="8"/>
  <c r="AE164" i="8" s="1"/>
  <c r="M164" i="8"/>
  <c r="N164" i="8" s="1"/>
  <c r="AD163" i="8"/>
  <c r="AE163" i="8" s="1"/>
  <c r="M163" i="8"/>
  <c r="N163" i="8" s="1"/>
  <c r="AD162" i="8"/>
  <c r="AE162" i="8" s="1"/>
  <c r="M162" i="8"/>
  <c r="N162" i="8" s="1"/>
  <c r="AD161" i="8"/>
  <c r="AE161" i="8" s="1"/>
  <c r="M161" i="8"/>
  <c r="N161" i="8" s="1"/>
  <c r="AD160" i="8"/>
  <c r="AE160" i="8" s="1"/>
  <c r="M160" i="8"/>
  <c r="N160" i="8" s="1"/>
  <c r="AD156" i="8"/>
  <c r="AE156" i="8" s="1"/>
  <c r="M156" i="8"/>
  <c r="N156" i="8" s="1"/>
  <c r="AD155" i="8"/>
  <c r="AE155" i="8" s="1"/>
  <c r="M155" i="8"/>
  <c r="N155" i="8" s="1"/>
  <c r="AD154" i="8"/>
  <c r="AE154" i="8" s="1"/>
  <c r="M154" i="8"/>
  <c r="N154" i="8" s="1"/>
  <c r="AD153" i="8"/>
  <c r="AE153" i="8" s="1"/>
  <c r="M153" i="8"/>
  <c r="N153" i="8" s="1"/>
  <c r="AD152" i="8"/>
  <c r="AE152" i="8" s="1"/>
  <c r="M152" i="8"/>
  <c r="N152" i="8" s="1"/>
  <c r="AD151" i="8"/>
  <c r="AE151" i="8" s="1"/>
  <c r="M151" i="8"/>
  <c r="N151" i="8" s="1"/>
  <c r="AD150" i="8"/>
  <c r="AE150" i="8" s="1"/>
  <c r="M150" i="8"/>
  <c r="N150" i="8" s="1"/>
  <c r="AD149" i="8"/>
  <c r="AE149" i="8" s="1"/>
  <c r="M149" i="8"/>
  <c r="N149" i="8" s="1"/>
  <c r="AD148" i="8"/>
  <c r="AE148" i="8" s="1"/>
  <c r="M148" i="8"/>
  <c r="N148" i="8" s="1"/>
  <c r="AD147" i="8"/>
  <c r="AE147" i="8" s="1"/>
  <c r="M147" i="8"/>
  <c r="N147" i="8" s="1"/>
  <c r="AD146" i="8"/>
  <c r="AE146" i="8" s="1"/>
  <c r="M146" i="8"/>
  <c r="N146" i="8" s="1"/>
  <c r="AD145" i="8"/>
  <c r="AE145" i="8" s="1"/>
  <c r="M145" i="8"/>
  <c r="N145" i="8" s="1"/>
  <c r="AD144" i="8"/>
  <c r="AE144" i="8" s="1"/>
  <c r="M144" i="8"/>
  <c r="N144" i="8" s="1"/>
  <c r="AD143" i="8"/>
  <c r="AE143" i="8" s="1"/>
  <c r="M143" i="8"/>
  <c r="N143" i="8" s="1"/>
  <c r="AD142" i="8"/>
  <c r="AE142" i="8" s="1"/>
  <c r="M142" i="8"/>
  <c r="N142" i="8" s="1"/>
  <c r="AD141" i="8"/>
  <c r="AE141" i="8" s="1"/>
  <c r="M141" i="8"/>
  <c r="N141" i="8" s="1"/>
  <c r="AD140" i="8"/>
  <c r="AE140" i="8" s="1"/>
  <c r="M140" i="8"/>
  <c r="N140" i="8" s="1"/>
  <c r="AD139" i="8"/>
  <c r="AE139" i="8" s="1"/>
  <c r="M139" i="8"/>
  <c r="N139" i="8" s="1"/>
  <c r="AD138" i="8"/>
  <c r="AE138" i="8" s="1"/>
  <c r="M138" i="8"/>
  <c r="N138" i="8" s="1"/>
  <c r="AD133" i="8"/>
  <c r="AE133" i="8" s="1"/>
  <c r="M133" i="8"/>
  <c r="N133" i="8" s="1"/>
  <c r="AD132" i="8"/>
  <c r="AE132" i="8" s="1"/>
  <c r="M132" i="8"/>
  <c r="N132" i="8" s="1"/>
  <c r="AD131" i="8"/>
  <c r="AE131" i="8" s="1"/>
  <c r="M131" i="8"/>
  <c r="N131" i="8" s="1"/>
  <c r="AD130" i="8"/>
  <c r="AE130" i="8" s="1"/>
  <c r="M130" i="8"/>
  <c r="N130" i="8" s="1"/>
  <c r="AD129" i="8"/>
  <c r="AE129" i="8" s="1"/>
  <c r="M129" i="8"/>
  <c r="N129" i="8" s="1"/>
  <c r="AD128" i="8"/>
  <c r="AE128" i="8" s="1"/>
  <c r="M128" i="8"/>
  <c r="N128" i="8" s="1"/>
  <c r="AD127" i="8"/>
  <c r="AE127" i="8" s="1"/>
  <c r="M127" i="8"/>
  <c r="N127" i="8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17" i="8"/>
  <c r="AE117" i="8" s="1"/>
  <c r="M117" i="8"/>
  <c r="N117" i="8" s="1"/>
  <c r="AD116" i="8"/>
  <c r="AE116" i="8" s="1"/>
  <c r="M116" i="8"/>
  <c r="N116" i="8" s="1"/>
  <c r="AD115" i="8"/>
  <c r="AE115" i="8" s="1"/>
  <c r="M115" i="8"/>
  <c r="N115" i="8" s="1"/>
  <c r="AD114" i="8"/>
  <c r="AE114" i="8" s="1"/>
  <c r="M114" i="8"/>
  <c r="N114" i="8" s="1"/>
  <c r="AD113" i="8"/>
  <c r="AE113" i="8" s="1"/>
  <c r="M113" i="8"/>
  <c r="N113" i="8" s="1"/>
  <c r="AD112" i="8"/>
  <c r="AE112" i="8" s="1"/>
  <c r="M112" i="8"/>
  <c r="N112" i="8" s="1"/>
  <c r="AD111" i="8"/>
  <c r="AE111" i="8" s="1"/>
  <c r="M111" i="8"/>
  <c r="N111" i="8" s="1"/>
  <c r="AD110" i="8"/>
  <c r="AE110" i="8" s="1"/>
  <c r="M110" i="8"/>
  <c r="N110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101" i="8"/>
  <c r="AE101" i="8" s="1"/>
  <c r="M101" i="8"/>
  <c r="N101" i="8" s="1"/>
  <c r="AD100" i="8"/>
  <c r="AE100" i="8" s="1"/>
  <c r="M100" i="8"/>
  <c r="N100" i="8" s="1"/>
  <c r="AD99" i="8"/>
  <c r="AE99" i="8" s="1"/>
  <c r="M99" i="8"/>
  <c r="N99" i="8" s="1"/>
  <c r="AD98" i="8"/>
  <c r="AE98" i="8" s="1"/>
  <c r="M98" i="8"/>
  <c r="N98" i="8" s="1"/>
  <c r="AD97" i="8"/>
  <c r="AE97" i="8" s="1"/>
  <c r="M97" i="8"/>
  <c r="N97" i="8" s="1"/>
  <c r="AD96" i="8"/>
  <c r="AE96" i="8" s="1"/>
  <c r="M96" i="8"/>
  <c r="N96" i="8" s="1"/>
  <c r="AD95" i="8"/>
  <c r="AE95" i="8" s="1"/>
  <c r="M95" i="8"/>
  <c r="N95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6" i="8"/>
  <c r="AE86" i="8" s="1"/>
  <c r="M86" i="8"/>
  <c r="N86" i="8" s="1"/>
  <c r="AD85" i="8"/>
  <c r="AE85" i="8" s="1"/>
  <c r="M85" i="8"/>
  <c r="N85" i="8" s="1"/>
  <c r="AD84" i="8"/>
  <c r="AE84" i="8" s="1"/>
  <c r="M84" i="8"/>
  <c r="N84" i="8" s="1"/>
  <c r="AD83" i="8"/>
  <c r="AE83" i="8" s="1"/>
  <c r="M83" i="8"/>
  <c r="N83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3" i="8"/>
  <c r="AE73" i="8" s="1"/>
  <c r="M73" i="8"/>
  <c r="N73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5" i="8"/>
  <c r="AE65" i="8" s="1"/>
  <c r="M65" i="8"/>
  <c r="N65" i="8" s="1"/>
  <c r="AD64" i="8"/>
  <c r="AE64" i="8" s="1"/>
  <c r="M64" i="8"/>
  <c r="N64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7" i="8"/>
  <c r="AE57" i="8" s="1"/>
  <c r="M57" i="8"/>
  <c r="N57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42" i="8"/>
  <c r="AE42" i="8" s="1"/>
  <c r="M42" i="8"/>
  <c r="N42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6" i="8"/>
  <c r="AE26" i="8" s="1"/>
  <c r="M26" i="8"/>
  <c r="N26" i="8" s="1"/>
  <c r="AD25" i="8"/>
  <c r="AE25" i="8" s="1"/>
  <c r="M25" i="8"/>
  <c r="N25" i="8" s="1"/>
  <c r="AD24" i="8"/>
  <c r="AE24" i="8" s="1"/>
  <c r="M24" i="8"/>
  <c r="N24" i="8" s="1"/>
  <c r="AD23" i="8"/>
  <c r="AE23" i="8" s="1"/>
  <c r="M23" i="8"/>
  <c r="N23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3" i="8"/>
  <c r="AE13" i="8" s="1"/>
  <c r="M13" i="8"/>
  <c r="N13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A193" i="13"/>
  <c r="A192" i="13"/>
  <c r="A187" i="13"/>
  <c r="A183" i="13"/>
  <c r="A181" i="13"/>
  <c r="A180" i="13"/>
  <c r="A175" i="13"/>
  <c r="A171" i="13"/>
  <c r="A169" i="13"/>
  <c r="A168" i="13"/>
  <c r="A163" i="13"/>
  <c r="A159" i="13"/>
  <c r="A157" i="13"/>
  <c r="A156" i="13"/>
  <c r="A151" i="13"/>
  <c r="A147" i="13"/>
  <c r="A145" i="13"/>
  <c r="A144" i="13"/>
  <c r="A139" i="13"/>
  <c r="A135" i="13"/>
  <c r="A133" i="13"/>
  <c r="A132" i="13"/>
  <c r="A127" i="13"/>
  <c r="A123" i="13"/>
  <c r="A121" i="13"/>
  <c r="A120" i="13"/>
  <c r="A115" i="13"/>
  <c r="A111" i="13"/>
  <c r="A109" i="13"/>
  <c r="A108" i="13"/>
  <c r="A103" i="13"/>
  <c r="A99" i="13"/>
  <c r="A97" i="13"/>
  <c r="A96" i="13"/>
  <c r="A91" i="13"/>
  <c r="A87" i="13"/>
  <c r="A85" i="13"/>
  <c r="A84" i="13"/>
  <c r="A79" i="13"/>
  <c r="A75" i="13"/>
  <c r="A73" i="13"/>
  <c r="A72" i="13"/>
  <c r="A67" i="13"/>
  <c r="A63" i="13"/>
  <c r="A61" i="13"/>
  <c r="A60" i="13"/>
  <c r="A55" i="13"/>
  <c r="A51" i="13"/>
  <c r="A49" i="13"/>
  <c r="A48" i="13"/>
  <c r="A43" i="13"/>
  <c r="A39" i="13"/>
  <c r="A37" i="13"/>
  <c r="A36" i="13"/>
  <c r="A31" i="13"/>
  <c r="A27" i="13"/>
  <c r="A25" i="13"/>
  <c r="A24" i="13"/>
  <c r="A19" i="13"/>
  <c r="A15" i="13"/>
  <c r="A13" i="13"/>
  <c r="A12" i="13"/>
  <c r="A7" i="13"/>
  <c r="A3" i="13"/>
  <c r="A1" i="13"/>
  <c r="DG194" i="13"/>
  <c r="A194" i="13" s="1"/>
  <c r="DG193" i="13"/>
  <c r="DG192" i="13"/>
  <c r="DG191" i="13"/>
  <c r="A191" i="13" s="1"/>
  <c r="DG190" i="13"/>
  <c r="A190" i="13" s="1"/>
  <c r="DG189" i="13"/>
  <c r="A189" i="13" s="1"/>
  <c r="DG188" i="13"/>
  <c r="A188" i="13" s="1"/>
  <c r="DG187" i="13"/>
  <c r="DG186" i="13"/>
  <c r="A186" i="13" s="1"/>
  <c r="DG185" i="13"/>
  <c r="A185" i="13" s="1"/>
  <c r="DG184" i="13"/>
  <c r="A184" i="13" s="1"/>
  <c r="DG183" i="13"/>
  <c r="DG182" i="13"/>
  <c r="A182" i="13" s="1"/>
  <c r="DG181" i="13"/>
  <c r="DG180" i="13"/>
  <c r="DG179" i="13"/>
  <c r="A179" i="13" s="1"/>
  <c r="DG178" i="13"/>
  <c r="A178" i="13" s="1"/>
  <c r="DG177" i="13"/>
  <c r="A177" i="13" s="1"/>
  <c r="DG176" i="13"/>
  <c r="A176" i="13" s="1"/>
  <c r="DG175" i="13"/>
  <c r="DG174" i="13"/>
  <c r="A174" i="13" s="1"/>
  <c r="DG173" i="13"/>
  <c r="A173" i="13" s="1"/>
  <c r="DG172" i="13"/>
  <c r="A172" i="13" s="1"/>
  <c r="DG171" i="13"/>
  <c r="DG170" i="13"/>
  <c r="A170" i="13" s="1"/>
  <c r="DG169" i="13"/>
  <c r="DG168" i="13"/>
  <c r="DG167" i="13"/>
  <c r="A167" i="13" s="1"/>
  <c r="DG166" i="13"/>
  <c r="A166" i="13" s="1"/>
  <c r="DG165" i="13"/>
  <c r="A165" i="13" s="1"/>
  <c r="DG164" i="13"/>
  <c r="A164" i="13" s="1"/>
  <c r="DG163" i="13"/>
  <c r="DG162" i="13"/>
  <c r="A162" i="13" s="1"/>
  <c r="DG161" i="13"/>
  <c r="A161" i="13" s="1"/>
  <c r="DG160" i="13"/>
  <c r="A160" i="13" s="1"/>
  <c r="DG159" i="13"/>
  <c r="DG158" i="13"/>
  <c r="A158" i="13" s="1"/>
  <c r="DG157" i="13"/>
  <c r="DG156" i="13"/>
  <c r="DG155" i="13"/>
  <c r="A155" i="13" s="1"/>
  <c r="DG154" i="13"/>
  <c r="A154" i="13" s="1"/>
  <c r="DG153" i="13"/>
  <c r="A153" i="13" s="1"/>
  <c r="DG152" i="13"/>
  <c r="A152" i="13" s="1"/>
  <c r="DG151" i="13"/>
  <c r="DG150" i="13"/>
  <c r="A150" i="13" s="1"/>
  <c r="DG149" i="13"/>
  <c r="A149" i="13" s="1"/>
  <c r="DG148" i="13"/>
  <c r="A148" i="13" s="1"/>
  <c r="DG147" i="13"/>
  <c r="DG146" i="13"/>
  <c r="A146" i="13" s="1"/>
  <c r="DG145" i="13"/>
  <c r="DG144" i="13"/>
  <c r="DG143" i="13"/>
  <c r="A143" i="13" s="1"/>
  <c r="DG142" i="13"/>
  <c r="A142" i="13" s="1"/>
  <c r="DG141" i="13"/>
  <c r="A141" i="13" s="1"/>
  <c r="DG140" i="13"/>
  <c r="A140" i="13" s="1"/>
  <c r="DG139" i="13"/>
  <c r="DG138" i="13"/>
  <c r="A138" i="13" s="1"/>
  <c r="DG137" i="13"/>
  <c r="A137" i="13" s="1"/>
  <c r="DG136" i="13"/>
  <c r="A136" i="13" s="1"/>
  <c r="DG135" i="13"/>
  <c r="DG134" i="13"/>
  <c r="A134" i="13" s="1"/>
  <c r="DG133" i="13"/>
  <c r="DG132" i="13"/>
  <c r="DG131" i="13"/>
  <c r="A131" i="13" s="1"/>
  <c r="DG130" i="13"/>
  <c r="A130" i="13" s="1"/>
  <c r="DG129" i="13"/>
  <c r="A129" i="13" s="1"/>
  <c r="DG128" i="13"/>
  <c r="A128" i="13" s="1"/>
  <c r="DG127" i="13"/>
  <c r="DG126" i="13"/>
  <c r="A126" i="13" s="1"/>
  <c r="DG125" i="13"/>
  <c r="A125" i="13" s="1"/>
  <c r="DG124" i="13"/>
  <c r="A124" i="13" s="1"/>
  <c r="DG123" i="13"/>
  <c r="DG122" i="13"/>
  <c r="A122" i="13" s="1"/>
  <c r="DG121" i="13"/>
  <c r="DG120" i="13"/>
  <c r="DG119" i="13"/>
  <c r="A119" i="13" s="1"/>
  <c r="DG118" i="13"/>
  <c r="A118" i="13" s="1"/>
  <c r="DG117" i="13"/>
  <c r="A117" i="13" s="1"/>
  <c r="DG116" i="13"/>
  <c r="A116" i="13" s="1"/>
  <c r="DG115" i="13"/>
  <c r="DG114" i="13"/>
  <c r="A114" i="13" s="1"/>
  <c r="DG113" i="13"/>
  <c r="A113" i="13" s="1"/>
  <c r="DG112" i="13"/>
  <c r="A112" i="13" s="1"/>
  <c r="DG111" i="13"/>
  <c r="DG110" i="13"/>
  <c r="A110" i="13" s="1"/>
  <c r="DG109" i="13"/>
  <c r="DG108" i="13"/>
  <c r="DG107" i="13"/>
  <c r="A107" i="13" s="1"/>
  <c r="DG106" i="13"/>
  <c r="A106" i="13" s="1"/>
  <c r="DG105" i="13"/>
  <c r="A105" i="13" s="1"/>
  <c r="DG104" i="13"/>
  <c r="A104" i="13" s="1"/>
  <c r="DG103" i="13"/>
  <c r="DG102" i="13"/>
  <c r="A102" i="13" s="1"/>
  <c r="DG101" i="13"/>
  <c r="A101" i="13" s="1"/>
  <c r="DG100" i="13"/>
  <c r="A100" i="13" s="1"/>
  <c r="DG99" i="13"/>
  <c r="DG98" i="13"/>
  <c r="A98" i="13" s="1"/>
  <c r="DG97" i="13"/>
  <c r="DG96" i="13"/>
  <c r="DG95" i="13"/>
  <c r="A95" i="13" s="1"/>
  <c r="DG94" i="13"/>
  <c r="A94" i="13" s="1"/>
  <c r="DG93" i="13"/>
  <c r="A93" i="13" s="1"/>
  <c r="DG92" i="13"/>
  <c r="A92" i="13" s="1"/>
  <c r="DG91" i="13"/>
  <c r="DG90" i="13"/>
  <c r="A90" i="13" s="1"/>
  <c r="DG89" i="13"/>
  <c r="A89" i="13" s="1"/>
  <c r="DG88" i="13"/>
  <c r="A88" i="13" s="1"/>
  <c r="DG87" i="13"/>
  <c r="DG86" i="13"/>
  <c r="A86" i="13" s="1"/>
  <c r="DG85" i="13"/>
  <c r="DG84" i="13"/>
  <c r="DG83" i="13"/>
  <c r="A83" i="13" s="1"/>
  <c r="DG82" i="13"/>
  <c r="A82" i="13" s="1"/>
  <c r="DG81" i="13"/>
  <c r="A81" i="13" s="1"/>
  <c r="DG80" i="13"/>
  <c r="A80" i="13" s="1"/>
  <c r="DG79" i="13"/>
  <c r="DG78" i="13"/>
  <c r="A78" i="13" s="1"/>
  <c r="DG77" i="13"/>
  <c r="A77" i="13" s="1"/>
  <c r="DG76" i="13"/>
  <c r="A76" i="13" s="1"/>
  <c r="DG75" i="13"/>
  <c r="DG74" i="13"/>
  <c r="A74" i="13" s="1"/>
  <c r="DG73" i="13"/>
  <c r="DG72" i="13"/>
  <c r="DG71" i="13"/>
  <c r="A71" i="13" s="1"/>
  <c r="DG70" i="13"/>
  <c r="A70" i="13" s="1"/>
  <c r="DG69" i="13"/>
  <c r="A69" i="13" s="1"/>
  <c r="DG68" i="13"/>
  <c r="A68" i="13" s="1"/>
  <c r="DG67" i="13"/>
  <c r="DG66" i="13"/>
  <c r="A66" i="13" s="1"/>
  <c r="DG65" i="13"/>
  <c r="A65" i="13" s="1"/>
  <c r="DG64" i="13"/>
  <c r="A64" i="13" s="1"/>
  <c r="DG63" i="13"/>
  <c r="DG62" i="13"/>
  <c r="A62" i="13" s="1"/>
  <c r="DG61" i="13"/>
  <c r="DG60" i="13"/>
  <c r="DG59" i="13"/>
  <c r="A59" i="13" s="1"/>
  <c r="DG58" i="13"/>
  <c r="A58" i="13" s="1"/>
  <c r="DG57" i="13"/>
  <c r="A57" i="13" s="1"/>
  <c r="DG56" i="13"/>
  <c r="A56" i="13" s="1"/>
  <c r="DG55" i="13"/>
  <c r="DG54" i="13"/>
  <c r="A54" i="13" s="1"/>
  <c r="DG53" i="13"/>
  <c r="A53" i="13" s="1"/>
  <c r="DG52" i="13"/>
  <c r="A52" i="13" s="1"/>
  <c r="DG51" i="13"/>
  <c r="DG50" i="13"/>
  <c r="A50" i="13" s="1"/>
  <c r="DG49" i="13"/>
  <c r="DG48" i="13"/>
  <c r="DG47" i="13"/>
  <c r="A47" i="13" s="1"/>
  <c r="DG46" i="13"/>
  <c r="A46" i="13" s="1"/>
  <c r="DG45" i="13"/>
  <c r="A45" i="13" s="1"/>
  <c r="DG44" i="13"/>
  <c r="A44" i="13" s="1"/>
  <c r="DG43" i="13"/>
  <c r="DG42" i="13"/>
  <c r="A42" i="13" s="1"/>
  <c r="DG41" i="13"/>
  <c r="A41" i="13" s="1"/>
  <c r="DG40" i="13"/>
  <c r="A40" i="13" s="1"/>
  <c r="DG39" i="13"/>
  <c r="DG38" i="13"/>
  <c r="A38" i="13" s="1"/>
  <c r="DG37" i="13"/>
  <c r="DG36" i="13"/>
  <c r="DG35" i="13"/>
  <c r="A35" i="13" s="1"/>
  <c r="DG34" i="13"/>
  <c r="A34" i="13" s="1"/>
  <c r="DG33" i="13"/>
  <c r="A33" i="13" s="1"/>
  <c r="DG32" i="13"/>
  <c r="A32" i="13" s="1"/>
  <c r="DG31" i="13"/>
  <c r="DG30" i="13"/>
  <c r="A30" i="13" s="1"/>
  <c r="DG29" i="13"/>
  <c r="A29" i="13" s="1"/>
  <c r="DG28" i="13"/>
  <c r="A28" i="13" s="1"/>
  <c r="DG27" i="13"/>
  <c r="DG26" i="13"/>
  <c r="A26" i="13" s="1"/>
  <c r="DG25" i="13"/>
  <c r="DG24" i="13"/>
  <c r="DG23" i="13"/>
  <c r="A23" i="13" s="1"/>
  <c r="DG22" i="13"/>
  <c r="A22" i="13" s="1"/>
  <c r="DG21" i="13"/>
  <c r="A21" i="13" s="1"/>
  <c r="DG20" i="13"/>
  <c r="A20" i="13" s="1"/>
  <c r="DG19" i="13"/>
  <c r="DG18" i="13"/>
  <c r="A18" i="13" s="1"/>
  <c r="DG17" i="13"/>
  <c r="A17" i="13" s="1"/>
  <c r="DG16" i="13"/>
  <c r="A16" i="13" s="1"/>
  <c r="DG15" i="13"/>
  <c r="DG14" i="13"/>
  <c r="A14" i="13" s="1"/>
  <c r="DG13" i="13"/>
  <c r="DG12" i="13"/>
  <c r="DG11" i="13"/>
  <c r="A11" i="13" s="1"/>
  <c r="DG10" i="13"/>
  <c r="A10" i="13" s="1"/>
  <c r="DG9" i="13"/>
  <c r="A9" i="13" s="1"/>
  <c r="DG8" i="13"/>
  <c r="A8" i="13" s="1"/>
  <c r="DG7" i="13"/>
  <c r="DG6" i="13"/>
  <c r="A6" i="13" s="1"/>
  <c r="DG5" i="13"/>
  <c r="A5" i="13" s="1"/>
  <c r="DG4" i="13"/>
  <c r="A4" i="13" s="1"/>
  <c r="DG3" i="13"/>
  <c r="DG2" i="13"/>
  <c r="A2" i="13" s="1"/>
  <c r="DG1" i="13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L235" i="8"/>
  <c r="K235" i="8"/>
  <c r="J235" i="8"/>
  <c r="I235" i="8"/>
  <c r="H235" i="8"/>
  <c r="G235" i="8"/>
  <c r="AD223" i="8"/>
  <c r="AE223" i="8" s="1"/>
  <c r="M223" i="8"/>
  <c r="N223" i="8" s="1"/>
  <c r="M235" i="8" s="1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B236" i="8" s="1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L222" i="8"/>
  <c r="K222" i="8"/>
  <c r="J222" i="8"/>
  <c r="I222" i="8"/>
  <c r="I236" i="8" s="1"/>
  <c r="H222" i="8"/>
  <c r="H236" i="8" s="1"/>
  <c r="G222" i="8"/>
  <c r="M222" i="8" s="1"/>
  <c r="AE221" i="8"/>
  <c r="AE222" i="8" s="1"/>
  <c r="AD221" i="8"/>
  <c r="N222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L219" i="8"/>
  <c r="K219" i="8"/>
  <c r="J219" i="8"/>
  <c r="I219" i="8"/>
  <c r="H219" i="8"/>
  <c r="G219" i="8"/>
  <c r="AD206" i="8"/>
  <c r="AE206" i="8" s="1"/>
  <c r="M206" i="8"/>
  <c r="N206" i="8" s="1"/>
  <c r="CM205" i="8"/>
  <c r="CL205" i="8"/>
  <c r="CK205" i="8"/>
  <c r="CJ205" i="8"/>
  <c r="CI205" i="8"/>
  <c r="CH205" i="8"/>
  <c r="CG205" i="8"/>
  <c r="CF205" i="8"/>
  <c r="CE205" i="8"/>
  <c r="CD205" i="8"/>
  <c r="CD220" i="8" s="1"/>
  <c r="CC205" i="8"/>
  <c r="CB205" i="8"/>
  <c r="CA205" i="8"/>
  <c r="BZ205" i="8"/>
  <c r="BY205" i="8"/>
  <c r="BX205" i="8"/>
  <c r="BW205" i="8"/>
  <c r="BV205" i="8"/>
  <c r="BU205" i="8"/>
  <c r="BU220" i="8" s="1"/>
  <c r="BT205" i="8"/>
  <c r="BT220" i="8" s="1"/>
  <c r="BS205" i="8"/>
  <c r="BR205" i="8"/>
  <c r="BR220" i="8" s="1"/>
  <c r="BQ205" i="8"/>
  <c r="BP205" i="8"/>
  <c r="BO205" i="8"/>
  <c r="BN205" i="8"/>
  <c r="BM205" i="8"/>
  <c r="BL205" i="8"/>
  <c r="BK205" i="8"/>
  <c r="BJ205" i="8"/>
  <c r="BI205" i="8"/>
  <c r="BI220" i="8" s="1"/>
  <c r="BH205" i="8"/>
  <c r="BH220" i="8" s="1"/>
  <c r="BG205" i="8"/>
  <c r="BF205" i="8"/>
  <c r="BF220" i="8" s="1"/>
  <c r="BE205" i="8"/>
  <c r="BD205" i="8"/>
  <c r="BC205" i="8"/>
  <c r="BB205" i="8"/>
  <c r="BA205" i="8"/>
  <c r="AZ205" i="8"/>
  <c r="AY205" i="8"/>
  <c r="AX205" i="8"/>
  <c r="AW205" i="8"/>
  <c r="AW220" i="8" s="1"/>
  <c r="AV205" i="8"/>
  <c r="AV220" i="8" s="1"/>
  <c r="AU205" i="8"/>
  <c r="AT205" i="8"/>
  <c r="AT220" i="8" s="1"/>
  <c r="AS205" i="8"/>
  <c r="AR205" i="8"/>
  <c r="AQ205" i="8"/>
  <c r="AP205" i="8"/>
  <c r="AO205" i="8"/>
  <c r="AN205" i="8"/>
  <c r="AM205" i="8"/>
  <c r="AL205" i="8"/>
  <c r="AK205" i="8"/>
  <c r="AK220" i="8" s="1"/>
  <c r="AJ205" i="8"/>
  <c r="AJ220" i="8" s="1"/>
  <c r="AI205" i="8"/>
  <c r="AH205" i="8"/>
  <c r="AH220" i="8" s="1"/>
  <c r="AG205" i="8"/>
  <c r="AF205" i="8"/>
  <c r="AC205" i="8"/>
  <c r="AC220" i="8" s="1"/>
  <c r="AB205" i="8"/>
  <c r="AB220" i="8" s="1"/>
  <c r="AA205" i="8"/>
  <c r="Z205" i="8"/>
  <c r="Z220" i="8" s="1"/>
  <c r="Y205" i="8"/>
  <c r="Y220" i="8" s="1"/>
  <c r="X205" i="8"/>
  <c r="W205" i="8"/>
  <c r="V205" i="8"/>
  <c r="V220" i="8" s="1"/>
  <c r="U205" i="8"/>
  <c r="U220" i="8" s="1"/>
  <c r="T205" i="8"/>
  <c r="T220" i="8" s="1"/>
  <c r="S205" i="8"/>
  <c r="R205" i="8"/>
  <c r="Q205" i="8"/>
  <c r="Q220" i="8" s="1"/>
  <c r="P205" i="8"/>
  <c r="P220" i="8" s="1"/>
  <c r="O205" i="8"/>
  <c r="L205" i="8"/>
  <c r="L220" i="8" s="1"/>
  <c r="K205" i="8"/>
  <c r="J205" i="8"/>
  <c r="I205" i="8"/>
  <c r="H205" i="8"/>
  <c r="H220" i="8" s="1"/>
  <c r="G205" i="8"/>
  <c r="AD191" i="8"/>
  <c r="AE191" i="8" s="1"/>
  <c r="M191" i="8"/>
  <c r="N191" i="8" s="1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L189" i="8"/>
  <c r="K189" i="8"/>
  <c r="J189" i="8"/>
  <c r="I189" i="8"/>
  <c r="H189" i="8"/>
  <c r="G189" i="8"/>
  <c r="AD184" i="8"/>
  <c r="AE184" i="8" s="1"/>
  <c r="M184" i="8"/>
  <c r="N184" i="8" s="1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L183" i="8"/>
  <c r="K183" i="8"/>
  <c r="J183" i="8"/>
  <c r="I183" i="8"/>
  <c r="H183" i="8"/>
  <c r="G183" i="8"/>
  <c r="AD175" i="8"/>
  <c r="AE175" i="8" s="1"/>
  <c r="M175" i="8"/>
  <c r="N175" i="8" s="1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L173" i="8"/>
  <c r="K173" i="8"/>
  <c r="J173" i="8"/>
  <c r="I173" i="8"/>
  <c r="H173" i="8"/>
  <c r="G173" i="8"/>
  <c r="AD159" i="8"/>
  <c r="AE159" i="8" s="1"/>
  <c r="M159" i="8"/>
  <c r="N159" i="8" s="1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P174" i="8" s="1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C158" i="8"/>
  <c r="AB158" i="8"/>
  <c r="AB174" i="8" s="1"/>
  <c r="AA158" i="8"/>
  <c r="Z158" i="8"/>
  <c r="Y158" i="8"/>
  <c r="X158" i="8"/>
  <c r="W158" i="8"/>
  <c r="W174" i="8" s="1"/>
  <c r="V158" i="8"/>
  <c r="U158" i="8"/>
  <c r="T158" i="8"/>
  <c r="S158" i="8"/>
  <c r="S174" i="8" s="1"/>
  <c r="R158" i="8"/>
  <c r="Q158" i="8"/>
  <c r="P158" i="8"/>
  <c r="P174" i="8" s="1"/>
  <c r="O158" i="8"/>
  <c r="L158" i="8"/>
  <c r="K158" i="8"/>
  <c r="J158" i="8"/>
  <c r="I158" i="8"/>
  <c r="H158" i="8"/>
  <c r="H174" i="8" s="1"/>
  <c r="G158" i="8"/>
  <c r="AD137" i="8"/>
  <c r="AE137" i="8" s="1"/>
  <c r="M137" i="8"/>
  <c r="N137" i="8" s="1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L135" i="8"/>
  <c r="K135" i="8"/>
  <c r="J135" i="8"/>
  <c r="I135" i="8"/>
  <c r="H135" i="8"/>
  <c r="G135" i="8"/>
  <c r="AD120" i="8"/>
  <c r="AE120" i="8" s="1"/>
  <c r="M120" i="8"/>
  <c r="N120" i="8" s="1"/>
  <c r="CM119" i="8"/>
  <c r="CL119" i="8"/>
  <c r="CK119" i="8"/>
  <c r="CJ119" i="8"/>
  <c r="CI119" i="8"/>
  <c r="CI136" i="8" s="1"/>
  <c r="CH119" i="8"/>
  <c r="CG119" i="8"/>
  <c r="CF119" i="8"/>
  <c r="CE119" i="8"/>
  <c r="CE136" i="8" s="1"/>
  <c r="CD119" i="8"/>
  <c r="CC119" i="8"/>
  <c r="CB119" i="8"/>
  <c r="CA119" i="8"/>
  <c r="BZ119" i="8"/>
  <c r="BY119" i="8"/>
  <c r="BX119" i="8"/>
  <c r="BW119" i="8"/>
  <c r="BW136" i="8" s="1"/>
  <c r="BV119" i="8"/>
  <c r="BU119" i="8"/>
  <c r="BT119" i="8"/>
  <c r="BS119" i="8"/>
  <c r="BS136" i="8" s="1"/>
  <c r="BR119" i="8"/>
  <c r="BQ119" i="8"/>
  <c r="BP119" i="8"/>
  <c r="BO119" i="8"/>
  <c r="BN119" i="8"/>
  <c r="BM119" i="8"/>
  <c r="BL119" i="8"/>
  <c r="BK119" i="8"/>
  <c r="BK136" i="8" s="1"/>
  <c r="BJ119" i="8"/>
  <c r="BI119" i="8"/>
  <c r="BH119" i="8"/>
  <c r="BG119" i="8"/>
  <c r="BG136" i="8" s="1"/>
  <c r="BF119" i="8"/>
  <c r="BE119" i="8"/>
  <c r="BD119" i="8"/>
  <c r="BC119" i="8"/>
  <c r="BB119" i="8"/>
  <c r="BA119" i="8"/>
  <c r="AZ119" i="8"/>
  <c r="AY119" i="8"/>
  <c r="AY136" i="8" s="1"/>
  <c r="AX119" i="8"/>
  <c r="AW119" i="8"/>
  <c r="AV119" i="8"/>
  <c r="AU119" i="8"/>
  <c r="AU136" i="8" s="1"/>
  <c r="AT119" i="8"/>
  <c r="AS119" i="8"/>
  <c r="AR119" i="8"/>
  <c r="AQ119" i="8"/>
  <c r="AP119" i="8"/>
  <c r="AO119" i="8"/>
  <c r="AN119" i="8"/>
  <c r="AM119" i="8"/>
  <c r="AM136" i="8" s="1"/>
  <c r="AL119" i="8"/>
  <c r="AK119" i="8"/>
  <c r="AJ119" i="8"/>
  <c r="AI119" i="8"/>
  <c r="AH119" i="8"/>
  <c r="AG119" i="8"/>
  <c r="AF119" i="8"/>
  <c r="AC119" i="8"/>
  <c r="AB119" i="8"/>
  <c r="AA119" i="8"/>
  <c r="AA136" i="8" s="1"/>
  <c r="Z119" i="8"/>
  <c r="Z136" i="8" s="1"/>
  <c r="Y119" i="8"/>
  <c r="Y136" i="8" s="1"/>
  <c r="X119" i="8"/>
  <c r="W119" i="8"/>
  <c r="W136" i="8" s="1"/>
  <c r="V119" i="8"/>
  <c r="U119" i="8"/>
  <c r="U136" i="8" s="1"/>
  <c r="T119" i="8"/>
  <c r="S119" i="8"/>
  <c r="R119" i="8"/>
  <c r="Q119" i="8"/>
  <c r="P119" i="8"/>
  <c r="O119" i="8"/>
  <c r="O136" i="8" s="1"/>
  <c r="L119" i="8"/>
  <c r="K119" i="8"/>
  <c r="K136" i="8" s="1"/>
  <c r="J119" i="8"/>
  <c r="I119" i="8"/>
  <c r="H119" i="8"/>
  <c r="G119" i="8"/>
  <c r="AD109" i="8"/>
  <c r="AE109" i="8" s="1"/>
  <c r="M109" i="8"/>
  <c r="N109" i="8" s="1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L107" i="8"/>
  <c r="K107" i="8"/>
  <c r="J107" i="8"/>
  <c r="I107" i="8"/>
  <c r="H107" i="8"/>
  <c r="G107" i="8"/>
  <c r="AD89" i="8"/>
  <c r="AE89" i="8" s="1"/>
  <c r="M89" i="8"/>
  <c r="N89" i="8" s="1"/>
  <c r="CM88" i="8"/>
  <c r="CL88" i="8"/>
  <c r="CK88" i="8"/>
  <c r="CJ88" i="8"/>
  <c r="CI88" i="8"/>
  <c r="CH88" i="8"/>
  <c r="CH108" i="8" s="1"/>
  <c r="CG88" i="8"/>
  <c r="CF88" i="8"/>
  <c r="CE88" i="8"/>
  <c r="CD88" i="8"/>
  <c r="CC88" i="8"/>
  <c r="CC108" i="8" s="1"/>
  <c r="CB88" i="8"/>
  <c r="CB108" i="8" s="1"/>
  <c r="CA88" i="8"/>
  <c r="BZ88" i="8"/>
  <c r="BY88" i="8"/>
  <c r="BX88" i="8"/>
  <c r="BW88" i="8"/>
  <c r="BV88" i="8"/>
  <c r="BV108" i="8" s="1"/>
  <c r="BU88" i="8"/>
  <c r="BT88" i="8"/>
  <c r="BS88" i="8"/>
  <c r="BR88" i="8"/>
  <c r="BQ88" i="8"/>
  <c r="BQ108" i="8" s="1"/>
  <c r="BP88" i="8"/>
  <c r="BP108" i="8" s="1"/>
  <c r="BO88" i="8"/>
  <c r="BN88" i="8"/>
  <c r="BM88" i="8"/>
  <c r="BL88" i="8"/>
  <c r="BK88" i="8"/>
  <c r="BJ88" i="8"/>
  <c r="BJ108" i="8" s="1"/>
  <c r="BI88" i="8"/>
  <c r="BH88" i="8"/>
  <c r="BG88" i="8"/>
  <c r="BF88" i="8"/>
  <c r="BE88" i="8"/>
  <c r="BE108" i="8" s="1"/>
  <c r="BD88" i="8"/>
  <c r="BD108" i="8" s="1"/>
  <c r="BC88" i="8"/>
  <c r="BB88" i="8"/>
  <c r="BA88" i="8"/>
  <c r="AZ88" i="8"/>
  <c r="AY88" i="8"/>
  <c r="AX88" i="8"/>
  <c r="AX108" i="8" s="1"/>
  <c r="AW88" i="8"/>
  <c r="AV88" i="8"/>
  <c r="AU88" i="8"/>
  <c r="AT88" i="8"/>
  <c r="AS88" i="8"/>
  <c r="AS108" i="8" s="1"/>
  <c r="AR88" i="8"/>
  <c r="AR108" i="8" s="1"/>
  <c r="AQ88" i="8"/>
  <c r="AP88" i="8"/>
  <c r="AO88" i="8"/>
  <c r="AN88" i="8"/>
  <c r="AM88" i="8"/>
  <c r="AL88" i="8"/>
  <c r="AL108" i="8" s="1"/>
  <c r="AK88" i="8"/>
  <c r="AJ88" i="8"/>
  <c r="AI88" i="8"/>
  <c r="AH88" i="8"/>
  <c r="AG88" i="8"/>
  <c r="AG108" i="8" s="1"/>
  <c r="AF88" i="8"/>
  <c r="AF108" i="8" s="1"/>
  <c r="AC88" i="8"/>
  <c r="AB88" i="8"/>
  <c r="AA88" i="8"/>
  <c r="Z88" i="8"/>
  <c r="Y88" i="8"/>
  <c r="X88" i="8"/>
  <c r="W88" i="8"/>
  <c r="V88" i="8"/>
  <c r="U88" i="8"/>
  <c r="T88" i="8"/>
  <c r="S88" i="8"/>
  <c r="R88" i="8"/>
  <c r="R108" i="8" s="1"/>
  <c r="Q88" i="8"/>
  <c r="P88" i="8"/>
  <c r="O88" i="8"/>
  <c r="L88" i="8"/>
  <c r="K88" i="8"/>
  <c r="J88" i="8"/>
  <c r="I88" i="8"/>
  <c r="H88" i="8"/>
  <c r="G88" i="8"/>
  <c r="AD77" i="8"/>
  <c r="AE77" i="8" s="1"/>
  <c r="M77" i="8"/>
  <c r="N77" i="8" s="1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L75" i="8"/>
  <c r="K75" i="8"/>
  <c r="J75" i="8"/>
  <c r="I75" i="8"/>
  <c r="H75" i="8"/>
  <c r="G75" i="8"/>
  <c r="AD68" i="8"/>
  <c r="AE68" i="8" s="1"/>
  <c r="M68" i="8"/>
  <c r="N68" i="8" s="1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I76" i="8" s="1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C67" i="8"/>
  <c r="AC76" i="8" s="1"/>
  <c r="AB67" i="8"/>
  <c r="AA67" i="8"/>
  <c r="Z67" i="8"/>
  <c r="Y67" i="8"/>
  <c r="X67" i="8"/>
  <c r="W67" i="8"/>
  <c r="V67" i="8"/>
  <c r="U67" i="8"/>
  <c r="T67" i="8"/>
  <c r="S67" i="8"/>
  <c r="R67" i="8"/>
  <c r="Q67" i="8"/>
  <c r="Q76" i="8" s="1"/>
  <c r="P67" i="8"/>
  <c r="O67" i="8"/>
  <c r="L67" i="8"/>
  <c r="K67" i="8"/>
  <c r="J67" i="8"/>
  <c r="I67" i="8"/>
  <c r="H67" i="8"/>
  <c r="G67" i="8"/>
  <c r="AD33" i="8"/>
  <c r="AE33" i="8" s="1"/>
  <c r="M33" i="8"/>
  <c r="N33" i="8" s="1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L31" i="8"/>
  <c r="K31" i="8"/>
  <c r="J31" i="8"/>
  <c r="I31" i="8"/>
  <c r="H31" i="8"/>
  <c r="G31" i="8"/>
  <c r="AD16" i="8"/>
  <c r="AE16" i="8" s="1"/>
  <c r="M16" i="8"/>
  <c r="N16" i="8" s="1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C15" i="8"/>
  <c r="AB15" i="8"/>
  <c r="AB32" i="8" s="1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L15" i="8"/>
  <c r="L32" i="8" s="1"/>
  <c r="K15" i="8"/>
  <c r="J15" i="8"/>
  <c r="I15" i="8"/>
  <c r="H15" i="8"/>
  <c r="G15" i="8"/>
  <c r="AD3" i="8"/>
  <c r="AE3" i="8" s="1"/>
  <c r="M3" i="8"/>
  <c r="N3" i="8" s="1"/>
  <c r="CF220" i="8" l="1"/>
  <c r="J220" i="8"/>
  <c r="X220" i="8"/>
  <c r="AL220" i="8"/>
  <c r="AX220" i="8"/>
  <c r="BJ220" i="8"/>
  <c r="CH220" i="8"/>
  <c r="Y190" i="8"/>
  <c r="AS220" i="8"/>
  <c r="BE220" i="8"/>
  <c r="BQ220" i="8"/>
  <c r="CC220" i="8"/>
  <c r="DK3" i="20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N235" i="8"/>
  <c r="AE235" i="8"/>
  <c r="X236" i="8"/>
  <c r="P236" i="8"/>
  <c r="R220" i="8"/>
  <c r="AR220" i="8"/>
  <c r="BD220" i="8"/>
  <c r="BP220" i="8"/>
  <c r="CB220" i="8"/>
  <c r="CG220" i="8"/>
  <c r="BX220" i="8"/>
  <c r="AO220" i="8"/>
  <c r="AP220" i="8"/>
  <c r="BB220" i="8"/>
  <c r="BN220" i="8"/>
  <c r="BZ220" i="8"/>
  <c r="CL220" i="8"/>
  <c r="BY220" i="8"/>
  <c r="CJ220" i="8"/>
  <c r="CK220" i="8"/>
  <c r="AZ220" i="8"/>
  <c r="BA220" i="8"/>
  <c r="BL220" i="8"/>
  <c r="BM220" i="8"/>
  <c r="AN220" i="8"/>
  <c r="AF220" i="8"/>
  <c r="AG220" i="8"/>
  <c r="BV220" i="8"/>
  <c r="BZ108" i="8"/>
  <c r="Q108" i="8"/>
  <c r="BB108" i="8"/>
  <c r="BN108" i="8"/>
  <c r="K174" i="8"/>
  <c r="BA190" i="8"/>
  <c r="BY190" i="8"/>
  <c r="AP108" i="8"/>
  <c r="P108" i="8"/>
  <c r="N219" i="8"/>
  <c r="M219" i="8" s="1"/>
  <c r="N189" i="8"/>
  <c r="AE219" i="8"/>
  <c r="CL108" i="8"/>
  <c r="AB108" i="8"/>
  <c r="U236" i="8"/>
  <c r="AI236" i="8"/>
  <c r="AU236" i="8"/>
  <c r="BG236" i="8"/>
  <c r="BS236" i="8"/>
  <c r="CE236" i="8"/>
  <c r="N205" i="8"/>
  <c r="M205" i="8" s="1"/>
  <c r="AE205" i="8"/>
  <c r="AD205" i="8" s="1"/>
  <c r="AS190" i="8"/>
  <c r="BQ190" i="8"/>
  <c r="AK190" i="8"/>
  <c r="BI190" i="8"/>
  <c r="CG190" i="8"/>
  <c r="AE189" i="8"/>
  <c r="N183" i="8"/>
  <c r="M183" i="8" s="1"/>
  <c r="AD18" i="9" s="1"/>
  <c r="H108" i="8"/>
  <c r="V108" i="8"/>
  <c r="AJ108" i="8"/>
  <c r="AV108" i="8"/>
  <c r="BH108" i="8"/>
  <c r="BT108" i="8"/>
  <c r="CF108" i="8"/>
  <c r="J136" i="8"/>
  <c r="L174" i="8"/>
  <c r="AE183" i="8"/>
  <c r="AD183" i="8" s="1"/>
  <c r="J18" i="9" s="1"/>
  <c r="R136" i="8"/>
  <c r="T174" i="8"/>
  <c r="AH174" i="8"/>
  <c r="J236" i="8"/>
  <c r="AP174" i="8"/>
  <c r="BB174" i="8"/>
  <c r="BN174" i="8"/>
  <c r="BZ174" i="8"/>
  <c r="CL174" i="8"/>
  <c r="AT174" i="8"/>
  <c r="N173" i="8"/>
  <c r="M173" i="8" s="1"/>
  <c r="AD16" i="9" s="1"/>
  <c r="L108" i="8"/>
  <c r="Z108" i="8"/>
  <c r="AN108" i="8"/>
  <c r="AZ108" i="8"/>
  <c r="BL108" i="8"/>
  <c r="BX108" i="8"/>
  <c r="CJ108" i="8"/>
  <c r="AO108" i="8"/>
  <c r="BA108" i="8"/>
  <c r="BM108" i="8"/>
  <c r="BY108" i="8"/>
  <c r="CK108" i="8"/>
  <c r="Q136" i="8"/>
  <c r="AC136" i="8"/>
  <c r="AQ136" i="8"/>
  <c r="BC136" i="8"/>
  <c r="BO136" i="8"/>
  <c r="CA136" i="8"/>
  <c r="CM136" i="8"/>
  <c r="AE173" i="8"/>
  <c r="AD173" i="8" s="1"/>
  <c r="J16" i="9" s="1"/>
  <c r="AC108" i="8"/>
  <c r="S136" i="8"/>
  <c r="AV174" i="8"/>
  <c r="AH108" i="8"/>
  <c r="AT108" i="8"/>
  <c r="BF108" i="8"/>
  <c r="BR108" i="8"/>
  <c r="CD108" i="8"/>
  <c r="V136" i="8"/>
  <c r="BT174" i="8"/>
  <c r="CF174" i="8"/>
  <c r="AE158" i="8"/>
  <c r="AD158" i="8" s="1"/>
  <c r="N158" i="8"/>
  <c r="AI136" i="8"/>
  <c r="N135" i="8"/>
  <c r="M135" i="8" s="1"/>
  <c r="AD13" i="9" s="1"/>
  <c r="U108" i="8"/>
  <c r="I108" i="8"/>
  <c r="BU190" i="8"/>
  <c r="AN174" i="8"/>
  <c r="BL174" i="8"/>
  <c r="CJ174" i="8"/>
  <c r="CK190" i="8"/>
  <c r="BY76" i="8"/>
  <c r="AF174" i="8"/>
  <c r="Q236" i="8"/>
  <c r="AE135" i="8"/>
  <c r="BF174" i="8"/>
  <c r="BR174" i="8"/>
  <c r="CD174" i="8"/>
  <c r="BE190" i="8"/>
  <c r="AE119" i="8"/>
  <c r="AD119" i="8" s="1"/>
  <c r="N119" i="8"/>
  <c r="AK108" i="8"/>
  <c r="AW108" i="8"/>
  <c r="BI108" i="8"/>
  <c r="BU108" i="8"/>
  <c r="CG108" i="8"/>
  <c r="Y108" i="8"/>
  <c r="AE107" i="8"/>
  <c r="T108" i="8"/>
  <c r="X108" i="8"/>
  <c r="N107" i="8"/>
  <c r="M107" i="8" s="1"/>
  <c r="AD10" i="9" s="1"/>
  <c r="AE88" i="8"/>
  <c r="AD88" i="8" s="1"/>
  <c r="R238" i="8"/>
  <c r="N88" i="8"/>
  <c r="M88" i="8" s="1"/>
  <c r="AE75" i="8"/>
  <c r="AD75" i="8" s="1"/>
  <c r="N75" i="8"/>
  <c r="M75" i="8" s="1"/>
  <c r="AS76" i="8"/>
  <c r="BE76" i="8"/>
  <c r="AF238" i="8"/>
  <c r="AR238" i="8"/>
  <c r="BD238" i="8"/>
  <c r="BP238" i="8"/>
  <c r="CB238" i="8"/>
  <c r="AE67" i="8"/>
  <c r="AD67" i="8" s="1"/>
  <c r="J6" i="9" s="1"/>
  <c r="N67" i="8"/>
  <c r="M67" i="8" s="1"/>
  <c r="AD6" i="9" s="1"/>
  <c r="AE31" i="8"/>
  <c r="AD31" i="8" s="1"/>
  <c r="N31" i="8"/>
  <c r="M31" i="8" s="1"/>
  <c r="AN32" i="8"/>
  <c r="AZ32" i="8"/>
  <c r="BL32" i="8"/>
  <c r="BX32" i="8"/>
  <c r="CJ32" i="8"/>
  <c r="N15" i="8"/>
  <c r="M15" i="8" s="1"/>
  <c r="AD3" i="9" s="1"/>
  <c r="U190" i="8"/>
  <c r="AI190" i="8"/>
  <c r="AU190" i="8"/>
  <c r="BG190" i="8"/>
  <c r="BS190" i="8"/>
  <c r="CE190" i="8"/>
  <c r="AE15" i="8"/>
  <c r="AD15" i="8" s="1"/>
  <c r="H32" i="8"/>
  <c r="T32" i="8"/>
  <c r="S76" i="8"/>
  <c r="AZ174" i="8"/>
  <c r="U76" i="8"/>
  <c r="AK32" i="8"/>
  <c r="AW32" i="8"/>
  <c r="BI32" i="8"/>
  <c r="BU32" i="8"/>
  <c r="CG32" i="8"/>
  <c r="I76" i="8"/>
  <c r="AO190" i="8"/>
  <c r="X32" i="8"/>
  <c r="BU76" i="8"/>
  <c r="Y76" i="8"/>
  <c r="BD174" i="8"/>
  <c r="CB174" i="8"/>
  <c r="R190" i="8"/>
  <c r="AF190" i="8"/>
  <c r="AR190" i="8"/>
  <c r="BD190" i="8"/>
  <c r="BP190" i="8"/>
  <c r="CB190" i="8"/>
  <c r="BC238" i="8"/>
  <c r="BO238" i="8"/>
  <c r="CA238" i="8"/>
  <c r="CM238" i="8"/>
  <c r="AO32" i="8"/>
  <c r="BA32" i="8"/>
  <c r="BM32" i="8"/>
  <c r="BY32" i="8"/>
  <c r="CK32" i="8"/>
  <c r="AQ238" i="8"/>
  <c r="O76" i="8"/>
  <c r="AA76" i="8"/>
  <c r="AO76" i="8"/>
  <c r="CK76" i="8"/>
  <c r="AJ174" i="8"/>
  <c r="AI238" i="8"/>
  <c r="AU238" i="8"/>
  <c r="BG238" i="8"/>
  <c r="BS238" i="8"/>
  <c r="CE238" i="8"/>
  <c r="AF32" i="8"/>
  <c r="AR32" i="8"/>
  <c r="BD32" i="8"/>
  <c r="BP32" i="8"/>
  <c r="CB32" i="8"/>
  <c r="X136" i="8"/>
  <c r="L190" i="8"/>
  <c r="AM190" i="8"/>
  <c r="AY190" i="8"/>
  <c r="BK190" i="8"/>
  <c r="BW190" i="8"/>
  <c r="CI190" i="8"/>
  <c r="Y236" i="8"/>
  <c r="AM236" i="8"/>
  <c r="AY236" i="8"/>
  <c r="BK236" i="8"/>
  <c r="BW236" i="8"/>
  <c r="CI236" i="8"/>
  <c r="I238" i="8"/>
  <c r="AJ238" i="8"/>
  <c r="AV238" i="8"/>
  <c r="BH238" i="8"/>
  <c r="BT238" i="8"/>
  <c r="CF238" i="8"/>
  <c r="AG32" i="8"/>
  <c r="AS32" i="8"/>
  <c r="BE32" i="8"/>
  <c r="BQ32" i="8"/>
  <c r="CC32" i="8"/>
  <c r="Z76" i="8"/>
  <c r="AN76" i="8"/>
  <c r="AZ76" i="8"/>
  <c r="BL76" i="8"/>
  <c r="BX76" i="8"/>
  <c r="CJ76" i="8"/>
  <c r="Z190" i="8"/>
  <c r="AN190" i="8"/>
  <c r="AZ190" i="8"/>
  <c r="BL190" i="8"/>
  <c r="BX190" i="8"/>
  <c r="CJ190" i="8"/>
  <c r="Z236" i="8"/>
  <c r="AN236" i="8"/>
  <c r="AZ236" i="8"/>
  <c r="BL236" i="8"/>
  <c r="BX236" i="8"/>
  <c r="CJ236" i="8"/>
  <c r="V238" i="8"/>
  <c r="W238" i="8"/>
  <c r="AK238" i="8"/>
  <c r="AW238" i="8"/>
  <c r="BI238" i="8"/>
  <c r="BU238" i="8"/>
  <c r="CG238" i="8"/>
  <c r="BA76" i="8"/>
  <c r="BM76" i="8"/>
  <c r="V174" i="8"/>
  <c r="BH174" i="8"/>
  <c r="U174" i="8"/>
  <c r="BM190" i="8"/>
  <c r="H190" i="8"/>
  <c r="T136" i="8"/>
  <c r="I174" i="8"/>
  <c r="AM238" i="8"/>
  <c r="AY238" i="8"/>
  <c r="BK238" i="8"/>
  <c r="BW238" i="8"/>
  <c r="CI238" i="8"/>
  <c r="J32" i="8"/>
  <c r="AJ32" i="8"/>
  <c r="AV32" i="8"/>
  <c r="BH32" i="8"/>
  <c r="BT32" i="8"/>
  <c r="CF32" i="8"/>
  <c r="P136" i="8"/>
  <c r="AB136" i="8"/>
  <c r="X174" i="8"/>
  <c r="AL174" i="8"/>
  <c r="AX174" i="8"/>
  <c r="BJ174" i="8"/>
  <c r="BV174" i="8"/>
  <c r="CH174" i="8"/>
  <c r="Q190" i="8"/>
  <c r="AC190" i="8"/>
  <c r="AQ190" i="8"/>
  <c r="BC190" i="8"/>
  <c r="BO190" i="8"/>
  <c r="CA190" i="8"/>
  <c r="CM190" i="8"/>
  <c r="AC236" i="8"/>
  <c r="AQ236" i="8"/>
  <c r="BC236" i="8"/>
  <c r="BO236" i="8"/>
  <c r="CA236" i="8"/>
  <c r="CM236" i="8"/>
  <c r="Z238" i="8"/>
  <c r="AZ238" i="8"/>
  <c r="BX238" i="8"/>
  <c r="K32" i="8"/>
  <c r="AF76" i="8"/>
  <c r="BD76" i="8"/>
  <c r="BP76" i="8"/>
  <c r="R236" i="8"/>
  <c r="AF236" i="8"/>
  <c r="AR236" i="8"/>
  <c r="BD236" i="8"/>
  <c r="BP236" i="8"/>
  <c r="AN238" i="8"/>
  <c r="BL238" i="8"/>
  <c r="CJ238" i="8"/>
  <c r="R76" i="8"/>
  <c r="AR76" i="8"/>
  <c r="CB76" i="8"/>
  <c r="O238" i="8"/>
  <c r="AA238" i="8"/>
  <c r="AO238" i="8"/>
  <c r="BA238" i="8"/>
  <c r="BM238" i="8"/>
  <c r="BY238" i="8"/>
  <c r="CK238" i="8"/>
  <c r="AG76" i="8"/>
  <c r="BQ76" i="8"/>
  <c r="CC76" i="8"/>
  <c r="Z174" i="8"/>
  <c r="BX174" i="8"/>
  <c r="Y174" i="8"/>
  <c r="AG190" i="8"/>
  <c r="CC190" i="8"/>
  <c r="J108" i="8"/>
  <c r="O174" i="8"/>
  <c r="AA174" i="8"/>
  <c r="T236" i="8"/>
  <c r="AJ76" i="8"/>
  <c r="BH76" i="8"/>
  <c r="CF76" i="8"/>
  <c r="V190" i="8"/>
  <c r="AV190" i="8"/>
  <c r="BT190" i="8"/>
  <c r="V236" i="8"/>
  <c r="AV236" i="8"/>
  <c r="BT236" i="8"/>
  <c r="K108" i="8"/>
  <c r="V76" i="8"/>
  <c r="AV76" i="8"/>
  <c r="BT76" i="8"/>
  <c r="I136" i="8"/>
  <c r="I190" i="8"/>
  <c r="AJ190" i="8"/>
  <c r="BH190" i="8"/>
  <c r="CF190" i="8"/>
  <c r="AJ236" i="8"/>
  <c r="BH236" i="8"/>
  <c r="CF236" i="8"/>
  <c r="S238" i="8"/>
  <c r="AG238" i="8"/>
  <c r="AS238" i="8"/>
  <c r="BE238" i="8"/>
  <c r="BQ238" i="8"/>
  <c r="CC238" i="8"/>
  <c r="P32" i="8"/>
  <c r="J76" i="8"/>
  <c r="W76" i="8"/>
  <c r="AK76" i="8"/>
  <c r="AW76" i="8"/>
  <c r="CG76" i="8"/>
  <c r="R174" i="8"/>
  <c r="AR174" i="8"/>
  <c r="Q174" i="8"/>
  <c r="AC174" i="8"/>
  <c r="AW190" i="8"/>
  <c r="R32" i="8"/>
  <c r="G32" i="8"/>
  <c r="O32" i="8"/>
  <c r="W32" i="8"/>
  <c r="AA32" i="8"/>
  <c r="K76" i="8"/>
  <c r="P76" i="8"/>
  <c r="T76" i="8"/>
  <c r="X76" i="8"/>
  <c r="AB76" i="8"/>
  <c r="V32" i="8"/>
  <c r="G108" i="8"/>
  <c r="AD107" i="8"/>
  <c r="J10" i="9" s="1"/>
  <c r="J238" i="8"/>
  <c r="S32" i="8"/>
  <c r="K238" i="8"/>
  <c r="P238" i="8"/>
  <c r="T238" i="8"/>
  <c r="X238" i="8"/>
  <c r="AB238" i="8"/>
  <c r="AH32" i="8"/>
  <c r="AL32" i="8"/>
  <c r="AP32" i="8"/>
  <c r="AT32" i="8"/>
  <c r="AX32" i="8"/>
  <c r="BB32" i="8"/>
  <c r="BF32" i="8"/>
  <c r="BJ32" i="8"/>
  <c r="BN32" i="8"/>
  <c r="BR32" i="8"/>
  <c r="BV32" i="8"/>
  <c r="BZ32" i="8"/>
  <c r="CD32" i="8"/>
  <c r="CH32" i="8"/>
  <c r="CL32" i="8"/>
  <c r="H76" i="8"/>
  <c r="L76" i="8"/>
  <c r="AH76" i="8"/>
  <c r="AL76" i="8"/>
  <c r="AP76" i="8"/>
  <c r="AT76" i="8"/>
  <c r="AX76" i="8"/>
  <c r="BB76" i="8"/>
  <c r="BF76" i="8"/>
  <c r="BJ76" i="8"/>
  <c r="BN76" i="8"/>
  <c r="BR76" i="8"/>
  <c r="BV76" i="8"/>
  <c r="BZ76" i="8"/>
  <c r="CD76" i="8"/>
  <c r="CH76" i="8"/>
  <c r="CL76" i="8"/>
  <c r="O108" i="8"/>
  <c r="S108" i="8"/>
  <c r="W108" i="8"/>
  <c r="AA108" i="8"/>
  <c r="AD135" i="8"/>
  <c r="J13" i="9" s="1"/>
  <c r="Z32" i="8"/>
  <c r="H238" i="8"/>
  <c r="L238" i="8"/>
  <c r="Q238" i="8"/>
  <c r="U238" i="8"/>
  <c r="Y238" i="8"/>
  <c r="AC238" i="8"/>
  <c r="AH238" i="8"/>
  <c r="AL238" i="8"/>
  <c r="AP238" i="8"/>
  <c r="AT238" i="8"/>
  <c r="AX238" i="8"/>
  <c r="BB238" i="8"/>
  <c r="BF238" i="8"/>
  <c r="BJ238" i="8"/>
  <c r="BN238" i="8"/>
  <c r="BR238" i="8"/>
  <c r="BV238" i="8"/>
  <c r="BZ238" i="8"/>
  <c r="CD238" i="8"/>
  <c r="CH238" i="8"/>
  <c r="CL238" i="8"/>
  <c r="I32" i="8"/>
  <c r="Q32" i="8"/>
  <c r="U32" i="8"/>
  <c r="Y32" i="8"/>
  <c r="AC32" i="8"/>
  <c r="AI32" i="8"/>
  <c r="AM32" i="8"/>
  <c r="AQ32" i="8"/>
  <c r="AU32" i="8"/>
  <c r="AY32" i="8"/>
  <c r="BC32" i="8"/>
  <c r="BG32" i="8"/>
  <c r="BK32" i="8"/>
  <c r="BO32" i="8"/>
  <c r="BS32" i="8"/>
  <c r="BW32" i="8"/>
  <c r="CA32" i="8"/>
  <c r="CE32" i="8"/>
  <c r="CI32" i="8"/>
  <c r="CM32" i="8"/>
  <c r="AI76" i="8"/>
  <c r="AM76" i="8"/>
  <c r="AQ76" i="8"/>
  <c r="AU76" i="8"/>
  <c r="AY76" i="8"/>
  <c r="BC76" i="8"/>
  <c r="BG76" i="8"/>
  <c r="BK76" i="8"/>
  <c r="BO76" i="8"/>
  <c r="BS76" i="8"/>
  <c r="BW76" i="8"/>
  <c r="CA76" i="8"/>
  <c r="CE76" i="8"/>
  <c r="CI76" i="8"/>
  <c r="CM76" i="8"/>
  <c r="N236" i="8"/>
  <c r="G240" i="8"/>
  <c r="AD235" i="8"/>
  <c r="H136" i="8"/>
  <c r="L136" i="8"/>
  <c r="AI174" i="8"/>
  <c r="AM174" i="8"/>
  <c r="AQ174" i="8"/>
  <c r="AU174" i="8"/>
  <c r="AY174" i="8"/>
  <c r="BC174" i="8"/>
  <c r="BG174" i="8"/>
  <c r="BK174" i="8"/>
  <c r="BO174" i="8"/>
  <c r="BS174" i="8"/>
  <c r="BW174" i="8"/>
  <c r="CA174" i="8"/>
  <c r="CE174" i="8"/>
  <c r="CI174" i="8"/>
  <c r="CM174" i="8"/>
  <c r="J190" i="8"/>
  <c r="O190" i="8"/>
  <c r="S190" i="8"/>
  <c r="W190" i="8"/>
  <c r="AA190" i="8"/>
  <c r="G220" i="8"/>
  <c r="K240" i="8"/>
  <c r="AI240" i="8"/>
  <c r="AM240" i="8"/>
  <c r="AQ240" i="8"/>
  <c r="AU240" i="8"/>
  <c r="AY240" i="8"/>
  <c r="BC220" i="8"/>
  <c r="BG220" i="8"/>
  <c r="BK220" i="8"/>
  <c r="BO220" i="8"/>
  <c r="BS220" i="8"/>
  <c r="BW220" i="8"/>
  <c r="CA220" i="8"/>
  <c r="CE220" i="8"/>
  <c r="CI220" i="8"/>
  <c r="CM220" i="8"/>
  <c r="G236" i="8"/>
  <c r="K236" i="8"/>
  <c r="O236" i="8"/>
  <c r="S236" i="8"/>
  <c r="W236" i="8"/>
  <c r="AA236" i="8"/>
  <c r="H240" i="8"/>
  <c r="L240" i="8"/>
  <c r="P240" i="8"/>
  <c r="T240" i="8"/>
  <c r="X240" i="8"/>
  <c r="AB240" i="8"/>
  <c r="AH240" i="8"/>
  <c r="AL240" i="8"/>
  <c r="AP240" i="8"/>
  <c r="AT240" i="8"/>
  <c r="AX240" i="8"/>
  <c r="BB240" i="8"/>
  <c r="BF240" i="8"/>
  <c r="BJ240" i="8"/>
  <c r="BN240" i="8"/>
  <c r="BR240" i="8"/>
  <c r="BV240" i="8"/>
  <c r="BZ240" i="8"/>
  <c r="CD240" i="8"/>
  <c r="CH240" i="8"/>
  <c r="CL240" i="8"/>
  <c r="AI108" i="8"/>
  <c r="AM108" i="8"/>
  <c r="AQ108" i="8"/>
  <c r="AU108" i="8"/>
  <c r="AY108" i="8"/>
  <c r="BC108" i="8"/>
  <c r="BG108" i="8"/>
  <c r="BK108" i="8"/>
  <c r="BO108" i="8"/>
  <c r="BS108" i="8"/>
  <c r="BW108" i="8"/>
  <c r="CA108" i="8"/>
  <c r="CE108" i="8"/>
  <c r="CI108" i="8"/>
  <c r="CM108" i="8"/>
  <c r="AG136" i="8"/>
  <c r="AK136" i="8"/>
  <c r="AO136" i="8"/>
  <c r="AS136" i="8"/>
  <c r="AW136" i="8"/>
  <c r="BA136" i="8"/>
  <c r="BE136" i="8"/>
  <c r="BI136" i="8"/>
  <c r="BM136" i="8"/>
  <c r="BQ136" i="8"/>
  <c r="BU136" i="8"/>
  <c r="BY136" i="8"/>
  <c r="CC136" i="8"/>
  <c r="CG136" i="8"/>
  <c r="CK136" i="8"/>
  <c r="AF136" i="8"/>
  <c r="AJ136" i="8"/>
  <c r="AN136" i="8"/>
  <c r="AR136" i="8"/>
  <c r="AV136" i="8"/>
  <c r="AZ136" i="8"/>
  <c r="BD136" i="8"/>
  <c r="BH136" i="8"/>
  <c r="BL136" i="8"/>
  <c r="BP136" i="8"/>
  <c r="BT136" i="8"/>
  <c r="BX136" i="8"/>
  <c r="CB136" i="8"/>
  <c r="CF136" i="8"/>
  <c r="CJ136" i="8"/>
  <c r="G136" i="8"/>
  <c r="J174" i="8"/>
  <c r="AG174" i="8"/>
  <c r="AK174" i="8"/>
  <c r="AO174" i="8"/>
  <c r="AS174" i="8"/>
  <c r="AW174" i="8"/>
  <c r="BA174" i="8"/>
  <c r="BE174" i="8"/>
  <c r="BI174" i="8"/>
  <c r="BM174" i="8"/>
  <c r="BQ174" i="8"/>
  <c r="BU174" i="8"/>
  <c r="BY174" i="8"/>
  <c r="CC174" i="8"/>
  <c r="CG174" i="8"/>
  <c r="CK174" i="8"/>
  <c r="M189" i="8"/>
  <c r="AD189" i="8"/>
  <c r="K190" i="8"/>
  <c r="P190" i="8"/>
  <c r="T190" i="8"/>
  <c r="X190" i="8"/>
  <c r="AB190" i="8"/>
  <c r="I220" i="8"/>
  <c r="L236" i="8"/>
  <c r="AB236" i="8"/>
  <c r="AH236" i="8"/>
  <c r="AL236" i="8"/>
  <c r="AP236" i="8"/>
  <c r="AT236" i="8"/>
  <c r="AX236" i="8"/>
  <c r="BB236" i="8"/>
  <c r="BF236" i="8"/>
  <c r="BJ236" i="8"/>
  <c r="BN236" i="8"/>
  <c r="BR236" i="8"/>
  <c r="BV236" i="8"/>
  <c r="BZ236" i="8"/>
  <c r="CD236" i="8"/>
  <c r="CH236" i="8"/>
  <c r="CL236" i="8"/>
  <c r="I240" i="8"/>
  <c r="Q240" i="8"/>
  <c r="U240" i="8"/>
  <c r="Y240" i="8"/>
  <c r="AC240" i="8"/>
  <c r="BC240" i="8"/>
  <c r="BG240" i="8"/>
  <c r="BK240" i="8"/>
  <c r="BO240" i="8"/>
  <c r="BS240" i="8"/>
  <c r="BW240" i="8"/>
  <c r="CA240" i="8"/>
  <c r="CA242" i="8" s="1"/>
  <c r="CE240" i="8"/>
  <c r="CI240" i="8"/>
  <c r="CM240" i="8"/>
  <c r="AH136" i="8"/>
  <c r="AL136" i="8"/>
  <c r="AP136" i="8"/>
  <c r="AT136" i="8"/>
  <c r="AX136" i="8"/>
  <c r="BB136" i="8"/>
  <c r="BF136" i="8"/>
  <c r="BJ136" i="8"/>
  <c r="BN136" i="8"/>
  <c r="BR136" i="8"/>
  <c r="BV136" i="8"/>
  <c r="BZ136" i="8"/>
  <c r="CD136" i="8"/>
  <c r="CH136" i="8"/>
  <c r="CL136" i="8"/>
  <c r="G174" i="8"/>
  <c r="AH190" i="8"/>
  <c r="AL190" i="8"/>
  <c r="AP190" i="8"/>
  <c r="AT190" i="8"/>
  <c r="AX190" i="8"/>
  <c r="BB190" i="8"/>
  <c r="BF190" i="8"/>
  <c r="BJ190" i="8"/>
  <c r="BN190" i="8"/>
  <c r="BR190" i="8"/>
  <c r="BV190" i="8"/>
  <c r="BZ190" i="8"/>
  <c r="CD190" i="8"/>
  <c r="CH190" i="8"/>
  <c r="CL190" i="8"/>
  <c r="O240" i="8"/>
  <c r="S240" i="8"/>
  <c r="W240" i="8"/>
  <c r="AA240" i="8"/>
  <c r="J240" i="8"/>
  <c r="R240" i="8"/>
  <c r="V240" i="8"/>
  <c r="Z240" i="8"/>
  <c r="AF240" i="8"/>
  <c r="AJ240" i="8"/>
  <c r="AN240" i="8"/>
  <c r="AR240" i="8"/>
  <c r="AV240" i="8"/>
  <c r="AZ240" i="8"/>
  <c r="BD240" i="8"/>
  <c r="BH240" i="8"/>
  <c r="BL240" i="8"/>
  <c r="BP240" i="8"/>
  <c r="BT240" i="8"/>
  <c r="BX240" i="8"/>
  <c r="CB240" i="8"/>
  <c r="CF240" i="8"/>
  <c r="CJ240" i="8"/>
  <c r="AD219" i="8"/>
  <c r="J22" i="9" s="1"/>
  <c r="AG240" i="8"/>
  <c r="AK240" i="8"/>
  <c r="AO240" i="8"/>
  <c r="AS240" i="8"/>
  <c r="AW240" i="8"/>
  <c r="BA240" i="8"/>
  <c r="BE240" i="8"/>
  <c r="BI240" i="8"/>
  <c r="BM240" i="8"/>
  <c r="BQ240" i="8"/>
  <c r="BU240" i="8"/>
  <c r="BY240" i="8"/>
  <c r="CC240" i="8"/>
  <c r="CG240" i="8"/>
  <c r="CK240" i="8"/>
  <c r="AE236" i="8"/>
  <c r="G76" i="8"/>
  <c r="G190" i="8"/>
  <c r="K220" i="8"/>
  <c r="O220" i="8"/>
  <c r="S220" i="8"/>
  <c r="W220" i="8"/>
  <c r="AA220" i="8"/>
  <c r="AI220" i="8"/>
  <c r="AM220" i="8"/>
  <c r="AQ220" i="8"/>
  <c r="AU220" i="8"/>
  <c r="AY220" i="8"/>
  <c r="AG236" i="8"/>
  <c r="AK236" i="8"/>
  <c r="AO236" i="8"/>
  <c r="AS236" i="8"/>
  <c r="AW236" i="8"/>
  <c r="BA236" i="8"/>
  <c r="BE236" i="8"/>
  <c r="BI236" i="8"/>
  <c r="BM236" i="8"/>
  <c r="BQ236" i="8"/>
  <c r="BU236" i="8"/>
  <c r="BY236" i="8"/>
  <c r="CC236" i="8"/>
  <c r="CG236" i="8"/>
  <c r="CK236" i="8"/>
  <c r="G238" i="8"/>
  <c r="M158" i="8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Q25" i="9" s="1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AE108" i="8" l="1"/>
  <c r="I25" i="9"/>
  <c r="AE136" i="8"/>
  <c r="N21" i="9"/>
  <c r="N190" i="8"/>
  <c r="N25" i="9"/>
  <c r="AE220" i="8"/>
  <c r="W21" i="9"/>
  <c r="AE174" i="8"/>
  <c r="AD174" i="8" s="1"/>
  <c r="J17" i="9" s="1"/>
  <c r="S22" i="9"/>
  <c r="N220" i="8"/>
  <c r="M220" i="8" s="1"/>
  <c r="AD23" i="9" s="1"/>
  <c r="L21" i="9"/>
  <c r="S21" i="9"/>
  <c r="Z242" i="8"/>
  <c r="U19" i="9"/>
  <c r="N19" i="9"/>
  <c r="U18" i="9"/>
  <c r="N18" i="9"/>
  <c r="AE190" i="8"/>
  <c r="AD190" i="8" s="1"/>
  <c r="J20" i="9" s="1"/>
  <c r="N174" i="8"/>
  <c r="M174" i="8" s="1"/>
  <c r="AD17" i="9" s="1"/>
  <c r="N16" i="9"/>
  <c r="N136" i="8"/>
  <c r="M136" i="8" s="1"/>
  <c r="AD14" i="9" s="1"/>
  <c r="W13" i="9"/>
  <c r="CI242" i="8"/>
  <c r="AF242" i="8"/>
  <c r="Q15" i="9"/>
  <c r="I15" i="9"/>
  <c r="E11" i="9"/>
  <c r="CG242" i="8"/>
  <c r="BO242" i="8"/>
  <c r="BY242" i="8"/>
  <c r="N13" i="9"/>
  <c r="L13" i="9"/>
  <c r="N240" i="8"/>
  <c r="M240" i="8" s="1"/>
  <c r="AD28" i="9" s="1"/>
  <c r="N32" i="8"/>
  <c r="M32" i="8" s="1"/>
  <c r="AD5" i="9" s="1"/>
  <c r="L12" i="9"/>
  <c r="M119" i="8"/>
  <c r="AD12" i="9" s="1"/>
  <c r="N12" i="9"/>
  <c r="Q12" i="9"/>
  <c r="BG242" i="8"/>
  <c r="N238" i="8"/>
  <c r="M238" i="8" s="1"/>
  <c r="CB242" i="8"/>
  <c r="BA242" i="8"/>
  <c r="K14" i="9"/>
  <c r="R5" i="9"/>
  <c r="AB16" i="9"/>
  <c r="AC16" i="9" s="1"/>
  <c r="BT242" i="8"/>
  <c r="R242" i="8"/>
  <c r="W242" i="8"/>
  <c r="N76" i="8"/>
  <c r="M76" i="8" s="1"/>
  <c r="AD8" i="9" s="1"/>
  <c r="N108" i="8"/>
  <c r="M108" i="8" s="1"/>
  <c r="AD11" i="9" s="1"/>
  <c r="W10" i="9"/>
  <c r="AE240" i="8"/>
  <c r="AD240" i="8" s="1"/>
  <c r="J28" i="9" s="1"/>
  <c r="BE242" i="8"/>
  <c r="CM242" i="8"/>
  <c r="AR242" i="8"/>
  <c r="L9" i="9"/>
  <c r="BP242" i="8"/>
  <c r="BD242" i="8"/>
  <c r="N9" i="9"/>
  <c r="AE76" i="8"/>
  <c r="AD76" i="8" s="1"/>
  <c r="J8" i="9" s="1"/>
  <c r="AI242" i="8"/>
  <c r="V242" i="8"/>
  <c r="AO242" i="8"/>
  <c r="BH242" i="8"/>
  <c r="CC242" i="8"/>
  <c r="AE238" i="8"/>
  <c r="AU242" i="8"/>
  <c r="AV242" i="8"/>
  <c r="L7" i="9"/>
  <c r="W7" i="9"/>
  <c r="N7" i="9"/>
  <c r="S13" i="9"/>
  <c r="Z11" i="9"/>
  <c r="AE32" i="8"/>
  <c r="AD32" i="8" s="1"/>
  <c r="L15" i="9"/>
  <c r="Q6" i="9"/>
  <c r="K8" i="9"/>
  <c r="BC242" i="8"/>
  <c r="AM242" i="8"/>
  <c r="AW242" i="8"/>
  <c r="CE242" i="8"/>
  <c r="CJ242" i="8"/>
  <c r="L6" i="9"/>
  <c r="BW242" i="8"/>
  <c r="AA242" i="8"/>
  <c r="S25" i="9"/>
  <c r="I6" i="9"/>
  <c r="W25" i="9"/>
  <c r="U25" i="9"/>
  <c r="F11" i="9"/>
  <c r="AA5" i="9"/>
  <c r="S19" i="9"/>
  <c r="Q19" i="9"/>
  <c r="W19" i="9"/>
  <c r="L4" i="9"/>
  <c r="G11" i="9"/>
  <c r="R11" i="9"/>
  <c r="AB22" i="9"/>
  <c r="AC22" i="9" s="1"/>
  <c r="I13" i="9"/>
  <c r="S7" i="9"/>
  <c r="Q21" i="9"/>
  <c r="I4" i="9"/>
  <c r="N4" i="9"/>
  <c r="U9" i="9"/>
  <c r="U10" i="9"/>
  <c r="AG242" i="8"/>
  <c r="W6" i="9"/>
  <c r="AA8" i="9"/>
  <c r="Z14" i="9"/>
  <c r="E14" i="9"/>
  <c r="T5" i="9"/>
  <c r="AQ242" i="8"/>
  <c r="BM242" i="8"/>
  <c r="BI242" i="8"/>
  <c r="CF242" i="8"/>
  <c r="N3" i="9"/>
  <c r="CK242" i="8"/>
  <c r="AK242" i="8"/>
  <c r="BS242" i="8"/>
  <c r="S242" i="8"/>
  <c r="I3" i="9"/>
  <c r="S3" i="9"/>
  <c r="BX242" i="8"/>
  <c r="AB10" i="9"/>
  <c r="AC10" i="9" s="1"/>
  <c r="X3" i="9"/>
  <c r="Y3" i="9" s="1"/>
  <c r="O242" i="8"/>
  <c r="BL242" i="8"/>
  <c r="BQ242" i="8"/>
  <c r="AN242" i="8"/>
  <c r="S12" i="9"/>
  <c r="AJ242" i="8"/>
  <c r="I242" i="8"/>
  <c r="S6" i="9"/>
  <c r="AS242" i="8"/>
  <c r="L242" i="8"/>
  <c r="AA14" i="9"/>
  <c r="P8" i="9"/>
  <c r="AY242" i="8"/>
  <c r="U22" i="9"/>
  <c r="I12" i="9"/>
  <c r="AZ242" i="8"/>
  <c r="BK242" i="8"/>
  <c r="D8" i="9"/>
  <c r="W12" i="9"/>
  <c r="BU242" i="8"/>
  <c r="BZ242" i="8"/>
  <c r="AC242" i="8"/>
  <c r="S4" i="9"/>
  <c r="AT242" i="8"/>
  <c r="O20" i="9"/>
  <c r="H26" i="9"/>
  <c r="F5" i="9"/>
  <c r="P5" i="9"/>
  <c r="BJ242" i="8"/>
  <c r="W22" i="9"/>
  <c r="U6" i="9"/>
  <c r="X9" i="9"/>
  <c r="Y9" i="9" s="1"/>
  <c r="F26" i="9"/>
  <c r="P242" i="8"/>
  <c r="Q18" i="9"/>
  <c r="C5" i="9"/>
  <c r="AA11" i="9"/>
  <c r="P11" i="9"/>
  <c r="M8" i="9"/>
  <c r="K5" i="9"/>
  <c r="AB3" i="9"/>
  <c r="AC3" i="9" s="1"/>
  <c r="AD220" i="8"/>
  <c r="J23" i="9" s="1"/>
  <c r="CL242" i="8"/>
  <c r="BV242" i="8"/>
  <c r="BF242" i="8"/>
  <c r="AP242" i="8"/>
  <c r="Y242" i="8"/>
  <c r="H242" i="8"/>
  <c r="AB242" i="8"/>
  <c r="K242" i="8"/>
  <c r="AD108" i="8"/>
  <c r="J11" i="9" s="1"/>
  <c r="I7" i="9"/>
  <c r="AD136" i="8"/>
  <c r="J14" i="9" s="1"/>
  <c r="CH242" i="8"/>
  <c r="BR242" i="8"/>
  <c r="BB242" i="8"/>
  <c r="AL242" i="8"/>
  <c r="U242" i="8"/>
  <c r="X242" i="8"/>
  <c r="P14" i="9"/>
  <c r="M236" i="8"/>
  <c r="AD26" i="9" s="1"/>
  <c r="AD236" i="8"/>
  <c r="J26" i="9" s="1"/>
  <c r="X4" i="9"/>
  <c r="Y4" i="9" s="1"/>
  <c r="W9" i="9"/>
  <c r="M190" i="8"/>
  <c r="AD20" i="9" s="1"/>
  <c r="CD242" i="8"/>
  <c r="BN242" i="8"/>
  <c r="AX242" i="8"/>
  <c r="AH242" i="8"/>
  <c r="Q242" i="8"/>
  <c r="T242" i="8"/>
  <c r="J242" i="8"/>
  <c r="G242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N23" i="9" l="1"/>
  <c r="L17" i="9"/>
  <c r="W20" i="9"/>
  <c r="S17" i="9"/>
  <c r="N242" i="8"/>
  <c r="M242" i="8" s="1"/>
  <c r="AD29" i="9" s="1"/>
  <c r="AE242" i="8"/>
  <c r="AD242" i="8" s="1"/>
  <c r="J29" i="9" s="1"/>
  <c r="U14" i="9"/>
  <c r="AD238" i="8"/>
  <c r="J27" i="9" s="1"/>
  <c r="Q11" i="9"/>
  <c r="AB11" i="9"/>
  <c r="AC11" i="9" s="1"/>
  <c r="AB5" i="9"/>
  <c r="AC5" i="9" s="1"/>
  <c r="I8" i="9"/>
  <c r="U20" i="9"/>
  <c r="I28" i="9"/>
  <c r="L5" i="9"/>
  <c r="N28" i="9"/>
  <c r="I5" i="9"/>
  <c r="W17" i="9"/>
  <c r="N27" i="9"/>
  <c r="N5" i="9"/>
  <c r="W14" i="9"/>
  <c r="R29" i="9"/>
  <c r="P29" i="9"/>
  <c r="Q17" i="9"/>
  <c r="M29" i="9"/>
  <c r="AB8" i="9"/>
  <c r="AC8" i="9" s="1"/>
  <c r="AB14" i="9"/>
  <c r="AC14" i="9" s="1"/>
  <c r="Q20" i="9"/>
  <c r="AB28" i="9"/>
  <c r="AC28" i="9" s="1"/>
  <c r="L8" i="9"/>
  <c r="AB17" i="9"/>
  <c r="AC17" i="9" s="1"/>
  <c r="X20" i="9"/>
  <c r="Y20" i="9" s="1"/>
  <c r="S20" i="9"/>
  <c r="G29" i="9"/>
  <c r="AB23" i="9"/>
  <c r="AC23" i="9" s="1"/>
  <c r="X14" i="9"/>
  <c r="Y14" i="9" s="1"/>
  <c r="K29" i="9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AB29" i="9" l="1"/>
  <c r="AC29" i="9" s="1"/>
  <c r="N29" i="9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<sst xmlns="http://schemas.openxmlformats.org/spreadsheetml/2006/main" count="8428" uniqueCount="800">
  <si>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</si>
  <si>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</si>
  <si>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</si>
  <si>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</si>
  <si>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</si>
  <si>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</si>
  <si>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</si>
  <si>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</si>
  <si>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</si>
  <si>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</si>
  <si>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</si>
  <si>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</si>
  <si>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</si>
  <si>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</si>
  <si>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</si>
  <si>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</si>
  <si>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</si>
  <si>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</si>
  <si>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</si>
  <si>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</si>
  <si>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</si>
  <si>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</si>
  <si>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</si>
  <si>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</si>
  <si>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</si>
  <si>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</si>
  <si>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</si>
  <si>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</si>
  <si>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</si>
  <si>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</si>
  <si>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</si>
  <si>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</si>
  <si>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</si>
  <si>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</si>
  <si>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</si>
  <si>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</si>
  <si>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</si>
  <si>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</si>
  <si>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</si>
  <si>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</si>
  <si>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</si>
  <si>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</si>
  <si>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</si>
  <si>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</si>
  <si>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</si>
  <si>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</si>
  <si>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</si>
  <si>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</si>
  <si>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</si>
  <si>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</si>
  <si>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</si>
  <si>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</si>
  <si>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</si>
  <si>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</si>
  <si>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</si>
  <si>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</si>
  <si>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</si>
  <si>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</si>
  <si>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</si>
  <si>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</si>
  <si>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</si>
  <si>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</si>
  <si>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</si>
  <si>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</si>
  <si>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</si>
  <si>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</si>
  <si>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</si>
  <si>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</si>
  <si>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</si>
  <si>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</si>
  <si>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</si>
  <si>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</si>
  <si>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</si>
  <si>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</si>
  <si>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</si>
  <si>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</si>
  <si>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</si>
  <si>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</si>
  <si>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</si>
  <si>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</si>
  <si>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</si>
  <si>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</si>
  <si>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</si>
  <si>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</si>
  <si>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</si>
  <si>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</si>
  <si>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</si>
  <si>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</si>
  <si>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</si>
  <si>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</si>
  <si>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</si>
  <si>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</si>
  <si>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</si>
  <si>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</si>
  <si>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</si>
  <si>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</si>
  <si>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</si>
  <si>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</si>
  <si>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</si>
  <si>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</si>
  <si>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</si>
  <si>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</si>
  <si>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</si>
  <si>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</si>
  <si>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</si>
  <si>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</si>
  <si>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</si>
  <si>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</si>
  <si>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</si>
  <si>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</si>
  <si>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</si>
  <si>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</si>
  <si>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</si>
  <si>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</si>
  <si>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</si>
  <si>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</si>
  <si>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</si>
  <si>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</si>
  <si>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</si>
  <si>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</si>
  <si>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</si>
  <si>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</si>
  <si>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</si>
  <si>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</si>
  <si>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</si>
  <si>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</si>
  <si>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</si>
  <si>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</si>
  <si>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</si>
  <si>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</si>
  <si>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</si>
  <si>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</si>
  <si>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</si>
  <si>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</si>
  <si>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</si>
  <si>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</si>
  <si>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</si>
  <si>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</si>
  <si>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</si>
  <si>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</si>
  <si>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</si>
  <si>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</si>
  <si>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</si>
  <si>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</si>
  <si>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</si>
  <si>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</si>
  <si>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</si>
  <si>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</si>
  <si>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</si>
  <si>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</si>
  <si>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</si>
  <si>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</si>
  <si>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</si>
  <si>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</si>
  <si>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</si>
  <si>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</si>
  <si>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</si>
  <si>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</si>
  <si>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</si>
  <si>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</si>
  <si>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</si>
  <si>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</si>
  <si>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</si>
  <si>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</si>
  <si>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</si>
  <si>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</si>
  <si>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E1R76</t>
  </si>
  <si>
    <t>20121535201</t>
  </si>
  <si>
    <t/>
  </si>
  <si>
    <t>E1V08</t>
  </si>
  <si>
    <t>19602265201</t>
  </si>
  <si>
    <t>E1V10</t>
  </si>
  <si>
    <t>44155015201</t>
  </si>
  <si>
    <t>E1V13</t>
  </si>
  <si>
    <t>44893915201</t>
  </si>
  <si>
    <t>E1V22</t>
  </si>
  <si>
    <t>44620615201</t>
  </si>
  <si>
    <t>E1V23</t>
  </si>
  <si>
    <t>44743415201</t>
  </si>
  <si>
    <t>E1V51</t>
  </si>
  <si>
    <t>44743715201</t>
  </si>
  <si>
    <t>E1W13</t>
  </si>
  <si>
    <t>44594215201</t>
  </si>
  <si>
    <t>E1W18</t>
  </si>
  <si>
    <t>44743115201</t>
  </si>
  <si>
    <t>E1W85</t>
  </si>
  <si>
    <t>44893115201</t>
  </si>
  <si>
    <t>113</t>
  </si>
  <si>
    <t>T1754</t>
  </si>
  <si>
    <t>41924345201</t>
  </si>
  <si>
    <t>115</t>
  </si>
  <si>
    <t>106</t>
  </si>
  <si>
    <t>118</t>
  </si>
  <si>
    <t>T1843</t>
  </si>
  <si>
    <t>43695525201</t>
  </si>
  <si>
    <t>T1854</t>
  </si>
  <si>
    <t>44480735201</t>
  </si>
  <si>
    <t>T1855</t>
  </si>
  <si>
    <t>44547315201</t>
  </si>
  <si>
    <t>108</t>
  </si>
  <si>
    <t>T1866</t>
  </si>
  <si>
    <t>43903215201</t>
  </si>
  <si>
    <t>T1868</t>
  </si>
  <si>
    <t>44740215201</t>
  </si>
  <si>
    <t>T1881</t>
  </si>
  <si>
    <t>43802715201</t>
  </si>
  <si>
    <t>T1891</t>
  </si>
  <si>
    <t>44743625201</t>
  </si>
  <si>
    <t>T1895</t>
  </si>
  <si>
    <t>44656015201</t>
  </si>
  <si>
    <t>E20T6</t>
  </si>
  <si>
    <t>44278015201</t>
  </si>
  <si>
    <t>E2Z53</t>
  </si>
  <si>
    <t>43035245201</t>
  </si>
  <si>
    <t>T2757</t>
  </si>
  <si>
    <t>43761115201</t>
  </si>
  <si>
    <t>T2790</t>
  </si>
  <si>
    <t>43616815201</t>
  </si>
  <si>
    <t>T2844</t>
  </si>
  <si>
    <t>43935615201</t>
  </si>
  <si>
    <t>T2854</t>
  </si>
  <si>
    <t>44554515201</t>
  </si>
  <si>
    <t>T2863</t>
  </si>
  <si>
    <t>43744115201</t>
  </si>
  <si>
    <t>T2865</t>
  </si>
  <si>
    <t>44351715201</t>
  </si>
  <si>
    <t>T2889</t>
  </si>
  <si>
    <t>43575615201</t>
  </si>
  <si>
    <t>T2894</t>
  </si>
  <si>
    <t>44540215201</t>
  </si>
  <si>
    <t>T2910</t>
  </si>
  <si>
    <t>44535215201</t>
  </si>
  <si>
    <t>T2915</t>
  </si>
  <si>
    <t>44718015201</t>
  </si>
  <si>
    <t>T2917</t>
  </si>
  <si>
    <t>44330415201</t>
  </si>
  <si>
    <t>T2934</t>
  </si>
  <si>
    <t>44331015201</t>
  </si>
  <si>
    <t>T2949</t>
  </si>
  <si>
    <t>20969745201</t>
  </si>
  <si>
    <t>T2961</t>
  </si>
  <si>
    <t>43633015201</t>
  </si>
  <si>
    <t>T2969</t>
  </si>
  <si>
    <t>44703615201</t>
  </si>
  <si>
    <t>T2970</t>
  </si>
  <si>
    <t>44712815201</t>
  </si>
  <si>
    <t>T2976</t>
  </si>
  <si>
    <t>44755715201</t>
  </si>
  <si>
    <t>T2988</t>
  </si>
  <si>
    <t>44721135201</t>
  </si>
  <si>
    <t>T2997</t>
  </si>
  <si>
    <t>44984425201</t>
  </si>
  <si>
    <t>T2A12</t>
  </si>
  <si>
    <t>21071155201</t>
  </si>
  <si>
    <t>T9037</t>
  </si>
  <si>
    <t>44627925214</t>
  </si>
  <si>
    <t>E3V54</t>
  </si>
  <si>
    <t>44554115201</t>
  </si>
  <si>
    <t>E3W12</t>
  </si>
  <si>
    <t>44643355201</t>
  </si>
  <si>
    <t>E3W30</t>
  </si>
  <si>
    <t>44759615201</t>
  </si>
  <si>
    <t>E3W40</t>
  </si>
  <si>
    <t>44374425201</t>
  </si>
  <si>
    <t>E3X17</t>
  </si>
  <si>
    <t>44758915201</t>
  </si>
  <si>
    <t>E3X87</t>
  </si>
  <si>
    <t>45268615201</t>
  </si>
  <si>
    <t>T3705</t>
  </si>
  <si>
    <t>43581615201</t>
  </si>
  <si>
    <t>T3837</t>
  </si>
  <si>
    <t>22259365201</t>
  </si>
  <si>
    <t>T3868</t>
  </si>
  <si>
    <t>41344925201</t>
  </si>
  <si>
    <t>T3891</t>
  </si>
  <si>
    <t>43467815201</t>
  </si>
  <si>
    <t>T3901</t>
  </si>
  <si>
    <t>41342535201</t>
  </si>
  <si>
    <t>T3913</t>
  </si>
  <si>
    <t>21934625201</t>
  </si>
  <si>
    <t>E4U48</t>
  </si>
  <si>
    <t>44146615201</t>
  </si>
  <si>
    <t>E4U88</t>
  </si>
  <si>
    <t>43999925201</t>
  </si>
  <si>
    <t>E4V62</t>
  </si>
  <si>
    <t>43695815201</t>
  </si>
  <si>
    <t>E4W05</t>
  </si>
  <si>
    <t>44047315201</t>
  </si>
  <si>
    <t>E4W54</t>
  </si>
  <si>
    <t>44618515201</t>
  </si>
  <si>
    <t>E4W72</t>
  </si>
  <si>
    <t>44617015201</t>
  </si>
  <si>
    <t>E4W82</t>
  </si>
  <si>
    <t>44610515201</t>
  </si>
  <si>
    <t>E4W88</t>
  </si>
  <si>
    <t>44765415201</t>
  </si>
  <si>
    <t>E4W89</t>
  </si>
  <si>
    <t>44767415201</t>
  </si>
  <si>
    <t>E4X17</t>
  </si>
  <si>
    <t>44655115201</t>
  </si>
  <si>
    <t>E4X24</t>
  </si>
  <si>
    <t>44931815201</t>
  </si>
  <si>
    <t>E4X33</t>
  </si>
  <si>
    <t>44359525201</t>
  </si>
  <si>
    <t>T4638</t>
  </si>
  <si>
    <t>43580855201</t>
  </si>
  <si>
    <t>T4645</t>
  </si>
  <si>
    <t>44610215201</t>
  </si>
  <si>
    <t>T4662</t>
  </si>
  <si>
    <t>44001515201</t>
  </si>
  <si>
    <t>E51F2</t>
  </si>
  <si>
    <t>44768815201</t>
  </si>
  <si>
    <t>E51F7</t>
  </si>
  <si>
    <t>44530215201</t>
  </si>
  <si>
    <t>E51F9</t>
  </si>
  <si>
    <t>43912415201</t>
  </si>
  <si>
    <t>E53F2</t>
  </si>
  <si>
    <t>44879115201</t>
  </si>
  <si>
    <t>E53F8</t>
  </si>
  <si>
    <t>45022745201</t>
  </si>
  <si>
    <t>E54B3</t>
  </si>
  <si>
    <t>44521415201</t>
  </si>
  <si>
    <t>E56B6</t>
  </si>
  <si>
    <t>44521115201</t>
  </si>
  <si>
    <t>E57B3</t>
  </si>
  <si>
    <t>24259265201</t>
  </si>
  <si>
    <t>E57B7</t>
  </si>
  <si>
    <t>44708515201</t>
  </si>
  <si>
    <t>E59B2</t>
  </si>
  <si>
    <t>43986415201</t>
  </si>
  <si>
    <t>E5Z18</t>
  </si>
  <si>
    <t>24020045201</t>
  </si>
  <si>
    <t>T5706</t>
  </si>
  <si>
    <t>42955615201</t>
  </si>
  <si>
    <t>T5718</t>
  </si>
  <si>
    <t>43763415201</t>
  </si>
  <si>
    <t>T5747</t>
  </si>
  <si>
    <t>43366115201</t>
  </si>
  <si>
    <t>T5759</t>
  </si>
  <si>
    <t>44586715201</t>
  </si>
  <si>
    <t>T5760</t>
  </si>
  <si>
    <t>44114515201</t>
  </si>
  <si>
    <t>T5777</t>
  </si>
  <si>
    <t>44042425201</t>
  </si>
  <si>
    <t>T5786</t>
  </si>
  <si>
    <t>44521715201</t>
  </si>
  <si>
    <t>T5789</t>
  </si>
  <si>
    <t>43547125201</t>
  </si>
  <si>
    <t>T5795</t>
  </si>
  <si>
    <t>24259285201</t>
  </si>
  <si>
    <t>T5799</t>
  </si>
  <si>
    <t>44571615201</t>
  </si>
  <si>
    <t>T5800</t>
  </si>
  <si>
    <t>44585515201</t>
  </si>
  <si>
    <t>T5805</t>
  </si>
  <si>
    <t>44709215201</t>
  </si>
  <si>
    <t>T5806</t>
  </si>
  <si>
    <t>44709815201</t>
  </si>
  <si>
    <t>T5809</t>
  </si>
  <si>
    <t>43915615201</t>
  </si>
  <si>
    <t>T5811</t>
  </si>
  <si>
    <t>43233215201</t>
  </si>
  <si>
    <t>T5857</t>
  </si>
  <si>
    <t>45613715201</t>
  </si>
  <si>
    <t>T9030</t>
  </si>
  <si>
    <t>44199035223</t>
  </si>
  <si>
    <t>E6M86</t>
  </si>
  <si>
    <t>43351125201</t>
  </si>
  <si>
    <t>E6O17</t>
  </si>
  <si>
    <t>43029169201</t>
  </si>
  <si>
    <t>T6466</t>
  </si>
  <si>
    <t>43992315201</t>
  </si>
  <si>
    <t>T6541</t>
  </si>
  <si>
    <t>44390215201</t>
  </si>
  <si>
    <t>T6547</t>
  </si>
  <si>
    <t>44392115201</t>
  </si>
  <si>
    <t>T6555</t>
  </si>
  <si>
    <t>44598715201</t>
  </si>
  <si>
    <t>T6574</t>
  </si>
  <si>
    <t>44780515201</t>
  </si>
  <si>
    <t>T6575</t>
  </si>
  <si>
    <t>44780615201</t>
  </si>
  <si>
    <t>E7P77</t>
  </si>
  <si>
    <t>44146315201</t>
  </si>
  <si>
    <t>E7Q31</t>
  </si>
  <si>
    <t>44384115201</t>
  </si>
  <si>
    <t>E7Q53</t>
  </si>
  <si>
    <t>44583015201</t>
  </si>
  <si>
    <t>E7Q55</t>
  </si>
  <si>
    <t>44165115201</t>
  </si>
  <si>
    <t>E7Q75</t>
  </si>
  <si>
    <t>45288915201</t>
  </si>
  <si>
    <t>E7R15</t>
  </si>
  <si>
    <t>44138815201</t>
  </si>
  <si>
    <t>E7R21</t>
  </si>
  <si>
    <t>42451335201</t>
  </si>
  <si>
    <t>E7R24</t>
  </si>
  <si>
    <t>44132015201</t>
  </si>
  <si>
    <t>E7R26</t>
  </si>
  <si>
    <t>42925115201</t>
  </si>
  <si>
    <t>E7R40</t>
  </si>
  <si>
    <t>44335825201</t>
  </si>
  <si>
    <t>T7396</t>
  </si>
  <si>
    <t>41673245201</t>
  </si>
  <si>
    <t>T7472</t>
  </si>
  <si>
    <t>43182125201</t>
  </si>
  <si>
    <t>T7509</t>
  </si>
  <si>
    <t>44588615201</t>
  </si>
  <si>
    <t>T7512</t>
  </si>
  <si>
    <t>44334715201</t>
  </si>
  <si>
    <t>208</t>
  </si>
  <si>
    <t>T7514</t>
  </si>
  <si>
    <t>45069315201</t>
  </si>
  <si>
    <t>T7516</t>
  </si>
  <si>
    <t>44006315201</t>
  </si>
  <si>
    <t>T7544</t>
  </si>
  <si>
    <t>44025015201</t>
  </si>
  <si>
    <t>T7555</t>
  </si>
  <si>
    <t>44794815201</t>
  </si>
  <si>
    <t>T7573</t>
  </si>
  <si>
    <t>45096915201</t>
  </si>
  <si>
    <t>E8R45</t>
  </si>
  <si>
    <t>43799215201</t>
  </si>
  <si>
    <t>E8U04</t>
  </si>
  <si>
    <t>44602415201</t>
  </si>
  <si>
    <t>E8U19</t>
  </si>
  <si>
    <t>44588515201</t>
  </si>
  <si>
    <t>E8U32</t>
  </si>
  <si>
    <t>44925335201</t>
  </si>
  <si>
    <t>E8U56</t>
  </si>
  <si>
    <t>44942325201</t>
  </si>
  <si>
    <t>E8U71</t>
  </si>
  <si>
    <t>41592755201</t>
  </si>
  <si>
    <t>E8U73</t>
  </si>
  <si>
    <t>44206215201</t>
  </si>
  <si>
    <t>E8U91</t>
  </si>
  <si>
    <t>44917545201</t>
  </si>
  <si>
    <t>E1W50</t>
  </si>
  <si>
    <t>45279215201</t>
  </si>
  <si>
    <t>E1W75</t>
  </si>
  <si>
    <t>44923315201</t>
  </si>
  <si>
    <t>T1833</t>
  </si>
  <si>
    <t>44634515201</t>
  </si>
  <si>
    <t>E200W</t>
  </si>
  <si>
    <t>44572615201</t>
  </si>
  <si>
    <t>E20S2</t>
  </si>
  <si>
    <t>21054545201</t>
  </si>
  <si>
    <t>E20X9</t>
  </si>
  <si>
    <t>44707615201</t>
  </si>
  <si>
    <t>T2839</t>
  </si>
  <si>
    <t>44342115201</t>
  </si>
  <si>
    <t>T2945</t>
  </si>
  <si>
    <t>44542715201</t>
  </si>
  <si>
    <t>T2948</t>
  </si>
  <si>
    <t>44712315201</t>
  </si>
  <si>
    <t>T2954</t>
  </si>
  <si>
    <t>44542015201</t>
  </si>
  <si>
    <t>T2962</t>
  </si>
  <si>
    <t>44796215201</t>
  </si>
  <si>
    <t>T2966</t>
  </si>
  <si>
    <t>21086555201</t>
  </si>
  <si>
    <t>T2985</t>
  </si>
  <si>
    <t>43761415201</t>
  </si>
  <si>
    <t>T2A02</t>
  </si>
  <si>
    <t>43431825201</t>
  </si>
  <si>
    <t>T9044</t>
  </si>
  <si>
    <t>44628025216</t>
  </si>
  <si>
    <t>E3W42</t>
  </si>
  <si>
    <t>44559015201</t>
  </si>
  <si>
    <t>E4W61</t>
  </si>
  <si>
    <t>44610415201</t>
  </si>
  <si>
    <t>T4560</t>
  </si>
  <si>
    <t>44004315201</t>
  </si>
  <si>
    <t>T4627</t>
  </si>
  <si>
    <t>44384615201</t>
  </si>
  <si>
    <t>E50F1</t>
  </si>
  <si>
    <t>44656815201</t>
  </si>
  <si>
    <t>T5778</t>
  </si>
  <si>
    <t>44569215201</t>
  </si>
  <si>
    <t>E6O12</t>
  </si>
  <si>
    <t>T7523</t>
  </si>
  <si>
    <t>44697315201</t>
  </si>
  <si>
    <t>E8U46</t>
  </si>
  <si>
    <t>43854815201</t>
  </si>
  <si>
    <t>E8U95</t>
  </si>
  <si>
    <t>44917535201</t>
  </si>
  <si>
    <t>E8V77</t>
  </si>
  <si>
    <t>45211115201</t>
  </si>
  <si>
    <t>E20X8</t>
  </si>
  <si>
    <t>20840265201</t>
  </si>
  <si>
    <t>E3V77</t>
  </si>
  <si>
    <t>40919375201</t>
  </si>
  <si>
    <t>E3W79</t>
  </si>
  <si>
    <t>45109915201</t>
  </si>
  <si>
    <t>E3X01</t>
  </si>
  <si>
    <t>40619455201</t>
  </si>
  <si>
    <t>E3X72</t>
  </si>
  <si>
    <t>22020225201</t>
  </si>
  <si>
    <t>T3855</t>
  </si>
  <si>
    <t>44401915201</t>
  </si>
  <si>
    <t>T3874</t>
  </si>
  <si>
    <t>44188015201</t>
  </si>
  <si>
    <t>T9043</t>
  </si>
  <si>
    <t>44628415215</t>
  </si>
  <si>
    <t>T4664</t>
  </si>
  <si>
    <t>44699715201</t>
  </si>
  <si>
    <t>T4687</t>
  </si>
  <si>
    <t>45222715201</t>
  </si>
  <si>
    <t>T7538</t>
  </si>
  <si>
    <t>44939815201</t>
  </si>
  <si>
    <t>T7550</t>
  </si>
  <si>
    <t>45241215201</t>
  </si>
  <si>
    <t>F540406660</t>
  </si>
  <si>
    <t>SKANSKA USA CIVIL SOUTHEAST INC.</t>
  </si>
  <si>
    <t>N/A</t>
  </si>
  <si>
    <t>Y</t>
  </si>
  <si>
    <t>DESIGN/BUILD PROJECT</t>
  </si>
  <si>
    <t>F590767981</t>
  </si>
  <si>
    <t>RUSSELL ENGINEERING INC.</t>
  </si>
  <si>
    <t>F261871966</t>
  </si>
  <si>
    <t>AJAX PAVING INDUSTRIES OF FLORIDA LLC</t>
  </si>
  <si>
    <t>F590594298</t>
  </si>
  <si>
    <t>HUBBARD CONSTRUCTION COMPANY</t>
  </si>
  <si>
    <t>A3:LBDB:Y</t>
  </si>
  <si>
    <t>ICC - DESIGN/BUILD - MINOR:LOW BID DESIGN BUILD:DESIGN/BUILD PROJECT</t>
  </si>
  <si>
    <t>F391867552</t>
  </si>
  <si>
    <t>DRAX INC.</t>
  </si>
  <si>
    <t>F581401468</t>
  </si>
  <si>
    <t>PREFERRED MATERIALS INC.</t>
  </si>
  <si>
    <t>F591448314</t>
  </si>
  <si>
    <t>ZEP CONSTRUCTION INC.</t>
  </si>
  <si>
    <t>E1W76</t>
  </si>
  <si>
    <t>F591683951</t>
  </si>
  <si>
    <t>C.W. ROBERTS CONTRACTING INC.</t>
  </si>
  <si>
    <t>E1W79</t>
  </si>
  <si>
    <t>F592361020</t>
  </si>
  <si>
    <t>M &amp; J CONSTRUCTION COMPANY OF PINELLAS COUNTY INC.</t>
  </si>
  <si>
    <t>F592318360</t>
  </si>
  <si>
    <t>PRINCE CONTRACTING LLC.</t>
  </si>
  <si>
    <t>F980461222</t>
  </si>
  <si>
    <t>OHLA USA INC</t>
  </si>
  <si>
    <t>T1852</t>
  </si>
  <si>
    <t>F823160551</t>
  </si>
  <si>
    <t>LEON AMERICA CONSTRUCTION</t>
  </si>
  <si>
    <t>F651115948</t>
  </si>
  <si>
    <t>SUPERIOR ASPHALT INC.</t>
  </si>
  <si>
    <t>F201524169</t>
  </si>
  <si>
    <t>MJC LAND DEVELOPMENT LLC</t>
  </si>
  <si>
    <t>F510538182</t>
  </si>
  <si>
    <t>ENVIRONMENTAL LAND DEVELOPMENT</t>
  </si>
  <si>
    <t>F592871935</t>
  </si>
  <si>
    <t>ANDERSON COLUMBIA CO. INC.</t>
  </si>
  <si>
    <t>LBDB:Y</t>
  </si>
  <si>
    <t>LOW BID DESIGN BUILD:DESIGN/BUILD PROJECT</t>
  </si>
  <si>
    <t>F273238420</t>
  </si>
  <si>
    <t>OCEANIK.US INC.</t>
  </si>
  <si>
    <t>F263552913</t>
  </si>
  <si>
    <t>SUPERIOR CONSTRUCTION COMPANY SOUTHEAST LLC</t>
  </si>
  <si>
    <t>F592397581</t>
  </si>
  <si>
    <t>DUVAL ASPHALT PRODUCTS INC.</t>
  </si>
  <si>
    <t>F470530367</t>
  </si>
  <si>
    <t>KIEWIT INFRASTRUCTURE SOUTH CO.</t>
  </si>
  <si>
    <t>F465639198</t>
  </si>
  <si>
    <t>WATSON CIVIL CONSTRUCTION INC.</t>
  </si>
  <si>
    <t>F593044703</t>
  </si>
  <si>
    <t>CHINCHOR ELECTRIC INC.</t>
  </si>
  <si>
    <t>T2916</t>
  </si>
  <si>
    <t>F863797014</t>
  </si>
  <si>
    <t>JANUS CONSTRUCTION CORP.</t>
  </si>
  <si>
    <t>F592903287</t>
  </si>
  <si>
    <t>LEWARE CONSTRUCTION COMPANY OF FLORIDA INC.</t>
  </si>
  <si>
    <t>F043619482</t>
  </si>
  <si>
    <t>WHITEHURST V. E. &amp; SONS INC.</t>
  </si>
  <si>
    <t>T2981</t>
  </si>
  <si>
    <t>F273376792</t>
  </si>
  <si>
    <t>TRP CONSTRUCTION GROUP LLC</t>
  </si>
  <si>
    <t>F580641369</t>
  </si>
  <si>
    <t>REEVES CONSTRUCTION COMPANY</t>
  </si>
  <si>
    <t>F922361847</t>
  </si>
  <si>
    <t>DE MOYA HIGHWAY INFRASTRUCTURE LLC</t>
  </si>
  <si>
    <t>F593399145</t>
  </si>
  <si>
    <t>E. B. MORRIS GENERAL CONTRACTORS INC.</t>
  </si>
  <si>
    <t>T9041</t>
  </si>
  <si>
    <t>F593541899</t>
  </si>
  <si>
    <t>ACME BARRICADES LC</t>
  </si>
  <si>
    <t>F591641879</t>
  </si>
  <si>
    <t>SEACOAST INCORPORATED</t>
  </si>
  <si>
    <t>F591858994</t>
  </si>
  <si>
    <t>TRAFFIC CONTROL DEVICES LLC</t>
  </si>
  <si>
    <t>F591879185</t>
  </si>
  <si>
    <t>PANHANDLE GRADING &amp; PAVING INC.</t>
  </si>
  <si>
    <t>E3W68</t>
  </si>
  <si>
    <t>F208163134</t>
  </si>
  <si>
    <t>BRIDGE MASTERS CONSTRUCTION LLC</t>
  </si>
  <si>
    <t>F742454910</t>
  </si>
  <si>
    <t>WEBBER LLC</t>
  </si>
  <si>
    <t>E3X03</t>
  </si>
  <si>
    <t>F381164400</t>
  </si>
  <si>
    <t>RAM CONSTRUCTION SERVICES OF MICHIGAN INC.</t>
  </si>
  <si>
    <t>E3X08</t>
  </si>
  <si>
    <t>E3X52</t>
  </si>
  <si>
    <t>F592073526</t>
  </si>
  <si>
    <t>ENGINEER CONTROL SYSTEMS CORPORATION</t>
  </si>
  <si>
    <t>E3Y07</t>
  </si>
  <si>
    <t>E3Y28</t>
  </si>
  <si>
    <t>F550345840</t>
  </si>
  <si>
    <t>VECELLIO &amp; GROGAN INC.</t>
  </si>
  <si>
    <t>T3790</t>
  </si>
  <si>
    <t>F630702929</t>
  </si>
  <si>
    <t>F &amp; W CONSTRUCTION COMPANY INC.</t>
  </si>
  <si>
    <t>F590879719</t>
  </si>
  <si>
    <t>INGRAM SIGNALIZATION INC.</t>
  </si>
  <si>
    <t>F592990776</t>
  </si>
  <si>
    <t>AMERICAN SAND &amp; X-CAVATION INC. DBA AMERICAN SAND &amp; ASPHALT</t>
  </si>
  <si>
    <t>F223334957</t>
  </si>
  <si>
    <t>FERREIRA CONSTRUCTION CO. INC.</t>
  </si>
  <si>
    <t>F264318212</t>
  </si>
  <si>
    <t>CARR CONSTRUCTION LLC</t>
  </si>
  <si>
    <t>F590753039</t>
  </si>
  <si>
    <t>WEEKLEY ASPHALT PAVING INC.</t>
  </si>
  <si>
    <t>F591115297</t>
  </si>
  <si>
    <t>GENERAL ASPHALT COMPANY LLC</t>
  </si>
  <si>
    <t>F592098662</t>
  </si>
  <si>
    <t>RANGER CONSTRUCTION INDUSTRIES INC.</t>
  </si>
  <si>
    <t>F204804098</t>
  </si>
  <si>
    <t>HALLEY ENGINEERING CONTRACTORS INC.</t>
  </si>
  <si>
    <t>E4W93</t>
  </si>
  <si>
    <t>F650284242</t>
  </si>
  <si>
    <t>TIMOTHY ROSE CONTRACTING INC.</t>
  </si>
  <si>
    <t>F592502221</t>
  </si>
  <si>
    <t>HORSEPOWER ELECTRIC INC.</t>
  </si>
  <si>
    <t>F208579873</t>
  </si>
  <si>
    <t>P&amp;P CONTRACTING INC.</t>
  </si>
  <si>
    <t>F591925201</t>
  </si>
  <si>
    <t>CONE &amp; GRAHAM INC.</t>
  </si>
  <si>
    <t>F844728543</t>
  </si>
  <si>
    <t>STRONGCORE GROUP LLC</t>
  </si>
  <si>
    <t>F208608887</t>
  </si>
  <si>
    <t>AUM CONSTRUCTION INC.</t>
  </si>
  <si>
    <t>T4679</t>
  </si>
  <si>
    <t>T4708</t>
  </si>
  <si>
    <t>F650503073</t>
  </si>
  <si>
    <t>ARC ELECTRIC INC</t>
  </si>
  <si>
    <t>F455448578</t>
  </si>
  <si>
    <t>TRAFFIC ENGINEERING AND MANAGEMENT LLC</t>
  </si>
  <si>
    <t>F591233559</t>
  </si>
  <si>
    <t>HALIFAX PAVING INC.</t>
  </si>
  <si>
    <t>F593155035</t>
  </si>
  <si>
    <t>P &amp; S PAVING INC.</t>
  </si>
  <si>
    <t>F731707896</t>
  </si>
  <si>
    <t>ATLANTIC CIVIL CONSTRUCTORS CORP</t>
  </si>
  <si>
    <t>F202045800</t>
  </si>
  <si>
    <t>MASCI GENERAL CONTRACTORS INC</t>
  </si>
  <si>
    <t>A5</t>
  </si>
  <si>
    <t>ICC - BAM/BONUS</t>
  </si>
  <si>
    <t>E59A5</t>
  </si>
  <si>
    <t>F208429863</t>
  </si>
  <si>
    <t>SICE INC</t>
  </si>
  <si>
    <t>A3</t>
  </si>
  <si>
    <t>ICC - DESIGN/BUILD - MINOR</t>
  </si>
  <si>
    <t>F060421150</t>
  </si>
  <si>
    <t>LANE CONSTRUCTION CORPORATION (THE)</t>
  </si>
  <si>
    <t>B5:B8</t>
  </si>
  <si>
    <t>ACC - INCENTIVE/DISINCENTIVE:ACC - DESIGN/BUILD - MAJOR</t>
  </si>
  <si>
    <t>F591742990</t>
  </si>
  <si>
    <t>SOUTHLAND CONSTRUCTION INC.</t>
  </si>
  <si>
    <t>F592571763</t>
  </si>
  <si>
    <t>JR. DAVIS CONSTRUCTION CO. INC.</t>
  </si>
  <si>
    <t>B10</t>
  </si>
  <si>
    <t>ACC - BONUS/INCENT/DISINCENT</t>
  </si>
  <si>
    <t>F592147362</t>
  </si>
  <si>
    <t>V.A. PAVING INC.</t>
  </si>
  <si>
    <t>T5833</t>
  </si>
  <si>
    <t>T5835</t>
  </si>
  <si>
    <t>F650012669</t>
  </si>
  <si>
    <t>MASTEC CIVIL LLC</t>
  </si>
  <si>
    <t>B2:B5</t>
  </si>
  <si>
    <t>ACC - A+B (COST+TIME BIDDING):ACC - INCENTIVE/DISINCENTIVE</t>
  </si>
  <si>
    <t>B5:B5:B5</t>
  </si>
  <si>
    <t>ACC - INCENTIVE/DISINCENTIVE:ACC - INCENTIVE/DISINCENTIVE:ACC - INCENTIVE/DISINCENTIVE</t>
  </si>
  <si>
    <t>E6P13</t>
  </si>
  <si>
    <t>F830345690</t>
  </si>
  <si>
    <t>FLORIDA ENGINEERING &amp; DEVELOPMENT CORP</t>
  </si>
  <si>
    <t>B5</t>
  </si>
  <si>
    <t>ACC - INCENTIVE/DISINCENTIVE</t>
  </si>
  <si>
    <t>F202087333</t>
  </si>
  <si>
    <t>RYAN INC. SOUTHERN</t>
  </si>
  <si>
    <t>F472761317</t>
  </si>
  <si>
    <t>BACALLAO CONSTRUCTION &amp; ENGINEERING DEVELOPMENT LLC D/B/A B</t>
  </si>
  <si>
    <t>T6562</t>
  </si>
  <si>
    <t>E7Q39</t>
  </si>
  <si>
    <t>E7Q94</t>
  </si>
  <si>
    <t>A3:A3:A3:B10</t>
  </si>
  <si>
    <t>ICC - DESIGN/BUILD - MINOR:ICC - DESIGN/BUILD - MINOR:ICC - DESIGN/BUILD - MINOR:ACC - BONUS/INCENT/DISINCENT</t>
  </si>
  <si>
    <t>B8</t>
  </si>
  <si>
    <t>ACC - DESIGN/BUILD - MAJOR</t>
  </si>
  <si>
    <t>F943198006</t>
  </si>
  <si>
    <t>TRANSCORE ITS LLC.</t>
  </si>
  <si>
    <t>F871503473</t>
  </si>
  <si>
    <t>PRINCE-AJAX DDI JV</t>
  </si>
  <si>
    <t>LBDB</t>
  </si>
  <si>
    <t>LOW BID DESIGN BUILD</t>
  </si>
  <si>
    <t>F593221511</t>
  </si>
  <si>
    <t>PCS CIVIL LLC</t>
  </si>
  <si>
    <t>B10:B5</t>
  </si>
  <si>
    <t>ACC - BONUS/INCENT/DISINCENT:ACC - INCENTIVE/DISINCENTIVE</t>
  </si>
  <si>
    <t>F452997668</t>
  </si>
  <si>
    <t>BURGESS CIVIL LLC</t>
  </si>
  <si>
    <t>T7529</t>
  </si>
  <si>
    <t>F274431832</t>
  </si>
  <si>
    <t>BLACKTIP SERVICES INCORPORATED</t>
  </si>
  <si>
    <t>F931411815</t>
  </si>
  <si>
    <t>LAKEVIEW CONTRACTING INC.</t>
  </si>
  <si>
    <t>F825435435</t>
  </si>
  <si>
    <t>CENTRAL MORRISON COBALT JV</t>
  </si>
  <si>
    <t>F461727342</t>
  </si>
  <si>
    <t>TRAFFIC MANAGEMENT SOLUTIONS LLC</t>
  </si>
  <si>
    <t>F592934582</t>
  </si>
  <si>
    <t>HIGHWAY SAFETY DEVICES INC</t>
  </si>
  <si>
    <t>A6</t>
  </si>
  <si>
    <t>ICC - BAM/INCENTIVE-DISINCENT</t>
  </si>
  <si>
    <t>QTR4</t>
  </si>
  <si>
    <t>19/20</t>
  </si>
  <si>
    <t>QTR1</t>
  </si>
  <si>
    <t>25/26</t>
  </si>
  <si>
    <t>23/24</t>
  </si>
  <si>
    <t>21/22</t>
  </si>
  <si>
    <t>QTR2</t>
  </si>
  <si>
    <t>22/23</t>
  </si>
  <si>
    <t>QTR3</t>
  </si>
  <si>
    <t>24/25</t>
  </si>
  <si>
    <t>44787215201</t>
  </si>
  <si>
    <t>44897215201</t>
  </si>
  <si>
    <t>44023015201</t>
  </si>
  <si>
    <t>20/21</t>
  </si>
  <si>
    <t>216</t>
  </si>
  <si>
    <t>209</t>
  </si>
  <si>
    <t>43993715201</t>
  </si>
  <si>
    <t>214</t>
  </si>
  <si>
    <t>45220125201</t>
  </si>
  <si>
    <t>44628015215</t>
  </si>
  <si>
    <t>308</t>
  </si>
  <si>
    <t>43748915201</t>
  </si>
  <si>
    <t>313</t>
  </si>
  <si>
    <t>321</t>
  </si>
  <si>
    <t>314</t>
  </si>
  <si>
    <t>306</t>
  </si>
  <si>
    <t>45102815201</t>
  </si>
  <si>
    <t>40619635201</t>
  </si>
  <si>
    <t>45103115201</t>
  </si>
  <si>
    <t>43078225201</t>
  </si>
  <si>
    <t>43937125201</t>
  </si>
  <si>
    <t>45443415201</t>
  </si>
  <si>
    <t>409</t>
  </si>
  <si>
    <t>412</t>
  </si>
  <si>
    <t>44619615201</t>
  </si>
  <si>
    <t>408</t>
  </si>
  <si>
    <t>44754315201</t>
  </si>
  <si>
    <t>44764815201</t>
  </si>
  <si>
    <t>513</t>
  </si>
  <si>
    <t>507</t>
  </si>
  <si>
    <t>512</t>
  </si>
  <si>
    <t>514</t>
  </si>
  <si>
    <t>509</t>
  </si>
  <si>
    <t>515</t>
  </si>
  <si>
    <t>44708915201</t>
  </si>
  <si>
    <t>44873915201</t>
  </si>
  <si>
    <t>44780715201</t>
  </si>
  <si>
    <t>18/19</t>
  </si>
  <si>
    <t>613</t>
  </si>
  <si>
    <t>636</t>
  </si>
  <si>
    <t>44393715201</t>
  </si>
  <si>
    <t>44391925201</t>
  </si>
  <si>
    <t>43029189201</t>
  </si>
  <si>
    <t>798</t>
  </si>
  <si>
    <t>714</t>
  </si>
  <si>
    <t>799</t>
  </si>
  <si>
    <t>796</t>
  </si>
  <si>
    <t>44109835201</t>
  </si>
  <si>
    <t>44582815201</t>
  </si>
  <si>
    <t>45273615201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</si>
  <si>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</si>
  <si>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</si>
  <si>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</si>
  <si>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</si>
  <si>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</si>
  <si>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</si>
  <si>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</si>
  <si>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</si>
  <si>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</si>
  <si>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</si>
  <si>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</si>
  <si>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</si>
  <si>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</si>
  <si>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</si>
  <si>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</si>
  <si>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</si>
  <si>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</si>
  <si>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</si>
  <si>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Totals Fiscal Year 2024/2025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</si>
</sst>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6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280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7" fontId="1" fillId="0" borderId="0" xfId="2" applyNumberFormat="1" applyFont="1"/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15" fillId="0" borderId="10" xfId="0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tabSelected="1" zoomScaleNormal="100" workbookViewId="0">
      <pane xSplit="2" ySplit="2" topLeftCell="E10" activePane="bottomRight" state="frozen"/>
      <selection pane="topRight" activeCell="C1" sqref="C1"/>
      <selection pane="bottomLeft" activeCell="A3" sqref="A3"/>
      <selection pane="bottomRight" sqref="A1:A2"/>
    </sheetView>
  </sheetViews>
  <sheetFormatPr defaultColWidth="9.09765625" defaultRowHeight="11.5"/>
  <cols>
    <col min="1" max="1" width="9.59765625" style="51" customWidth="1"/>
    <col min="2" max="2" width="12.8984375" style="51" customWidth="1"/>
    <col min="3" max="4" width="13.8984375" style="51" customWidth="1"/>
    <col min="5" max="5" width="13.5" style="51" bestFit="1" customWidth="1"/>
    <col min="6" max="6" width="13.3984375" style="51" customWidth="1"/>
    <col min="7" max="7" width="13.59765625" style="51" customWidth="1"/>
    <col min="8" max="8" width="13.69921875" style="51" customWidth="1"/>
    <col min="9" max="9" width="13.09765625" style="51" customWidth="1"/>
    <col min="10" max="10" width="10.59765625" style="51" customWidth="1"/>
    <col min="11" max="11" width="13.69921875" style="51" customWidth="1"/>
    <col min="12" max="12" width="10" style="51" customWidth="1"/>
    <col min="13" max="13" width="13.69921875" style="51" customWidth="1"/>
    <col min="14" max="14" width="11.3984375" style="51" customWidth="1"/>
    <col min="15" max="15" width="10.69921875" style="51" customWidth="1"/>
    <col min="16" max="22" width="8.3984375" style="51" customWidth="1"/>
    <col min="23" max="23" width="11" style="51" customWidth="1"/>
    <col min="24" max="25" width="8.09765625" style="51" customWidth="1"/>
    <col min="26" max="26" width="8.296875" style="51" customWidth="1"/>
    <col min="27" max="27" width="8.09765625" style="51" customWidth="1"/>
    <col min="28" max="28" width="10.3984375" style="51" customWidth="1"/>
    <col min="29" max="30" width="10.59765625" style="51" customWidth="1"/>
    <col min="31" max="16384" width="9.09765625" style="51"/>
  </cols>
  <sheetData>
    <row r="1" spans="1:31" s="30" customFormat="1" ht="61.5" customHeight="1">
      <c r="A1" s="240" t="s">
        <v>44</v>
      </c>
      <c r="B1" s="240" t="s">
        <v>105</v>
      </c>
      <c r="C1" s="240" t="s">
        <v>106</v>
      </c>
      <c r="D1" s="240" t="s">
        <v>107</v>
      </c>
      <c r="E1" s="240" t="s">
        <v>108</v>
      </c>
      <c r="F1" s="230" t="s">
        <v>109</v>
      </c>
      <c r="G1" s="230" t="s">
        <v>110</v>
      </c>
      <c r="H1" s="235" t="s">
        <v>111</v>
      </c>
      <c r="I1" s="243"/>
      <c r="J1" s="230" t="s">
        <v>142</v>
      </c>
      <c r="K1" s="235" t="s">
        <v>113</v>
      </c>
      <c r="L1" s="236"/>
      <c r="M1" s="235" t="s">
        <v>112</v>
      </c>
      <c r="N1" s="236"/>
      <c r="O1" s="230" t="s">
        <v>51</v>
      </c>
      <c r="P1" s="235" t="s">
        <v>71</v>
      </c>
      <c r="Q1" s="236"/>
      <c r="R1" s="235" t="s">
        <v>145</v>
      </c>
      <c r="S1" s="236"/>
      <c r="T1" s="235" t="s">
        <v>114</v>
      </c>
      <c r="U1" s="236"/>
      <c r="V1" s="235" t="s">
        <v>115</v>
      </c>
      <c r="W1" s="236"/>
      <c r="X1" s="235" t="s">
        <v>148</v>
      </c>
      <c r="Y1" s="236"/>
      <c r="Z1" s="230" t="s">
        <v>116</v>
      </c>
      <c r="AA1" s="230" t="s">
        <v>53</v>
      </c>
      <c r="AB1" s="230" t="s">
        <v>146</v>
      </c>
      <c r="AC1" s="230" t="s">
        <v>147</v>
      </c>
      <c r="AD1" s="230" t="s">
        <v>141</v>
      </c>
    </row>
    <row r="2" spans="1:31" s="30" customFormat="1" ht="56.25" customHeight="1">
      <c r="A2" s="241"/>
      <c r="B2" s="241"/>
      <c r="C2" s="241"/>
      <c r="D2" s="241"/>
      <c r="E2" s="241"/>
      <c r="F2" s="231"/>
      <c r="G2" s="231"/>
      <c r="H2" s="31" t="s">
        <v>117</v>
      </c>
      <c r="I2" s="31" t="s">
        <v>118</v>
      </c>
      <c r="J2" s="231"/>
      <c r="K2" s="31" t="s">
        <v>117</v>
      </c>
      <c r="L2" s="31" t="s">
        <v>119</v>
      </c>
      <c r="M2" s="31" t="s">
        <v>117</v>
      </c>
      <c r="N2" s="31" t="s">
        <v>119</v>
      </c>
      <c r="O2" s="231"/>
      <c r="P2" s="32" t="s">
        <v>120</v>
      </c>
      <c r="Q2" s="32" t="s">
        <v>121</v>
      </c>
      <c r="R2" s="32" t="s">
        <v>120</v>
      </c>
      <c r="S2" s="32" t="s">
        <v>121</v>
      </c>
      <c r="T2" s="32" t="s">
        <v>120</v>
      </c>
      <c r="U2" s="32" t="s">
        <v>121</v>
      </c>
      <c r="V2" s="32" t="s">
        <v>120</v>
      </c>
      <c r="W2" s="32" t="s">
        <v>121</v>
      </c>
      <c r="X2" s="32" t="s">
        <v>120</v>
      </c>
      <c r="Y2" s="32" t="s">
        <v>121</v>
      </c>
      <c r="Z2" s="231"/>
      <c r="AA2" s="231"/>
      <c r="AB2" s="231"/>
      <c r="AC2" s="231"/>
      <c r="AD2" s="231"/>
    </row>
    <row r="3" spans="1:31" s="30" customFormat="1" ht="31.5" customHeight="1" thickBot="1">
      <c r="A3" s="242">
        <v>1</v>
      </c>
      <c r="B3" s="45" t="s">
        <v>122</v>
      </c>
      <c r="C3" s="37">
        <f>'Detailed Data'!T15</f>
        <v>98566448</v>
      </c>
      <c r="D3" s="37">
        <f>'Detailed Data'!V15</f>
        <v>97771080</v>
      </c>
      <c r="E3" s="37">
        <f>'Detailed Data'!W15</f>
        <v>99591857</v>
      </c>
      <c r="F3" s="37">
        <f>'Detailed Data'!X15</f>
        <v>99867063</v>
      </c>
      <c r="G3" s="37">
        <f>'Detailed Data'!Z15</f>
        <v>-92500</v>
      </c>
      <c r="H3" s="37">
        <f>'Detailed Data'!AC15</f>
        <v>99945726</v>
      </c>
      <c r="I3" s="149">
        <f>IF(D3&gt;0,((H3-D3)/D3),0)</f>
        <v>2.2242221319433108E-2</v>
      </c>
      <c r="J3" s="35">
        <f>'Detailed Data'!AD15</f>
        <v>1</v>
      </c>
      <c r="K3" s="37">
        <f>'Detailed Data'!CL15</f>
        <v>1097248</v>
      </c>
      <c r="L3" s="34">
        <f>IF(D3&gt;0,((K3)/D3),0)</f>
        <v>1.1222623295150263E-2</v>
      </c>
      <c r="M3" s="37">
        <f>'Detailed Data'!AG15</f>
        <v>1025409</v>
      </c>
      <c r="N3" s="34">
        <f>IF(C3&gt;0,(M3/C3),0)</f>
        <v>1.0403225649360926E-2</v>
      </c>
      <c r="O3" s="38">
        <f>'Detailed Data'!J15</f>
        <v>3250</v>
      </c>
      <c r="P3" s="38">
        <f>'Detailed Data'!AH15</f>
        <v>838</v>
      </c>
      <c r="Q3" s="39">
        <f>IF(O3&gt;0,(+P3/O3),0)</f>
        <v>0.25784615384615384</v>
      </c>
      <c r="R3" s="38">
        <f>'Detailed Data'!AI15</f>
        <v>328</v>
      </c>
      <c r="S3" s="39">
        <f t="shared" ref="S3:S9" si="0">IF(O3&gt;0,(+R3/O3),0)</f>
        <v>0.10092307692307692</v>
      </c>
      <c r="T3" s="38">
        <f>'Detailed Data'!CJ15</f>
        <v>29</v>
      </c>
      <c r="U3" s="39">
        <f>IF(O3&gt;0,(+T3/O3),0)</f>
        <v>8.9230769230769225E-3</v>
      </c>
      <c r="V3" s="38">
        <f>'Detailed Data'!CK15</f>
        <v>210</v>
      </c>
      <c r="W3" s="39">
        <f>IF(O3&gt;0,(+V3/O3),0)</f>
        <v>6.4615384615384616E-2</v>
      </c>
      <c r="X3" s="38">
        <f t="shared" ref="X3:X29" si="1">O3+T3+V3</f>
        <v>3489</v>
      </c>
      <c r="Y3" s="39">
        <f>IF(O3&gt;0,((X3-O3)/O3),0)</f>
        <v>7.3538461538461539E-2</v>
      </c>
      <c r="Z3" s="38">
        <f>'Detailed Data'!K15</f>
        <v>4655</v>
      </c>
      <c r="AA3" s="38">
        <f>'Detailed Data'!L15</f>
        <v>4473</v>
      </c>
      <c r="AB3" s="38">
        <f t="shared" ref="AB3:AB29" si="2">+AA3-P3-R3</f>
        <v>3307</v>
      </c>
      <c r="AC3" s="152">
        <f>IF(O3&gt;0,((AB3-O3)/O3),0)</f>
        <v>1.7538461538461537E-2</v>
      </c>
      <c r="AD3" s="35">
        <f>'Detailed Data'!M15</f>
        <v>0.81818181818181823</v>
      </c>
    </row>
    <row r="4" spans="1:31" s="30" customFormat="1" ht="31.5" customHeight="1" thickTop="1" thickBot="1">
      <c r="A4" s="238"/>
      <c r="B4" s="164" t="s">
        <v>123</v>
      </c>
      <c r="C4" s="165">
        <f>'Detailed Data'!T31</f>
        <v>149136125</v>
      </c>
      <c r="D4" s="165">
        <f>'Detailed Data'!V31</f>
        <v>148157748</v>
      </c>
      <c r="E4" s="165">
        <f>'Detailed Data'!W31</f>
        <v>151082902</v>
      </c>
      <c r="F4" s="165">
        <f>'Detailed Data'!X31</f>
        <v>152007145</v>
      </c>
      <c r="G4" s="165">
        <f>'Detailed Data'!Z31</f>
        <v>0</v>
      </c>
      <c r="H4" s="165">
        <f>'Detailed Data'!AC31</f>
        <v>154306807</v>
      </c>
      <c r="I4" s="149">
        <f t="shared" ref="I4:I29" si="3">IF(D4&gt;0,((H4-D4)/D4),0)</f>
        <v>4.150345886736885E-2</v>
      </c>
      <c r="J4" s="35">
        <f>'Detailed Data'!AD31</f>
        <v>1</v>
      </c>
      <c r="K4" s="163">
        <f>'Detailed Data'!CL31</f>
        <v>2186119</v>
      </c>
      <c r="L4" s="167">
        <f t="shared" ref="L4:L29" si="4">IF(D4&gt;0,((K4)/D4),0)</f>
        <v>1.4755347118262084E-2</v>
      </c>
      <c r="M4" s="163">
        <f>'Detailed Data'!AG31</f>
        <v>1946775</v>
      </c>
      <c r="N4" s="34">
        <f t="shared" ref="N4:N29" si="5">IF(C4&gt;0,(M4/C4),0)</f>
        <v>1.3053678308994551E-2</v>
      </c>
      <c r="O4" s="161">
        <f>'Detailed Data'!J31</f>
        <v>4270</v>
      </c>
      <c r="P4" s="161">
        <f>'Detailed Data'!AH31</f>
        <v>785</v>
      </c>
      <c r="Q4" s="169">
        <f t="shared" ref="Q4:Q29" si="6">IF(O4&gt;0,(+P4/O4),0)</f>
        <v>0.18384074941451992</v>
      </c>
      <c r="R4" s="161">
        <f>'Detailed Data'!AI31</f>
        <v>373</v>
      </c>
      <c r="S4" s="169">
        <f t="shared" si="0"/>
        <v>8.7353629976580791E-2</v>
      </c>
      <c r="T4" s="161">
        <f>'Detailed Data'!CJ31</f>
        <v>67</v>
      </c>
      <c r="U4" s="171">
        <f t="shared" ref="U4:U29" si="7">IF(O4&gt;0,(+T4/O4),0)</f>
        <v>1.569086651053864E-2</v>
      </c>
      <c r="V4" s="160">
        <f>'Detailed Data'!CK31</f>
        <v>125</v>
      </c>
      <c r="W4" s="171">
        <f t="shared" ref="W4:W29" si="8">IF(O4&gt;0,(+V4/O4),0)</f>
        <v>2.9274004683840751E-2</v>
      </c>
      <c r="X4" s="160">
        <f t="shared" si="1"/>
        <v>4462</v>
      </c>
      <c r="Y4" s="171">
        <f t="shared" ref="Y4:Y29" si="9">IF(O4&gt;0,((X4-O4)/O4),0)</f>
        <v>4.4964871194379391E-2</v>
      </c>
      <c r="Z4" s="160">
        <f>'Detailed Data'!K31</f>
        <v>5571</v>
      </c>
      <c r="AA4" s="160">
        <f>'Detailed Data'!L31</f>
        <v>5446</v>
      </c>
      <c r="AB4" s="160">
        <f t="shared" si="2"/>
        <v>4288</v>
      </c>
      <c r="AC4" s="172">
        <f t="shared" ref="AC4:AC29" si="10">IF(O4&gt;0,((AB4-O4)/O4),0)</f>
        <v>4.2154566744730679E-3</v>
      </c>
      <c r="AD4" s="173">
        <f>'Detailed Data'!M31</f>
        <v>0.9285714285714286</v>
      </c>
    </row>
    <row r="5" spans="1:31" s="30" customFormat="1" ht="31.5" customHeight="1" thickTop="1" thickBot="1">
      <c r="A5" s="239"/>
      <c r="B5" s="162" t="s">
        <v>124</v>
      </c>
      <c r="C5" s="163">
        <f t="shared" ref="C5:H5" si="11">SUM(C3,C4,)</f>
        <v>247702573</v>
      </c>
      <c r="D5" s="163">
        <f t="shared" si="11"/>
        <v>245928828</v>
      </c>
      <c r="E5" s="163">
        <f t="shared" si="11"/>
        <v>250674759</v>
      </c>
      <c r="F5" s="163">
        <f t="shared" si="11"/>
        <v>251874208</v>
      </c>
      <c r="G5" s="163">
        <f t="shared" si="11"/>
        <v>-92500</v>
      </c>
      <c r="H5" s="163">
        <f t="shared" si="11"/>
        <v>254252533</v>
      </c>
      <c r="I5" s="149">
        <f t="shared" si="3"/>
        <v>3.384599141016522E-2</v>
      </c>
      <c r="J5" s="166">
        <f>'Detailed Data'!AD32</f>
        <v>1</v>
      </c>
      <c r="K5" s="163">
        <f>SUM(K3,K4,)</f>
        <v>3283367</v>
      </c>
      <c r="L5" s="168">
        <f t="shared" si="4"/>
        <v>1.3350882963586521E-2</v>
      </c>
      <c r="M5" s="163">
        <f>SUM(M3,M4,)</f>
        <v>2972184</v>
      </c>
      <c r="N5" s="167">
        <f t="shared" si="5"/>
        <v>1.1999003336957666E-2</v>
      </c>
      <c r="O5" s="161">
        <f>SUM(O3,O4,)</f>
        <v>7520</v>
      </c>
      <c r="P5" s="161">
        <f>SUM(P3,P4,)</f>
        <v>1623</v>
      </c>
      <c r="Q5" s="169">
        <f t="shared" si="6"/>
        <v>0.21582446808510639</v>
      </c>
      <c r="R5" s="161">
        <f>SUM(R3,R4,)</f>
        <v>701</v>
      </c>
      <c r="S5" s="169">
        <f t="shared" si="0"/>
        <v>9.3218085106382978E-2</v>
      </c>
      <c r="T5" s="161">
        <f>SUM(T3,T4,)</f>
        <v>96</v>
      </c>
      <c r="U5" s="169">
        <f t="shared" si="7"/>
        <v>1.276595744680851E-2</v>
      </c>
      <c r="V5" s="161">
        <f>SUM(V3,V4,)</f>
        <v>335</v>
      </c>
      <c r="W5" s="169">
        <f t="shared" si="8"/>
        <v>4.454787234042553E-2</v>
      </c>
      <c r="X5" s="161">
        <f t="shared" si="1"/>
        <v>7951</v>
      </c>
      <c r="Y5" s="169">
        <f t="shared" si="9"/>
        <v>5.7313829787234045E-2</v>
      </c>
      <c r="Z5" s="161">
        <f>SUM(Z3,Z4,)</f>
        <v>10226</v>
      </c>
      <c r="AA5" s="161">
        <f>SUM(AA3,AA4,)</f>
        <v>9919</v>
      </c>
      <c r="AB5" s="161">
        <f t="shared" si="2"/>
        <v>7595</v>
      </c>
      <c r="AC5" s="170">
        <f t="shared" si="10"/>
        <v>9.9734042553191495E-3</v>
      </c>
      <c r="AD5" s="166">
        <f>'Detailed Data'!M32</f>
        <v>0.88</v>
      </c>
      <c r="AE5" s="36"/>
    </row>
    <row r="6" spans="1:31" s="30" customFormat="1" ht="31.5" customHeight="1" thickTop="1" thickBot="1">
      <c r="A6" s="237">
        <v>2</v>
      </c>
      <c r="B6" s="174" t="s">
        <v>122</v>
      </c>
      <c r="C6" s="165">
        <f>'Detailed Data'!T67</f>
        <v>305299363</v>
      </c>
      <c r="D6" s="165">
        <f>'Detailed Data'!V67</f>
        <v>302726046</v>
      </c>
      <c r="E6" s="165">
        <f>'Detailed Data'!W67</f>
        <v>314089852</v>
      </c>
      <c r="F6" s="165">
        <f>'Detailed Data'!X67</f>
        <v>323267702</v>
      </c>
      <c r="G6" s="165">
        <f>'Detailed Data'!Z67</f>
        <v>0</v>
      </c>
      <c r="H6" s="165">
        <f>'Detailed Data'!AC67</f>
        <v>323773866</v>
      </c>
      <c r="I6" s="175">
        <f t="shared" si="3"/>
        <v>6.9527615076768121E-2</v>
      </c>
      <c r="J6" s="173">
        <f>'Detailed Data'!AD67</f>
        <v>0.81818181818181823</v>
      </c>
      <c r="K6" s="165">
        <f>'Detailed Data'!CL67</f>
        <v>9320908</v>
      </c>
      <c r="L6" s="168">
        <f t="shared" si="4"/>
        <v>3.0789910954672199E-2</v>
      </c>
      <c r="M6" s="165">
        <f>'Detailed Data'!AG67</f>
        <v>8790488</v>
      </c>
      <c r="N6" s="168">
        <f t="shared" si="5"/>
        <v>2.8793011271366457E-2</v>
      </c>
      <c r="O6" s="160">
        <f>'Detailed Data'!J67</f>
        <v>9954</v>
      </c>
      <c r="P6" s="160">
        <f>'Detailed Data'!AH67</f>
        <v>3275</v>
      </c>
      <c r="Q6" s="171">
        <f t="shared" si="6"/>
        <v>0.32901346192485431</v>
      </c>
      <c r="R6" s="160">
        <f>'Detailed Data'!AI67</f>
        <v>1560</v>
      </c>
      <c r="S6" s="171">
        <f t="shared" si="0"/>
        <v>0.15672091621458711</v>
      </c>
      <c r="T6" s="160">
        <f>'Detailed Data'!CJ67</f>
        <v>1077</v>
      </c>
      <c r="U6" s="171">
        <f t="shared" si="7"/>
        <v>0.10819770946353224</v>
      </c>
      <c r="V6" s="160">
        <f>'Detailed Data'!CK67</f>
        <v>1919</v>
      </c>
      <c r="W6" s="171">
        <f t="shared" si="8"/>
        <v>0.19278681936909786</v>
      </c>
      <c r="X6" s="160">
        <f t="shared" si="1"/>
        <v>12950</v>
      </c>
      <c r="Y6" s="171">
        <f t="shared" si="9"/>
        <v>0.3009845288326301</v>
      </c>
      <c r="Z6" s="160">
        <f>'Detailed Data'!K67</f>
        <v>16815</v>
      </c>
      <c r="AA6" s="160">
        <f>'Detailed Data'!L67</f>
        <v>16241</v>
      </c>
      <c r="AB6" s="160">
        <f t="shared" si="2"/>
        <v>11406</v>
      </c>
      <c r="AC6" s="172">
        <f t="shared" si="10"/>
        <v>0.14587100663050029</v>
      </c>
      <c r="AD6" s="173">
        <f>'Detailed Data'!M67</f>
        <v>0.63636363636363635</v>
      </c>
      <c r="AE6" s="36"/>
    </row>
    <row r="7" spans="1:31" s="30" customFormat="1" ht="31.5" customHeight="1" thickTop="1" thickBot="1">
      <c r="A7" s="238"/>
      <c r="B7" s="164" t="s">
        <v>123</v>
      </c>
      <c r="C7" s="165">
        <f>'Detailed Data'!T75</f>
        <v>51508550</v>
      </c>
      <c r="D7" s="165">
        <f>'Detailed Data'!V75</f>
        <v>50988315</v>
      </c>
      <c r="E7" s="165">
        <f>'Detailed Data'!W75</f>
        <v>66671266</v>
      </c>
      <c r="F7" s="165">
        <f>'Detailed Data'!X75</f>
        <v>67764611</v>
      </c>
      <c r="G7" s="165">
        <f>'Detailed Data'!Z75</f>
        <v>0</v>
      </c>
      <c r="H7" s="165">
        <f>'Detailed Data'!AC75</f>
        <v>67752714</v>
      </c>
      <c r="I7" s="175">
        <f t="shared" si="3"/>
        <v>0.32878903725294706</v>
      </c>
      <c r="J7" s="173">
        <f>'Detailed Data'!AD75</f>
        <v>0.66666666666666663</v>
      </c>
      <c r="K7" s="165">
        <f>'Detailed Data'!CL75</f>
        <v>15361906</v>
      </c>
      <c r="L7" s="168">
        <f t="shared" si="4"/>
        <v>0.30128287236006918</v>
      </c>
      <c r="M7" s="165">
        <f>'Detailed Data'!AG75</f>
        <v>15162716</v>
      </c>
      <c r="N7" s="168">
        <f t="shared" si="5"/>
        <v>0.29437279830241775</v>
      </c>
      <c r="O7" s="160">
        <f>'Detailed Data'!J75</f>
        <v>2939</v>
      </c>
      <c r="P7" s="160">
        <f>'Detailed Data'!AH75</f>
        <v>777</v>
      </c>
      <c r="Q7" s="171">
        <f t="shared" si="6"/>
        <v>0.26437563797209934</v>
      </c>
      <c r="R7" s="160">
        <f>'Detailed Data'!AI75</f>
        <v>407</v>
      </c>
      <c r="S7" s="171">
        <f t="shared" si="0"/>
        <v>0.13848247703300443</v>
      </c>
      <c r="T7" s="160">
        <f>'Detailed Data'!CJ75</f>
        <v>503</v>
      </c>
      <c r="U7" s="171">
        <f t="shared" si="7"/>
        <v>0.17114664851990474</v>
      </c>
      <c r="V7" s="160">
        <f>'Detailed Data'!CK75</f>
        <v>711</v>
      </c>
      <c r="W7" s="171">
        <f t="shared" si="8"/>
        <v>0.24191902007485538</v>
      </c>
      <c r="X7" s="160">
        <f t="shared" si="1"/>
        <v>4153</v>
      </c>
      <c r="Y7" s="171">
        <f t="shared" si="9"/>
        <v>0.41306566859476013</v>
      </c>
      <c r="Z7" s="160">
        <f>'Detailed Data'!K75</f>
        <v>4964</v>
      </c>
      <c r="AA7" s="160">
        <f>'Detailed Data'!L75</f>
        <v>4952</v>
      </c>
      <c r="AB7" s="160">
        <f t="shared" si="2"/>
        <v>3768</v>
      </c>
      <c r="AC7" s="172">
        <f t="shared" si="10"/>
        <v>0.282068730860837</v>
      </c>
      <c r="AD7" s="173">
        <f>'Detailed Data'!M75</f>
        <v>0.5</v>
      </c>
      <c r="AE7" s="36"/>
    </row>
    <row r="8" spans="1:31" s="30" customFormat="1" ht="31.5" customHeight="1" thickTop="1" thickBot="1">
      <c r="A8" s="239"/>
      <c r="B8" s="164" t="s">
        <v>124</v>
      </c>
      <c r="C8" s="165">
        <f t="shared" ref="C8:H8" si="12">SUM(C6,C7,)</f>
        <v>356807913</v>
      </c>
      <c r="D8" s="165">
        <f t="shared" si="12"/>
        <v>353714361</v>
      </c>
      <c r="E8" s="165">
        <f t="shared" si="12"/>
        <v>380761118</v>
      </c>
      <c r="F8" s="165">
        <f t="shared" si="12"/>
        <v>391032313</v>
      </c>
      <c r="G8" s="165">
        <f t="shared" si="12"/>
        <v>0</v>
      </c>
      <c r="H8" s="165">
        <f t="shared" si="12"/>
        <v>391526580</v>
      </c>
      <c r="I8" s="175">
        <f t="shared" si="3"/>
        <v>0.1069004348398509</v>
      </c>
      <c r="J8" s="173">
        <f>'Detailed Data'!AD76</f>
        <v>0.79487179487179482</v>
      </c>
      <c r="K8" s="165">
        <f>SUM(K6,K7,)</f>
        <v>24682814</v>
      </c>
      <c r="L8" s="168">
        <f t="shared" si="4"/>
        <v>6.9781769476982017E-2</v>
      </c>
      <c r="M8" s="165">
        <f>SUM(M6,M7,)</f>
        <v>23953204</v>
      </c>
      <c r="N8" s="168">
        <f t="shared" si="5"/>
        <v>6.7131930451329425E-2</v>
      </c>
      <c r="O8" s="160">
        <f>SUM(O6,O7,)</f>
        <v>12893</v>
      </c>
      <c r="P8" s="160">
        <f>SUM(P6,P7,)</f>
        <v>4052</v>
      </c>
      <c r="Q8" s="171">
        <f t="shared" si="6"/>
        <v>0.31427906615993173</v>
      </c>
      <c r="R8" s="160">
        <f>SUM(R6,R7,)</f>
        <v>1967</v>
      </c>
      <c r="S8" s="171">
        <f t="shared" si="0"/>
        <v>0.15256340649965097</v>
      </c>
      <c r="T8" s="160">
        <f>SUM(T6,T7,)</f>
        <v>1580</v>
      </c>
      <c r="U8" s="171">
        <f t="shared" si="7"/>
        <v>0.12254711859148375</v>
      </c>
      <c r="V8" s="160">
        <f>SUM(V6,V7,)</f>
        <v>2630</v>
      </c>
      <c r="W8" s="171">
        <f t="shared" si="8"/>
        <v>0.20398665942759636</v>
      </c>
      <c r="X8" s="160">
        <f t="shared" si="1"/>
        <v>17103</v>
      </c>
      <c r="Y8" s="171">
        <f t="shared" si="9"/>
        <v>0.32653377801908012</v>
      </c>
      <c r="Z8" s="160">
        <f>SUM(Z6,Z7,)</f>
        <v>21779</v>
      </c>
      <c r="AA8" s="160">
        <f>SUM(AA6,AA7,)</f>
        <v>21193</v>
      </c>
      <c r="AB8" s="160">
        <f t="shared" si="2"/>
        <v>15174</v>
      </c>
      <c r="AC8" s="172">
        <f t="shared" si="10"/>
        <v>0.17691770728302181</v>
      </c>
      <c r="AD8" s="173">
        <f>'Detailed Data'!M76</f>
        <v>0.61538461538461542</v>
      </c>
      <c r="AE8" s="36"/>
    </row>
    <row r="9" spans="1:31" s="30" customFormat="1" ht="31.5" customHeight="1" thickTop="1" thickBot="1">
      <c r="A9" s="237">
        <v>3</v>
      </c>
      <c r="B9" s="174" t="s">
        <v>122</v>
      </c>
      <c r="C9" s="165">
        <f>'Detailed Data'!T88</f>
        <v>49505616</v>
      </c>
      <c r="D9" s="165">
        <f>'Detailed Data'!V88</f>
        <v>48913150</v>
      </c>
      <c r="E9" s="165">
        <f>'Detailed Data'!W88</f>
        <v>52200754</v>
      </c>
      <c r="F9" s="165">
        <f>'Detailed Data'!X88</f>
        <v>52080270</v>
      </c>
      <c r="G9" s="165">
        <f>'Detailed Data'!Z88</f>
        <v>0</v>
      </c>
      <c r="H9" s="165">
        <f>'Detailed Data'!AC88</f>
        <v>52071379</v>
      </c>
      <c r="I9" s="175">
        <f t="shared" si="3"/>
        <v>6.4568096718367149E-2</v>
      </c>
      <c r="J9" s="173">
        <f>'Detailed Data'!AD88</f>
        <v>0.9</v>
      </c>
      <c r="K9" s="165">
        <f>'Detailed Data'!CL88</f>
        <v>2887469</v>
      </c>
      <c r="L9" s="168">
        <f t="shared" si="4"/>
        <v>5.9032570995734279E-2</v>
      </c>
      <c r="M9" s="165">
        <f>'Detailed Data'!AG88</f>
        <v>2695137</v>
      </c>
      <c r="N9" s="168">
        <f t="shared" si="5"/>
        <v>5.4441035538271051E-2</v>
      </c>
      <c r="O9" s="160">
        <f>'Detailed Data'!J88</f>
        <v>2794</v>
      </c>
      <c r="P9" s="160">
        <f>'Detailed Data'!AH88</f>
        <v>853</v>
      </c>
      <c r="Q9" s="171">
        <f t="shared" si="6"/>
        <v>0.30529706513958482</v>
      </c>
      <c r="R9" s="160">
        <f>'Detailed Data'!AI88</f>
        <v>404</v>
      </c>
      <c r="S9" s="171">
        <f t="shared" si="0"/>
        <v>0.14459556191839656</v>
      </c>
      <c r="T9" s="160">
        <f>'Detailed Data'!CJ88</f>
        <v>594</v>
      </c>
      <c r="U9" s="171">
        <f t="shared" si="7"/>
        <v>0.2125984251968504</v>
      </c>
      <c r="V9" s="160">
        <f>'Detailed Data'!CK88</f>
        <v>157</v>
      </c>
      <c r="W9" s="171">
        <f t="shared" si="8"/>
        <v>5.6191839656406582E-2</v>
      </c>
      <c r="X9" s="160">
        <f t="shared" si="1"/>
        <v>3545</v>
      </c>
      <c r="Y9" s="171">
        <f t="shared" si="9"/>
        <v>0.26879026485325697</v>
      </c>
      <c r="Z9" s="160">
        <f>'Detailed Data'!K88</f>
        <v>4563</v>
      </c>
      <c r="AA9" s="160">
        <f>'Detailed Data'!L88</f>
        <v>4482</v>
      </c>
      <c r="AB9" s="160">
        <f t="shared" si="2"/>
        <v>3225</v>
      </c>
      <c r="AC9" s="172">
        <f t="shared" si="10"/>
        <v>0.15425912670007158</v>
      </c>
      <c r="AD9" s="173">
        <f>'Detailed Data'!M88</f>
        <v>0.7</v>
      </c>
      <c r="AE9" s="36"/>
    </row>
    <row r="10" spans="1:31" s="30" customFormat="1" ht="31.5" customHeight="1" thickTop="1" thickBot="1">
      <c r="A10" s="238"/>
      <c r="B10" s="164" t="s">
        <v>123</v>
      </c>
      <c r="C10" s="165">
        <f>'Detailed Data'!T107</f>
        <v>44922376</v>
      </c>
      <c r="D10" s="165">
        <f>'Detailed Data'!V107</f>
        <v>44166086</v>
      </c>
      <c r="E10" s="165">
        <f>'Detailed Data'!W107</f>
        <v>45178431</v>
      </c>
      <c r="F10" s="165">
        <f>'Detailed Data'!X107</f>
        <v>45238887</v>
      </c>
      <c r="G10" s="165">
        <f>'Detailed Data'!Z107</f>
        <v>0</v>
      </c>
      <c r="H10" s="165">
        <f>'Detailed Data'!AC107</f>
        <v>44935533</v>
      </c>
      <c r="I10" s="175">
        <f t="shared" si="3"/>
        <v>1.7421670555095147E-2</v>
      </c>
      <c r="J10" s="173">
        <f>'Detailed Data'!AD107</f>
        <v>1</v>
      </c>
      <c r="K10" s="165">
        <f>'Detailed Data'!CL107</f>
        <v>287914</v>
      </c>
      <c r="L10" s="168">
        <f t="shared" si="4"/>
        <v>6.5188932521663794E-3</v>
      </c>
      <c r="M10" s="165">
        <f>'Detailed Data'!AG107</f>
        <v>256056</v>
      </c>
      <c r="N10" s="168">
        <f t="shared" si="5"/>
        <v>5.6999656474092109E-3</v>
      </c>
      <c r="O10" s="160">
        <f>'Detailed Data'!J107</f>
        <v>3033</v>
      </c>
      <c r="P10" s="160">
        <f>'Detailed Data'!AH107</f>
        <v>731</v>
      </c>
      <c r="Q10" s="171">
        <f t="shared" si="6"/>
        <v>0.24101549620837454</v>
      </c>
      <c r="R10" s="160">
        <f>'Detailed Data'!AI107</f>
        <v>506</v>
      </c>
      <c r="S10" s="171">
        <f t="shared" ref="S10:S29" si="13">IF(O10&gt;0,(+R10/O10),0)</f>
        <v>0.16683151994724696</v>
      </c>
      <c r="T10" s="160">
        <f>'Detailed Data'!CJ107</f>
        <v>550</v>
      </c>
      <c r="U10" s="171">
        <f t="shared" si="7"/>
        <v>0.18133860863831192</v>
      </c>
      <c r="V10" s="160">
        <f>'Detailed Data'!CK107</f>
        <v>295</v>
      </c>
      <c r="W10" s="171">
        <f t="shared" si="8"/>
        <v>9.7263435542367299E-2</v>
      </c>
      <c r="X10" s="160">
        <f t="shared" si="1"/>
        <v>3878</v>
      </c>
      <c r="Y10" s="171">
        <f t="shared" si="9"/>
        <v>0.27860204418067919</v>
      </c>
      <c r="Z10" s="160">
        <f>'Detailed Data'!K107</f>
        <v>4931</v>
      </c>
      <c r="AA10" s="160">
        <f>'Detailed Data'!L107</f>
        <v>4787</v>
      </c>
      <c r="AB10" s="160">
        <f t="shared" si="2"/>
        <v>3550</v>
      </c>
      <c r="AC10" s="172">
        <f t="shared" si="10"/>
        <v>0.17045829212001318</v>
      </c>
      <c r="AD10" s="173">
        <f>'Detailed Data'!M107</f>
        <v>0.70588235294117652</v>
      </c>
      <c r="AE10" s="36"/>
    </row>
    <row r="11" spans="1:31" s="30" customFormat="1" ht="31.5" customHeight="1" thickTop="1" thickBot="1">
      <c r="A11" s="239"/>
      <c r="B11" s="164" t="s">
        <v>124</v>
      </c>
      <c r="C11" s="165">
        <f t="shared" ref="C11:H11" si="14">SUM(C9,C10,)</f>
        <v>94427992</v>
      </c>
      <c r="D11" s="165">
        <f t="shared" si="14"/>
        <v>93079236</v>
      </c>
      <c r="E11" s="165">
        <f t="shared" si="14"/>
        <v>97379185</v>
      </c>
      <c r="F11" s="165">
        <f t="shared" si="14"/>
        <v>97319157</v>
      </c>
      <c r="G11" s="165">
        <f t="shared" si="14"/>
        <v>0</v>
      </c>
      <c r="H11" s="165">
        <f t="shared" si="14"/>
        <v>97006912</v>
      </c>
      <c r="I11" s="175">
        <f t="shared" si="3"/>
        <v>4.2197123319748779E-2</v>
      </c>
      <c r="J11" s="173">
        <f>'Detailed Data'!AD108</f>
        <v>0.96296296296296291</v>
      </c>
      <c r="K11" s="165">
        <f>SUM(K9,K10,)</f>
        <v>3175383</v>
      </c>
      <c r="L11" s="168">
        <f t="shared" si="4"/>
        <v>3.411483738435498E-2</v>
      </c>
      <c r="M11" s="165">
        <f>SUM(M9,M10,)</f>
        <v>2951193</v>
      </c>
      <c r="N11" s="168">
        <f t="shared" si="5"/>
        <v>3.1253370292995325E-2</v>
      </c>
      <c r="O11" s="160">
        <f>SUM(O9,O10,)</f>
        <v>5827</v>
      </c>
      <c r="P11" s="160">
        <f>SUM(P9,P10,)</f>
        <v>1584</v>
      </c>
      <c r="Q11" s="171">
        <f t="shared" si="6"/>
        <v>0.27183799553801269</v>
      </c>
      <c r="R11" s="160">
        <f>SUM(R9,R10,)</f>
        <v>910</v>
      </c>
      <c r="S11" s="171">
        <f t="shared" si="13"/>
        <v>0.1561695555174189</v>
      </c>
      <c r="T11" s="160">
        <f>SUM(T9,T10,)</f>
        <v>1144</v>
      </c>
      <c r="U11" s="171">
        <f t="shared" si="7"/>
        <v>0.19632744122189805</v>
      </c>
      <c r="V11" s="160">
        <f>SUM(V9,V10,)</f>
        <v>452</v>
      </c>
      <c r="W11" s="171">
        <f t="shared" si="8"/>
        <v>7.7569933070190486E-2</v>
      </c>
      <c r="X11" s="160">
        <f t="shared" si="1"/>
        <v>7423</v>
      </c>
      <c r="Y11" s="171">
        <f t="shared" si="9"/>
        <v>0.27389737429208855</v>
      </c>
      <c r="Z11" s="160">
        <f>SUM(Z9,Z10,)</f>
        <v>9494</v>
      </c>
      <c r="AA11" s="160">
        <f>SUM(AA9,AA10,)</f>
        <v>9269</v>
      </c>
      <c r="AB11" s="160">
        <f t="shared" si="2"/>
        <v>6775</v>
      </c>
      <c r="AC11" s="172">
        <f t="shared" si="10"/>
        <v>0.16269092157199244</v>
      </c>
      <c r="AD11" s="173">
        <f>'Detailed Data'!M108</f>
        <v>0.70370370370370372</v>
      </c>
      <c r="AE11" s="36"/>
    </row>
    <row r="12" spans="1:31" s="30" customFormat="1" ht="31.5" customHeight="1" thickTop="1" thickBot="1">
      <c r="A12" s="237">
        <v>4</v>
      </c>
      <c r="B12" s="174" t="s">
        <v>122</v>
      </c>
      <c r="C12" s="165">
        <f>'Detailed Data'!T119</f>
        <v>37613460</v>
      </c>
      <c r="D12" s="165">
        <f>'Detailed Data'!V119</f>
        <v>37040378</v>
      </c>
      <c r="E12" s="165">
        <f>'Detailed Data'!W119</f>
        <v>37988658</v>
      </c>
      <c r="F12" s="165">
        <f>'Detailed Data'!X119</f>
        <v>36763240</v>
      </c>
      <c r="G12" s="165">
        <f>'Detailed Data'!Z119</f>
        <v>0</v>
      </c>
      <c r="H12" s="165">
        <f>'Detailed Data'!AC119</f>
        <v>36740428</v>
      </c>
      <c r="I12" s="175">
        <f t="shared" si="3"/>
        <v>-8.0979195190718622E-3</v>
      </c>
      <c r="J12" s="173">
        <f>'Detailed Data'!AD119</f>
        <v>1</v>
      </c>
      <c r="K12" s="165">
        <f>'Detailed Data'!CL119</f>
        <v>460726</v>
      </c>
      <c r="L12" s="168">
        <f t="shared" si="4"/>
        <v>1.2438479974475423E-2</v>
      </c>
      <c r="M12" s="165">
        <f>'Detailed Data'!AG119</f>
        <v>375198</v>
      </c>
      <c r="N12" s="168">
        <f t="shared" si="5"/>
        <v>9.9750993394385947E-3</v>
      </c>
      <c r="O12" s="160">
        <f>'Detailed Data'!J119</f>
        <v>2613</v>
      </c>
      <c r="P12" s="160">
        <f>'Detailed Data'!AH119</f>
        <v>683</v>
      </c>
      <c r="Q12" s="171">
        <f t="shared" si="6"/>
        <v>0.26138538078836587</v>
      </c>
      <c r="R12" s="160">
        <f>'Detailed Data'!AI119</f>
        <v>251</v>
      </c>
      <c r="S12" s="171">
        <f t="shared" si="13"/>
        <v>9.6058170685036359E-2</v>
      </c>
      <c r="T12" s="160">
        <f>'Detailed Data'!CJ119</f>
        <v>146</v>
      </c>
      <c r="U12" s="171">
        <f t="shared" si="7"/>
        <v>5.5874473784921545E-2</v>
      </c>
      <c r="V12" s="160">
        <f>'Detailed Data'!CK119</f>
        <v>60</v>
      </c>
      <c r="W12" s="171">
        <f t="shared" si="8"/>
        <v>2.2962112514351322E-2</v>
      </c>
      <c r="X12" s="160">
        <f t="shared" si="1"/>
        <v>2819</v>
      </c>
      <c r="Y12" s="171">
        <f t="shared" si="9"/>
        <v>7.8836586299272871E-2</v>
      </c>
      <c r="Z12" s="160">
        <f>'Detailed Data'!K119</f>
        <v>3680</v>
      </c>
      <c r="AA12" s="160">
        <f>'Detailed Data'!L119</f>
        <v>3647</v>
      </c>
      <c r="AB12" s="160">
        <f t="shared" si="2"/>
        <v>2713</v>
      </c>
      <c r="AC12" s="172">
        <f t="shared" si="10"/>
        <v>3.8270187523918864E-2</v>
      </c>
      <c r="AD12" s="173">
        <f>'Detailed Data'!M119</f>
        <v>1</v>
      </c>
      <c r="AE12" s="36"/>
    </row>
    <row r="13" spans="1:31" s="30" customFormat="1" ht="31.5" customHeight="1" thickTop="1" thickBot="1">
      <c r="A13" s="238"/>
      <c r="B13" s="164" t="s">
        <v>123</v>
      </c>
      <c r="C13" s="165">
        <f>'Detailed Data'!T135</f>
        <v>92304136</v>
      </c>
      <c r="D13" s="165">
        <f>'Detailed Data'!V135</f>
        <v>91424822</v>
      </c>
      <c r="E13" s="165">
        <f>'Detailed Data'!W135</f>
        <v>96213775</v>
      </c>
      <c r="F13" s="165">
        <f>'Detailed Data'!X135</f>
        <v>95250242</v>
      </c>
      <c r="G13" s="165">
        <f>'Detailed Data'!Z135</f>
        <v>0</v>
      </c>
      <c r="H13" s="165">
        <f>'Detailed Data'!AC135</f>
        <v>94998644</v>
      </c>
      <c r="I13" s="175">
        <f t="shared" si="3"/>
        <v>3.9090281193000301E-2</v>
      </c>
      <c r="J13" s="173">
        <f>'Detailed Data'!AD135</f>
        <v>0.9285714285714286</v>
      </c>
      <c r="K13" s="165">
        <f>'Detailed Data'!CL135</f>
        <v>3788267</v>
      </c>
      <c r="L13" s="168">
        <f t="shared" si="4"/>
        <v>4.1435869571613715E-2</v>
      </c>
      <c r="M13" s="165">
        <f>'Detailed Data'!AG135</f>
        <v>3867509</v>
      </c>
      <c r="N13" s="168">
        <f t="shared" si="5"/>
        <v>4.1899628419684247E-2</v>
      </c>
      <c r="O13" s="160">
        <f>'Detailed Data'!J135</f>
        <v>4189</v>
      </c>
      <c r="P13" s="160">
        <f>'Detailed Data'!AH135</f>
        <v>924</v>
      </c>
      <c r="Q13" s="171">
        <f t="shared" si="6"/>
        <v>0.22057770350919073</v>
      </c>
      <c r="R13" s="160">
        <f>'Detailed Data'!AI135</f>
        <v>340</v>
      </c>
      <c r="S13" s="171">
        <f t="shared" si="13"/>
        <v>8.1164955836715208E-2</v>
      </c>
      <c r="T13" s="160">
        <f>'Detailed Data'!CJ135</f>
        <v>103</v>
      </c>
      <c r="U13" s="171">
        <f t="shared" si="7"/>
        <v>2.4588207209357841E-2</v>
      </c>
      <c r="V13" s="160">
        <f>'Detailed Data'!CK135</f>
        <v>67</v>
      </c>
      <c r="W13" s="171">
        <f t="shared" si="8"/>
        <v>1.599427070899976E-2</v>
      </c>
      <c r="X13" s="160">
        <f t="shared" si="1"/>
        <v>4359</v>
      </c>
      <c r="Y13" s="171">
        <f t="shared" si="9"/>
        <v>4.0582477918357604E-2</v>
      </c>
      <c r="Z13" s="160">
        <f>'Detailed Data'!K135</f>
        <v>5587</v>
      </c>
      <c r="AA13" s="160">
        <f>'Detailed Data'!L135</f>
        <v>5321</v>
      </c>
      <c r="AB13" s="160">
        <f t="shared" si="2"/>
        <v>4057</v>
      </c>
      <c r="AC13" s="172">
        <f t="shared" si="10"/>
        <v>-3.1511100501312964E-2</v>
      </c>
      <c r="AD13" s="173">
        <f>'Detailed Data'!M135</f>
        <v>1</v>
      </c>
      <c r="AE13" s="36"/>
    </row>
    <row r="14" spans="1:31" s="30" customFormat="1" ht="31.5" customHeight="1" thickTop="1" thickBot="1">
      <c r="A14" s="239"/>
      <c r="B14" s="164" t="s">
        <v>124</v>
      </c>
      <c r="C14" s="165">
        <f t="shared" ref="C14:H14" si="15">SUM(C12,C13,)</f>
        <v>129917596</v>
      </c>
      <c r="D14" s="165">
        <f t="shared" si="15"/>
        <v>128465200</v>
      </c>
      <c r="E14" s="165">
        <f t="shared" si="15"/>
        <v>134202433</v>
      </c>
      <c r="F14" s="165">
        <f t="shared" si="15"/>
        <v>132013482</v>
      </c>
      <c r="G14" s="165">
        <f t="shared" si="15"/>
        <v>0</v>
      </c>
      <c r="H14" s="165">
        <f t="shared" si="15"/>
        <v>131739072</v>
      </c>
      <c r="I14" s="175">
        <f t="shared" si="3"/>
        <v>2.5484504753038179E-2</v>
      </c>
      <c r="J14" s="173">
        <f>'Detailed Data'!AD136</f>
        <v>0.95652173913043481</v>
      </c>
      <c r="K14" s="165">
        <f>SUM(K12,K13,)</f>
        <v>4248993</v>
      </c>
      <c r="L14" s="168">
        <f t="shared" si="4"/>
        <v>3.3075050675202312E-2</v>
      </c>
      <c r="M14" s="165">
        <f>SUM(M12,M13,)</f>
        <v>4242707</v>
      </c>
      <c r="N14" s="168">
        <f t="shared" si="5"/>
        <v>3.2656908152764771E-2</v>
      </c>
      <c r="O14" s="160">
        <f>SUM(O12,O13,)</f>
        <v>6802</v>
      </c>
      <c r="P14" s="160">
        <f>SUM(P12,P13,)</f>
        <v>1607</v>
      </c>
      <c r="Q14" s="171">
        <f t="shared" si="6"/>
        <v>0.23625404292855043</v>
      </c>
      <c r="R14" s="160">
        <f>SUM(R12,R13,)</f>
        <v>591</v>
      </c>
      <c r="S14" s="171">
        <f t="shared" si="13"/>
        <v>8.6886209938253453E-2</v>
      </c>
      <c r="T14" s="160">
        <f>SUM(T12,T13,)</f>
        <v>249</v>
      </c>
      <c r="U14" s="171">
        <f t="shared" si="7"/>
        <v>3.660688032931491E-2</v>
      </c>
      <c r="V14" s="160">
        <f>SUM(V12,V13,)</f>
        <v>127</v>
      </c>
      <c r="W14" s="171">
        <f t="shared" si="8"/>
        <v>1.867097912378712E-2</v>
      </c>
      <c r="X14" s="160">
        <f t="shared" si="1"/>
        <v>7178</v>
      </c>
      <c r="Y14" s="171">
        <f t="shared" si="9"/>
        <v>5.5277859453102027E-2</v>
      </c>
      <c r="Z14" s="160">
        <f>SUM(Z12,Z13,)</f>
        <v>9267</v>
      </c>
      <c r="AA14" s="160">
        <f>SUM(AA12,AA13,)</f>
        <v>8968</v>
      </c>
      <c r="AB14" s="160">
        <f t="shared" si="2"/>
        <v>6770</v>
      </c>
      <c r="AC14" s="172">
        <f t="shared" si="10"/>
        <v>-4.7044986768597467E-3</v>
      </c>
      <c r="AD14" s="173">
        <f>'Detailed Data'!M136</f>
        <v>1</v>
      </c>
      <c r="AE14" s="36"/>
    </row>
    <row r="15" spans="1:31" s="30" customFormat="1" ht="31.5" customHeight="1" thickTop="1" thickBot="1">
      <c r="A15" s="237">
        <v>5</v>
      </c>
      <c r="B15" s="174" t="s">
        <v>122</v>
      </c>
      <c r="C15" s="165">
        <f>'Detailed Data'!T158</f>
        <v>197098462</v>
      </c>
      <c r="D15" s="165">
        <f>'Detailed Data'!V158</f>
        <v>195368268</v>
      </c>
      <c r="E15" s="165">
        <f>'Detailed Data'!W158</f>
        <v>205814148</v>
      </c>
      <c r="F15" s="165">
        <f>'Detailed Data'!X158</f>
        <v>208589889</v>
      </c>
      <c r="G15" s="165">
        <f>'Detailed Data'!Z158</f>
        <v>0</v>
      </c>
      <c r="H15" s="165">
        <f>'Detailed Data'!AC158</f>
        <v>207065779</v>
      </c>
      <c r="I15" s="175">
        <f t="shared" si="3"/>
        <v>5.9874160321675168E-2</v>
      </c>
      <c r="J15" s="173">
        <f>'Detailed Data'!AD158</f>
        <v>0.95</v>
      </c>
      <c r="K15" s="165">
        <f>'Detailed Data'!CL158</f>
        <v>7551041</v>
      </c>
      <c r="L15" s="168">
        <f t="shared" si="4"/>
        <v>3.8650294018064385E-2</v>
      </c>
      <c r="M15" s="165">
        <f>'Detailed Data'!AG158</f>
        <v>8715685</v>
      </c>
      <c r="N15" s="168">
        <f t="shared" si="5"/>
        <v>4.4219954390105794E-2</v>
      </c>
      <c r="O15" s="160">
        <f>'Detailed Data'!J158</f>
        <v>7070</v>
      </c>
      <c r="P15" s="160">
        <f>'Detailed Data'!AH158</f>
        <v>1818</v>
      </c>
      <c r="Q15" s="171">
        <f t="shared" si="6"/>
        <v>0.25714285714285712</v>
      </c>
      <c r="R15" s="160">
        <f>'Detailed Data'!AI158</f>
        <v>1549</v>
      </c>
      <c r="S15" s="171">
        <f t="shared" si="13"/>
        <v>0.2190947666195191</v>
      </c>
      <c r="T15" s="160">
        <f>'Detailed Data'!CJ158</f>
        <v>22</v>
      </c>
      <c r="U15" s="171">
        <f t="shared" si="7"/>
        <v>3.1117397454031117E-3</v>
      </c>
      <c r="V15" s="160">
        <f>'Detailed Data'!CK158</f>
        <v>328</v>
      </c>
      <c r="W15" s="171">
        <f t="shared" si="8"/>
        <v>4.6393210749646391E-2</v>
      </c>
      <c r="X15" s="160">
        <f t="shared" si="1"/>
        <v>7420</v>
      </c>
      <c r="Y15" s="171">
        <f t="shared" si="9"/>
        <v>4.9504950495049507E-2</v>
      </c>
      <c r="Z15" s="160">
        <f>'Detailed Data'!K158</f>
        <v>11028</v>
      </c>
      <c r="AA15" s="160">
        <f>'Detailed Data'!L158</f>
        <v>10859</v>
      </c>
      <c r="AB15" s="160">
        <f t="shared" si="2"/>
        <v>7492</v>
      </c>
      <c r="AC15" s="172">
        <f t="shared" si="10"/>
        <v>5.968882602545969E-2</v>
      </c>
      <c r="AD15" s="173">
        <f>'Detailed Data'!M158</f>
        <v>0.85</v>
      </c>
      <c r="AE15" s="36"/>
    </row>
    <row r="16" spans="1:31" s="30" customFormat="1" ht="31.5" customHeight="1" thickTop="1" thickBot="1">
      <c r="A16" s="238"/>
      <c r="B16" s="164" t="s">
        <v>123</v>
      </c>
      <c r="C16" s="165">
        <f>'Detailed Data'!T173</f>
        <v>311603166</v>
      </c>
      <c r="D16" s="165">
        <f>'Detailed Data'!V173</f>
        <v>310732314</v>
      </c>
      <c r="E16" s="165">
        <f>'Detailed Data'!W173</f>
        <v>326759822</v>
      </c>
      <c r="F16" s="165">
        <f>'Detailed Data'!X173</f>
        <v>327333572</v>
      </c>
      <c r="G16" s="165">
        <f>'Detailed Data'!Z173</f>
        <v>25000</v>
      </c>
      <c r="H16" s="165">
        <f>'Detailed Data'!AC173</f>
        <v>327945506</v>
      </c>
      <c r="I16" s="175">
        <f t="shared" si="3"/>
        <v>5.5395564685300158E-2</v>
      </c>
      <c r="J16" s="173">
        <f>'Detailed Data'!AD173</f>
        <v>1</v>
      </c>
      <c r="K16" s="165">
        <f>'Detailed Data'!CL173</f>
        <v>14879076</v>
      </c>
      <c r="L16" s="168">
        <f t="shared" si="4"/>
        <v>4.7883903056184882E-2</v>
      </c>
      <c r="M16" s="165">
        <f>'Detailed Data'!AG173</f>
        <v>15156655</v>
      </c>
      <c r="N16" s="168">
        <f t="shared" si="5"/>
        <v>4.8640888969658284E-2</v>
      </c>
      <c r="O16" s="160">
        <f>'Detailed Data'!J173</f>
        <v>4527</v>
      </c>
      <c r="P16" s="160">
        <f>'Detailed Data'!AH173</f>
        <v>949</v>
      </c>
      <c r="Q16" s="171">
        <f t="shared" si="6"/>
        <v>0.20963110227523746</v>
      </c>
      <c r="R16" s="160">
        <f>'Detailed Data'!AI173</f>
        <v>1655</v>
      </c>
      <c r="S16" s="171">
        <f t="shared" si="13"/>
        <v>0.36558427214490835</v>
      </c>
      <c r="T16" s="160">
        <f>'Detailed Data'!CJ173</f>
        <v>0</v>
      </c>
      <c r="U16" s="171">
        <f t="shared" si="7"/>
        <v>0</v>
      </c>
      <c r="V16" s="160">
        <f>'Detailed Data'!CK173</f>
        <v>374</v>
      </c>
      <c r="W16" s="171">
        <f t="shared" si="8"/>
        <v>8.2615418599514032E-2</v>
      </c>
      <c r="X16" s="160">
        <f t="shared" si="1"/>
        <v>4901</v>
      </c>
      <c r="Y16" s="171">
        <f t="shared" si="9"/>
        <v>8.2615418599514032E-2</v>
      </c>
      <c r="Z16" s="160">
        <f>'Detailed Data'!K173</f>
        <v>7523</v>
      </c>
      <c r="AA16" s="160">
        <f>'Detailed Data'!L173</f>
        <v>7486</v>
      </c>
      <c r="AB16" s="160">
        <f t="shared" si="2"/>
        <v>4882</v>
      </c>
      <c r="AC16" s="172">
        <f t="shared" si="10"/>
        <v>7.8418378617185772E-2</v>
      </c>
      <c r="AD16" s="173">
        <f>'Detailed Data'!M173</f>
        <v>0.92307692307692313</v>
      </c>
      <c r="AE16" s="36"/>
    </row>
    <row r="17" spans="1:31" s="30" customFormat="1" ht="31.5" customHeight="1" thickTop="1" thickBot="1">
      <c r="A17" s="239"/>
      <c r="B17" s="164" t="s">
        <v>124</v>
      </c>
      <c r="C17" s="165">
        <f t="shared" ref="C17:H17" si="16">SUM(C15,C16,)</f>
        <v>508701628</v>
      </c>
      <c r="D17" s="165">
        <f t="shared" si="16"/>
        <v>506100582</v>
      </c>
      <c r="E17" s="165">
        <f t="shared" si="16"/>
        <v>532573970</v>
      </c>
      <c r="F17" s="165">
        <f t="shared" si="16"/>
        <v>535923461</v>
      </c>
      <c r="G17" s="165">
        <f t="shared" si="16"/>
        <v>25000</v>
      </c>
      <c r="H17" s="165">
        <f t="shared" si="16"/>
        <v>535011285</v>
      </c>
      <c r="I17" s="175">
        <f t="shared" si="3"/>
        <v>5.7124421564091386E-2</v>
      </c>
      <c r="J17" s="173">
        <f>'Detailed Data'!AD174</f>
        <v>0.96969696969696972</v>
      </c>
      <c r="K17" s="165">
        <f>SUM(K15,K16,)</f>
        <v>22430117</v>
      </c>
      <c r="L17" s="168">
        <f t="shared" si="4"/>
        <v>4.4319484698794515E-2</v>
      </c>
      <c r="M17" s="165">
        <f>SUM(M15,M16,)</f>
        <v>23872340</v>
      </c>
      <c r="N17" s="168">
        <f t="shared" si="5"/>
        <v>4.6927980344501671E-2</v>
      </c>
      <c r="O17" s="160">
        <f>SUM(O15,O16,)</f>
        <v>11597</v>
      </c>
      <c r="P17" s="160">
        <f>SUM(P15,P16,)</f>
        <v>2767</v>
      </c>
      <c r="Q17" s="171">
        <f t="shared" si="6"/>
        <v>0.23859618866948348</v>
      </c>
      <c r="R17" s="160">
        <f>SUM(R15,R16,)</f>
        <v>3204</v>
      </c>
      <c r="S17" s="171">
        <f t="shared" si="13"/>
        <v>0.27627834784858152</v>
      </c>
      <c r="T17" s="160">
        <f>SUM(T15,T16,)</f>
        <v>22</v>
      </c>
      <c r="U17" s="171">
        <f t="shared" si="7"/>
        <v>1.8970423385358283E-3</v>
      </c>
      <c r="V17" s="160">
        <f>SUM(V15,V16,)</f>
        <v>702</v>
      </c>
      <c r="W17" s="171">
        <f t="shared" si="8"/>
        <v>6.0532896438734156E-2</v>
      </c>
      <c r="X17" s="160">
        <f t="shared" si="1"/>
        <v>12321</v>
      </c>
      <c r="Y17" s="171">
        <f t="shared" si="9"/>
        <v>6.2429938777269982E-2</v>
      </c>
      <c r="Z17" s="160">
        <f>SUM(Z15,Z16,)</f>
        <v>18551</v>
      </c>
      <c r="AA17" s="160">
        <f>SUM(AA15,AA16,)</f>
        <v>18345</v>
      </c>
      <c r="AB17" s="160">
        <f t="shared" si="2"/>
        <v>12374</v>
      </c>
      <c r="AC17" s="172">
        <f t="shared" si="10"/>
        <v>6.7000086229197203E-2</v>
      </c>
      <c r="AD17" s="173">
        <f>'Detailed Data'!M174</f>
        <v>0.87878787878787878</v>
      </c>
      <c r="AE17" s="36"/>
    </row>
    <row r="18" spans="1:31" s="30" customFormat="1" ht="31.5" customHeight="1" thickTop="1" thickBot="1">
      <c r="A18" s="237">
        <v>6</v>
      </c>
      <c r="B18" s="174" t="s">
        <v>122</v>
      </c>
      <c r="C18" s="165">
        <f>'Detailed Data'!T183</f>
        <v>47729946</v>
      </c>
      <c r="D18" s="165">
        <f>'Detailed Data'!V183</f>
        <v>47209557</v>
      </c>
      <c r="E18" s="165">
        <f>'Detailed Data'!W183</f>
        <v>48153197</v>
      </c>
      <c r="F18" s="165">
        <f>'Detailed Data'!X183</f>
        <v>47218633</v>
      </c>
      <c r="G18" s="165">
        <f>'Detailed Data'!Z183</f>
        <v>1060000</v>
      </c>
      <c r="H18" s="165">
        <f>'Detailed Data'!AC183</f>
        <v>47112248</v>
      </c>
      <c r="I18" s="175">
        <f t="shared" si="3"/>
        <v>-2.0612140037662291E-3</v>
      </c>
      <c r="J18" s="173">
        <f>'Detailed Data'!AD183</f>
        <v>1</v>
      </c>
      <c r="K18" s="165">
        <f>'Detailed Data'!CL183</f>
        <v>410022</v>
      </c>
      <c r="L18" s="168">
        <f t="shared" si="4"/>
        <v>8.6851482211536112E-3</v>
      </c>
      <c r="M18" s="165">
        <f>'Detailed Data'!AG183</f>
        <v>423251</v>
      </c>
      <c r="N18" s="168">
        <f t="shared" si="5"/>
        <v>8.8676195024398313E-3</v>
      </c>
      <c r="O18" s="160">
        <f>'Detailed Data'!J183</f>
        <v>2300</v>
      </c>
      <c r="P18" s="160">
        <f>'Detailed Data'!AH183</f>
        <v>318</v>
      </c>
      <c r="Q18" s="171">
        <f t="shared" si="6"/>
        <v>0.13826086956521738</v>
      </c>
      <c r="R18" s="160">
        <f>'Detailed Data'!AI183</f>
        <v>162</v>
      </c>
      <c r="S18" s="171">
        <f t="shared" si="13"/>
        <v>7.0434782608695651E-2</v>
      </c>
      <c r="T18" s="160">
        <f>'Detailed Data'!CJ183</f>
        <v>22</v>
      </c>
      <c r="U18" s="171">
        <f t="shared" si="7"/>
        <v>9.5652173913043474E-3</v>
      </c>
      <c r="V18" s="160">
        <f>'Detailed Data'!CK183</f>
        <v>13</v>
      </c>
      <c r="W18" s="171">
        <f t="shared" si="8"/>
        <v>5.6521739130434784E-3</v>
      </c>
      <c r="X18" s="160">
        <f t="shared" si="1"/>
        <v>2335</v>
      </c>
      <c r="Y18" s="171">
        <f t="shared" si="9"/>
        <v>1.5217391304347827E-2</v>
      </c>
      <c r="Z18" s="160">
        <f>'Detailed Data'!K183</f>
        <v>2815</v>
      </c>
      <c r="AA18" s="160">
        <f>'Detailed Data'!L183</f>
        <v>2589</v>
      </c>
      <c r="AB18" s="160">
        <f t="shared" si="2"/>
        <v>2109</v>
      </c>
      <c r="AC18" s="172">
        <f t="shared" si="10"/>
        <v>-8.3043478260869566E-2</v>
      </c>
      <c r="AD18" s="173">
        <f>'Detailed Data'!M183</f>
        <v>1</v>
      </c>
      <c r="AE18" s="36"/>
    </row>
    <row r="19" spans="1:31" s="30" customFormat="1" ht="31.5" customHeight="1" thickTop="1" thickBot="1">
      <c r="A19" s="238"/>
      <c r="B19" s="164" t="s">
        <v>123</v>
      </c>
      <c r="C19" s="165">
        <f>'Detailed Data'!T189</f>
        <v>52788679</v>
      </c>
      <c r="D19" s="165">
        <f>'Detailed Data'!V189</f>
        <v>52486691</v>
      </c>
      <c r="E19" s="165">
        <f>'Detailed Data'!W189</f>
        <v>54523106</v>
      </c>
      <c r="F19" s="165">
        <f>'Detailed Data'!X189</f>
        <v>54551229</v>
      </c>
      <c r="G19" s="165">
        <f>'Detailed Data'!Z189</f>
        <v>2100000</v>
      </c>
      <c r="H19" s="165">
        <f>'Detailed Data'!AC189</f>
        <v>46060442</v>
      </c>
      <c r="I19" s="175">
        <f t="shared" si="3"/>
        <v>-0.12243578091063123</v>
      </c>
      <c r="J19" s="173">
        <f>'Detailed Data'!AD189</f>
        <v>1</v>
      </c>
      <c r="K19" s="165">
        <f>'Detailed Data'!CL189</f>
        <v>1735150</v>
      </c>
      <c r="L19" s="168">
        <f t="shared" si="4"/>
        <v>3.3058856768090027E-2</v>
      </c>
      <c r="M19" s="165">
        <f>'Detailed Data'!AG189</f>
        <v>1734426</v>
      </c>
      <c r="N19" s="168">
        <f t="shared" si="5"/>
        <v>3.2856022026995599E-2</v>
      </c>
      <c r="O19" s="160">
        <f>'Detailed Data'!J189</f>
        <v>2328</v>
      </c>
      <c r="P19" s="160">
        <f>'Detailed Data'!AH189</f>
        <v>277</v>
      </c>
      <c r="Q19" s="171">
        <f t="shared" si="6"/>
        <v>0.11898625429553264</v>
      </c>
      <c r="R19" s="160">
        <f>'Detailed Data'!AI189</f>
        <v>229</v>
      </c>
      <c r="S19" s="171">
        <f t="shared" si="13"/>
        <v>9.8367697594501716E-2</v>
      </c>
      <c r="T19" s="160">
        <f>'Detailed Data'!CJ189</f>
        <v>0</v>
      </c>
      <c r="U19" s="171">
        <f t="shared" si="7"/>
        <v>0</v>
      </c>
      <c r="V19" s="160">
        <f>'Detailed Data'!CK189</f>
        <v>233</v>
      </c>
      <c r="W19" s="171">
        <f t="shared" si="8"/>
        <v>0.10008591065292097</v>
      </c>
      <c r="X19" s="160">
        <f t="shared" si="1"/>
        <v>2561</v>
      </c>
      <c r="Y19" s="171">
        <f t="shared" si="9"/>
        <v>0.10008591065292097</v>
      </c>
      <c r="Z19" s="160">
        <f>'Detailed Data'!K189</f>
        <v>3207</v>
      </c>
      <c r="AA19" s="160">
        <f>'Detailed Data'!L189</f>
        <v>3082</v>
      </c>
      <c r="AB19" s="160">
        <f t="shared" si="2"/>
        <v>2576</v>
      </c>
      <c r="AC19" s="172">
        <f t="shared" si="10"/>
        <v>0.10652920962199312</v>
      </c>
      <c r="AD19" s="173">
        <f>'Detailed Data'!M189</f>
        <v>0.75</v>
      </c>
      <c r="AE19" s="36"/>
    </row>
    <row r="20" spans="1:31" s="30" customFormat="1" ht="31.5" customHeight="1" thickTop="1" thickBot="1">
      <c r="A20" s="239"/>
      <c r="B20" s="164" t="s">
        <v>124</v>
      </c>
      <c r="C20" s="165">
        <f t="shared" ref="C20:H20" si="17">SUM(C18,C19,)</f>
        <v>100518625</v>
      </c>
      <c r="D20" s="165">
        <f t="shared" si="17"/>
        <v>99696248</v>
      </c>
      <c r="E20" s="165">
        <f t="shared" si="17"/>
        <v>102676303</v>
      </c>
      <c r="F20" s="165">
        <f t="shared" si="17"/>
        <v>101769862</v>
      </c>
      <c r="G20" s="165">
        <f t="shared" si="17"/>
        <v>3160000</v>
      </c>
      <c r="H20" s="165">
        <f t="shared" si="17"/>
        <v>93172690</v>
      </c>
      <c r="I20" s="175">
        <f t="shared" si="3"/>
        <v>-6.5434338110698001E-2</v>
      </c>
      <c r="J20" s="173">
        <f>'Detailed Data'!AD190</f>
        <v>1</v>
      </c>
      <c r="K20" s="165">
        <f>SUM(K18,K19,)</f>
        <v>2145172</v>
      </c>
      <c r="L20" s="168">
        <f t="shared" si="4"/>
        <v>2.151707855645681E-2</v>
      </c>
      <c r="M20" s="165">
        <f>SUM(M18,M19,)</f>
        <v>2157677</v>
      </c>
      <c r="N20" s="168">
        <f t="shared" si="5"/>
        <v>2.1465444836715582E-2</v>
      </c>
      <c r="O20" s="160">
        <f>SUM(O18,O19,)</f>
        <v>4628</v>
      </c>
      <c r="P20" s="160">
        <f>SUM(P18,P19,)</f>
        <v>595</v>
      </c>
      <c r="Q20" s="171">
        <f t="shared" si="6"/>
        <v>0.12856525496974935</v>
      </c>
      <c r="R20" s="160">
        <f>SUM(R18,R19,)</f>
        <v>391</v>
      </c>
      <c r="S20" s="171">
        <f t="shared" si="13"/>
        <v>8.4485738980121003E-2</v>
      </c>
      <c r="T20" s="160">
        <f>SUM(T18,T19,)</f>
        <v>22</v>
      </c>
      <c r="U20" s="171">
        <f t="shared" si="7"/>
        <v>4.7536732929991353E-3</v>
      </c>
      <c r="V20" s="160">
        <f>SUM(V18,V19,)</f>
        <v>246</v>
      </c>
      <c r="W20" s="171">
        <f t="shared" si="8"/>
        <v>5.3154710458081247E-2</v>
      </c>
      <c r="X20" s="160">
        <f t="shared" si="1"/>
        <v>4896</v>
      </c>
      <c r="Y20" s="171">
        <f t="shared" si="9"/>
        <v>5.7908383751080379E-2</v>
      </c>
      <c r="Z20" s="160">
        <f>SUM(Z18,Z19,)</f>
        <v>6022</v>
      </c>
      <c r="AA20" s="160">
        <f>SUM(AA18,AA19,)</f>
        <v>5671</v>
      </c>
      <c r="AB20" s="160">
        <f t="shared" si="2"/>
        <v>4685</v>
      </c>
      <c r="AC20" s="172">
        <f t="shared" si="10"/>
        <v>1.2316335350043216E-2</v>
      </c>
      <c r="AD20" s="173">
        <f>'Detailed Data'!M190</f>
        <v>0.90909090909090906</v>
      </c>
      <c r="AE20" s="36"/>
    </row>
    <row r="21" spans="1:31" s="30" customFormat="1" ht="31.5" customHeight="1" thickTop="1" thickBot="1">
      <c r="A21" s="237">
        <v>7</v>
      </c>
      <c r="B21" s="174" t="s">
        <v>122</v>
      </c>
      <c r="C21" s="165">
        <f>'Detailed Data'!T205</f>
        <v>183015447</v>
      </c>
      <c r="D21" s="165">
        <f>'Detailed Data'!V205</f>
        <v>181866285</v>
      </c>
      <c r="E21" s="165">
        <f>'Detailed Data'!W205</f>
        <v>193411517</v>
      </c>
      <c r="F21" s="165">
        <f>'Detailed Data'!X205</f>
        <v>194272998</v>
      </c>
      <c r="G21" s="165">
        <f>'Detailed Data'!Z205</f>
        <v>875160</v>
      </c>
      <c r="H21" s="165">
        <f>'Detailed Data'!AC205</f>
        <v>193442708</v>
      </c>
      <c r="I21" s="175">
        <f t="shared" si="3"/>
        <v>6.3653485856380698E-2</v>
      </c>
      <c r="J21" s="173">
        <f>'Detailed Data'!AD205</f>
        <v>0.92307692307692313</v>
      </c>
      <c r="K21" s="165">
        <f>'Detailed Data'!CL205</f>
        <v>9419577</v>
      </c>
      <c r="L21" s="168">
        <f t="shared" si="4"/>
        <v>5.1793970498710082E-2</v>
      </c>
      <c r="M21" s="165">
        <f>'Detailed Data'!AG205</f>
        <v>10396068</v>
      </c>
      <c r="N21" s="168">
        <f t="shared" si="5"/>
        <v>5.6804319910766878E-2</v>
      </c>
      <c r="O21" s="160">
        <f>'Detailed Data'!J205</f>
        <v>4318</v>
      </c>
      <c r="P21" s="160">
        <f>'Detailed Data'!AH205</f>
        <v>872</v>
      </c>
      <c r="Q21" s="171">
        <f t="shared" si="6"/>
        <v>0.20194534506716072</v>
      </c>
      <c r="R21" s="160">
        <f>'Detailed Data'!AI205</f>
        <v>356</v>
      </c>
      <c r="S21" s="171">
        <f t="shared" si="13"/>
        <v>8.2445576655859193E-2</v>
      </c>
      <c r="T21" s="160">
        <f>'Detailed Data'!CJ205</f>
        <v>105</v>
      </c>
      <c r="U21" s="171">
        <f t="shared" si="7"/>
        <v>2.4316813339509032E-2</v>
      </c>
      <c r="V21" s="160">
        <f>'Detailed Data'!CK205</f>
        <v>139</v>
      </c>
      <c r="W21" s="171">
        <f t="shared" si="8"/>
        <v>3.2190829087540528E-2</v>
      </c>
      <c r="X21" s="160">
        <f t="shared" si="1"/>
        <v>4562</v>
      </c>
      <c r="Y21" s="171">
        <f t="shared" si="9"/>
        <v>5.6507642427049559E-2</v>
      </c>
      <c r="Z21" s="160">
        <f>'Detailed Data'!K205</f>
        <v>5670</v>
      </c>
      <c r="AA21" s="160">
        <f>'Detailed Data'!L205</f>
        <v>5446</v>
      </c>
      <c r="AB21" s="160">
        <f t="shared" si="2"/>
        <v>4218</v>
      </c>
      <c r="AC21" s="172">
        <f t="shared" si="10"/>
        <v>-2.3158869847151459E-2</v>
      </c>
      <c r="AD21" s="173">
        <f>'Detailed Data'!M205</f>
        <v>1</v>
      </c>
    </row>
    <row r="22" spans="1:31" s="30" customFormat="1" ht="31.5" customHeight="1" thickTop="1" thickBot="1">
      <c r="A22" s="238"/>
      <c r="B22" s="164" t="s">
        <v>123</v>
      </c>
      <c r="C22" s="165">
        <f>'Detailed Data'!T219</f>
        <v>215001574</v>
      </c>
      <c r="D22" s="165">
        <f>'Detailed Data'!V219</f>
        <v>214095924</v>
      </c>
      <c r="E22" s="165">
        <f>'Detailed Data'!W219</f>
        <v>230511627</v>
      </c>
      <c r="F22" s="165">
        <f>'Detailed Data'!X219</f>
        <v>229783397</v>
      </c>
      <c r="G22" s="165">
        <f>'Detailed Data'!Z219</f>
        <v>1450000</v>
      </c>
      <c r="H22" s="165">
        <f>'Detailed Data'!AC219</f>
        <v>230097421</v>
      </c>
      <c r="I22" s="175">
        <f t="shared" si="3"/>
        <v>7.4739848853918392E-2</v>
      </c>
      <c r="J22" s="173">
        <f>'Detailed Data'!AD219</f>
        <v>0.91666666666666663</v>
      </c>
      <c r="K22" s="165">
        <f>'Detailed Data'!CL219</f>
        <v>12172470</v>
      </c>
      <c r="L22" s="168">
        <f t="shared" si="4"/>
        <v>5.6855215982533139E-2</v>
      </c>
      <c r="M22" s="165">
        <f>'Detailed Data'!AG219</f>
        <v>15510054</v>
      </c>
      <c r="N22" s="168">
        <f t="shared" si="5"/>
        <v>7.2139257920037364E-2</v>
      </c>
      <c r="O22" s="160">
        <f>'Detailed Data'!J219</f>
        <v>4494</v>
      </c>
      <c r="P22" s="160">
        <f>'Detailed Data'!AH219</f>
        <v>943</v>
      </c>
      <c r="Q22" s="171">
        <f t="shared" si="6"/>
        <v>0.2098353360035603</v>
      </c>
      <c r="R22" s="160">
        <f>'Detailed Data'!AI219</f>
        <v>419</v>
      </c>
      <c r="S22" s="171">
        <f t="shared" si="13"/>
        <v>9.3235425011125944E-2</v>
      </c>
      <c r="T22" s="160">
        <f>'Detailed Data'!CJ219</f>
        <v>204</v>
      </c>
      <c r="U22" s="171">
        <f t="shared" si="7"/>
        <v>4.5393858477970631E-2</v>
      </c>
      <c r="V22" s="160">
        <f>'Detailed Data'!CK219</f>
        <v>568</v>
      </c>
      <c r="W22" s="171">
        <f t="shared" si="8"/>
        <v>0.12639074321317312</v>
      </c>
      <c r="X22" s="160">
        <f t="shared" si="1"/>
        <v>5266</v>
      </c>
      <c r="Y22" s="171">
        <f t="shared" si="9"/>
        <v>0.17178460169114373</v>
      </c>
      <c r="Z22" s="160">
        <f>'Detailed Data'!K219</f>
        <v>6368</v>
      </c>
      <c r="AA22" s="160">
        <f>'Detailed Data'!L219</f>
        <v>5974</v>
      </c>
      <c r="AB22" s="160">
        <f t="shared" si="2"/>
        <v>4612</v>
      </c>
      <c r="AC22" s="172">
        <f t="shared" si="10"/>
        <v>2.6257231864708502E-2</v>
      </c>
      <c r="AD22" s="173">
        <f>'Detailed Data'!M219</f>
        <v>1</v>
      </c>
    </row>
    <row r="23" spans="1:31" s="30" customFormat="1" ht="31.5" customHeight="1" thickTop="1" thickBot="1">
      <c r="A23" s="239"/>
      <c r="B23" s="164" t="s">
        <v>124</v>
      </c>
      <c r="C23" s="165">
        <f t="shared" ref="C23:H23" si="18">SUM(C21,C22,)</f>
        <v>398017021</v>
      </c>
      <c r="D23" s="165">
        <f t="shared" si="18"/>
        <v>395962209</v>
      </c>
      <c r="E23" s="165">
        <f t="shared" si="18"/>
        <v>423923144</v>
      </c>
      <c r="F23" s="165">
        <f t="shared" si="18"/>
        <v>424056395</v>
      </c>
      <c r="G23" s="165">
        <f t="shared" si="18"/>
        <v>2325160</v>
      </c>
      <c r="H23" s="165">
        <f t="shared" si="18"/>
        <v>423540129</v>
      </c>
      <c r="I23" s="175">
        <f t="shared" si="3"/>
        <v>6.9647858743004443E-2</v>
      </c>
      <c r="J23" s="173">
        <f>'Detailed Data'!AD220</f>
        <v>0.92</v>
      </c>
      <c r="K23" s="165">
        <f>SUM(K21,K22,)</f>
        <v>21592047</v>
      </c>
      <c r="L23" s="168">
        <f t="shared" si="4"/>
        <v>5.4530575164055621E-2</v>
      </c>
      <c r="M23" s="165">
        <f>SUM(M21,M22,)</f>
        <v>25906122</v>
      </c>
      <c r="N23" s="168">
        <f t="shared" si="5"/>
        <v>6.5087975220034622E-2</v>
      </c>
      <c r="O23" s="160">
        <f>SUM(O21,O22,)</f>
        <v>8812</v>
      </c>
      <c r="P23" s="160">
        <f>SUM(P21,P22,)</f>
        <v>1815</v>
      </c>
      <c r="Q23" s="171">
        <f t="shared" si="6"/>
        <v>0.20596913300045391</v>
      </c>
      <c r="R23" s="160">
        <f>SUM(R21,R22,)</f>
        <v>775</v>
      </c>
      <c r="S23" s="171">
        <f t="shared" si="13"/>
        <v>8.7948252383113934E-2</v>
      </c>
      <c r="T23" s="160">
        <f>SUM(T21,T22,)</f>
        <v>309</v>
      </c>
      <c r="U23" s="171">
        <f t="shared" si="7"/>
        <v>3.5065819337267365E-2</v>
      </c>
      <c r="V23" s="160">
        <f>SUM(V21,V22,)</f>
        <v>707</v>
      </c>
      <c r="W23" s="171">
        <f t="shared" si="8"/>
        <v>8.0231502496595553E-2</v>
      </c>
      <c r="X23" s="160">
        <f t="shared" si="1"/>
        <v>9828</v>
      </c>
      <c r="Y23" s="171">
        <f t="shared" si="9"/>
        <v>0.11529732183386292</v>
      </c>
      <c r="Z23" s="160">
        <f>SUM(Z21,Z22,)</f>
        <v>12038</v>
      </c>
      <c r="AA23" s="160">
        <f>SUM(AA21,AA22,)</f>
        <v>11420</v>
      </c>
      <c r="AB23" s="160">
        <f t="shared" si="2"/>
        <v>8830</v>
      </c>
      <c r="AC23" s="172">
        <f t="shared" si="10"/>
        <v>2.0426690876078077E-3</v>
      </c>
      <c r="AD23" s="173">
        <f>'Detailed Data'!M220</f>
        <v>1</v>
      </c>
    </row>
    <row r="24" spans="1:31" s="30" customFormat="1" ht="31.5" customHeight="1" thickTop="1" thickBot="1">
      <c r="A24" s="237">
        <v>8</v>
      </c>
      <c r="B24" s="174" t="s">
        <v>122</v>
      </c>
      <c r="C24" s="165">
        <f>'Detailed Data'!T222</f>
        <v>0</v>
      </c>
      <c r="D24" s="165">
        <f>'Detailed Data'!V222</f>
        <v>0</v>
      </c>
      <c r="E24" s="165">
        <f>'Detailed Data'!W222</f>
        <v>0</v>
      </c>
      <c r="F24" s="165">
        <f>'Detailed Data'!X222</f>
        <v>0</v>
      </c>
      <c r="G24" s="165">
        <f>'Detailed Data'!Z222</f>
        <v>0</v>
      </c>
      <c r="H24" s="165">
        <f>'Detailed Data'!AC222</f>
        <v>0</v>
      </c>
      <c r="I24" s="175">
        <f t="shared" si="3"/>
        <v>0</v>
      </c>
      <c r="J24" s="173">
        <f>'Detailed Data'!AD222</f>
        <v>0</v>
      </c>
      <c r="K24" s="165">
        <f>'Detailed Data'!CL222</f>
        <v>0</v>
      </c>
      <c r="L24" s="168">
        <f t="shared" si="4"/>
        <v>0</v>
      </c>
      <c r="M24" s="165">
        <f>'Detailed Data'!AG222</f>
        <v>0</v>
      </c>
      <c r="N24" s="168">
        <f t="shared" si="5"/>
        <v>0</v>
      </c>
      <c r="O24" s="160">
        <f>'Detailed Data'!J222</f>
        <v>0</v>
      </c>
      <c r="P24" s="160">
        <f>'Detailed Data'!AH222</f>
        <v>0</v>
      </c>
      <c r="Q24" s="171">
        <f t="shared" si="6"/>
        <v>0</v>
      </c>
      <c r="R24" s="160">
        <f>'Detailed Data'!AI222</f>
        <v>0</v>
      </c>
      <c r="S24" s="171">
        <f t="shared" si="13"/>
        <v>0</v>
      </c>
      <c r="T24" s="160">
        <f>'Detailed Data'!CJ222</f>
        <v>0</v>
      </c>
      <c r="U24" s="171">
        <f t="shared" si="7"/>
        <v>0</v>
      </c>
      <c r="V24" s="160">
        <f>'Detailed Data'!CK222</f>
        <v>0</v>
      </c>
      <c r="W24" s="171">
        <f t="shared" si="8"/>
        <v>0</v>
      </c>
      <c r="X24" s="160">
        <f t="shared" si="1"/>
        <v>0</v>
      </c>
      <c r="Y24" s="171">
        <f t="shared" si="9"/>
        <v>0</v>
      </c>
      <c r="Z24" s="160">
        <f>'Detailed Data'!K222</f>
        <v>0</v>
      </c>
      <c r="AA24" s="160">
        <f>'Detailed Data'!L222</f>
        <v>0</v>
      </c>
      <c r="AB24" s="160">
        <f t="shared" si="2"/>
        <v>0</v>
      </c>
      <c r="AC24" s="172">
        <f t="shared" si="10"/>
        <v>0</v>
      </c>
      <c r="AD24" s="173">
        <f>'Detailed Data'!M222</f>
        <v>0</v>
      </c>
    </row>
    <row r="25" spans="1:31" s="30" customFormat="1" ht="31.5" customHeight="1" thickTop="1" thickBot="1">
      <c r="A25" s="238"/>
      <c r="B25" s="164" t="s">
        <v>123</v>
      </c>
      <c r="C25" s="165">
        <f>'Detailed Data'!T235</f>
        <v>96116791</v>
      </c>
      <c r="D25" s="165">
        <f>'Detailed Data'!V235</f>
        <v>95162449</v>
      </c>
      <c r="E25" s="165">
        <f>'Detailed Data'!W235</f>
        <v>110922526</v>
      </c>
      <c r="F25" s="165">
        <f>'Detailed Data'!X235</f>
        <v>109349313</v>
      </c>
      <c r="G25" s="165">
        <f>'Detailed Data'!Z235</f>
        <v>37398</v>
      </c>
      <c r="H25" s="165">
        <f>'Detailed Data'!AC235</f>
        <v>109108767</v>
      </c>
      <c r="I25" s="175">
        <f t="shared" si="3"/>
        <v>0.14655274371932148</v>
      </c>
      <c r="J25" s="173">
        <f>'Detailed Data'!AD235</f>
        <v>0.90909090909090906</v>
      </c>
      <c r="K25" s="165">
        <f>'Detailed Data'!CL235</f>
        <v>15144193</v>
      </c>
      <c r="L25" s="168">
        <f t="shared" si="4"/>
        <v>0.15914042943556445</v>
      </c>
      <c r="M25" s="165">
        <f>'Detailed Data'!AG235</f>
        <v>14805734</v>
      </c>
      <c r="N25" s="168">
        <f t="shared" si="5"/>
        <v>0.15403899616249153</v>
      </c>
      <c r="O25" s="160">
        <f>'Detailed Data'!J235</f>
        <v>3809</v>
      </c>
      <c r="P25" s="160">
        <f>'Detailed Data'!AH235</f>
        <v>729</v>
      </c>
      <c r="Q25" s="171">
        <f t="shared" si="6"/>
        <v>0.19138881596219481</v>
      </c>
      <c r="R25" s="160">
        <f>'Detailed Data'!AI235</f>
        <v>489</v>
      </c>
      <c r="S25" s="171">
        <f t="shared" si="13"/>
        <v>0.12838015227093724</v>
      </c>
      <c r="T25" s="160">
        <f>'Detailed Data'!CJ235</f>
        <v>137</v>
      </c>
      <c r="U25" s="171">
        <f t="shared" si="7"/>
        <v>3.5967445523759516E-2</v>
      </c>
      <c r="V25" s="160">
        <f>'Detailed Data'!CK235</f>
        <v>220</v>
      </c>
      <c r="W25" s="171">
        <f t="shared" si="8"/>
        <v>5.7757941716986089E-2</v>
      </c>
      <c r="X25" s="160">
        <f t="shared" si="1"/>
        <v>4166</v>
      </c>
      <c r="Y25" s="171">
        <f t="shared" si="9"/>
        <v>9.3725387240745597E-2</v>
      </c>
      <c r="Z25" s="160">
        <f>'Detailed Data'!K235</f>
        <v>5280</v>
      </c>
      <c r="AA25" s="160">
        <f>'Detailed Data'!L235</f>
        <v>4822</v>
      </c>
      <c r="AB25" s="160">
        <f t="shared" si="2"/>
        <v>3604</v>
      </c>
      <c r="AC25" s="172">
        <f t="shared" si="10"/>
        <v>-5.381990023628249E-2</v>
      </c>
      <c r="AD25" s="173" t="e">
        <f>'Detailed Data'!M235</f>
        <v>#VALUE!</v>
      </c>
    </row>
    <row r="26" spans="1:31" s="30" customFormat="1" ht="31.5" customHeight="1" thickTop="1" thickBot="1">
      <c r="A26" s="239"/>
      <c r="B26" s="164" t="s">
        <v>124</v>
      </c>
      <c r="C26" s="165">
        <f t="shared" ref="C26:H26" si="19">SUM(C24,C25,)</f>
        <v>96116791</v>
      </c>
      <c r="D26" s="165">
        <f t="shared" si="19"/>
        <v>95162449</v>
      </c>
      <c r="E26" s="165">
        <f t="shared" si="19"/>
        <v>110922526</v>
      </c>
      <c r="F26" s="165">
        <f t="shared" si="19"/>
        <v>109349313</v>
      </c>
      <c r="G26" s="165">
        <f t="shared" si="19"/>
        <v>37398</v>
      </c>
      <c r="H26" s="165">
        <f t="shared" si="19"/>
        <v>109108767</v>
      </c>
      <c r="I26" s="175">
        <f t="shared" si="3"/>
        <v>0.14655274371932148</v>
      </c>
      <c r="J26" s="173">
        <f>'Detailed Data'!AD236</f>
        <v>0.90909090909090906</v>
      </c>
      <c r="K26" s="165">
        <f>SUM(K24,K25,)</f>
        <v>15144193</v>
      </c>
      <c r="L26" s="168">
        <f t="shared" si="4"/>
        <v>0.15914042943556445</v>
      </c>
      <c r="M26" s="165">
        <f>SUM(M24,M25,)</f>
        <v>14805734</v>
      </c>
      <c r="N26" s="168">
        <f t="shared" si="5"/>
        <v>0.15403899616249153</v>
      </c>
      <c r="O26" s="160">
        <f>SUM(O24,O25,)</f>
        <v>3809</v>
      </c>
      <c r="P26" s="160">
        <f>SUM(P24,P25,)</f>
        <v>729</v>
      </c>
      <c r="Q26" s="171">
        <f t="shared" si="6"/>
        <v>0.19138881596219481</v>
      </c>
      <c r="R26" s="160">
        <f>SUM(R24,R25,)</f>
        <v>489</v>
      </c>
      <c r="S26" s="171">
        <f t="shared" si="13"/>
        <v>0.12838015227093724</v>
      </c>
      <c r="T26" s="160">
        <f>SUM(T24,T25,)</f>
        <v>137</v>
      </c>
      <c r="U26" s="171">
        <f t="shared" si="7"/>
        <v>3.5967445523759516E-2</v>
      </c>
      <c r="V26" s="160">
        <f>SUM(V24,V25,)</f>
        <v>220</v>
      </c>
      <c r="W26" s="171">
        <f t="shared" si="8"/>
        <v>5.7757941716986089E-2</v>
      </c>
      <c r="X26" s="160">
        <f t="shared" si="1"/>
        <v>4166</v>
      </c>
      <c r="Y26" s="171">
        <f t="shared" si="9"/>
        <v>9.3725387240745597E-2</v>
      </c>
      <c r="Z26" s="160">
        <f>SUM(Z24,Z25,)</f>
        <v>5280</v>
      </c>
      <c r="AA26" s="160">
        <f>SUM(AA24,AA25,)</f>
        <v>4822</v>
      </c>
      <c r="AB26" s="160">
        <f t="shared" si="2"/>
        <v>3604</v>
      </c>
      <c r="AC26" s="172">
        <f t="shared" si="10"/>
        <v>-5.381990023628249E-2</v>
      </c>
      <c r="AD26" s="173">
        <f>'Detailed Data'!M236</f>
        <v>1</v>
      </c>
    </row>
    <row r="27" spans="1:31" s="30" customFormat="1" ht="31.5" customHeight="1" thickTop="1" thickBot="1">
      <c r="A27" s="233" t="s">
        <v>125</v>
      </c>
      <c r="B27" s="33" t="s">
        <v>122</v>
      </c>
      <c r="C27" s="40">
        <f t="shared" ref="C27:H27" si="20">SUM(C3,C6,C9,C12,C15,C18,C21,C24)</f>
        <v>918828742</v>
      </c>
      <c r="D27" s="40">
        <f t="shared" si="20"/>
        <v>910894764</v>
      </c>
      <c r="E27" s="40">
        <f t="shared" si="20"/>
        <v>951249983</v>
      </c>
      <c r="F27" s="40">
        <f t="shared" si="20"/>
        <v>962059795</v>
      </c>
      <c r="G27" s="40">
        <f t="shared" si="20"/>
        <v>1842660</v>
      </c>
      <c r="H27" s="40">
        <f t="shared" si="20"/>
        <v>960152134</v>
      </c>
      <c r="I27" s="150">
        <f t="shared" si="3"/>
        <v>5.4075807597901614E-2</v>
      </c>
      <c r="J27" s="44">
        <f>'Detailed Data'!AD238</f>
        <v>0.91262135922330101</v>
      </c>
      <c r="K27" s="40">
        <f>SUM(K3,K6,K9,K12,K15,K18,K21,K24)</f>
        <v>31146991</v>
      </c>
      <c r="L27" s="41">
        <f t="shared" si="4"/>
        <v>3.4193841298664006E-2</v>
      </c>
      <c r="M27" s="40">
        <f>SUM(M3,M6,M9,M12,M15,M18,M21,M24)</f>
        <v>32421236</v>
      </c>
      <c r="N27" s="41">
        <f t="shared" si="5"/>
        <v>3.5285395980788767E-2</v>
      </c>
      <c r="O27" s="42">
        <f>SUM(O3,O6,O9,O12,O15,O18,O21,O24)</f>
        <v>32299</v>
      </c>
      <c r="P27" s="42">
        <f>SUM(P3,P6,P9,P12,P15,P18,P21,P24)</f>
        <v>8657</v>
      </c>
      <c r="Q27" s="43">
        <f t="shared" si="6"/>
        <v>0.26802687389702468</v>
      </c>
      <c r="R27" s="42">
        <f>SUM(R3,R6,R9,R12,R15,R18,R21,R24)</f>
        <v>4610</v>
      </c>
      <c r="S27" s="43">
        <f t="shared" si="13"/>
        <v>0.14272887705501719</v>
      </c>
      <c r="T27" s="42">
        <f>SUM(T3,T6,T9,T12,T15,T18,T21,T24)</f>
        <v>1995</v>
      </c>
      <c r="U27" s="43">
        <f t="shared" si="7"/>
        <v>6.1766618161552989E-2</v>
      </c>
      <c r="V27" s="42">
        <f>SUM(V3,V6,V9,V12,V15,V18,V21,V24)</f>
        <v>2826</v>
      </c>
      <c r="W27" s="43">
        <f t="shared" si="8"/>
        <v>8.7494968884485588E-2</v>
      </c>
      <c r="X27" s="42">
        <f t="shared" si="1"/>
        <v>37120</v>
      </c>
      <c r="Y27" s="43">
        <f t="shared" si="9"/>
        <v>0.14926158704603859</v>
      </c>
      <c r="Z27" s="42">
        <f>SUM(Z3,Z6,Z9,Z12,Z15,Z18,Z21,Z24)</f>
        <v>49226</v>
      </c>
      <c r="AA27" s="42">
        <f>SUM(AA3,AA6,AA9,AA12,AA15,AA18,AA21,AA24)</f>
        <v>47737</v>
      </c>
      <c r="AB27" s="160">
        <f t="shared" si="2"/>
        <v>34470</v>
      </c>
      <c r="AC27" s="153">
        <f t="shared" si="10"/>
        <v>6.7215703272547139E-2</v>
      </c>
      <c r="AD27" s="44">
        <f>'Detailed Data'!M238</f>
        <v>0.80582524271844658</v>
      </c>
    </row>
    <row r="28" spans="1:31" s="30" customFormat="1" ht="31.5" customHeight="1" thickTop="1" thickBot="1">
      <c r="A28" s="233"/>
      <c r="B28" s="45" t="s">
        <v>123</v>
      </c>
      <c r="C28" s="46">
        <f t="shared" ref="C28:H29" si="21">SUM(C25,C22,C19,C16,C13,C10,C7,C4)</f>
        <v>1013381397</v>
      </c>
      <c r="D28" s="46">
        <f t="shared" si="21"/>
        <v>1007214349</v>
      </c>
      <c r="E28" s="46">
        <f t="shared" si="21"/>
        <v>1081863455</v>
      </c>
      <c r="F28" s="46">
        <f t="shared" si="21"/>
        <v>1081278396</v>
      </c>
      <c r="G28" s="46">
        <f t="shared" si="21"/>
        <v>3612398</v>
      </c>
      <c r="H28" s="46">
        <f t="shared" si="21"/>
        <v>1075205834</v>
      </c>
      <c r="I28" s="149">
        <f t="shared" si="3"/>
        <v>6.7504484092690387E-2</v>
      </c>
      <c r="J28" s="50">
        <f>'Detailed Data'!AD240</f>
        <v>0.94505494505494503</v>
      </c>
      <c r="K28" s="46">
        <f>SUM(K25,K22,K19,K16,K13,K10,K7,K4)</f>
        <v>65555095</v>
      </c>
      <c r="L28" s="47">
        <f t="shared" si="4"/>
        <v>6.5085545162343592E-2</v>
      </c>
      <c r="M28" s="46">
        <f>SUM(M25,M22,M19,M16,M13,M10,M7,M4)</f>
        <v>68439925</v>
      </c>
      <c r="N28" s="47">
        <f t="shared" si="5"/>
        <v>6.7536196344839747E-2</v>
      </c>
      <c r="O28" s="48">
        <f>SUM(O25,O22,O19,O16,O13,O10,O7,O4)</f>
        <v>29589</v>
      </c>
      <c r="P28" s="48">
        <f>SUM(P25,P22,P19,P16,P13,P10,P7,P4)</f>
        <v>6115</v>
      </c>
      <c r="Q28" s="49">
        <f t="shared" si="6"/>
        <v>0.20666463888607253</v>
      </c>
      <c r="R28" s="48">
        <f>SUM(R25,R22,R19,R16,R13,R10,R7,R4)</f>
        <v>4418</v>
      </c>
      <c r="S28" s="49">
        <f t="shared" si="13"/>
        <v>0.14931224441515428</v>
      </c>
      <c r="T28" s="48">
        <f>SUM(T25,T22,T19,T16,T13,T10,T7,T4)</f>
        <v>1564</v>
      </c>
      <c r="U28" s="49">
        <f t="shared" si="7"/>
        <v>5.285748082057521E-2</v>
      </c>
      <c r="V28" s="48">
        <f>SUM(V25,V22,V19,V16,V13,V10,V7,V4)</f>
        <v>2593</v>
      </c>
      <c r="W28" s="49">
        <f t="shared" si="8"/>
        <v>8.763391801007131E-2</v>
      </c>
      <c r="X28" s="48">
        <f t="shared" si="1"/>
        <v>33746</v>
      </c>
      <c r="Y28" s="49">
        <f t="shared" si="9"/>
        <v>0.14049139883064651</v>
      </c>
      <c r="Z28" s="48">
        <f>SUM(Z25,Z22,Z19,Z16,Z13,Z10,Z7,Z4)</f>
        <v>43431</v>
      </c>
      <c r="AA28" s="48">
        <f>SUM(AA25,AA22,AA19,AA16,AA13,AA10,AA7,AA4)</f>
        <v>41870</v>
      </c>
      <c r="AB28" s="160">
        <f t="shared" si="2"/>
        <v>31337</v>
      </c>
      <c r="AC28" s="154">
        <f t="shared" si="10"/>
        <v>5.9076007975937005E-2</v>
      </c>
      <c r="AD28" s="50">
        <f>'Detailed Data'!M240</f>
        <v>0.87912087912087911</v>
      </c>
    </row>
    <row r="29" spans="1:31" s="30" customFormat="1" ht="31.5" customHeight="1" thickTop="1" thickBot="1">
      <c r="A29" s="234"/>
      <c r="B29" s="45" t="s">
        <v>124</v>
      </c>
      <c r="C29" s="46">
        <f t="shared" si="21"/>
        <v>1932210139</v>
      </c>
      <c r="D29" s="46">
        <f t="shared" si="21"/>
        <v>1918109113</v>
      </c>
      <c r="E29" s="46">
        <f t="shared" si="21"/>
        <v>2033113438</v>
      </c>
      <c r="F29" s="46">
        <f t="shared" si="21"/>
        <v>2043338191</v>
      </c>
      <c r="G29" s="46">
        <f t="shared" si="21"/>
        <v>5455058</v>
      </c>
      <c r="H29" s="46">
        <f t="shared" si="21"/>
        <v>2035357968</v>
      </c>
      <c r="I29" s="149">
        <f t="shared" si="3"/>
        <v>6.1127312416871873E-2</v>
      </c>
      <c r="J29" s="50">
        <f>'Detailed Data'!AD242</f>
        <v>0.92783505154639179</v>
      </c>
      <c r="K29" s="46">
        <f>SUM(K26,K23,K20,K17,K14,K11,K8,K5)</f>
        <v>96702086</v>
      </c>
      <c r="L29" s="47">
        <f t="shared" si="4"/>
        <v>5.0415320663772897E-2</v>
      </c>
      <c r="M29" s="46">
        <f>SUM(M26,M23,M20,M17,M14,M11,M8,M5)</f>
        <v>100861161</v>
      </c>
      <c r="N29" s="47">
        <f t="shared" si="5"/>
        <v>5.2199892218865951E-2</v>
      </c>
      <c r="O29" s="48">
        <f>SUM(O26,O23,O20,O17,O14,O11,O8,O5)</f>
        <v>61888</v>
      </c>
      <c r="P29" s="48">
        <f>SUM(P26,P23,P20,P17,P14,P11,P8,P5)</f>
        <v>14772</v>
      </c>
      <c r="Q29" s="49">
        <f t="shared" si="6"/>
        <v>0.23868924508790074</v>
      </c>
      <c r="R29" s="48">
        <f>SUM(R26,R23,R20,R17,R14,R11,R8,R5)</f>
        <v>9028</v>
      </c>
      <c r="S29" s="49">
        <f t="shared" si="13"/>
        <v>0.14587642192347466</v>
      </c>
      <c r="T29" s="48">
        <f>SUM(T26,T23,T20,T17,T14,T11,T8,T5)</f>
        <v>3559</v>
      </c>
      <c r="U29" s="49">
        <f t="shared" si="7"/>
        <v>5.750710961737332E-2</v>
      </c>
      <c r="V29" s="48">
        <f>SUM(V26,V23,V20,V17,V14,V11,V8,V5)</f>
        <v>5419</v>
      </c>
      <c r="W29" s="49">
        <f t="shared" si="8"/>
        <v>8.7561401240951395E-2</v>
      </c>
      <c r="X29" s="48">
        <f t="shared" si="1"/>
        <v>70866</v>
      </c>
      <c r="Y29" s="49">
        <f t="shared" si="9"/>
        <v>0.14506851085832473</v>
      </c>
      <c r="Z29" s="48">
        <f>SUM(Z26,Z23,Z20,Z17,Z14,Z11,Z8,Z5)</f>
        <v>92657</v>
      </c>
      <c r="AA29" s="48">
        <f>SUM(AA26,AA23,AA20,AA17,AA14,AA11,AA8,AA5)</f>
        <v>89607</v>
      </c>
      <c r="AB29" s="161">
        <f t="shared" si="2"/>
        <v>65807</v>
      </c>
      <c r="AC29" s="154">
        <f t="shared" si="10"/>
        <v>6.3324069286452941E-2</v>
      </c>
      <c r="AD29" s="50">
        <f>'Detailed Data'!M242</f>
        <v>0.84020618556701032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51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51"/>
      <c r="AD30" s="55"/>
    </row>
    <row r="31" spans="1:31" s="30" customFormat="1" ht="10">
      <c r="A31" s="57"/>
      <c r="B31" s="57"/>
      <c r="C31" s="125"/>
      <c r="D31" s="125"/>
      <c r="E31" s="125"/>
      <c r="F31" s="125"/>
      <c r="G31" s="125"/>
      <c r="H31" s="125"/>
      <c r="I31" s="125"/>
      <c r="J31" s="125"/>
      <c r="K31" s="126"/>
      <c r="L31" s="127"/>
      <c r="M31" s="126"/>
      <c r="N31" s="127"/>
      <c r="O31" s="128"/>
      <c r="P31" s="128"/>
      <c r="Q31" s="126"/>
      <c r="R31" s="128"/>
      <c r="S31" s="126"/>
      <c r="T31" s="128"/>
      <c r="U31" s="128"/>
      <c r="V31" s="128"/>
      <c r="W31" s="128"/>
      <c r="X31" s="128"/>
      <c r="Y31" s="128"/>
      <c r="Z31" s="128"/>
      <c r="AA31" s="128"/>
      <c r="AB31" s="125"/>
      <c r="AC31" s="125"/>
      <c r="AD31" s="125"/>
    </row>
    <row r="32" spans="1:31" s="30" customFormat="1" ht="31.5" customHeight="1" thickBot="1">
      <c r="A32" s="244" t="s">
        <v>126</v>
      </c>
      <c r="B32" s="45" t="s">
        <v>122</v>
      </c>
      <c r="C32" s="40">
        <v>541749784</v>
      </c>
      <c r="D32" s="40">
        <v>537554611</v>
      </c>
      <c r="E32" s="40">
        <v>561203804</v>
      </c>
      <c r="F32" s="40">
        <v>566755130</v>
      </c>
      <c r="G32" s="40">
        <v>689500</v>
      </c>
      <c r="H32" s="40">
        <v>565721589</v>
      </c>
      <c r="I32" s="150">
        <v>5.239835622952177E-2</v>
      </c>
      <c r="J32" s="44">
        <v>0.90909090909090906</v>
      </c>
      <c r="K32" s="40">
        <v>18707417</v>
      </c>
      <c r="L32" s="41">
        <v>3.480096090181245E-2</v>
      </c>
      <c r="M32" s="40">
        <v>19454019</v>
      </c>
      <c r="N32" s="41">
        <v>3.5909601765526503E-2</v>
      </c>
      <c r="O32" s="42">
        <v>18296</v>
      </c>
      <c r="P32" s="42">
        <v>4833</v>
      </c>
      <c r="Q32" s="43">
        <v>0.26415609969392218</v>
      </c>
      <c r="R32" s="42">
        <v>2359</v>
      </c>
      <c r="S32" s="43">
        <v>0.1289352864013992</v>
      </c>
      <c r="T32" s="42">
        <v>1182</v>
      </c>
      <c r="U32" s="43">
        <v>6.4604285089637073E-2</v>
      </c>
      <c r="V32" s="42">
        <v>2051</v>
      </c>
      <c r="W32" s="43">
        <v>0.11210100568430258</v>
      </c>
      <c r="X32" s="42">
        <v>21529</v>
      </c>
      <c r="Y32" s="43">
        <v>0.17670529077393965</v>
      </c>
      <c r="Z32" s="42">
        <v>27983</v>
      </c>
      <c r="AA32" s="42">
        <v>27145</v>
      </c>
      <c r="AB32" s="42">
        <v>19953</v>
      </c>
      <c r="AC32" s="153">
        <v>9.0566243987756881E-2</v>
      </c>
      <c r="AD32" s="44">
        <v>0.76363636363636367</v>
      </c>
    </row>
    <row r="33" spans="1:30" s="30" customFormat="1" ht="31.5" customHeight="1" thickTop="1" thickBot="1">
      <c r="A33" s="233"/>
      <c r="B33" s="45" t="s">
        <v>123</v>
      </c>
      <c r="C33" s="46">
        <v>394649687</v>
      </c>
      <c r="D33" s="46">
        <v>391211638</v>
      </c>
      <c r="E33" s="46">
        <v>425686775</v>
      </c>
      <c r="F33" s="46">
        <v>424393914</v>
      </c>
      <c r="G33" s="46">
        <v>2437398</v>
      </c>
      <c r="H33" s="46">
        <v>422816319</v>
      </c>
      <c r="I33" s="149">
        <v>8.0786658499152314E-2</v>
      </c>
      <c r="J33" s="50">
        <v>0.92307692307692313</v>
      </c>
      <c r="K33" s="46">
        <v>28196993</v>
      </c>
      <c r="L33" s="47">
        <v>7.2076058739336382E-2</v>
      </c>
      <c r="M33" s="46">
        <v>30890461</v>
      </c>
      <c r="N33" s="47">
        <v>7.8273116684367219E-2</v>
      </c>
      <c r="O33" s="48">
        <v>15704</v>
      </c>
      <c r="P33" s="48">
        <v>3286</v>
      </c>
      <c r="Q33" s="49">
        <v>0.20924605196128374</v>
      </c>
      <c r="R33" s="48">
        <v>2551</v>
      </c>
      <c r="S33" s="49">
        <v>0.16244268976057055</v>
      </c>
      <c r="T33" s="48">
        <v>702</v>
      </c>
      <c r="U33" s="49">
        <v>4.4701986754966887E-2</v>
      </c>
      <c r="V33" s="48">
        <v>1374</v>
      </c>
      <c r="W33" s="49">
        <v>8.7493632195618953E-2</v>
      </c>
      <c r="X33" s="48">
        <v>17780</v>
      </c>
      <c r="Y33" s="49">
        <v>0.13219561895058585</v>
      </c>
      <c r="Z33" s="48">
        <v>23420</v>
      </c>
      <c r="AA33" s="48">
        <v>22215</v>
      </c>
      <c r="AB33" s="48">
        <v>16378</v>
      </c>
      <c r="AC33" s="154">
        <v>4.2919001528273049E-2</v>
      </c>
      <c r="AD33" s="50">
        <v>0.88461538461538458</v>
      </c>
    </row>
    <row r="34" spans="1:30" s="30" customFormat="1" ht="31.5" customHeight="1" thickTop="1" thickBot="1">
      <c r="A34" s="234"/>
      <c r="B34" s="45" t="s">
        <v>124</v>
      </c>
      <c r="C34" s="46">
        <v>936399471</v>
      </c>
      <c r="D34" s="46">
        <v>928766249</v>
      </c>
      <c r="E34" s="46">
        <v>986890579</v>
      </c>
      <c r="F34" s="46">
        <v>991149044</v>
      </c>
      <c r="G34" s="46">
        <v>3126898</v>
      </c>
      <c r="H34" s="46">
        <v>988537908</v>
      </c>
      <c r="I34" s="149">
        <v>6.4355976613443888E-2</v>
      </c>
      <c r="J34" s="50">
        <v>0.91588785046728971</v>
      </c>
      <c r="K34" s="46">
        <v>46904410</v>
      </c>
      <c r="L34" s="47">
        <v>5.0501845917098998E-2</v>
      </c>
      <c r="M34" s="46">
        <v>50344480</v>
      </c>
      <c r="N34" s="47">
        <v>5.37638919704174E-2</v>
      </c>
      <c r="O34" s="48">
        <v>34000</v>
      </c>
      <c r="P34" s="48">
        <v>8119</v>
      </c>
      <c r="Q34" s="49">
        <v>0.23879411764705882</v>
      </c>
      <c r="R34" s="48">
        <v>4910</v>
      </c>
      <c r="S34" s="49">
        <v>0.14441176470588235</v>
      </c>
      <c r="T34" s="48">
        <v>1884</v>
      </c>
      <c r="U34" s="49">
        <v>5.5411764705882355E-2</v>
      </c>
      <c r="V34" s="48">
        <v>3425</v>
      </c>
      <c r="W34" s="49">
        <v>0.10073529411764706</v>
      </c>
      <c r="X34" s="48">
        <v>39309</v>
      </c>
      <c r="Y34" s="49">
        <v>0.15614705882352942</v>
      </c>
      <c r="Z34" s="48">
        <v>51403</v>
      </c>
      <c r="AA34" s="48">
        <v>49360</v>
      </c>
      <c r="AB34" s="48">
        <v>36331</v>
      </c>
      <c r="AC34" s="154">
        <v>6.8558823529411769E-2</v>
      </c>
      <c r="AD34" s="50">
        <v>0.82242990654205606</v>
      </c>
    </row>
    <row r="35" spans="1:30" ht="12" thickTop="1"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</row>
    <row r="36" spans="1:30" s="30" customFormat="1" ht="31.5" customHeight="1" thickBot="1">
      <c r="A36" s="232" t="s">
        <v>799</v>
      </c>
      <c r="B36" s="45" t="s">
        <v>122</v>
      </c>
      <c r="C36" s="40">
        <v>1279648903</v>
      </c>
      <c r="D36" s="40">
        <v>1266221414</v>
      </c>
      <c r="E36" s="40">
        <v>1312978963</v>
      </c>
      <c r="F36" s="40">
        <v>1321473742</v>
      </c>
      <c r="G36" s="40">
        <v>2536230</v>
      </c>
      <c r="H36" s="40">
        <v>1326167192</v>
      </c>
      <c r="I36" s="150">
        <v>4.734225573600985E-2</v>
      </c>
      <c r="J36" s="44">
        <v>0.90721649484536082</v>
      </c>
      <c r="K36" s="40">
        <v>35949687</v>
      </c>
      <c r="L36" s="41">
        <v>2.8391311821551614E-2</v>
      </c>
      <c r="M36" s="40">
        <v>33549474</v>
      </c>
      <c r="N36" s="41">
        <v>2.6217717939152566E-2</v>
      </c>
      <c r="O36" s="42">
        <v>54906</v>
      </c>
      <c r="P36" s="42">
        <v>16687</v>
      </c>
      <c r="Q36" s="43">
        <v>0.30391942592794957</v>
      </c>
      <c r="R36" s="42">
        <v>7064</v>
      </c>
      <c r="S36" s="43">
        <v>0.12865624886169089</v>
      </c>
      <c r="T36" s="42">
        <v>4509</v>
      </c>
      <c r="U36" s="43">
        <v>8.2122172440170477E-2</v>
      </c>
      <c r="V36" s="42">
        <v>6770</v>
      </c>
      <c r="W36" s="43">
        <v>0.12330164280770772</v>
      </c>
      <c r="X36" s="42">
        <v>66185</v>
      </c>
      <c r="Y36" s="43">
        <v>0.2054238152478782</v>
      </c>
      <c r="Z36" s="42">
        <v>86228</v>
      </c>
      <c r="AA36" s="42">
        <v>84771</v>
      </c>
      <c r="AB36" s="42">
        <v>61020</v>
      </c>
      <c r="AC36" s="153">
        <v>0.11135395038793575</v>
      </c>
      <c r="AD36" s="44">
        <v>0.80927835051546393</v>
      </c>
    </row>
    <row r="37" spans="1:30" s="30" customFormat="1" ht="31.5" customHeight="1" thickTop="1" thickBot="1">
      <c r="A37" s="233"/>
      <c r="B37" s="45" t="s">
        <v>123</v>
      </c>
      <c r="C37" s="46">
        <v>1318833837</v>
      </c>
      <c r="D37" s="46">
        <v>1310154031</v>
      </c>
      <c r="E37" s="46">
        <v>1361025980</v>
      </c>
      <c r="F37" s="46">
        <v>1368896349</v>
      </c>
      <c r="G37" s="46">
        <v>5751239</v>
      </c>
      <c r="H37" s="46">
        <v>1365653292</v>
      </c>
      <c r="I37" s="149">
        <v>4.2360867262026536E-2</v>
      </c>
      <c r="J37" s="50">
        <v>0.92913385826771655</v>
      </c>
      <c r="K37" s="46">
        <v>42375966</v>
      </c>
      <c r="L37" s="47">
        <v>3.2344262580832374E-2</v>
      </c>
      <c r="M37" s="46">
        <v>42720355</v>
      </c>
      <c r="N37" s="47">
        <v>3.2392522698066022E-2</v>
      </c>
      <c r="O37" s="48">
        <v>43619</v>
      </c>
      <c r="P37" s="48">
        <v>9909</v>
      </c>
      <c r="Q37" s="49">
        <v>0.22717164538389234</v>
      </c>
      <c r="R37" s="48">
        <v>5114</v>
      </c>
      <c r="S37" s="49">
        <v>0.11724248607258304</v>
      </c>
      <c r="T37" s="48">
        <v>2675</v>
      </c>
      <c r="U37" s="49">
        <v>6.1326486164286202E-2</v>
      </c>
      <c r="V37" s="48">
        <v>2106</v>
      </c>
      <c r="W37" s="49">
        <v>4.8281712097938974E-2</v>
      </c>
      <c r="X37" s="48">
        <v>48400</v>
      </c>
      <c r="Y37" s="49">
        <v>0.10960819826222518</v>
      </c>
      <c r="Z37" s="48">
        <v>62882</v>
      </c>
      <c r="AA37" s="48">
        <v>61439</v>
      </c>
      <c r="AB37" s="48">
        <v>46416</v>
      </c>
      <c r="AC37" s="154">
        <v>6.4123432449162063E-2</v>
      </c>
      <c r="AD37" s="50">
        <v>0.89763779527559051</v>
      </c>
    </row>
    <row r="38" spans="1:30" s="30" customFormat="1" ht="31.5" customHeight="1" thickTop="1" thickBot="1">
      <c r="A38" s="234"/>
      <c r="B38" s="45" t="s">
        <v>124</v>
      </c>
      <c r="C38" s="46">
        <v>2598482740</v>
      </c>
      <c r="D38" s="46">
        <v>2576375445</v>
      </c>
      <c r="E38" s="46">
        <v>2674004943</v>
      </c>
      <c r="F38" s="46">
        <v>2690370091</v>
      </c>
      <c r="G38" s="46">
        <v>8287469</v>
      </c>
      <c r="H38" s="46">
        <v>2691820484</v>
      </c>
      <c r="I38" s="149">
        <v>4.4809089926720676E-2</v>
      </c>
      <c r="J38" s="50">
        <v>0.91588785046728971</v>
      </c>
      <c r="K38" s="46">
        <v>78325653</v>
      </c>
      <c r="L38" s="47">
        <v>3.0401490261059368E-2</v>
      </c>
      <c r="M38" s="46">
        <v>76269829</v>
      </c>
      <c r="N38" s="47">
        <v>2.9351678125828153E-2</v>
      </c>
      <c r="O38" s="48">
        <v>98525</v>
      </c>
      <c r="P38" s="48">
        <v>26596</v>
      </c>
      <c r="Q38" s="49">
        <v>0.26994163917787362</v>
      </c>
      <c r="R38" s="48">
        <v>12178</v>
      </c>
      <c r="S38" s="49">
        <v>0.12360314640954073</v>
      </c>
      <c r="T38" s="48">
        <v>7184</v>
      </c>
      <c r="U38" s="49">
        <v>7.2915503679269217E-2</v>
      </c>
      <c r="V38" s="48">
        <v>8876</v>
      </c>
      <c r="W38" s="49">
        <v>9.0088809946714032E-2</v>
      </c>
      <c r="X38" s="48">
        <v>114585</v>
      </c>
      <c r="Y38" s="49">
        <v>0.16300431362598325</v>
      </c>
      <c r="Z38" s="48">
        <v>149110</v>
      </c>
      <c r="AA38" s="48">
        <v>146210</v>
      </c>
      <c r="AB38" s="48">
        <v>107436</v>
      </c>
      <c r="AC38" s="154">
        <v>9.0444049733570162E-2</v>
      </c>
      <c r="AD38" s="50">
        <v>0.84423676012461057</v>
      </c>
    </row>
    <row r="39" spans="1:30" ht="12" thickTop="1"/>
    <row r="42" spans="1:30" s="61" customFormat="1">
      <c r="A42" s="60"/>
      <c r="B42" s="60"/>
      <c r="C42" s="62" t="s">
        <v>127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131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128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38">
        <v>3</v>
      </c>
      <c r="D45" s="139" t="s">
        <v>132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38"/>
      <c r="D46" s="139" t="s">
        <v>133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134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135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130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01/14/2026&amp;CConstruction Cost and Time
Summary Sheet
For Contracts Completed Second Quarter Fiscal Year 2025/2026&amp;RPage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254"/>
  <sheetViews>
    <sheetView topLeftCell="B196" zoomScale="95" zoomScaleNormal="95" zoomScaleSheetLayoutView="100" workbookViewId="0">
      <selection activeCell="G242" activeCellId="8" sqref="G32 G76 G108 G136 G174 G190 G220 G236 G242"/>
    </sheetView>
  </sheetViews>
  <sheetFormatPr defaultColWidth="9.09765625" defaultRowHeight="11.5"/>
  <cols>
    <col min="1" max="1" width="8.296875" style="215" hidden="1" customWidth="1"/>
    <col min="2" max="2" width="10" style="222" customWidth="1"/>
    <col min="3" max="3" width="36.69921875" style="222" customWidth="1"/>
    <col min="4" max="4" width="12.69921875" style="222" customWidth="1"/>
    <col min="5" max="5" width="10.09765625" style="223" bestFit="1" customWidth="1"/>
    <col min="6" max="6" width="10" style="224" customWidth="1"/>
    <col min="7" max="7" width="9" style="224" customWidth="1"/>
    <col min="8" max="8" width="8.8984375" style="215" customWidth="1"/>
    <col min="9" max="9" width="8.69921875" style="215" customWidth="1"/>
    <col min="10" max="12" width="9.296875" style="215" bestFit="1" customWidth="1"/>
    <col min="13" max="14" width="9.296875" style="215" customWidth="1"/>
    <col min="15" max="15" width="9.09765625" style="215"/>
    <col min="16" max="16" width="10.8984375" style="28" customWidth="1"/>
    <col min="17" max="17" width="10.59765625" style="28" customWidth="1"/>
    <col min="18" max="18" width="11" style="215" customWidth="1"/>
    <col min="19" max="19" width="9.296875" style="215" bestFit="1" customWidth="1"/>
    <col min="20" max="24" width="16.8984375" style="29" customWidth="1"/>
    <col min="25" max="25" width="15.69921875" style="29" customWidth="1"/>
    <col min="26" max="26" width="17.8984375" style="29" customWidth="1"/>
    <col min="27" max="27" width="13.69921875" style="29" customWidth="1"/>
    <col min="28" max="28" width="14.296875" style="29" customWidth="1"/>
    <col min="29" max="29" width="18.69921875" style="29" customWidth="1"/>
    <col min="30" max="30" width="9.296875" style="215" customWidth="1"/>
    <col min="31" max="31" width="9.296875" style="225" customWidth="1"/>
    <col min="32" max="32" width="18.3984375" style="29" customWidth="1"/>
    <col min="33" max="33" width="16.8984375" style="29" customWidth="1"/>
    <col min="34" max="35" width="9.09765625" style="28"/>
    <col min="36" max="36" width="10.09765625" style="226" customWidth="1"/>
    <col min="37" max="37" width="11.09765625" style="226" customWidth="1"/>
    <col min="38" max="38" width="15.296875" style="29" customWidth="1"/>
    <col min="39" max="39" width="14" style="29" customWidth="1"/>
    <col min="40" max="40" width="10.09765625" style="226" customWidth="1"/>
    <col min="41" max="41" width="11.09765625" style="226" customWidth="1"/>
    <col min="42" max="42" width="15.296875" style="29" customWidth="1"/>
    <col min="43" max="43" width="14" style="29" customWidth="1"/>
    <col min="44" max="44" width="10.09765625" style="226" customWidth="1"/>
    <col min="45" max="45" width="11.09765625" style="226" customWidth="1"/>
    <col min="46" max="46" width="15.296875" style="29" customWidth="1"/>
    <col min="47" max="47" width="14" style="29" customWidth="1"/>
    <col min="48" max="48" width="10.09765625" style="226" customWidth="1"/>
    <col min="49" max="49" width="11.09765625" style="226" customWidth="1"/>
    <col min="50" max="50" width="15.296875" style="29" customWidth="1"/>
    <col min="51" max="51" width="14" style="29" customWidth="1"/>
    <col min="52" max="52" width="10.09765625" style="226" customWidth="1"/>
    <col min="53" max="53" width="11.09765625" style="226" customWidth="1"/>
    <col min="54" max="54" width="15.296875" style="29" customWidth="1"/>
    <col min="55" max="55" width="14" style="29" customWidth="1"/>
    <col min="56" max="56" width="10.09765625" style="226" customWidth="1"/>
    <col min="57" max="57" width="11.09765625" style="226" customWidth="1"/>
    <col min="58" max="58" width="15.296875" style="29" customWidth="1"/>
    <col min="59" max="59" width="14" style="29" customWidth="1"/>
    <col min="60" max="60" width="10.09765625" style="226" customWidth="1"/>
    <col min="61" max="61" width="11.09765625" style="226" customWidth="1"/>
    <col min="62" max="62" width="15.296875" style="29" customWidth="1"/>
    <col min="63" max="63" width="14" style="29" customWidth="1"/>
    <col min="64" max="64" width="10.09765625" style="226" customWidth="1"/>
    <col min="65" max="65" width="11.09765625" style="226" customWidth="1"/>
    <col min="66" max="66" width="15.296875" style="29" customWidth="1"/>
    <col min="67" max="67" width="14" style="29" customWidth="1"/>
    <col min="68" max="68" width="10.09765625" style="226" customWidth="1"/>
    <col min="69" max="69" width="11.09765625" style="226" customWidth="1"/>
    <col min="70" max="70" width="15.296875" style="29" customWidth="1"/>
    <col min="71" max="71" width="14" style="29" customWidth="1"/>
    <col min="72" max="72" width="10.09765625" style="226" customWidth="1"/>
    <col min="73" max="73" width="11.09765625" style="226" customWidth="1"/>
    <col min="74" max="74" width="15.296875" style="29" customWidth="1"/>
    <col min="75" max="75" width="14" style="29" customWidth="1"/>
    <col min="76" max="76" width="10.09765625" style="226" customWidth="1"/>
    <col min="77" max="77" width="11.09765625" style="226" customWidth="1"/>
    <col min="78" max="78" width="15.296875" style="29" customWidth="1"/>
    <col min="79" max="79" width="14" style="29" customWidth="1"/>
    <col min="80" max="80" width="10.09765625" style="226" customWidth="1"/>
    <col min="81" max="81" width="11.09765625" style="226" customWidth="1"/>
    <col min="82" max="82" width="15.296875" style="29" customWidth="1"/>
    <col min="83" max="83" width="14" style="29" customWidth="1"/>
    <col min="84" max="84" width="10.09765625" style="226" customWidth="1"/>
    <col min="85" max="85" width="11.09765625" style="226" customWidth="1"/>
    <col min="86" max="86" width="15.296875" style="29" customWidth="1"/>
    <col min="87" max="87" width="14" style="29" customWidth="1"/>
    <col min="88" max="88" width="10.09765625" style="226" customWidth="1"/>
    <col min="89" max="89" width="11.09765625" style="226" customWidth="1"/>
    <col min="90" max="90" width="15.296875" style="29" customWidth="1"/>
    <col min="91" max="91" width="14" style="29" customWidth="1"/>
    <col min="92" max="92" width="15.09765625" style="215" bestFit="1" customWidth="1"/>
    <col min="93" max="93" width="34.8984375" style="215" bestFit="1" customWidth="1"/>
    <col min="94" max="94" width="15.09765625" style="215" bestFit="1" customWidth="1"/>
    <col min="95" max="95" width="43" style="215" bestFit="1" customWidth="1"/>
    <col min="96" max="96" width="15.09765625" style="215" bestFit="1" customWidth="1"/>
    <col min="97" max="97" width="43" style="215" bestFit="1" customWidth="1"/>
    <col min="98" max="98" width="10.09765625" style="215" bestFit="1" customWidth="1"/>
    <col min="99" max="100" width="10.09765625" style="224" customWidth="1"/>
    <col min="101" max="101" width="11.69921875" style="215" customWidth="1"/>
    <col min="102" max="102" width="10.8984375" style="215" customWidth="1"/>
    <col min="103" max="104" width="10.09765625" style="224" customWidth="1"/>
    <col min="105" max="105" width="9.09765625" style="222"/>
    <col min="106" max="106" width="14.59765625" style="29" bestFit="1" customWidth="1"/>
    <col min="107" max="107" width="9.09765625" style="215"/>
    <col min="108" max="108" width="26.69921875" style="215" customWidth="1"/>
    <col min="109" max="16384" width="9.09765625" style="215"/>
  </cols>
  <sheetData>
    <row r="1" spans="1:1477" s="2" customFormat="1" ht="27" customHeight="1">
      <c r="A1" s="245" t="s">
        <v>43</v>
      </c>
      <c r="B1" s="245" t="s">
        <v>44</v>
      </c>
      <c r="C1" s="249" t="s">
        <v>45</v>
      </c>
      <c r="D1" s="249" t="s">
        <v>46</v>
      </c>
      <c r="E1" s="247" t="s">
        <v>47</v>
      </c>
      <c r="F1" s="248" t="s">
        <v>48</v>
      </c>
      <c r="G1" s="248" t="s">
        <v>136</v>
      </c>
      <c r="H1" s="249" t="s">
        <v>49</v>
      </c>
      <c r="I1" s="254" t="s">
        <v>50</v>
      </c>
      <c r="J1" s="251" t="s">
        <v>51</v>
      </c>
      <c r="K1" s="251" t="s">
        <v>52</v>
      </c>
      <c r="L1" s="251" t="s">
        <v>53</v>
      </c>
      <c r="M1" s="245" t="s">
        <v>137</v>
      </c>
      <c r="N1" s="245" t="s">
        <v>138</v>
      </c>
      <c r="O1" s="251" t="s">
        <v>54</v>
      </c>
      <c r="P1" s="251" t="s">
        <v>55</v>
      </c>
      <c r="Q1" s="251" t="s">
        <v>56</v>
      </c>
      <c r="R1" s="251" t="s">
        <v>57</v>
      </c>
      <c r="S1" s="251" t="s">
        <v>58</v>
      </c>
      <c r="T1" s="253" t="s">
        <v>59</v>
      </c>
      <c r="U1" s="253" t="s">
        <v>60</v>
      </c>
      <c r="V1" s="253" t="s">
        <v>61</v>
      </c>
      <c r="W1" s="253" t="s">
        <v>62</v>
      </c>
      <c r="X1" s="253" t="s">
        <v>63</v>
      </c>
      <c r="Y1" s="253" t="s">
        <v>64</v>
      </c>
      <c r="Z1" s="253" t="s">
        <v>65</v>
      </c>
      <c r="AA1" s="253" t="s">
        <v>66</v>
      </c>
      <c r="AB1" s="253" t="s">
        <v>67</v>
      </c>
      <c r="AC1" s="253" t="s">
        <v>1</v>
      </c>
      <c r="AD1" s="245" t="s">
        <v>139</v>
      </c>
      <c r="AE1" s="245" t="s">
        <v>140</v>
      </c>
      <c r="AF1" s="253" t="s">
        <v>69</v>
      </c>
      <c r="AG1" s="253" t="s">
        <v>70</v>
      </c>
      <c r="AH1" s="251" t="s">
        <v>71</v>
      </c>
      <c r="AI1" s="251" t="s">
        <v>144</v>
      </c>
      <c r="AJ1" s="255" t="s">
        <v>72</v>
      </c>
      <c r="AK1" s="255"/>
      <c r="AL1" s="255"/>
      <c r="AM1" s="255"/>
      <c r="AN1" s="255" t="s">
        <v>73</v>
      </c>
      <c r="AO1" s="255"/>
      <c r="AP1" s="255"/>
      <c r="AQ1" s="255"/>
      <c r="AR1" s="255" t="s">
        <v>74</v>
      </c>
      <c r="AS1" s="255"/>
      <c r="AT1" s="255"/>
      <c r="AU1" s="255"/>
      <c r="AV1" s="255" t="s">
        <v>75</v>
      </c>
      <c r="AW1" s="255"/>
      <c r="AX1" s="255"/>
      <c r="AY1" s="255"/>
      <c r="AZ1" s="255" t="s">
        <v>76</v>
      </c>
      <c r="BA1" s="255"/>
      <c r="BB1" s="255"/>
      <c r="BC1" s="255"/>
      <c r="BD1" s="255" t="s">
        <v>77</v>
      </c>
      <c r="BE1" s="255"/>
      <c r="BF1" s="255"/>
      <c r="BG1" s="255"/>
      <c r="BH1" s="255" t="s">
        <v>78</v>
      </c>
      <c r="BI1" s="255"/>
      <c r="BJ1" s="255"/>
      <c r="BK1" s="255"/>
      <c r="BL1" s="255" t="s">
        <v>79</v>
      </c>
      <c r="BM1" s="255"/>
      <c r="BN1" s="255"/>
      <c r="BO1" s="255"/>
      <c r="BP1" s="255" t="s">
        <v>80</v>
      </c>
      <c r="BQ1" s="255"/>
      <c r="BR1" s="255"/>
      <c r="BS1" s="255"/>
      <c r="BT1" s="255" t="s">
        <v>81</v>
      </c>
      <c r="BU1" s="255"/>
      <c r="BV1" s="255"/>
      <c r="BW1" s="255"/>
      <c r="BX1" s="255" t="s">
        <v>82</v>
      </c>
      <c r="BY1" s="255"/>
      <c r="BZ1" s="255"/>
      <c r="CA1" s="255"/>
      <c r="CB1" s="255" t="s">
        <v>143</v>
      </c>
      <c r="CC1" s="255"/>
      <c r="CD1" s="255"/>
      <c r="CE1" s="255"/>
      <c r="CF1" s="255" t="s">
        <v>165</v>
      </c>
      <c r="CG1" s="255"/>
      <c r="CH1" s="255"/>
      <c r="CI1" s="255"/>
      <c r="CJ1" s="255" t="s">
        <v>83</v>
      </c>
      <c r="CK1" s="255"/>
      <c r="CL1" s="255"/>
      <c r="CM1" s="255"/>
      <c r="CN1" s="249" t="s">
        <v>84</v>
      </c>
      <c r="CO1" s="249" t="s">
        <v>85</v>
      </c>
      <c r="CP1" s="249" t="s">
        <v>86</v>
      </c>
      <c r="CQ1" s="249" t="s">
        <v>87</v>
      </c>
      <c r="CR1" s="249" t="s">
        <v>88</v>
      </c>
      <c r="CS1" s="249" t="s">
        <v>89</v>
      </c>
      <c r="CT1" s="247" t="s">
        <v>90</v>
      </c>
      <c r="CU1" s="248" t="s">
        <v>91</v>
      </c>
      <c r="CV1" s="248" t="s">
        <v>92</v>
      </c>
      <c r="CW1" s="247" t="s">
        <v>93</v>
      </c>
      <c r="CX1" s="247" t="s">
        <v>94</v>
      </c>
      <c r="CY1" s="248" t="s">
        <v>95</v>
      </c>
      <c r="CZ1" s="248" t="s">
        <v>96</v>
      </c>
      <c r="DA1" s="249" t="s">
        <v>97</v>
      </c>
      <c r="DB1" s="253" t="s">
        <v>98</v>
      </c>
      <c r="DC1" s="256" t="s">
        <v>99</v>
      </c>
      <c r="DD1" s="256"/>
    </row>
    <row r="2" spans="1:1477" s="2" customFormat="1" ht="37.5" customHeight="1">
      <c r="A2" s="246"/>
      <c r="B2" s="246"/>
      <c r="C2" s="249"/>
      <c r="D2" s="249"/>
      <c r="E2" s="247"/>
      <c r="F2" s="248"/>
      <c r="G2" s="248"/>
      <c r="H2" s="250"/>
      <c r="I2" s="254"/>
      <c r="J2" s="249"/>
      <c r="K2" s="249"/>
      <c r="L2" s="249"/>
      <c r="M2" s="246"/>
      <c r="N2" s="246"/>
      <c r="O2" s="249"/>
      <c r="P2" s="252"/>
      <c r="Q2" s="252"/>
      <c r="R2" s="249"/>
      <c r="S2" s="249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46"/>
      <c r="AE2" s="246"/>
      <c r="AF2" s="253"/>
      <c r="AG2" s="253"/>
      <c r="AH2" s="252"/>
      <c r="AI2" s="252"/>
      <c r="AJ2" s="72" t="s">
        <v>100</v>
      </c>
      <c r="AK2" s="72" t="s">
        <v>58</v>
      </c>
      <c r="AL2" s="73" t="s">
        <v>101</v>
      </c>
      <c r="AM2" s="73" t="s">
        <v>102</v>
      </c>
      <c r="AN2" s="72" t="s">
        <v>100</v>
      </c>
      <c r="AO2" s="72" t="s">
        <v>58</v>
      </c>
      <c r="AP2" s="73" t="s">
        <v>101</v>
      </c>
      <c r="AQ2" s="73" t="s">
        <v>102</v>
      </c>
      <c r="AR2" s="72" t="s">
        <v>100</v>
      </c>
      <c r="AS2" s="72" t="s">
        <v>58</v>
      </c>
      <c r="AT2" s="73" t="s">
        <v>101</v>
      </c>
      <c r="AU2" s="73" t="s">
        <v>102</v>
      </c>
      <c r="AV2" s="72" t="s">
        <v>100</v>
      </c>
      <c r="AW2" s="72" t="s">
        <v>58</v>
      </c>
      <c r="AX2" s="73" t="s">
        <v>101</v>
      </c>
      <c r="AY2" s="73" t="s">
        <v>102</v>
      </c>
      <c r="AZ2" s="72" t="s">
        <v>100</v>
      </c>
      <c r="BA2" s="72" t="s">
        <v>58</v>
      </c>
      <c r="BB2" s="73" t="s">
        <v>101</v>
      </c>
      <c r="BC2" s="73" t="s">
        <v>102</v>
      </c>
      <c r="BD2" s="72" t="s">
        <v>100</v>
      </c>
      <c r="BE2" s="72" t="s">
        <v>58</v>
      </c>
      <c r="BF2" s="73" t="s">
        <v>101</v>
      </c>
      <c r="BG2" s="73" t="s">
        <v>102</v>
      </c>
      <c r="BH2" s="72" t="s">
        <v>100</v>
      </c>
      <c r="BI2" s="72" t="s">
        <v>58</v>
      </c>
      <c r="BJ2" s="73" t="s">
        <v>101</v>
      </c>
      <c r="BK2" s="73" t="s">
        <v>102</v>
      </c>
      <c r="BL2" s="72" t="s">
        <v>100</v>
      </c>
      <c r="BM2" s="72" t="s">
        <v>58</v>
      </c>
      <c r="BN2" s="73" t="s">
        <v>101</v>
      </c>
      <c r="BO2" s="73" t="s">
        <v>102</v>
      </c>
      <c r="BP2" s="72" t="s">
        <v>100</v>
      </c>
      <c r="BQ2" s="72" t="s">
        <v>58</v>
      </c>
      <c r="BR2" s="73" t="s">
        <v>101</v>
      </c>
      <c r="BS2" s="73" t="s">
        <v>102</v>
      </c>
      <c r="BT2" s="72" t="s">
        <v>100</v>
      </c>
      <c r="BU2" s="72" t="s">
        <v>58</v>
      </c>
      <c r="BV2" s="73" t="s">
        <v>101</v>
      </c>
      <c r="BW2" s="73" t="s">
        <v>102</v>
      </c>
      <c r="BX2" s="72" t="s">
        <v>100</v>
      </c>
      <c r="BY2" s="72" t="s">
        <v>58</v>
      </c>
      <c r="BZ2" s="73" t="s">
        <v>101</v>
      </c>
      <c r="CA2" s="73" t="s">
        <v>102</v>
      </c>
      <c r="CB2" s="72" t="s">
        <v>100</v>
      </c>
      <c r="CC2" s="72" t="s">
        <v>58</v>
      </c>
      <c r="CD2" s="73" t="s">
        <v>101</v>
      </c>
      <c r="CE2" s="73" t="s">
        <v>102</v>
      </c>
      <c r="CF2" s="72" t="s">
        <v>100</v>
      </c>
      <c r="CG2" s="72" t="s">
        <v>58</v>
      </c>
      <c r="CH2" s="73" t="s">
        <v>101</v>
      </c>
      <c r="CI2" s="73" t="s">
        <v>102</v>
      </c>
      <c r="CJ2" s="72" t="s">
        <v>100</v>
      </c>
      <c r="CK2" s="72" t="s">
        <v>58</v>
      </c>
      <c r="CL2" s="73" t="s">
        <v>101</v>
      </c>
      <c r="CM2" s="73" t="s">
        <v>102</v>
      </c>
      <c r="CN2" s="249"/>
      <c r="CO2" s="249"/>
      <c r="CP2" s="249"/>
      <c r="CQ2" s="249"/>
      <c r="CR2" s="249"/>
      <c r="CS2" s="249"/>
      <c r="CT2" s="247"/>
      <c r="CU2" s="248"/>
      <c r="CV2" s="248"/>
      <c r="CW2" s="247"/>
      <c r="CX2" s="247"/>
      <c r="CY2" s="248"/>
      <c r="CZ2" s="248"/>
      <c r="DA2" s="249"/>
      <c r="DB2" s="253"/>
      <c r="DC2" s="74" t="s">
        <v>103</v>
      </c>
      <c r="DD2" s="4" t="s">
        <v>104</v>
      </c>
    </row>
    <row r="3" spans="1:1477" s="69" customFormat="1">
      <c r="B3" s="69" t="s">
        <v>129</v>
      </c>
      <c r="C3" s="69" t="s">
        <v>188</v>
      </c>
      <c r="D3" s="69" t="s">
        <v>189</v>
      </c>
      <c r="E3" s="68">
        <v>43992</v>
      </c>
      <c r="F3" s="69" t="s">
        <v>721</v>
      </c>
      <c r="G3" s="69" t="s">
        <v>722</v>
      </c>
      <c r="H3" s="69">
        <v>1</v>
      </c>
      <c r="I3" s="69">
        <v>8</v>
      </c>
      <c r="J3" s="69">
        <v>1300</v>
      </c>
      <c r="K3" s="69">
        <v>1542</v>
      </c>
      <c r="L3" s="69">
        <v>1316</v>
      </c>
      <c r="M3" s="186">
        <f>IF(J3 = 0,0,(L3-AH3-AI3)/J3)</f>
        <v>0.82615384615384613</v>
      </c>
      <c r="N3" s="69">
        <f>IF(G3&lt;&gt;"",IF(M3&lt;=1.2,1,0),0)</f>
        <v>1</v>
      </c>
      <c r="O3" s="69">
        <v>226</v>
      </c>
      <c r="P3" s="69">
        <v>0</v>
      </c>
      <c r="Q3" s="69">
        <v>0</v>
      </c>
      <c r="R3" s="69">
        <v>242</v>
      </c>
      <c r="S3" s="69">
        <v>0</v>
      </c>
      <c r="T3" s="190">
        <v>44711727</v>
      </c>
      <c r="U3" s="190">
        <v>150000</v>
      </c>
      <c r="V3" s="190">
        <v>44561727</v>
      </c>
      <c r="W3" s="190">
        <v>45332170</v>
      </c>
      <c r="X3" s="190">
        <v>44869139</v>
      </c>
      <c r="Y3" s="190">
        <v>0</v>
      </c>
      <c r="Z3" s="190">
        <v>0</v>
      </c>
      <c r="AA3" s="190">
        <v>0</v>
      </c>
      <c r="AB3" s="190">
        <v>44869139</v>
      </c>
      <c r="AC3" s="190">
        <v>45508351</v>
      </c>
      <c r="AD3" s="186">
        <f>IF(V3=0,0,AC3/V3)</f>
        <v>1.0212429827955276</v>
      </c>
      <c r="AE3" s="69">
        <f>IF(AD3 &lt;=1.1,1,0)</f>
        <v>1</v>
      </c>
      <c r="AF3" s="190">
        <v>2409623</v>
      </c>
      <c r="AG3" s="190">
        <v>620443</v>
      </c>
      <c r="AH3" s="69">
        <v>176</v>
      </c>
      <c r="AI3" s="69">
        <v>66</v>
      </c>
      <c r="AJ3" s="69">
        <v>0</v>
      </c>
      <c r="AK3" s="69">
        <v>0</v>
      </c>
      <c r="AL3" s="80">
        <v>75074</v>
      </c>
      <c r="AM3" s="80">
        <v>0</v>
      </c>
      <c r="AN3" s="69">
        <v>0</v>
      </c>
      <c r="AO3" s="69">
        <v>0</v>
      </c>
      <c r="AP3" s="80">
        <v>369025</v>
      </c>
      <c r="AQ3" s="80">
        <v>70927</v>
      </c>
      <c r="AR3" s="69">
        <v>0</v>
      </c>
      <c r="AS3" s="69">
        <v>0</v>
      </c>
      <c r="AT3" s="80">
        <v>0</v>
      </c>
      <c r="AU3" s="80">
        <v>0</v>
      </c>
      <c r="AV3" s="69">
        <v>0</v>
      </c>
      <c r="AW3" s="69">
        <v>0</v>
      </c>
      <c r="AX3" s="80">
        <v>0</v>
      </c>
      <c r="AY3" s="80">
        <v>0</v>
      </c>
      <c r="AZ3" s="69">
        <v>0</v>
      </c>
      <c r="BA3" s="69">
        <v>0</v>
      </c>
      <c r="BB3" s="80">
        <v>0</v>
      </c>
      <c r="BC3" s="80">
        <v>0</v>
      </c>
      <c r="BD3" s="69">
        <v>0</v>
      </c>
      <c r="BE3" s="69">
        <v>0</v>
      </c>
      <c r="BF3" s="80">
        <v>65721</v>
      </c>
      <c r="BG3" s="80">
        <v>0</v>
      </c>
      <c r="BH3" s="69">
        <v>0</v>
      </c>
      <c r="BI3" s="69">
        <v>0</v>
      </c>
      <c r="BJ3" s="80">
        <v>2853</v>
      </c>
      <c r="BK3" s="80">
        <v>0</v>
      </c>
      <c r="BL3" s="69">
        <v>0</v>
      </c>
      <c r="BM3" s="69">
        <v>0</v>
      </c>
      <c r="BN3" s="80">
        <v>0</v>
      </c>
      <c r="BO3" s="80">
        <v>0</v>
      </c>
      <c r="BP3" s="69">
        <v>0</v>
      </c>
      <c r="BQ3" s="69">
        <v>0</v>
      </c>
      <c r="BR3" s="80">
        <v>144178</v>
      </c>
      <c r="BS3" s="80">
        <v>0</v>
      </c>
      <c r="BT3" s="69">
        <v>0</v>
      </c>
      <c r="BU3" s="69">
        <v>0</v>
      </c>
      <c r="BV3" s="80">
        <v>0</v>
      </c>
      <c r="BW3" s="80">
        <v>0</v>
      </c>
      <c r="BX3" s="69">
        <v>0</v>
      </c>
      <c r="BY3" s="213">
        <v>0</v>
      </c>
      <c r="BZ3" s="80">
        <v>0</v>
      </c>
      <c r="CA3" s="80">
        <v>0</v>
      </c>
      <c r="CB3" s="69">
        <v>0</v>
      </c>
      <c r="CC3" s="69">
        <v>0</v>
      </c>
      <c r="CD3" s="80">
        <v>0</v>
      </c>
      <c r="CE3" s="80">
        <v>0</v>
      </c>
      <c r="CF3" s="69">
        <v>0</v>
      </c>
      <c r="CG3" s="69">
        <v>0</v>
      </c>
      <c r="CH3" s="80">
        <v>0</v>
      </c>
      <c r="CI3" s="80">
        <v>0</v>
      </c>
      <c r="CJ3" s="69">
        <v>0</v>
      </c>
      <c r="CK3" s="69">
        <v>0</v>
      </c>
      <c r="CL3" s="80">
        <v>656851</v>
      </c>
      <c r="CM3" s="80">
        <v>70927</v>
      </c>
      <c r="CN3" s="69" t="s">
        <v>537</v>
      </c>
      <c r="CO3" s="69" t="s">
        <v>538</v>
      </c>
      <c r="CP3" s="69" t="s">
        <v>514</v>
      </c>
      <c r="CQ3" s="69" t="s">
        <v>514</v>
      </c>
      <c r="CR3" s="69" t="s">
        <v>514</v>
      </c>
      <c r="CS3" s="69" t="s">
        <v>514</v>
      </c>
      <c r="CT3" s="68">
        <v>45902</v>
      </c>
      <c r="CU3" s="69" t="s">
        <v>723</v>
      </c>
      <c r="CV3" s="69" t="s">
        <v>724</v>
      </c>
      <c r="CW3" s="68" t="s">
        <v>168</v>
      </c>
      <c r="CX3" s="68">
        <v>45394</v>
      </c>
      <c r="CY3" s="69" t="s">
        <v>721</v>
      </c>
      <c r="CZ3" s="69" t="s">
        <v>725</v>
      </c>
      <c r="DA3" s="69" t="s">
        <v>192</v>
      </c>
      <c r="DB3" s="69">
        <v>49671695.979999997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69" customFormat="1">
      <c r="B4" s="69" t="s">
        <v>129</v>
      </c>
      <c r="C4" s="69" t="s">
        <v>441</v>
      </c>
      <c r="D4" s="69" t="s">
        <v>442</v>
      </c>
      <c r="E4" s="68">
        <v>44678</v>
      </c>
      <c r="F4" s="69" t="s">
        <v>721</v>
      </c>
      <c r="G4" s="69" t="s">
        <v>726</v>
      </c>
      <c r="H4" s="69">
        <v>2</v>
      </c>
      <c r="I4" s="69">
        <v>1</v>
      </c>
      <c r="J4" s="69">
        <v>300</v>
      </c>
      <c r="K4" s="69">
        <v>472</v>
      </c>
      <c r="L4" s="69">
        <v>471</v>
      </c>
      <c r="M4" s="186">
        <f t="shared" ref="M4:M13" si="0">IF(J4 = 0,0,(L4-AH4-AI4)/J4)</f>
        <v>0.9966666666666667</v>
      </c>
      <c r="N4" s="69">
        <f t="shared" ref="N4:N13" si="1">IF(G4&lt;&gt;"",IF(M4&lt;=1.2,1,0),0)</f>
        <v>1</v>
      </c>
      <c r="O4" s="69">
        <v>1</v>
      </c>
      <c r="P4" s="69">
        <v>0</v>
      </c>
      <c r="Q4" s="69">
        <v>0</v>
      </c>
      <c r="R4" s="69">
        <v>172</v>
      </c>
      <c r="S4" s="69">
        <v>0</v>
      </c>
      <c r="T4" s="190">
        <v>16756829</v>
      </c>
      <c r="U4" s="190">
        <v>150000</v>
      </c>
      <c r="V4" s="190">
        <v>16606829</v>
      </c>
      <c r="W4" s="190">
        <v>16756829</v>
      </c>
      <c r="X4" s="190">
        <v>16918647</v>
      </c>
      <c r="Y4" s="190">
        <v>0</v>
      </c>
      <c r="Z4" s="190">
        <v>-70500</v>
      </c>
      <c r="AA4" s="190">
        <v>-70500</v>
      </c>
      <c r="AB4" s="190">
        <v>16848147</v>
      </c>
      <c r="AC4" s="190">
        <v>16748453</v>
      </c>
      <c r="AD4" s="186">
        <f t="shared" ref="AD4:AD13" si="2">IF(V4=0,0,AC4/V4)</f>
        <v>1.0085280579453189</v>
      </c>
      <c r="AE4" s="69">
        <f t="shared" ref="AE4:AE13" si="3">IF(AD4 &lt;=1.1,1,0)</f>
        <v>1</v>
      </c>
      <c r="AF4" s="190">
        <v>-99694</v>
      </c>
      <c r="AG4" s="190">
        <v>0</v>
      </c>
      <c r="AH4" s="69">
        <v>136</v>
      </c>
      <c r="AI4" s="69">
        <v>36</v>
      </c>
      <c r="AJ4" s="69">
        <v>0</v>
      </c>
      <c r="AK4" s="69">
        <v>0</v>
      </c>
      <c r="AL4" s="80">
        <v>23670</v>
      </c>
      <c r="AM4" s="80">
        <v>0</v>
      </c>
      <c r="AN4" s="69">
        <v>0</v>
      </c>
      <c r="AO4" s="69">
        <v>0</v>
      </c>
      <c r="AP4" s="80">
        <v>0</v>
      </c>
      <c r="AQ4" s="80">
        <v>0</v>
      </c>
      <c r="AR4" s="69">
        <v>0</v>
      </c>
      <c r="AS4" s="69">
        <v>0</v>
      </c>
      <c r="AT4" s="80">
        <v>0</v>
      </c>
      <c r="AU4" s="80">
        <v>0</v>
      </c>
      <c r="AV4" s="69">
        <v>0</v>
      </c>
      <c r="AW4" s="69">
        <v>0</v>
      </c>
      <c r="AX4" s="80">
        <v>0</v>
      </c>
      <c r="AY4" s="80">
        <v>0</v>
      </c>
      <c r="AZ4" s="69">
        <v>0</v>
      </c>
      <c r="BA4" s="69">
        <v>0</v>
      </c>
      <c r="BB4" s="80">
        <v>0</v>
      </c>
      <c r="BC4" s="80">
        <v>0</v>
      </c>
      <c r="BD4" s="69">
        <v>0</v>
      </c>
      <c r="BE4" s="69">
        <v>0</v>
      </c>
      <c r="BF4" s="80">
        <v>0</v>
      </c>
      <c r="BG4" s="80">
        <v>0</v>
      </c>
      <c r="BH4" s="69">
        <v>0</v>
      </c>
      <c r="BI4" s="69">
        <v>0</v>
      </c>
      <c r="BJ4" s="80">
        <v>76501</v>
      </c>
      <c r="BK4" s="80">
        <v>0</v>
      </c>
      <c r="BL4" s="69">
        <v>0</v>
      </c>
      <c r="BM4" s="69">
        <v>0</v>
      </c>
      <c r="BN4" s="80">
        <v>0</v>
      </c>
      <c r="BO4" s="80">
        <v>0</v>
      </c>
      <c r="BP4" s="69">
        <v>0</v>
      </c>
      <c r="BQ4" s="69">
        <v>0</v>
      </c>
      <c r="BR4" s="80">
        <v>0</v>
      </c>
      <c r="BS4" s="80">
        <v>0</v>
      </c>
      <c r="BT4" s="69">
        <v>0</v>
      </c>
      <c r="BU4" s="69">
        <v>0</v>
      </c>
      <c r="BV4" s="80">
        <v>0</v>
      </c>
      <c r="BW4" s="80">
        <v>0</v>
      </c>
      <c r="BX4" s="69">
        <v>0</v>
      </c>
      <c r="BY4" s="213">
        <v>0</v>
      </c>
      <c r="BZ4" s="80">
        <v>0</v>
      </c>
      <c r="CA4" s="80">
        <v>0</v>
      </c>
      <c r="CB4" s="69">
        <v>0</v>
      </c>
      <c r="CC4" s="69">
        <v>0</v>
      </c>
      <c r="CD4" s="80">
        <v>0</v>
      </c>
      <c r="CE4" s="80">
        <v>0</v>
      </c>
      <c r="CF4" s="69">
        <v>0</v>
      </c>
      <c r="CG4" s="69">
        <v>0</v>
      </c>
      <c r="CH4" s="80">
        <v>0</v>
      </c>
      <c r="CI4" s="80">
        <v>0</v>
      </c>
      <c r="CJ4" s="69">
        <v>0</v>
      </c>
      <c r="CK4" s="69">
        <v>0</v>
      </c>
      <c r="CL4" s="80">
        <v>100171</v>
      </c>
      <c r="CM4" s="80">
        <v>0</v>
      </c>
      <c r="CN4" s="69" t="s">
        <v>527</v>
      </c>
      <c r="CO4" s="69" t="s">
        <v>528</v>
      </c>
      <c r="CP4" s="69" t="s">
        <v>514</v>
      </c>
      <c r="CQ4" s="69" t="s">
        <v>514</v>
      </c>
      <c r="CR4" s="69" t="s">
        <v>514</v>
      </c>
      <c r="CS4" s="69" t="s">
        <v>514</v>
      </c>
      <c r="CT4" s="68">
        <v>45923</v>
      </c>
      <c r="CU4" s="69" t="s">
        <v>723</v>
      </c>
      <c r="CV4" s="69" t="s">
        <v>724</v>
      </c>
      <c r="CW4" s="68" t="s">
        <v>168</v>
      </c>
      <c r="CX4" s="68">
        <v>45265</v>
      </c>
      <c r="CY4" s="69" t="s">
        <v>727</v>
      </c>
      <c r="CZ4" s="69" t="s">
        <v>725</v>
      </c>
      <c r="DA4" s="69" t="s">
        <v>191</v>
      </c>
      <c r="DB4" s="69">
        <v>17387334.579999998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69" customFormat="1">
      <c r="B5" s="69" t="s">
        <v>129</v>
      </c>
      <c r="C5" s="69" t="s">
        <v>193</v>
      </c>
      <c r="D5" s="69" t="s">
        <v>194</v>
      </c>
      <c r="E5" s="68">
        <v>44769</v>
      </c>
      <c r="F5" s="69" t="s">
        <v>723</v>
      </c>
      <c r="G5" s="69" t="s">
        <v>728</v>
      </c>
      <c r="H5" s="69">
        <v>1</v>
      </c>
      <c r="I5" s="69">
        <v>6</v>
      </c>
      <c r="J5" s="69">
        <v>225</v>
      </c>
      <c r="K5" s="69">
        <v>443</v>
      </c>
      <c r="L5" s="69">
        <v>443</v>
      </c>
      <c r="M5" s="186">
        <f t="shared" si="0"/>
        <v>1.0755555555555556</v>
      </c>
      <c r="N5" s="69">
        <f t="shared" si="1"/>
        <v>1</v>
      </c>
      <c r="O5" s="69">
        <v>0</v>
      </c>
      <c r="P5" s="69">
        <v>0</v>
      </c>
      <c r="Q5" s="69">
        <v>0</v>
      </c>
      <c r="R5" s="69">
        <v>201</v>
      </c>
      <c r="S5" s="69">
        <v>17</v>
      </c>
      <c r="T5" s="190">
        <v>4165582</v>
      </c>
      <c r="U5" s="190">
        <v>50000</v>
      </c>
      <c r="V5" s="190">
        <v>4115582</v>
      </c>
      <c r="W5" s="190">
        <v>4197230</v>
      </c>
      <c r="X5" s="190">
        <v>4319692</v>
      </c>
      <c r="Y5" s="190">
        <v>0</v>
      </c>
      <c r="Z5" s="190">
        <v>0</v>
      </c>
      <c r="AA5" s="190">
        <v>0</v>
      </c>
      <c r="AB5" s="190">
        <v>4319692</v>
      </c>
      <c r="AC5" s="190">
        <v>4254744</v>
      </c>
      <c r="AD5" s="186">
        <f t="shared" si="2"/>
        <v>1.03381344363932</v>
      </c>
      <c r="AE5" s="69">
        <f t="shared" si="3"/>
        <v>1</v>
      </c>
      <c r="AF5" s="190">
        <v>-56953</v>
      </c>
      <c r="AG5" s="190">
        <v>31648</v>
      </c>
      <c r="AH5" s="69">
        <v>155</v>
      </c>
      <c r="AI5" s="69">
        <v>46</v>
      </c>
      <c r="AJ5" s="69">
        <v>0</v>
      </c>
      <c r="AK5" s="69">
        <v>17</v>
      </c>
      <c r="AL5" s="80">
        <v>23652</v>
      </c>
      <c r="AM5" s="80">
        <v>0</v>
      </c>
      <c r="AN5" s="69">
        <v>0</v>
      </c>
      <c r="AO5" s="69">
        <v>0</v>
      </c>
      <c r="AP5" s="80">
        <v>0</v>
      </c>
      <c r="AQ5" s="80">
        <v>0</v>
      </c>
      <c r="AR5" s="69">
        <v>0</v>
      </c>
      <c r="AS5" s="69">
        <v>0</v>
      </c>
      <c r="AT5" s="80">
        <v>0</v>
      </c>
      <c r="AU5" s="80">
        <v>0</v>
      </c>
      <c r="AV5" s="69">
        <v>0</v>
      </c>
      <c r="AW5" s="69">
        <v>0</v>
      </c>
      <c r="AX5" s="80">
        <v>0</v>
      </c>
      <c r="AY5" s="80">
        <v>0</v>
      </c>
      <c r="AZ5" s="69">
        <v>0</v>
      </c>
      <c r="BA5" s="69">
        <v>0</v>
      </c>
      <c r="BB5" s="80">
        <v>0</v>
      </c>
      <c r="BC5" s="80">
        <v>0</v>
      </c>
      <c r="BD5" s="69">
        <v>0</v>
      </c>
      <c r="BE5" s="69">
        <v>0</v>
      </c>
      <c r="BF5" s="80">
        <v>0</v>
      </c>
      <c r="BG5" s="80">
        <v>0</v>
      </c>
      <c r="BH5" s="69">
        <v>0</v>
      </c>
      <c r="BI5" s="69">
        <v>0</v>
      </c>
      <c r="BJ5" s="80">
        <v>0</v>
      </c>
      <c r="BK5" s="80">
        <v>0</v>
      </c>
      <c r="BL5" s="69">
        <v>0</v>
      </c>
      <c r="BM5" s="69">
        <v>0</v>
      </c>
      <c r="BN5" s="80">
        <v>0</v>
      </c>
      <c r="BO5" s="80">
        <v>0</v>
      </c>
      <c r="BP5" s="69">
        <v>0</v>
      </c>
      <c r="BQ5" s="69">
        <v>0</v>
      </c>
      <c r="BR5" s="80">
        <v>0</v>
      </c>
      <c r="BS5" s="80">
        <v>0</v>
      </c>
      <c r="BT5" s="69">
        <v>0</v>
      </c>
      <c r="BU5" s="69">
        <v>0</v>
      </c>
      <c r="BV5" s="80">
        <v>0</v>
      </c>
      <c r="BW5" s="80">
        <v>0</v>
      </c>
      <c r="BX5" s="69">
        <v>0</v>
      </c>
      <c r="BY5" s="213">
        <v>0</v>
      </c>
      <c r="BZ5" s="80">
        <v>0</v>
      </c>
      <c r="CA5" s="80">
        <v>0</v>
      </c>
      <c r="CB5" s="69">
        <v>0</v>
      </c>
      <c r="CC5" s="69">
        <v>0</v>
      </c>
      <c r="CD5" s="80">
        <v>0</v>
      </c>
      <c r="CE5" s="80">
        <v>0</v>
      </c>
      <c r="CF5" s="69">
        <v>0</v>
      </c>
      <c r="CG5" s="69">
        <v>0</v>
      </c>
      <c r="CH5" s="80">
        <v>0</v>
      </c>
      <c r="CI5" s="80">
        <v>0</v>
      </c>
      <c r="CJ5" s="69">
        <v>0</v>
      </c>
      <c r="CK5" s="69">
        <v>17</v>
      </c>
      <c r="CL5" s="80">
        <v>23652</v>
      </c>
      <c r="CM5" s="80">
        <v>0</v>
      </c>
      <c r="CN5" s="69" t="s">
        <v>539</v>
      </c>
      <c r="CO5" s="69" t="s">
        <v>540</v>
      </c>
      <c r="CP5" s="69" t="s">
        <v>514</v>
      </c>
      <c r="CQ5" s="69" t="s">
        <v>514</v>
      </c>
      <c r="CR5" s="69" t="s">
        <v>514</v>
      </c>
      <c r="CS5" s="69" t="s">
        <v>514</v>
      </c>
      <c r="CT5" s="68">
        <v>45896</v>
      </c>
      <c r="CU5" s="69" t="s">
        <v>723</v>
      </c>
      <c r="CV5" s="69" t="s">
        <v>724</v>
      </c>
      <c r="CW5" s="68" t="s">
        <v>168</v>
      </c>
      <c r="CX5" s="68">
        <v>45674</v>
      </c>
      <c r="CY5" s="69" t="s">
        <v>729</v>
      </c>
      <c r="CZ5" s="69" t="s">
        <v>730</v>
      </c>
      <c r="DA5" s="69" t="s">
        <v>187</v>
      </c>
      <c r="DB5" s="69">
        <v>3563244.72</v>
      </c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</row>
    <row r="6" spans="1:1477" s="69" customFormat="1">
      <c r="B6" s="69" t="s">
        <v>129</v>
      </c>
      <c r="C6" s="69" t="s">
        <v>541</v>
      </c>
      <c r="D6" s="69" t="s">
        <v>731</v>
      </c>
      <c r="E6" s="68">
        <v>45350</v>
      </c>
      <c r="F6" s="69" t="s">
        <v>729</v>
      </c>
      <c r="G6" s="69" t="s">
        <v>725</v>
      </c>
      <c r="H6" s="69">
        <v>1</v>
      </c>
      <c r="I6" s="69">
        <v>0</v>
      </c>
      <c r="J6" s="69">
        <v>175</v>
      </c>
      <c r="K6" s="69">
        <v>207</v>
      </c>
      <c r="L6" s="69">
        <v>204</v>
      </c>
      <c r="M6" s="186">
        <f t="shared" si="0"/>
        <v>0.98285714285714287</v>
      </c>
      <c r="N6" s="69">
        <f t="shared" si="1"/>
        <v>1</v>
      </c>
      <c r="O6" s="69">
        <v>3</v>
      </c>
      <c r="P6" s="69">
        <v>0</v>
      </c>
      <c r="Q6" s="69">
        <v>0</v>
      </c>
      <c r="R6" s="69">
        <v>32</v>
      </c>
      <c r="S6" s="69">
        <v>0</v>
      </c>
      <c r="T6" s="190">
        <v>3084175</v>
      </c>
      <c r="U6" s="190">
        <v>50000</v>
      </c>
      <c r="V6" s="190">
        <v>3034175</v>
      </c>
      <c r="W6" s="190">
        <v>3084175</v>
      </c>
      <c r="X6" s="190">
        <v>3074445</v>
      </c>
      <c r="Y6" s="190">
        <v>0</v>
      </c>
      <c r="Z6" s="190">
        <v>0</v>
      </c>
      <c r="AA6" s="190">
        <v>0</v>
      </c>
      <c r="AB6" s="190">
        <v>3074445</v>
      </c>
      <c r="AC6" s="190">
        <v>3073651</v>
      </c>
      <c r="AD6" s="186">
        <f t="shared" si="2"/>
        <v>1.0130104558899866</v>
      </c>
      <c r="AE6" s="69">
        <f t="shared" si="3"/>
        <v>1</v>
      </c>
      <c r="AF6" s="190">
        <v>-795</v>
      </c>
      <c r="AG6" s="190">
        <v>0</v>
      </c>
      <c r="AH6" s="69">
        <v>14</v>
      </c>
      <c r="AI6" s="69">
        <v>18</v>
      </c>
      <c r="AJ6" s="69">
        <v>0</v>
      </c>
      <c r="AK6" s="69">
        <v>0</v>
      </c>
      <c r="AL6" s="80">
        <v>0</v>
      </c>
      <c r="AM6" s="80">
        <v>0</v>
      </c>
      <c r="AN6" s="69">
        <v>0</v>
      </c>
      <c r="AO6" s="69">
        <v>0</v>
      </c>
      <c r="AP6" s="80">
        <v>0</v>
      </c>
      <c r="AQ6" s="80">
        <v>0</v>
      </c>
      <c r="AR6" s="69">
        <v>0</v>
      </c>
      <c r="AS6" s="69">
        <v>0</v>
      </c>
      <c r="AT6" s="80">
        <v>0</v>
      </c>
      <c r="AU6" s="80">
        <v>0</v>
      </c>
      <c r="AV6" s="69">
        <v>0</v>
      </c>
      <c r="AW6" s="69">
        <v>0</v>
      </c>
      <c r="AX6" s="80">
        <v>0</v>
      </c>
      <c r="AY6" s="80">
        <v>0</v>
      </c>
      <c r="AZ6" s="69">
        <v>0</v>
      </c>
      <c r="BA6" s="69">
        <v>0</v>
      </c>
      <c r="BB6" s="80">
        <v>0</v>
      </c>
      <c r="BC6" s="80">
        <v>0</v>
      </c>
      <c r="BD6" s="69">
        <v>0</v>
      </c>
      <c r="BE6" s="69">
        <v>0</v>
      </c>
      <c r="BF6" s="80">
        <v>0</v>
      </c>
      <c r="BG6" s="80">
        <v>0</v>
      </c>
      <c r="BH6" s="69">
        <v>0</v>
      </c>
      <c r="BI6" s="69">
        <v>0</v>
      </c>
      <c r="BJ6" s="80">
        <v>0</v>
      </c>
      <c r="BK6" s="80">
        <v>0</v>
      </c>
      <c r="BL6" s="69">
        <v>0</v>
      </c>
      <c r="BM6" s="69">
        <v>0</v>
      </c>
      <c r="BN6" s="80">
        <v>0</v>
      </c>
      <c r="BO6" s="80">
        <v>0</v>
      </c>
      <c r="BP6" s="69">
        <v>0</v>
      </c>
      <c r="BQ6" s="69">
        <v>0</v>
      </c>
      <c r="BR6" s="80">
        <v>0</v>
      </c>
      <c r="BS6" s="80">
        <v>0</v>
      </c>
      <c r="BT6" s="69">
        <v>0</v>
      </c>
      <c r="BU6" s="69">
        <v>0</v>
      </c>
      <c r="BV6" s="80">
        <v>0</v>
      </c>
      <c r="BW6" s="80">
        <v>0</v>
      </c>
      <c r="BX6" s="69">
        <v>0</v>
      </c>
      <c r="BY6" s="213">
        <v>0</v>
      </c>
      <c r="BZ6" s="80">
        <v>0</v>
      </c>
      <c r="CA6" s="80">
        <v>0</v>
      </c>
      <c r="CB6" s="69">
        <v>0</v>
      </c>
      <c r="CC6" s="69">
        <v>0</v>
      </c>
      <c r="CD6" s="80">
        <v>0</v>
      </c>
      <c r="CE6" s="80">
        <v>0</v>
      </c>
      <c r="CF6" s="69">
        <v>0</v>
      </c>
      <c r="CG6" s="69">
        <v>0</v>
      </c>
      <c r="CH6" s="80">
        <v>0</v>
      </c>
      <c r="CI6" s="80">
        <v>0</v>
      </c>
      <c r="CJ6" s="69">
        <v>0</v>
      </c>
      <c r="CK6" s="69">
        <v>0</v>
      </c>
      <c r="CL6" s="80">
        <v>0</v>
      </c>
      <c r="CM6" s="80">
        <v>0</v>
      </c>
      <c r="CN6" s="69" t="s">
        <v>519</v>
      </c>
      <c r="CO6" s="69" t="s">
        <v>520</v>
      </c>
      <c r="CP6" s="69" t="s">
        <v>514</v>
      </c>
      <c r="CQ6" s="69" t="s">
        <v>514</v>
      </c>
      <c r="CR6" s="69" t="s">
        <v>514</v>
      </c>
      <c r="CS6" s="69" t="s">
        <v>514</v>
      </c>
      <c r="CT6" s="68">
        <v>45897</v>
      </c>
      <c r="CU6" s="69" t="s">
        <v>723</v>
      </c>
      <c r="CV6" s="69" t="s">
        <v>724</v>
      </c>
      <c r="CW6" s="68" t="s">
        <v>168</v>
      </c>
      <c r="CX6" s="68">
        <v>45778</v>
      </c>
      <c r="CY6" s="69" t="s">
        <v>721</v>
      </c>
      <c r="CZ6" s="69" t="s">
        <v>730</v>
      </c>
      <c r="DA6" s="69" t="s">
        <v>190</v>
      </c>
      <c r="DB6" s="69">
        <v>2364265.94</v>
      </c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</row>
    <row r="7" spans="1:1477" s="69" customFormat="1">
      <c r="B7" s="69" t="s">
        <v>129</v>
      </c>
      <c r="C7" s="69" t="s">
        <v>195</v>
      </c>
      <c r="D7" s="69" t="s">
        <v>196</v>
      </c>
      <c r="E7" s="68">
        <v>45378</v>
      </c>
      <c r="F7" s="69" t="s">
        <v>729</v>
      </c>
      <c r="G7" s="69" t="s">
        <v>725</v>
      </c>
      <c r="H7" s="69">
        <v>1</v>
      </c>
      <c r="I7" s="69">
        <v>1</v>
      </c>
      <c r="J7" s="69">
        <v>125</v>
      </c>
      <c r="K7" s="69">
        <v>192</v>
      </c>
      <c r="L7" s="69">
        <v>182</v>
      </c>
      <c r="M7" s="186">
        <f t="shared" si="0"/>
        <v>1.08</v>
      </c>
      <c r="N7" s="69">
        <f t="shared" si="1"/>
        <v>1</v>
      </c>
      <c r="O7" s="69">
        <v>10</v>
      </c>
      <c r="P7" s="69">
        <v>0</v>
      </c>
      <c r="Q7" s="69">
        <v>0</v>
      </c>
      <c r="R7" s="69">
        <v>47</v>
      </c>
      <c r="S7" s="69">
        <v>20</v>
      </c>
      <c r="T7" s="190">
        <v>1273662</v>
      </c>
      <c r="U7" s="190">
        <v>46380</v>
      </c>
      <c r="V7" s="190">
        <v>1227282</v>
      </c>
      <c r="W7" s="190">
        <v>1300460</v>
      </c>
      <c r="X7" s="190">
        <v>1232804</v>
      </c>
      <c r="Y7" s="190">
        <v>0</v>
      </c>
      <c r="Z7" s="190">
        <v>-22000</v>
      </c>
      <c r="AA7" s="190">
        <v>-22000</v>
      </c>
      <c r="AB7" s="190">
        <v>1210804</v>
      </c>
      <c r="AC7" s="190">
        <v>1210162</v>
      </c>
      <c r="AD7" s="186">
        <f t="shared" si="2"/>
        <v>0.98605047576677574</v>
      </c>
      <c r="AE7" s="69">
        <f t="shared" si="3"/>
        <v>1</v>
      </c>
      <c r="AF7" s="190">
        <v>-642</v>
      </c>
      <c r="AG7" s="190">
        <v>26799</v>
      </c>
      <c r="AH7" s="69">
        <v>27</v>
      </c>
      <c r="AI7" s="69">
        <v>20</v>
      </c>
      <c r="AJ7" s="69">
        <v>0</v>
      </c>
      <c r="AK7" s="69">
        <v>20</v>
      </c>
      <c r="AL7" s="80">
        <v>26799</v>
      </c>
      <c r="AM7" s="80">
        <v>0</v>
      </c>
      <c r="AN7" s="69">
        <v>0</v>
      </c>
      <c r="AO7" s="69">
        <v>0</v>
      </c>
      <c r="AP7" s="80">
        <v>0</v>
      </c>
      <c r="AQ7" s="80">
        <v>0</v>
      </c>
      <c r="AR7" s="69">
        <v>0</v>
      </c>
      <c r="AS7" s="69">
        <v>0</v>
      </c>
      <c r="AT7" s="80">
        <v>0</v>
      </c>
      <c r="AU7" s="80">
        <v>0</v>
      </c>
      <c r="AV7" s="69">
        <v>0</v>
      </c>
      <c r="AW7" s="69">
        <v>0</v>
      </c>
      <c r="AX7" s="80">
        <v>0</v>
      </c>
      <c r="AY7" s="80">
        <v>0</v>
      </c>
      <c r="AZ7" s="69">
        <v>0</v>
      </c>
      <c r="BA7" s="69">
        <v>0</v>
      </c>
      <c r="BB7" s="80">
        <v>0</v>
      </c>
      <c r="BC7" s="80">
        <v>0</v>
      </c>
      <c r="BD7" s="69">
        <v>0</v>
      </c>
      <c r="BE7" s="69">
        <v>0</v>
      </c>
      <c r="BF7" s="80">
        <v>0</v>
      </c>
      <c r="BG7" s="80">
        <v>0</v>
      </c>
      <c r="BH7" s="69">
        <v>0</v>
      </c>
      <c r="BI7" s="69">
        <v>0</v>
      </c>
      <c r="BJ7" s="80">
        <v>0</v>
      </c>
      <c r="BK7" s="80">
        <v>0</v>
      </c>
      <c r="BL7" s="69">
        <v>0</v>
      </c>
      <c r="BM7" s="69">
        <v>0</v>
      </c>
      <c r="BN7" s="80">
        <v>0</v>
      </c>
      <c r="BO7" s="80">
        <v>0</v>
      </c>
      <c r="BP7" s="69">
        <v>0</v>
      </c>
      <c r="BQ7" s="69">
        <v>0</v>
      </c>
      <c r="BR7" s="80">
        <v>0</v>
      </c>
      <c r="BS7" s="80">
        <v>0</v>
      </c>
      <c r="BT7" s="69">
        <v>0</v>
      </c>
      <c r="BU7" s="69">
        <v>0</v>
      </c>
      <c r="BV7" s="80">
        <v>0</v>
      </c>
      <c r="BW7" s="80">
        <v>0</v>
      </c>
      <c r="BX7" s="69">
        <v>0</v>
      </c>
      <c r="BY7" s="213">
        <v>0</v>
      </c>
      <c r="BZ7" s="80">
        <v>0</v>
      </c>
      <c r="CA7" s="80">
        <v>0</v>
      </c>
      <c r="CB7" s="69">
        <v>0</v>
      </c>
      <c r="CC7" s="69">
        <v>0</v>
      </c>
      <c r="CD7" s="80">
        <v>0</v>
      </c>
      <c r="CE7" s="80">
        <v>0</v>
      </c>
      <c r="CF7" s="69">
        <v>0</v>
      </c>
      <c r="CG7" s="69">
        <v>0</v>
      </c>
      <c r="CH7" s="80">
        <v>0</v>
      </c>
      <c r="CI7" s="80">
        <v>0</v>
      </c>
      <c r="CJ7" s="69">
        <v>0</v>
      </c>
      <c r="CK7" s="69">
        <v>20</v>
      </c>
      <c r="CL7" s="80">
        <v>26799</v>
      </c>
      <c r="CM7" s="80">
        <v>0</v>
      </c>
      <c r="CN7" s="69" t="s">
        <v>542</v>
      </c>
      <c r="CO7" s="69" t="s">
        <v>543</v>
      </c>
      <c r="CP7" s="69" t="s">
        <v>514</v>
      </c>
      <c r="CQ7" s="69" t="s">
        <v>514</v>
      </c>
      <c r="CR7" s="69" t="s">
        <v>514</v>
      </c>
      <c r="CS7" s="69" t="s">
        <v>514</v>
      </c>
      <c r="CT7" s="68">
        <v>45978</v>
      </c>
      <c r="CU7" s="69" t="s">
        <v>727</v>
      </c>
      <c r="CV7" s="69" t="s">
        <v>724</v>
      </c>
      <c r="CW7" s="68" t="s">
        <v>168</v>
      </c>
      <c r="CX7" s="68">
        <v>45849</v>
      </c>
      <c r="CY7" s="69" t="s">
        <v>723</v>
      </c>
      <c r="CZ7" s="69" t="s">
        <v>724</v>
      </c>
      <c r="DA7" s="69" t="s">
        <v>190</v>
      </c>
      <c r="DB7" s="69">
        <v>1109604.92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69" customFormat="1">
      <c r="B8" s="69" t="s">
        <v>129</v>
      </c>
      <c r="C8" s="69" t="s">
        <v>197</v>
      </c>
      <c r="D8" s="69" t="s">
        <v>198</v>
      </c>
      <c r="E8" s="68">
        <v>45014</v>
      </c>
      <c r="F8" s="69" t="s">
        <v>729</v>
      </c>
      <c r="G8" s="69" t="s">
        <v>728</v>
      </c>
      <c r="H8" s="69">
        <v>2</v>
      </c>
      <c r="I8" s="69">
        <v>5</v>
      </c>
      <c r="J8" s="69">
        <v>300</v>
      </c>
      <c r="K8" s="69">
        <v>577</v>
      </c>
      <c r="L8" s="69">
        <v>607</v>
      </c>
      <c r="M8" s="186">
        <f t="shared" si="0"/>
        <v>1.4366666666666668</v>
      </c>
      <c r="N8" s="69">
        <f t="shared" si="1"/>
        <v>0</v>
      </c>
      <c r="O8" s="69">
        <v>-30</v>
      </c>
      <c r="P8" s="69">
        <v>30</v>
      </c>
      <c r="Q8" s="69">
        <v>0</v>
      </c>
      <c r="R8" s="69">
        <v>176</v>
      </c>
      <c r="S8" s="69">
        <v>101</v>
      </c>
      <c r="T8" s="190">
        <v>11238774</v>
      </c>
      <c r="U8" s="190">
        <v>116686</v>
      </c>
      <c r="V8" s="190">
        <v>11122088</v>
      </c>
      <c r="W8" s="190">
        <v>11323365</v>
      </c>
      <c r="X8" s="190">
        <v>11568463</v>
      </c>
      <c r="Y8" s="190">
        <v>-143070</v>
      </c>
      <c r="Z8" s="190">
        <v>0</v>
      </c>
      <c r="AA8" s="190">
        <v>-143070</v>
      </c>
      <c r="AB8" s="190">
        <v>11425393</v>
      </c>
      <c r="AC8" s="190">
        <v>11519677</v>
      </c>
      <c r="AD8" s="186">
        <f t="shared" si="2"/>
        <v>1.0357476941380073</v>
      </c>
      <c r="AE8" s="69">
        <f t="shared" si="3"/>
        <v>1</v>
      </c>
      <c r="AF8" s="190">
        <v>104968</v>
      </c>
      <c r="AG8" s="190">
        <v>84591</v>
      </c>
      <c r="AH8" s="69">
        <v>129</v>
      </c>
      <c r="AI8" s="69">
        <v>47</v>
      </c>
      <c r="AJ8" s="69">
        <v>0</v>
      </c>
      <c r="AK8" s="69">
        <v>0</v>
      </c>
      <c r="AL8" s="80">
        <v>107185</v>
      </c>
      <c r="AM8" s="80">
        <v>0</v>
      </c>
      <c r="AN8" s="69">
        <v>0</v>
      </c>
      <c r="AO8" s="69">
        <v>101</v>
      </c>
      <c r="AP8" s="80">
        <v>5549</v>
      </c>
      <c r="AQ8" s="80">
        <v>0</v>
      </c>
      <c r="AR8" s="69">
        <v>0</v>
      </c>
      <c r="AS8" s="69">
        <v>0</v>
      </c>
      <c r="AT8" s="80">
        <v>0</v>
      </c>
      <c r="AU8" s="80">
        <v>0</v>
      </c>
      <c r="AV8" s="69">
        <v>0</v>
      </c>
      <c r="AW8" s="69">
        <v>0</v>
      </c>
      <c r="AX8" s="80">
        <v>0</v>
      </c>
      <c r="AY8" s="80">
        <v>0</v>
      </c>
      <c r="AZ8" s="69">
        <v>0</v>
      </c>
      <c r="BA8" s="69">
        <v>0</v>
      </c>
      <c r="BB8" s="80">
        <v>0</v>
      </c>
      <c r="BC8" s="80">
        <v>0</v>
      </c>
      <c r="BD8" s="69">
        <v>0</v>
      </c>
      <c r="BE8" s="69">
        <v>0</v>
      </c>
      <c r="BF8" s="80">
        <v>0</v>
      </c>
      <c r="BG8" s="80">
        <v>0</v>
      </c>
      <c r="BH8" s="69">
        <v>0</v>
      </c>
      <c r="BI8" s="69">
        <v>0</v>
      </c>
      <c r="BJ8" s="80">
        <v>1759</v>
      </c>
      <c r="BK8" s="80">
        <v>0</v>
      </c>
      <c r="BL8" s="69">
        <v>0</v>
      </c>
      <c r="BM8" s="69">
        <v>0</v>
      </c>
      <c r="BN8" s="80">
        <v>0</v>
      </c>
      <c r="BO8" s="80">
        <v>0</v>
      </c>
      <c r="BP8" s="69">
        <v>0</v>
      </c>
      <c r="BQ8" s="69">
        <v>0</v>
      </c>
      <c r="BR8" s="80">
        <v>0</v>
      </c>
      <c r="BS8" s="80">
        <v>0</v>
      </c>
      <c r="BT8" s="69">
        <v>0</v>
      </c>
      <c r="BU8" s="69">
        <v>0</v>
      </c>
      <c r="BV8" s="80">
        <v>0</v>
      </c>
      <c r="BW8" s="80">
        <v>0</v>
      </c>
      <c r="BX8" s="69">
        <v>0</v>
      </c>
      <c r="BY8" s="213">
        <v>0</v>
      </c>
      <c r="BZ8" s="80">
        <v>0</v>
      </c>
      <c r="CA8" s="80">
        <v>0</v>
      </c>
      <c r="CB8" s="69">
        <v>0</v>
      </c>
      <c r="CC8" s="69">
        <v>0</v>
      </c>
      <c r="CD8" s="80">
        <v>0</v>
      </c>
      <c r="CE8" s="80">
        <v>0</v>
      </c>
      <c r="CF8" s="69">
        <v>0</v>
      </c>
      <c r="CG8" s="69">
        <v>0</v>
      </c>
      <c r="CH8" s="80">
        <v>0</v>
      </c>
      <c r="CI8" s="80">
        <v>0</v>
      </c>
      <c r="CJ8" s="69">
        <v>0</v>
      </c>
      <c r="CK8" s="69">
        <v>101</v>
      </c>
      <c r="CL8" s="80">
        <v>114493</v>
      </c>
      <c r="CM8" s="80">
        <v>0</v>
      </c>
      <c r="CN8" s="69" t="s">
        <v>544</v>
      </c>
      <c r="CO8" s="69" t="s">
        <v>545</v>
      </c>
      <c r="CP8" s="69" t="s">
        <v>514</v>
      </c>
      <c r="CQ8" s="69" t="s">
        <v>514</v>
      </c>
      <c r="CR8" s="69" t="s">
        <v>514</v>
      </c>
      <c r="CS8" s="69" t="s">
        <v>514</v>
      </c>
      <c r="CT8" s="68">
        <v>45918</v>
      </c>
      <c r="CU8" s="69" t="s">
        <v>723</v>
      </c>
      <c r="CV8" s="69" t="s">
        <v>724</v>
      </c>
      <c r="CW8" s="68" t="s">
        <v>168</v>
      </c>
      <c r="CX8" s="68">
        <v>45772</v>
      </c>
      <c r="CY8" s="69" t="s">
        <v>721</v>
      </c>
      <c r="CZ8" s="69" t="s">
        <v>730</v>
      </c>
      <c r="DA8" s="69" t="s">
        <v>192</v>
      </c>
      <c r="DB8" s="69">
        <v>12534705.289999999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69" customFormat="1">
      <c r="B9" s="69" t="s">
        <v>129</v>
      </c>
      <c r="C9" s="69" t="s">
        <v>200</v>
      </c>
      <c r="D9" s="69" t="s">
        <v>201</v>
      </c>
      <c r="E9" s="68">
        <v>45245</v>
      </c>
      <c r="F9" s="69" t="s">
        <v>727</v>
      </c>
      <c r="G9" s="69" t="s">
        <v>725</v>
      </c>
      <c r="H9" s="69">
        <v>2</v>
      </c>
      <c r="I9" s="69">
        <v>4</v>
      </c>
      <c r="J9" s="69">
        <v>225</v>
      </c>
      <c r="K9" s="69">
        <v>301</v>
      </c>
      <c r="L9" s="69">
        <v>330</v>
      </c>
      <c r="M9" s="186">
        <f t="shared" si="0"/>
        <v>1.1777777777777778</v>
      </c>
      <c r="N9" s="69">
        <f t="shared" si="1"/>
        <v>1</v>
      </c>
      <c r="O9" s="69">
        <v>-29</v>
      </c>
      <c r="P9" s="69">
        <v>29</v>
      </c>
      <c r="Q9" s="69">
        <v>0</v>
      </c>
      <c r="R9" s="69">
        <v>65</v>
      </c>
      <c r="S9" s="69">
        <v>11</v>
      </c>
      <c r="T9" s="190">
        <v>3945642</v>
      </c>
      <c r="U9" s="190">
        <v>68014</v>
      </c>
      <c r="V9" s="190">
        <v>3877628</v>
      </c>
      <c r="W9" s="190">
        <v>4078353</v>
      </c>
      <c r="X9" s="190">
        <v>4013289</v>
      </c>
      <c r="Y9" s="190">
        <v>-76850</v>
      </c>
      <c r="Z9" s="190">
        <v>0</v>
      </c>
      <c r="AA9" s="190">
        <v>-76850</v>
      </c>
      <c r="AB9" s="190">
        <v>3936439</v>
      </c>
      <c r="AC9" s="190">
        <v>3832582</v>
      </c>
      <c r="AD9" s="186">
        <f t="shared" si="2"/>
        <v>0.98838310431016074</v>
      </c>
      <c r="AE9" s="69">
        <f t="shared" si="3"/>
        <v>1</v>
      </c>
      <c r="AF9" s="190">
        <v>-14467</v>
      </c>
      <c r="AG9" s="190">
        <v>132711</v>
      </c>
      <c r="AH9" s="69">
        <v>40</v>
      </c>
      <c r="AI9" s="69">
        <v>25</v>
      </c>
      <c r="AJ9" s="69">
        <v>0</v>
      </c>
      <c r="AK9" s="69">
        <v>9</v>
      </c>
      <c r="AL9" s="80">
        <v>43321</v>
      </c>
      <c r="AM9" s="80">
        <v>0</v>
      </c>
      <c r="AN9" s="69">
        <v>0</v>
      </c>
      <c r="AO9" s="69">
        <v>2</v>
      </c>
      <c r="AP9" s="80">
        <v>1733</v>
      </c>
      <c r="AQ9" s="80">
        <v>0</v>
      </c>
      <c r="AR9" s="69">
        <v>0</v>
      </c>
      <c r="AS9" s="69">
        <v>0</v>
      </c>
      <c r="AT9" s="80">
        <v>0</v>
      </c>
      <c r="AU9" s="80">
        <v>0</v>
      </c>
      <c r="AV9" s="69">
        <v>0</v>
      </c>
      <c r="AW9" s="69">
        <v>0</v>
      </c>
      <c r="AX9" s="80">
        <v>0</v>
      </c>
      <c r="AY9" s="80">
        <v>0</v>
      </c>
      <c r="AZ9" s="69">
        <v>0</v>
      </c>
      <c r="BA9" s="69">
        <v>0</v>
      </c>
      <c r="BB9" s="80">
        <v>0</v>
      </c>
      <c r="BC9" s="80">
        <v>0</v>
      </c>
      <c r="BD9" s="69">
        <v>0</v>
      </c>
      <c r="BE9" s="69">
        <v>0</v>
      </c>
      <c r="BF9" s="80">
        <v>0</v>
      </c>
      <c r="BG9" s="80">
        <v>0</v>
      </c>
      <c r="BH9" s="69">
        <v>0</v>
      </c>
      <c r="BI9" s="69">
        <v>0</v>
      </c>
      <c r="BJ9" s="80">
        <v>0</v>
      </c>
      <c r="BK9" s="80">
        <v>0</v>
      </c>
      <c r="BL9" s="69">
        <v>0</v>
      </c>
      <c r="BM9" s="69">
        <v>0</v>
      </c>
      <c r="BN9" s="80">
        <v>0</v>
      </c>
      <c r="BO9" s="80">
        <v>0</v>
      </c>
      <c r="BP9" s="69">
        <v>0</v>
      </c>
      <c r="BQ9" s="69">
        <v>0</v>
      </c>
      <c r="BR9" s="80">
        <v>0</v>
      </c>
      <c r="BS9" s="80">
        <v>0</v>
      </c>
      <c r="BT9" s="69">
        <v>0</v>
      </c>
      <c r="BU9" s="69">
        <v>0</v>
      </c>
      <c r="BV9" s="80">
        <v>0</v>
      </c>
      <c r="BW9" s="80">
        <v>0</v>
      </c>
      <c r="BX9" s="69">
        <v>0</v>
      </c>
      <c r="BY9" s="213">
        <v>0</v>
      </c>
      <c r="BZ9" s="80">
        <v>0</v>
      </c>
      <c r="CA9" s="80">
        <v>0</v>
      </c>
      <c r="CB9" s="69">
        <v>0</v>
      </c>
      <c r="CC9" s="69">
        <v>0</v>
      </c>
      <c r="CD9" s="80">
        <v>0</v>
      </c>
      <c r="CE9" s="80">
        <v>0</v>
      </c>
      <c r="CF9" s="69">
        <v>0</v>
      </c>
      <c r="CG9" s="69">
        <v>0</v>
      </c>
      <c r="CH9" s="80">
        <v>0</v>
      </c>
      <c r="CI9" s="80">
        <v>0</v>
      </c>
      <c r="CJ9" s="69">
        <v>0</v>
      </c>
      <c r="CK9" s="69">
        <v>11</v>
      </c>
      <c r="CL9" s="80">
        <v>45054</v>
      </c>
      <c r="CM9" s="80">
        <v>0</v>
      </c>
      <c r="CN9" s="69" t="s">
        <v>546</v>
      </c>
      <c r="CO9" s="69" t="s">
        <v>547</v>
      </c>
      <c r="CP9" s="69" t="s">
        <v>514</v>
      </c>
      <c r="CQ9" s="69" t="s">
        <v>514</v>
      </c>
      <c r="CR9" s="69" t="s">
        <v>514</v>
      </c>
      <c r="CS9" s="69" t="s">
        <v>514</v>
      </c>
      <c r="CT9" s="68">
        <v>45840</v>
      </c>
      <c r="CU9" s="69" t="s">
        <v>723</v>
      </c>
      <c r="CV9" s="69" t="s">
        <v>724</v>
      </c>
      <c r="CW9" s="68" t="s">
        <v>168</v>
      </c>
      <c r="CX9" s="68">
        <v>45736</v>
      </c>
      <c r="CY9" s="69" t="s">
        <v>729</v>
      </c>
      <c r="CZ9" s="69" t="s">
        <v>730</v>
      </c>
      <c r="DA9" s="69" t="s">
        <v>192</v>
      </c>
      <c r="DB9" s="69">
        <v>5005578.3899999997</v>
      </c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</row>
    <row r="10" spans="1:1477" s="69" customFormat="1">
      <c r="B10" s="69" t="s">
        <v>129</v>
      </c>
      <c r="C10" s="69" t="s">
        <v>202</v>
      </c>
      <c r="D10" s="69" t="s">
        <v>203</v>
      </c>
      <c r="E10" s="68">
        <v>45350</v>
      </c>
      <c r="F10" s="69" t="s">
        <v>729</v>
      </c>
      <c r="G10" s="69" t="s">
        <v>725</v>
      </c>
      <c r="H10" s="69">
        <v>1</v>
      </c>
      <c r="I10" s="69">
        <v>2</v>
      </c>
      <c r="J10" s="69">
        <v>100</v>
      </c>
      <c r="K10" s="69">
        <v>207</v>
      </c>
      <c r="L10" s="69">
        <v>206</v>
      </c>
      <c r="M10" s="186">
        <f t="shared" si="0"/>
        <v>1.28</v>
      </c>
      <c r="N10" s="69">
        <f t="shared" si="1"/>
        <v>0</v>
      </c>
      <c r="O10" s="69">
        <v>1</v>
      </c>
      <c r="P10" s="69">
        <v>0</v>
      </c>
      <c r="Q10" s="69">
        <v>0</v>
      </c>
      <c r="R10" s="69">
        <v>107</v>
      </c>
      <c r="S10" s="69">
        <v>0</v>
      </c>
      <c r="T10" s="190">
        <v>1036497</v>
      </c>
      <c r="U10" s="190">
        <v>45938</v>
      </c>
      <c r="V10" s="190">
        <v>990559</v>
      </c>
      <c r="W10" s="190">
        <v>1074999</v>
      </c>
      <c r="X10" s="190">
        <v>1074468</v>
      </c>
      <c r="Y10" s="190">
        <v>0</v>
      </c>
      <c r="Z10" s="190">
        <v>0</v>
      </c>
      <c r="AA10" s="190">
        <v>0</v>
      </c>
      <c r="AB10" s="190">
        <v>1074468</v>
      </c>
      <c r="AC10" s="190">
        <v>1035967</v>
      </c>
      <c r="AD10" s="186">
        <f t="shared" si="2"/>
        <v>1.0458407828307046</v>
      </c>
      <c r="AE10" s="69">
        <f t="shared" si="3"/>
        <v>1</v>
      </c>
      <c r="AF10" s="190">
        <v>0</v>
      </c>
      <c r="AG10" s="190">
        <v>38502</v>
      </c>
      <c r="AH10" s="69">
        <v>57</v>
      </c>
      <c r="AI10" s="69">
        <v>21</v>
      </c>
      <c r="AJ10" s="69">
        <v>0</v>
      </c>
      <c r="AK10" s="69">
        <v>0</v>
      </c>
      <c r="AL10" s="80">
        <v>0</v>
      </c>
      <c r="AM10" s="80">
        <v>0</v>
      </c>
      <c r="AN10" s="69">
        <v>0</v>
      </c>
      <c r="AO10" s="69">
        <v>0</v>
      </c>
      <c r="AP10" s="80">
        <v>0</v>
      </c>
      <c r="AQ10" s="80">
        <v>0</v>
      </c>
      <c r="AR10" s="69">
        <v>0</v>
      </c>
      <c r="AS10" s="69">
        <v>0</v>
      </c>
      <c r="AT10" s="80">
        <v>0</v>
      </c>
      <c r="AU10" s="80">
        <v>0</v>
      </c>
      <c r="AV10" s="69">
        <v>0</v>
      </c>
      <c r="AW10" s="69">
        <v>0</v>
      </c>
      <c r="AX10" s="80">
        <v>0</v>
      </c>
      <c r="AY10" s="80">
        <v>0</v>
      </c>
      <c r="AZ10" s="69">
        <v>0</v>
      </c>
      <c r="BA10" s="69">
        <v>0</v>
      </c>
      <c r="BB10" s="80">
        <v>0</v>
      </c>
      <c r="BC10" s="80">
        <v>0</v>
      </c>
      <c r="BD10" s="69">
        <v>29</v>
      </c>
      <c r="BE10" s="69">
        <v>0</v>
      </c>
      <c r="BF10" s="80">
        <v>0</v>
      </c>
      <c r="BG10" s="80">
        <v>0</v>
      </c>
      <c r="BH10" s="69">
        <v>0</v>
      </c>
      <c r="BI10" s="69">
        <v>0</v>
      </c>
      <c r="BJ10" s="80">
        <v>0</v>
      </c>
      <c r="BK10" s="80">
        <v>0</v>
      </c>
      <c r="BL10" s="69">
        <v>0</v>
      </c>
      <c r="BM10" s="69">
        <v>0</v>
      </c>
      <c r="BN10" s="80">
        <v>0</v>
      </c>
      <c r="BO10" s="80">
        <v>0</v>
      </c>
      <c r="BP10" s="69">
        <v>0</v>
      </c>
      <c r="BQ10" s="69">
        <v>0</v>
      </c>
      <c r="BR10" s="80">
        <v>0</v>
      </c>
      <c r="BS10" s="80">
        <v>0</v>
      </c>
      <c r="BT10" s="69">
        <v>0</v>
      </c>
      <c r="BU10" s="69">
        <v>0</v>
      </c>
      <c r="BV10" s="80">
        <v>0</v>
      </c>
      <c r="BW10" s="80">
        <v>0</v>
      </c>
      <c r="BX10" s="69">
        <v>0</v>
      </c>
      <c r="BY10" s="213">
        <v>0</v>
      </c>
      <c r="BZ10" s="80">
        <v>0</v>
      </c>
      <c r="CA10" s="80">
        <v>0</v>
      </c>
      <c r="CB10" s="69">
        <v>0</v>
      </c>
      <c r="CC10" s="69">
        <v>0</v>
      </c>
      <c r="CD10" s="80">
        <v>0</v>
      </c>
      <c r="CE10" s="80">
        <v>0</v>
      </c>
      <c r="CF10" s="69">
        <v>0</v>
      </c>
      <c r="CG10" s="69">
        <v>0</v>
      </c>
      <c r="CH10" s="80">
        <v>0</v>
      </c>
      <c r="CI10" s="80">
        <v>0</v>
      </c>
      <c r="CJ10" s="69">
        <v>29</v>
      </c>
      <c r="CK10" s="69">
        <v>0</v>
      </c>
      <c r="CL10" s="80">
        <v>0</v>
      </c>
      <c r="CM10" s="80">
        <v>0</v>
      </c>
      <c r="CN10" s="69" t="s">
        <v>542</v>
      </c>
      <c r="CO10" s="69" t="s">
        <v>543</v>
      </c>
      <c r="CP10" s="69" t="s">
        <v>514</v>
      </c>
      <c r="CQ10" s="69" t="s">
        <v>514</v>
      </c>
      <c r="CR10" s="69" t="s">
        <v>514</v>
      </c>
      <c r="CS10" s="69" t="s">
        <v>514</v>
      </c>
      <c r="CT10" s="68">
        <v>45876</v>
      </c>
      <c r="CU10" s="69" t="s">
        <v>723</v>
      </c>
      <c r="CV10" s="69" t="s">
        <v>724</v>
      </c>
      <c r="CW10" s="68" t="s">
        <v>168</v>
      </c>
      <c r="CX10" s="68">
        <v>45693</v>
      </c>
      <c r="CY10" s="69" t="s">
        <v>729</v>
      </c>
      <c r="CZ10" s="69" t="s">
        <v>730</v>
      </c>
      <c r="DA10" s="69" t="s">
        <v>190</v>
      </c>
      <c r="DB10" s="69">
        <v>1164568.56</v>
      </c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</row>
    <row r="11" spans="1:1477" s="69" customFormat="1">
      <c r="B11" s="69" t="s">
        <v>129</v>
      </c>
      <c r="C11" s="69" t="s">
        <v>204</v>
      </c>
      <c r="D11" s="69" t="s">
        <v>205</v>
      </c>
      <c r="E11" s="68">
        <v>45245</v>
      </c>
      <c r="F11" s="69" t="s">
        <v>727</v>
      </c>
      <c r="G11" s="69" t="s">
        <v>725</v>
      </c>
      <c r="H11" s="69">
        <v>2</v>
      </c>
      <c r="I11" s="69">
        <v>1</v>
      </c>
      <c r="J11" s="69">
        <v>200</v>
      </c>
      <c r="K11" s="69">
        <v>310</v>
      </c>
      <c r="L11" s="69">
        <v>310</v>
      </c>
      <c r="M11" s="186">
        <f t="shared" si="0"/>
        <v>1.08</v>
      </c>
      <c r="N11" s="69">
        <f t="shared" si="1"/>
        <v>1</v>
      </c>
      <c r="O11" s="69">
        <v>0</v>
      </c>
      <c r="P11" s="69">
        <v>0</v>
      </c>
      <c r="Q11" s="69">
        <v>0</v>
      </c>
      <c r="R11" s="69">
        <v>94</v>
      </c>
      <c r="S11" s="69">
        <v>16</v>
      </c>
      <c r="T11" s="190">
        <v>6196035</v>
      </c>
      <c r="U11" s="190">
        <v>68350</v>
      </c>
      <c r="V11" s="190">
        <v>6127685</v>
      </c>
      <c r="W11" s="190">
        <v>6206737</v>
      </c>
      <c r="X11" s="190">
        <v>6556044</v>
      </c>
      <c r="Y11" s="190">
        <v>0</v>
      </c>
      <c r="Z11" s="190">
        <v>0</v>
      </c>
      <c r="AA11" s="190">
        <v>0</v>
      </c>
      <c r="AB11" s="190">
        <v>6556044</v>
      </c>
      <c r="AC11" s="190">
        <v>6524950</v>
      </c>
      <c r="AD11" s="186">
        <f t="shared" si="2"/>
        <v>1.0648311719678802</v>
      </c>
      <c r="AE11" s="69">
        <f t="shared" si="3"/>
        <v>1</v>
      </c>
      <c r="AF11" s="190">
        <v>-31093</v>
      </c>
      <c r="AG11" s="190">
        <v>10701</v>
      </c>
      <c r="AH11" s="69">
        <v>70</v>
      </c>
      <c r="AI11" s="69">
        <v>24</v>
      </c>
      <c r="AJ11" s="69">
        <v>0</v>
      </c>
      <c r="AK11" s="69">
        <v>16</v>
      </c>
      <c r="AL11" s="80">
        <v>12210</v>
      </c>
      <c r="AM11" s="80">
        <v>0</v>
      </c>
      <c r="AN11" s="69">
        <v>0</v>
      </c>
      <c r="AO11" s="69">
        <v>0</v>
      </c>
      <c r="AP11" s="80">
        <v>19772</v>
      </c>
      <c r="AQ11" s="80">
        <v>0</v>
      </c>
      <c r="AR11" s="69">
        <v>0</v>
      </c>
      <c r="AS11" s="69">
        <v>0</v>
      </c>
      <c r="AT11" s="80">
        <v>0</v>
      </c>
      <c r="AU11" s="80">
        <v>0</v>
      </c>
      <c r="AV11" s="69">
        <v>0</v>
      </c>
      <c r="AW11" s="69">
        <v>0</v>
      </c>
      <c r="AX11" s="80">
        <v>0</v>
      </c>
      <c r="AY11" s="80">
        <v>0</v>
      </c>
      <c r="AZ11" s="69">
        <v>0</v>
      </c>
      <c r="BA11" s="69">
        <v>0</v>
      </c>
      <c r="BB11" s="80">
        <v>0</v>
      </c>
      <c r="BC11" s="80">
        <v>0</v>
      </c>
      <c r="BD11" s="69">
        <v>0</v>
      </c>
      <c r="BE11" s="69">
        <v>0</v>
      </c>
      <c r="BF11" s="80">
        <v>0</v>
      </c>
      <c r="BG11" s="80">
        <v>0</v>
      </c>
      <c r="BH11" s="69">
        <v>0</v>
      </c>
      <c r="BI11" s="69">
        <v>0</v>
      </c>
      <c r="BJ11" s="80">
        <v>0</v>
      </c>
      <c r="BK11" s="80">
        <v>0</v>
      </c>
      <c r="BL11" s="69">
        <v>0</v>
      </c>
      <c r="BM11" s="69">
        <v>0</v>
      </c>
      <c r="BN11" s="80">
        <v>0</v>
      </c>
      <c r="BO11" s="80">
        <v>0</v>
      </c>
      <c r="BP11" s="69">
        <v>0</v>
      </c>
      <c r="BQ11" s="69">
        <v>0</v>
      </c>
      <c r="BR11" s="80">
        <v>0</v>
      </c>
      <c r="BS11" s="80">
        <v>0</v>
      </c>
      <c r="BT11" s="69">
        <v>0</v>
      </c>
      <c r="BU11" s="69">
        <v>0</v>
      </c>
      <c r="BV11" s="80">
        <v>0</v>
      </c>
      <c r="BW11" s="80">
        <v>0</v>
      </c>
      <c r="BX11" s="69">
        <v>0</v>
      </c>
      <c r="BY11" s="213">
        <v>0</v>
      </c>
      <c r="BZ11" s="80">
        <v>0</v>
      </c>
      <c r="CA11" s="80">
        <v>0</v>
      </c>
      <c r="CB11" s="69">
        <v>0</v>
      </c>
      <c r="CC11" s="69">
        <v>0</v>
      </c>
      <c r="CD11" s="80">
        <v>0</v>
      </c>
      <c r="CE11" s="80">
        <v>0</v>
      </c>
      <c r="CF11" s="69">
        <v>0</v>
      </c>
      <c r="CG11" s="69">
        <v>0</v>
      </c>
      <c r="CH11" s="80">
        <v>0</v>
      </c>
      <c r="CI11" s="80">
        <v>0</v>
      </c>
      <c r="CJ11" s="69">
        <v>0</v>
      </c>
      <c r="CK11" s="69">
        <v>16</v>
      </c>
      <c r="CL11" s="80">
        <v>31982</v>
      </c>
      <c r="CM11" s="80">
        <v>0</v>
      </c>
      <c r="CN11" s="69" t="s">
        <v>521</v>
      </c>
      <c r="CO11" s="69" t="s">
        <v>522</v>
      </c>
      <c r="CP11" s="69" t="s">
        <v>514</v>
      </c>
      <c r="CQ11" s="69" t="s">
        <v>514</v>
      </c>
      <c r="CR11" s="69" t="s">
        <v>514</v>
      </c>
      <c r="CS11" s="69" t="s">
        <v>514</v>
      </c>
      <c r="CT11" s="68">
        <v>45863</v>
      </c>
      <c r="CU11" s="69" t="s">
        <v>723</v>
      </c>
      <c r="CV11" s="69" t="s">
        <v>724</v>
      </c>
      <c r="CW11" s="68" t="s">
        <v>168</v>
      </c>
      <c r="CX11" s="68">
        <v>45749</v>
      </c>
      <c r="CY11" s="69" t="s">
        <v>721</v>
      </c>
      <c r="CZ11" s="69" t="s">
        <v>730</v>
      </c>
      <c r="DA11" s="69" t="s">
        <v>199</v>
      </c>
      <c r="DB11" s="69">
        <v>6886950.71</v>
      </c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</row>
    <row r="12" spans="1:1477" s="69" customFormat="1">
      <c r="B12" s="69" t="s">
        <v>129</v>
      </c>
      <c r="C12" s="69" t="s">
        <v>206</v>
      </c>
      <c r="D12" s="69" t="s">
        <v>207</v>
      </c>
      <c r="E12" s="68">
        <v>45322</v>
      </c>
      <c r="F12" s="69" t="s">
        <v>729</v>
      </c>
      <c r="G12" s="69" t="s">
        <v>725</v>
      </c>
      <c r="H12" s="69">
        <v>2</v>
      </c>
      <c r="I12" s="69">
        <v>3</v>
      </c>
      <c r="J12" s="69">
        <v>175</v>
      </c>
      <c r="K12" s="69">
        <v>235</v>
      </c>
      <c r="L12" s="69">
        <v>235</v>
      </c>
      <c r="M12" s="186">
        <f t="shared" si="0"/>
        <v>1.1200000000000001</v>
      </c>
      <c r="N12" s="69">
        <f t="shared" si="1"/>
        <v>1</v>
      </c>
      <c r="O12" s="69">
        <v>0</v>
      </c>
      <c r="P12" s="69">
        <v>0</v>
      </c>
      <c r="Q12" s="69">
        <v>0</v>
      </c>
      <c r="R12" s="69">
        <v>39</v>
      </c>
      <c r="S12" s="69">
        <v>21</v>
      </c>
      <c r="T12" s="190">
        <v>4742624</v>
      </c>
      <c r="U12" s="190">
        <v>50000</v>
      </c>
      <c r="V12" s="190">
        <v>4692624</v>
      </c>
      <c r="W12" s="190">
        <v>4787027</v>
      </c>
      <c r="X12" s="190">
        <v>4779994</v>
      </c>
      <c r="Y12" s="190">
        <v>0</v>
      </c>
      <c r="Z12" s="190">
        <v>0</v>
      </c>
      <c r="AA12" s="190">
        <v>0</v>
      </c>
      <c r="AB12" s="190">
        <v>4779994</v>
      </c>
      <c r="AC12" s="190">
        <v>4777172</v>
      </c>
      <c r="AD12" s="186">
        <f t="shared" si="2"/>
        <v>1.0180172116922217</v>
      </c>
      <c r="AE12" s="69">
        <f t="shared" si="3"/>
        <v>1</v>
      </c>
      <c r="AF12" s="190">
        <v>-2822</v>
      </c>
      <c r="AG12" s="190">
        <v>44403</v>
      </c>
      <c r="AH12" s="69">
        <v>18</v>
      </c>
      <c r="AI12" s="69">
        <v>21</v>
      </c>
      <c r="AJ12" s="69">
        <v>0</v>
      </c>
      <c r="AK12" s="69">
        <v>0</v>
      </c>
      <c r="AL12" s="80">
        <v>0</v>
      </c>
      <c r="AM12" s="80">
        <v>0</v>
      </c>
      <c r="AN12" s="69">
        <v>0</v>
      </c>
      <c r="AO12" s="69">
        <v>21</v>
      </c>
      <c r="AP12" s="80">
        <v>50051</v>
      </c>
      <c r="AQ12" s="80">
        <v>0</v>
      </c>
      <c r="AR12" s="69">
        <v>0</v>
      </c>
      <c r="AS12" s="69">
        <v>0</v>
      </c>
      <c r="AT12" s="80">
        <v>0</v>
      </c>
      <c r="AU12" s="80">
        <v>0</v>
      </c>
      <c r="AV12" s="69">
        <v>0</v>
      </c>
      <c r="AW12" s="69">
        <v>0</v>
      </c>
      <c r="AX12" s="80">
        <v>0</v>
      </c>
      <c r="AY12" s="80">
        <v>0</v>
      </c>
      <c r="AZ12" s="69">
        <v>0</v>
      </c>
      <c r="BA12" s="69">
        <v>0</v>
      </c>
      <c r="BB12" s="80">
        <v>0</v>
      </c>
      <c r="BC12" s="80">
        <v>0</v>
      </c>
      <c r="BD12" s="69">
        <v>0</v>
      </c>
      <c r="BE12" s="69">
        <v>0</v>
      </c>
      <c r="BF12" s="80">
        <v>-585</v>
      </c>
      <c r="BG12" s="80">
        <v>0</v>
      </c>
      <c r="BH12" s="69">
        <v>0</v>
      </c>
      <c r="BI12" s="69">
        <v>0</v>
      </c>
      <c r="BJ12" s="80">
        <v>13168</v>
      </c>
      <c r="BK12" s="80">
        <v>0</v>
      </c>
      <c r="BL12" s="69">
        <v>0</v>
      </c>
      <c r="BM12" s="69">
        <v>0</v>
      </c>
      <c r="BN12" s="80">
        <v>0</v>
      </c>
      <c r="BO12" s="80">
        <v>0</v>
      </c>
      <c r="BP12" s="69">
        <v>0</v>
      </c>
      <c r="BQ12" s="69">
        <v>0</v>
      </c>
      <c r="BR12" s="80">
        <v>0</v>
      </c>
      <c r="BS12" s="80">
        <v>0</v>
      </c>
      <c r="BT12" s="69">
        <v>0</v>
      </c>
      <c r="BU12" s="69">
        <v>0</v>
      </c>
      <c r="BV12" s="80">
        <v>0</v>
      </c>
      <c r="BW12" s="80">
        <v>0</v>
      </c>
      <c r="BX12" s="69">
        <v>0</v>
      </c>
      <c r="BY12" s="213">
        <v>0</v>
      </c>
      <c r="BZ12" s="80">
        <v>0</v>
      </c>
      <c r="CA12" s="80">
        <v>0</v>
      </c>
      <c r="CB12" s="69">
        <v>0</v>
      </c>
      <c r="CC12" s="69">
        <v>0</v>
      </c>
      <c r="CD12" s="80">
        <v>0</v>
      </c>
      <c r="CE12" s="80">
        <v>0</v>
      </c>
      <c r="CF12" s="69">
        <v>0</v>
      </c>
      <c r="CG12" s="69">
        <v>0</v>
      </c>
      <c r="CH12" s="80">
        <v>0</v>
      </c>
      <c r="CI12" s="80">
        <v>0</v>
      </c>
      <c r="CJ12" s="69">
        <v>0</v>
      </c>
      <c r="CK12" s="69">
        <v>21</v>
      </c>
      <c r="CL12" s="80">
        <v>62635</v>
      </c>
      <c r="CM12" s="80">
        <v>0</v>
      </c>
      <c r="CN12" s="69" t="s">
        <v>532</v>
      </c>
      <c r="CO12" s="69" t="s">
        <v>533</v>
      </c>
      <c r="CP12" s="69" t="s">
        <v>514</v>
      </c>
      <c r="CQ12" s="69" t="s">
        <v>514</v>
      </c>
      <c r="CR12" s="69" t="s">
        <v>514</v>
      </c>
      <c r="CS12" s="69" t="s">
        <v>514</v>
      </c>
      <c r="CT12" s="68">
        <v>46001</v>
      </c>
      <c r="CU12" s="69" t="s">
        <v>727</v>
      </c>
      <c r="CV12" s="69" t="s">
        <v>724</v>
      </c>
      <c r="CW12" s="68" t="s">
        <v>168</v>
      </c>
      <c r="CX12" s="68">
        <v>45827</v>
      </c>
      <c r="CY12" s="69" t="s">
        <v>721</v>
      </c>
      <c r="CZ12" s="69" t="s">
        <v>730</v>
      </c>
      <c r="DA12" s="69" t="s">
        <v>199</v>
      </c>
      <c r="DB12" s="69">
        <v>4605369.8</v>
      </c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</row>
    <row r="13" spans="1:1477" s="69" customFormat="1">
      <c r="B13" s="69" t="s">
        <v>129</v>
      </c>
      <c r="C13" s="69" t="s">
        <v>208</v>
      </c>
      <c r="D13" s="69" t="s">
        <v>209</v>
      </c>
      <c r="E13" s="68">
        <v>45560</v>
      </c>
      <c r="F13" s="69" t="s">
        <v>723</v>
      </c>
      <c r="G13" s="69" t="s">
        <v>730</v>
      </c>
      <c r="H13" s="69">
        <v>1</v>
      </c>
      <c r="I13" s="69">
        <v>1</v>
      </c>
      <c r="J13" s="69">
        <v>125</v>
      </c>
      <c r="K13" s="69">
        <v>169</v>
      </c>
      <c r="L13" s="69">
        <v>169</v>
      </c>
      <c r="M13" s="186">
        <f t="shared" si="0"/>
        <v>1.1919999999999999</v>
      </c>
      <c r="N13" s="69">
        <f t="shared" si="1"/>
        <v>1</v>
      </c>
      <c r="O13" s="69">
        <v>0</v>
      </c>
      <c r="P13" s="69">
        <v>0</v>
      </c>
      <c r="Q13" s="69">
        <v>0</v>
      </c>
      <c r="R13" s="69">
        <v>20</v>
      </c>
      <c r="S13" s="69">
        <v>24</v>
      </c>
      <c r="T13" s="190">
        <v>1414901</v>
      </c>
      <c r="U13" s="190">
        <v>0</v>
      </c>
      <c r="V13" s="190">
        <v>1414901</v>
      </c>
      <c r="W13" s="190">
        <v>1450512</v>
      </c>
      <c r="X13" s="190">
        <v>1460078</v>
      </c>
      <c r="Y13" s="190">
        <v>0</v>
      </c>
      <c r="Z13" s="190">
        <v>0</v>
      </c>
      <c r="AA13" s="190">
        <v>0</v>
      </c>
      <c r="AB13" s="190">
        <v>1460078</v>
      </c>
      <c r="AC13" s="190">
        <v>1460017</v>
      </c>
      <c r="AD13" s="186">
        <f t="shared" si="2"/>
        <v>1.0318863298562939</v>
      </c>
      <c r="AE13" s="69">
        <f t="shared" si="3"/>
        <v>1</v>
      </c>
      <c r="AF13" s="190">
        <v>-61</v>
      </c>
      <c r="AG13" s="190">
        <v>35611</v>
      </c>
      <c r="AH13" s="69">
        <v>16</v>
      </c>
      <c r="AI13" s="69">
        <v>4</v>
      </c>
      <c r="AJ13" s="69">
        <v>0</v>
      </c>
      <c r="AK13" s="69">
        <v>0</v>
      </c>
      <c r="AL13" s="80">
        <v>0</v>
      </c>
      <c r="AM13" s="80">
        <v>0</v>
      </c>
      <c r="AN13" s="69">
        <v>0</v>
      </c>
      <c r="AO13" s="69">
        <v>24</v>
      </c>
      <c r="AP13" s="80">
        <v>35611</v>
      </c>
      <c r="AQ13" s="80">
        <v>35611</v>
      </c>
      <c r="AR13" s="69">
        <v>0</v>
      </c>
      <c r="AS13" s="69">
        <v>0</v>
      </c>
      <c r="AT13" s="80">
        <v>0</v>
      </c>
      <c r="AU13" s="80">
        <v>0</v>
      </c>
      <c r="AV13" s="69">
        <v>0</v>
      </c>
      <c r="AW13" s="69">
        <v>0</v>
      </c>
      <c r="AX13" s="80">
        <v>0</v>
      </c>
      <c r="AY13" s="80">
        <v>0</v>
      </c>
      <c r="AZ13" s="69">
        <v>0</v>
      </c>
      <c r="BA13" s="69">
        <v>0</v>
      </c>
      <c r="BB13" s="80">
        <v>0</v>
      </c>
      <c r="BC13" s="80">
        <v>0</v>
      </c>
      <c r="BD13" s="69">
        <v>0</v>
      </c>
      <c r="BE13" s="69">
        <v>0</v>
      </c>
      <c r="BF13" s="80">
        <v>0</v>
      </c>
      <c r="BG13" s="80">
        <v>0</v>
      </c>
      <c r="BH13" s="69">
        <v>0</v>
      </c>
      <c r="BI13" s="69">
        <v>0</v>
      </c>
      <c r="BJ13" s="80">
        <v>0</v>
      </c>
      <c r="BK13" s="80">
        <v>0</v>
      </c>
      <c r="BL13" s="69">
        <v>0</v>
      </c>
      <c r="BM13" s="69">
        <v>0</v>
      </c>
      <c r="BN13" s="80">
        <v>0</v>
      </c>
      <c r="BO13" s="80">
        <v>0</v>
      </c>
      <c r="BP13" s="69">
        <v>0</v>
      </c>
      <c r="BQ13" s="69">
        <v>0</v>
      </c>
      <c r="BR13" s="80">
        <v>0</v>
      </c>
      <c r="BS13" s="80">
        <v>0</v>
      </c>
      <c r="BT13" s="69">
        <v>0</v>
      </c>
      <c r="BU13" s="69">
        <v>0</v>
      </c>
      <c r="BV13" s="80">
        <v>0</v>
      </c>
      <c r="BW13" s="80">
        <v>0</v>
      </c>
      <c r="BX13" s="69">
        <v>0</v>
      </c>
      <c r="BY13" s="213">
        <v>0</v>
      </c>
      <c r="BZ13" s="80">
        <v>0</v>
      </c>
      <c r="CA13" s="80">
        <v>0</v>
      </c>
      <c r="CB13" s="69">
        <v>0</v>
      </c>
      <c r="CC13" s="69">
        <v>0</v>
      </c>
      <c r="CD13" s="80">
        <v>0</v>
      </c>
      <c r="CE13" s="80">
        <v>0</v>
      </c>
      <c r="CF13" s="69">
        <v>0</v>
      </c>
      <c r="CG13" s="69">
        <v>0</v>
      </c>
      <c r="CH13" s="80">
        <v>0</v>
      </c>
      <c r="CI13" s="80">
        <v>0</v>
      </c>
      <c r="CJ13" s="69">
        <v>0</v>
      </c>
      <c r="CK13" s="69">
        <v>24</v>
      </c>
      <c r="CL13" s="80">
        <v>35611</v>
      </c>
      <c r="CM13" s="80">
        <v>35611</v>
      </c>
      <c r="CN13" s="69" t="s">
        <v>548</v>
      </c>
      <c r="CO13" s="69" t="s">
        <v>549</v>
      </c>
      <c r="CP13" s="69" t="s">
        <v>514</v>
      </c>
      <c r="CQ13" s="69" t="s">
        <v>514</v>
      </c>
      <c r="CR13" s="69" t="s">
        <v>514</v>
      </c>
      <c r="CS13" s="69" t="s">
        <v>514</v>
      </c>
      <c r="CT13" s="68">
        <v>45992</v>
      </c>
      <c r="CU13" s="69" t="s">
        <v>727</v>
      </c>
      <c r="CV13" s="69" t="s">
        <v>724</v>
      </c>
      <c r="CW13" s="68" t="s">
        <v>168</v>
      </c>
      <c r="CX13" s="68">
        <v>45866</v>
      </c>
      <c r="CY13" s="69" t="s">
        <v>723</v>
      </c>
      <c r="CZ13" s="69" t="s">
        <v>724</v>
      </c>
      <c r="DA13" s="69" t="s">
        <v>199</v>
      </c>
      <c r="DB13" s="69">
        <v>1992638.1</v>
      </c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</row>
    <row r="14" spans="1:1477" s="5" customFormat="1" ht="12" customHeight="1" thickBot="1">
      <c r="B14" s="75"/>
      <c r="C14" s="75"/>
      <c r="D14" s="75"/>
      <c r="E14" s="68"/>
      <c r="F14" s="75"/>
      <c r="G14" s="75"/>
      <c r="H14" s="69"/>
      <c r="I14" s="76"/>
      <c r="J14" s="76"/>
      <c r="K14" s="76"/>
      <c r="L14" s="76"/>
      <c r="M14" s="140"/>
      <c r="N14" s="69"/>
      <c r="O14" s="76"/>
      <c r="P14" s="76"/>
      <c r="Q14" s="76"/>
      <c r="R14" s="76"/>
      <c r="S14" s="76"/>
      <c r="T14" s="77"/>
      <c r="U14" s="77"/>
      <c r="V14" s="77"/>
      <c r="W14" s="77"/>
      <c r="X14" s="77"/>
      <c r="Y14" s="190"/>
      <c r="Z14" s="190"/>
      <c r="AA14" s="190"/>
      <c r="AB14" s="190"/>
      <c r="AC14" s="190"/>
      <c r="AD14" s="140"/>
      <c r="AE14" s="69"/>
      <c r="AF14" s="190"/>
      <c r="AG14" s="190"/>
      <c r="AH14" s="76"/>
      <c r="AI14" s="76"/>
      <c r="AJ14" s="78"/>
      <c r="AK14" s="78"/>
      <c r="AL14" s="80"/>
      <c r="AM14" s="80"/>
      <c r="AN14" s="78"/>
      <c r="AO14" s="78"/>
      <c r="AP14" s="80"/>
      <c r="AQ14" s="80"/>
      <c r="AR14" s="78"/>
      <c r="AS14" s="78"/>
      <c r="AT14" s="80"/>
      <c r="AU14" s="80"/>
      <c r="AV14" s="78"/>
      <c r="AW14" s="78"/>
      <c r="AX14" s="80"/>
      <c r="AY14" s="80"/>
      <c r="AZ14" s="78"/>
      <c r="BA14" s="78"/>
      <c r="BB14" s="80"/>
      <c r="BC14" s="80"/>
      <c r="BD14" s="78"/>
      <c r="BE14" s="78"/>
      <c r="BF14" s="80"/>
      <c r="BG14" s="80"/>
      <c r="BH14" s="78"/>
      <c r="BI14" s="78"/>
      <c r="BJ14" s="80"/>
      <c r="BK14" s="80"/>
      <c r="BL14" s="78"/>
      <c r="BM14" s="78"/>
      <c r="BN14" s="80"/>
      <c r="BO14" s="80"/>
      <c r="BP14" s="78"/>
      <c r="BQ14" s="78"/>
      <c r="BR14" s="80"/>
      <c r="BS14" s="80"/>
      <c r="BT14" s="78"/>
      <c r="BU14" s="78"/>
      <c r="BV14" s="80"/>
      <c r="BW14" s="80"/>
      <c r="BX14" s="78"/>
      <c r="BY14" s="214"/>
      <c r="BZ14" s="80"/>
      <c r="CA14" s="80"/>
      <c r="CB14" s="78"/>
      <c r="CC14" s="78"/>
      <c r="CD14" s="80"/>
      <c r="CE14" s="80"/>
      <c r="CF14" s="78"/>
      <c r="CG14" s="78"/>
      <c r="CH14" s="80"/>
      <c r="CI14" s="80"/>
      <c r="CJ14" s="78"/>
      <c r="CK14" s="78"/>
      <c r="CL14" s="80"/>
      <c r="CM14" s="80"/>
      <c r="CN14" s="79"/>
      <c r="CO14" s="79"/>
      <c r="CP14" s="79"/>
      <c r="CQ14" s="79"/>
      <c r="CR14" s="79"/>
      <c r="CS14" s="79"/>
      <c r="CT14" s="68"/>
      <c r="CU14" s="75"/>
      <c r="CV14" s="75"/>
      <c r="CW14" s="68"/>
      <c r="CX14" s="68"/>
      <c r="CY14" s="75"/>
      <c r="CZ14" s="75"/>
      <c r="DA14" s="75"/>
      <c r="DB14" s="77"/>
      <c r="DC14" s="76"/>
      <c r="DD14" s="211"/>
    </row>
    <row r="15" spans="1:1477" s="6" customFormat="1" ht="24" customHeight="1" thickTop="1" thickBot="1">
      <c r="B15" s="257" t="s">
        <v>782</v>
      </c>
      <c r="C15" s="258"/>
      <c r="D15" s="259"/>
      <c r="E15" s="110"/>
      <c r="F15" s="111"/>
      <c r="G15" s="141">
        <f>IF(B3="","",ROWS(B3:B14)-1)</f>
        <v>11</v>
      </c>
      <c r="H15" s="112">
        <f>SUM(H3:H14)</f>
        <v>16</v>
      </c>
      <c r="I15" s="112">
        <f>SUM(I3:I14)</f>
        <v>32</v>
      </c>
      <c r="J15" s="112">
        <f>SUM(J3:J14)</f>
        <v>3250</v>
      </c>
      <c r="K15" s="112">
        <f>SUM(K3:K14)</f>
        <v>4655</v>
      </c>
      <c r="L15" s="112">
        <f>SUM(L3:L14)</f>
        <v>4473</v>
      </c>
      <c r="M15" s="142">
        <f>IF(G15="",0,N15/G15)</f>
        <v>0.81818181818181823</v>
      </c>
      <c r="N15" s="112">
        <f t="shared" ref="N15:AC15" si="4">SUM(N3:N14)</f>
        <v>9</v>
      </c>
      <c r="O15" s="112">
        <f t="shared" si="4"/>
        <v>182</v>
      </c>
      <c r="P15" s="113">
        <f t="shared" si="4"/>
        <v>59</v>
      </c>
      <c r="Q15" s="113">
        <f t="shared" si="4"/>
        <v>0</v>
      </c>
      <c r="R15" s="112">
        <f t="shared" si="4"/>
        <v>1195</v>
      </c>
      <c r="S15" s="112">
        <f t="shared" si="4"/>
        <v>210</v>
      </c>
      <c r="T15" s="114">
        <f t="shared" si="4"/>
        <v>98566448</v>
      </c>
      <c r="U15" s="114">
        <f t="shared" si="4"/>
        <v>795368</v>
      </c>
      <c r="V15" s="114">
        <f t="shared" si="4"/>
        <v>97771080</v>
      </c>
      <c r="W15" s="114">
        <f t="shared" si="4"/>
        <v>99591857</v>
      </c>
      <c r="X15" s="114">
        <f t="shared" si="4"/>
        <v>99867063</v>
      </c>
      <c r="Y15" s="114">
        <f t="shared" si="4"/>
        <v>-219920</v>
      </c>
      <c r="Z15" s="114">
        <f t="shared" si="4"/>
        <v>-92500</v>
      </c>
      <c r="AA15" s="114">
        <f t="shared" si="4"/>
        <v>-312420</v>
      </c>
      <c r="AB15" s="114">
        <f t="shared" si="4"/>
        <v>99554643</v>
      </c>
      <c r="AC15" s="114">
        <f t="shared" si="4"/>
        <v>99945726</v>
      </c>
      <c r="AD15" s="142">
        <f>IF(G15="",0,AE15/G15)</f>
        <v>1</v>
      </c>
      <c r="AE15" s="144">
        <f t="shared" ref="AE15:CM15" si="5">SUM(AE3:AE14)</f>
        <v>11</v>
      </c>
      <c r="AF15" s="114">
        <f t="shared" si="5"/>
        <v>2308064</v>
      </c>
      <c r="AG15" s="114">
        <f t="shared" si="5"/>
        <v>1025409</v>
      </c>
      <c r="AH15" s="115">
        <f t="shared" si="5"/>
        <v>838</v>
      </c>
      <c r="AI15" s="115">
        <f t="shared" si="5"/>
        <v>328</v>
      </c>
      <c r="AJ15" s="115">
        <f t="shared" si="5"/>
        <v>0</v>
      </c>
      <c r="AK15" s="115">
        <f t="shared" si="5"/>
        <v>62</v>
      </c>
      <c r="AL15" s="114">
        <f t="shared" si="5"/>
        <v>311911</v>
      </c>
      <c r="AM15" s="114">
        <f t="shared" si="5"/>
        <v>0</v>
      </c>
      <c r="AN15" s="115">
        <f t="shared" si="5"/>
        <v>0</v>
      </c>
      <c r="AO15" s="115">
        <f t="shared" si="5"/>
        <v>148</v>
      </c>
      <c r="AP15" s="114">
        <f t="shared" si="5"/>
        <v>481741</v>
      </c>
      <c r="AQ15" s="114">
        <f t="shared" si="5"/>
        <v>106538</v>
      </c>
      <c r="AR15" s="115">
        <f t="shared" si="5"/>
        <v>0</v>
      </c>
      <c r="AS15" s="115">
        <f t="shared" si="5"/>
        <v>0</v>
      </c>
      <c r="AT15" s="114">
        <f t="shared" si="5"/>
        <v>0</v>
      </c>
      <c r="AU15" s="114">
        <f t="shared" si="5"/>
        <v>0</v>
      </c>
      <c r="AV15" s="115">
        <f t="shared" si="5"/>
        <v>0</v>
      </c>
      <c r="AW15" s="115">
        <f t="shared" si="5"/>
        <v>0</v>
      </c>
      <c r="AX15" s="114">
        <f t="shared" si="5"/>
        <v>0</v>
      </c>
      <c r="AY15" s="114">
        <f t="shared" si="5"/>
        <v>0</v>
      </c>
      <c r="AZ15" s="115">
        <f t="shared" si="5"/>
        <v>0</v>
      </c>
      <c r="BA15" s="115">
        <f t="shared" si="5"/>
        <v>0</v>
      </c>
      <c r="BB15" s="114">
        <f t="shared" si="5"/>
        <v>0</v>
      </c>
      <c r="BC15" s="114">
        <f t="shared" si="5"/>
        <v>0</v>
      </c>
      <c r="BD15" s="115">
        <f t="shared" si="5"/>
        <v>29</v>
      </c>
      <c r="BE15" s="115">
        <f t="shared" si="5"/>
        <v>0</v>
      </c>
      <c r="BF15" s="114">
        <f t="shared" si="5"/>
        <v>65136</v>
      </c>
      <c r="BG15" s="114">
        <f t="shared" si="5"/>
        <v>0</v>
      </c>
      <c r="BH15" s="115">
        <f t="shared" si="5"/>
        <v>0</v>
      </c>
      <c r="BI15" s="115">
        <f t="shared" si="5"/>
        <v>0</v>
      </c>
      <c r="BJ15" s="114">
        <f t="shared" si="5"/>
        <v>94281</v>
      </c>
      <c r="BK15" s="114">
        <f t="shared" si="5"/>
        <v>0</v>
      </c>
      <c r="BL15" s="115">
        <f t="shared" si="5"/>
        <v>0</v>
      </c>
      <c r="BM15" s="115">
        <f t="shared" si="5"/>
        <v>0</v>
      </c>
      <c r="BN15" s="114">
        <f t="shared" si="5"/>
        <v>0</v>
      </c>
      <c r="BO15" s="114">
        <f t="shared" si="5"/>
        <v>0</v>
      </c>
      <c r="BP15" s="115">
        <f t="shared" si="5"/>
        <v>0</v>
      </c>
      <c r="BQ15" s="115">
        <f t="shared" si="5"/>
        <v>0</v>
      </c>
      <c r="BR15" s="114">
        <f t="shared" si="5"/>
        <v>144178</v>
      </c>
      <c r="BS15" s="114">
        <f t="shared" si="5"/>
        <v>0</v>
      </c>
      <c r="BT15" s="115">
        <f t="shared" si="5"/>
        <v>0</v>
      </c>
      <c r="BU15" s="115">
        <f t="shared" si="5"/>
        <v>0</v>
      </c>
      <c r="BV15" s="114">
        <f t="shared" si="5"/>
        <v>0</v>
      </c>
      <c r="BW15" s="114">
        <f t="shared" si="5"/>
        <v>0</v>
      </c>
      <c r="BX15" s="115">
        <f t="shared" si="5"/>
        <v>0</v>
      </c>
      <c r="BY15" s="115">
        <f t="shared" si="5"/>
        <v>0</v>
      </c>
      <c r="BZ15" s="114">
        <f t="shared" si="5"/>
        <v>0</v>
      </c>
      <c r="CA15" s="114">
        <f t="shared" si="5"/>
        <v>0</v>
      </c>
      <c r="CB15" s="115">
        <f t="shared" si="5"/>
        <v>0</v>
      </c>
      <c r="CC15" s="115">
        <f t="shared" si="5"/>
        <v>0</v>
      </c>
      <c r="CD15" s="114">
        <f t="shared" si="5"/>
        <v>0</v>
      </c>
      <c r="CE15" s="114">
        <f t="shared" si="5"/>
        <v>0</v>
      </c>
      <c r="CF15" s="115">
        <f t="shared" si="5"/>
        <v>0</v>
      </c>
      <c r="CG15" s="115">
        <f t="shared" si="5"/>
        <v>0</v>
      </c>
      <c r="CH15" s="114">
        <f t="shared" si="5"/>
        <v>0</v>
      </c>
      <c r="CI15" s="114">
        <f t="shared" si="5"/>
        <v>0</v>
      </c>
      <c r="CJ15" s="115">
        <f t="shared" si="5"/>
        <v>29</v>
      </c>
      <c r="CK15" s="115">
        <f t="shared" si="5"/>
        <v>210</v>
      </c>
      <c r="CL15" s="114">
        <f t="shared" si="5"/>
        <v>1097248</v>
      </c>
      <c r="CM15" s="114">
        <f t="shared" si="5"/>
        <v>106538</v>
      </c>
      <c r="CN15" s="116"/>
      <c r="CO15" s="116"/>
      <c r="CP15" s="116"/>
      <c r="CQ15" s="116"/>
      <c r="CR15" s="116"/>
      <c r="CS15" s="116"/>
      <c r="CT15" s="110"/>
      <c r="CU15" s="111"/>
      <c r="CV15" s="111"/>
      <c r="CW15" s="110"/>
      <c r="CX15" s="110"/>
      <c r="CY15" s="111"/>
      <c r="CZ15" s="111"/>
      <c r="DA15" s="111"/>
      <c r="DB15" s="114"/>
      <c r="DC15" s="116"/>
      <c r="DD15" s="210"/>
    </row>
    <row r="16" spans="1:1477" s="69" customFormat="1" ht="12" thickTop="1">
      <c r="B16" s="67" t="s">
        <v>129</v>
      </c>
      <c r="C16" s="67" t="s">
        <v>166</v>
      </c>
      <c r="D16" s="67" t="s">
        <v>167</v>
      </c>
      <c r="E16" s="68">
        <v>43980</v>
      </c>
      <c r="F16" s="67" t="s">
        <v>721</v>
      </c>
      <c r="G16" s="158" t="s">
        <v>722</v>
      </c>
      <c r="H16" s="187">
        <v>1</v>
      </c>
      <c r="I16" s="69">
        <v>5</v>
      </c>
      <c r="J16" s="69">
        <v>1050</v>
      </c>
      <c r="K16" s="69">
        <v>1489</v>
      </c>
      <c r="L16" s="69">
        <v>1488</v>
      </c>
      <c r="M16" s="186">
        <f>IF(J16 = 0,0,(L16-AH16-AI16)/J16)</f>
        <v>1.0695238095238095</v>
      </c>
      <c r="N16" s="69">
        <f>IF(G16&lt;&gt;"",IF(M16&lt;=1.2,1,0),0)</f>
        <v>1</v>
      </c>
      <c r="O16" s="69">
        <v>1</v>
      </c>
      <c r="P16" s="69">
        <v>0</v>
      </c>
      <c r="Q16" s="69">
        <v>0</v>
      </c>
      <c r="R16" s="69">
        <v>365</v>
      </c>
      <c r="S16" s="69">
        <v>74</v>
      </c>
      <c r="T16" s="190">
        <v>70460520</v>
      </c>
      <c r="U16" s="190">
        <v>150000</v>
      </c>
      <c r="V16" s="190">
        <v>70310520</v>
      </c>
      <c r="W16" s="190">
        <v>71635236</v>
      </c>
      <c r="X16" s="190">
        <v>71638136</v>
      </c>
      <c r="Y16" s="190">
        <v>-100000</v>
      </c>
      <c r="Z16" s="190">
        <v>0</v>
      </c>
      <c r="AA16" s="190">
        <v>-100000</v>
      </c>
      <c r="AB16" s="190">
        <v>71538136</v>
      </c>
      <c r="AC16" s="190">
        <v>74769243</v>
      </c>
      <c r="AD16" s="186">
        <f>IF(V16=0,0,AC16/V16)</f>
        <v>1.0634147350922736</v>
      </c>
      <c r="AE16" s="69">
        <f>IF(AD16 &lt;=1.1,1,0)</f>
        <v>1</v>
      </c>
      <c r="AF16" s="190">
        <v>5571562</v>
      </c>
      <c r="AG16" s="190">
        <v>1174716</v>
      </c>
      <c r="AH16" s="69">
        <v>264</v>
      </c>
      <c r="AI16" s="69">
        <v>101</v>
      </c>
      <c r="AJ16" s="69">
        <v>0</v>
      </c>
      <c r="AK16" s="69">
        <v>0</v>
      </c>
      <c r="AL16" s="80">
        <v>60435</v>
      </c>
      <c r="AM16" s="80">
        <v>0</v>
      </c>
      <c r="AN16" s="69">
        <v>0</v>
      </c>
      <c r="AO16" s="69">
        <v>74</v>
      </c>
      <c r="AP16" s="80">
        <v>916285</v>
      </c>
      <c r="AQ16" s="80">
        <v>0</v>
      </c>
      <c r="AR16" s="69">
        <v>0</v>
      </c>
      <c r="AS16" s="69">
        <v>0</v>
      </c>
      <c r="AT16" s="80">
        <v>0</v>
      </c>
      <c r="AU16" s="80">
        <v>0</v>
      </c>
      <c r="AV16" s="69">
        <v>0</v>
      </c>
      <c r="AW16" s="69">
        <v>0</v>
      </c>
      <c r="AX16" s="80">
        <v>0</v>
      </c>
      <c r="AY16" s="80">
        <v>0</v>
      </c>
      <c r="AZ16" s="69">
        <v>0</v>
      </c>
      <c r="BA16" s="69">
        <v>0</v>
      </c>
      <c r="BB16" s="80">
        <v>0</v>
      </c>
      <c r="BC16" s="80">
        <v>0</v>
      </c>
      <c r="BD16" s="69">
        <v>0</v>
      </c>
      <c r="BE16" s="69">
        <v>0</v>
      </c>
      <c r="BF16" s="80">
        <v>10297</v>
      </c>
      <c r="BG16" s="80">
        <v>0</v>
      </c>
      <c r="BH16" s="69">
        <v>0</v>
      </c>
      <c r="BI16" s="69">
        <v>0</v>
      </c>
      <c r="BJ16" s="80">
        <v>0</v>
      </c>
      <c r="BK16" s="80">
        <v>0</v>
      </c>
      <c r="BL16" s="69">
        <v>0</v>
      </c>
      <c r="BM16" s="69">
        <v>0</v>
      </c>
      <c r="BN16" s="80">
        <v>0</v>
      </c>
      <c r="BO16" s="80">
        <v>0</v>
      </c>
      <c r="BP16" s="69">
        <v>49</v>
      </c>
      <c r="BQ16" s="69">
        <v>0</v>
      </c>
      <c r="BR16" s="80">
        <v>314762</v>
      </c>
      <c r="BS16" s="80">
        <v>0</v>
      </c>
      <c r="BT16" s="69">
        <v>0</v>
      </c>
      <c r="BU16" s="69">
        <v>0</v>
      </c>
      <c r="BV16" s="80">
        <v>0</v>
      </c>
      <c r="BW16" s="80">
        <v>0</v>
      </c>
      <c r="BX16" s="69">
        <v>0</v>
      </c>
      <c r="BY16" s="69">
        <v>0</v>
      </c>
      <c r="BZ16" s="80">
        <v>0</v>
      </c>
      <c r="CA16" s="80">
        <v>0</v>
      </c>
      <c r="CB16" s="69">
        <v>0</v>
      </c>
      <c r="CC16" s="69">
        <v>0</v>
      </c>
      <c r="CD16" s="80">
        <v>0</v>
      </c>
      <c r="CE16" s="80">
        <v>0</v>
      </c>
      <c r="CF16" s="69">
        <v>0</v>
      </c>
      <c r="CG16" s="69">
        <v>0</v>
      </c>
      <c r="CH16" s="80">
        <v>0</v>
      </c>
      <c r="CI16" s="80">
        <v>0</v>
      </c>
      <c r="CJ16" s="69">
        <v>49</v>
      </c>
      <c r="CK16" s="69">
        <v>74</v>
      </c>
      <c r="CL16" s="80">
        <v>1301779</v>
      </c>
      <c r="CM16" s="80">
        <v>0</v>
      </c>
      <c r="CN16" s="67" t="s">
        <v>512</v>
      </c>
      <c r="CO16" s="67" t="s">
        <v>513</v>
      </c>
      <c r="CP16" s="67" t="s">
        <v>514</v>
      </c>
      <c r="CQ16" s="67" t="s">
        <v>514</v>
      </c>
      <c r="CR16" s="67" t="s">
        <v>514</v>
      </c>
      <c r="CS16" s="67" t="s">
        <v>514</v>
      </c>
      <c r="CT16" s="68">
        <v>45950</v>
      </c>
      <c r="CU16" s="67" t="s">
        <v>727</v>
      </c>
      <c r="CV16" s="67" t="s">
        <v>724</v>
      </c>
      <c r="CW16" s="68" t="s">
        <v>168</v>
      </c>
      <c r="CX16" s="68">
        <v>45547</v>
      </c>
      <c r="CY16" s="67" t="s">
        <v>723</v>
      </c>
      <c r="CZ16" s="67" t="s">
        <v>730</v>
      </c>
      <c r="DA16" s="67" t="s">
        <v>199</v>
      </c>
      <c r="DB16" s="81">
        <v>57230747.75</v>
      </c>
      <c r="DC16" s="67" t="s">
        <v>515</v>
      </c>
      <c r="DD16" s="67" t="s">
        <v>516</v>
      </c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</row>
    <row r="17" spans="2:1477" s="69" customFormat="1">
      <c r="B17" s="69" t="s">
        <v>129</v>
      </c>
      <c r="C17" s="69" t="s">
        <v>169</v>
      </c>
      <c r="D17" s="69" t="s">
        <v>170</v>
      </c>
      <c r="E17" s="68">
        <v>45232</v>
      </c>
      <c r="F17" s="69" t="s">
        <v>727</v>
      </c>
      <c r="G17" s="69" t="s">
        <v>725</v>
      </c>
      <c r="H17" s="69">
        <v>2</v>
      </c>
      <c r="I17" s="69">
        <v>3</v>
      </c>
      <c r="J17" s="69">
        <v>350</v>
      </c>
      <c r="K17" s="69">
        <v>424</v>
      </c>
      <c r="L17" s="69">
        <v>375</v>
      </c>
      <c r="M17" s="186">
        <f t="shared" ref="M17:M29" si="6">IF(J17 = 0,0,(L17-AH17-AI17)/J17)</f>
        <v>0.86</v>
      </c>
      <c r="N17" s="69">
        <f t="shared" ref="N17:N29" si="7">IF(G17&lt;&gt;"",IF(M17&lt;=1.2,1,0),0)</f>
        <v>1</v>
      </c>
      <c r="O17" s="69">
        <v>49</v>
      </c>
      <c r="P17" s="69">
        <v>0</v>
      </c>
      <c r="Q17" s="69">
        <v>0</v>
      </c>
      <c r="R17" s="69">
        <v>74</v>
      </c>
      <c r="S17" s="69">
        <v>0</v>
      </c>
      <c r="T17" s="190">
        <v>6226258</v>
      </c>
      <c r="U17" s="190">
        <v>61298</v>
      </c>
      <c r="V17" s="190">
        <v>6164960</v>
      </c>
      <c r="W17" s="190">
        <v>6296806</v>
      </c>
      <c r="X17" s="190">
        <v>6274547</v>
      </c>
      <c r="Y17" s="190">
        <v>0</v>
      </c>
      <c r="Z17" s="190">
        <v>0</v>
      </c>
      <c r="AA17" s="190">
        <v>0</v>
      </c>
      <c r="AB17" s="190">
        <v>6274547</v>
      </c>
      <c r="AC17" s="190">
        <v>6215664</v>
      </c>
      <c r="AD17" s="186">
        <f t="shared" ref="AD17:AD29" si="8">IF(V17=0,0,AC17/V17)</f>
        <v>1.0082245464690769</v>
      </c>
      <c r="AE17" s="69">
        <f t="shared" ref="AE17:AE29" si="9">IF(AD17 &lt;=1.1,1,0)</f>
        <v>1</v>
      </c>
      <c r="AF17" s="190">
        <v>-10506</v>
      </c>
      <c r="AG17" s="190">
        <v>70548</v>
      </c>
      <c r="AH17" s="69">
        <v>51</v>
      </c>
      <c r="AI17" s="69">
        <v>23</v>
      </c>
      <c r="AJ17" s="69">
        <v>0</v>
      </c>
      <c r="AK17" s="69">
        <v>0</v>
      </c>
      <c r="AL17" s="80">
        <v>45061</v>
      </c>
      <c r="AM17" s="80">
        <v>0</v>
      </c>
      <c r="AN17" s="69">
        <v>0</v>
      </c>
      <c r="AO17" s="69">
        <v>0</v>
      </c>
      <c r="AP17" s="80">
        <v>3702</v>
      </c>
      <c r="AQ17" s="80">
        <v>0</v>
      </c>
      <c r="AR17" s="69">
        <v>0</v>
      </c>
      <c r="AS17" s="69">
        <v>0</v>
      </c>
      <c r="AT17" s="80">
        <v>0</v>
      </c>
      <c r="AU17" s="80">
        <v>0</v>
      </c>
      <c r="AV17" s="69">
        <v>0</v>
      </c>
      <c r="AW17" s="69">
        <v>0</v>
      </c>
      <c r="AX17" s="80">
        <v>0</v>
      </c>
      <c r="AY17" s="80">
        <v>0</v>
      </c>
      <c r="AZ17" s="69">
        <v>0</v>
      </c>
      <c r="BA17" s="69">
        <v>0</v>
      </c>
      <c r="BB17" s="80">
        <v>0</v>
      </c>
      <c r="BC17" s="80">
        <v>0</v>
      </c>
      <c r="BD17" s="69">
        <v>0</v>
      </c>
      <c r="BE17" s="69">
        <v>0</v>
      </c>
      <c r="BF17" s="80">
        <v>0</v>
      </c>
      <c r="BG17" s="80">
        <v>0</v>
      </c>
      <c r="BH17" s="69">
        <v>0</v>
      </c>
      <c r="BI17" s="69">
        <v>0</v>
      </c>
      <c r="BJ17" s="80">
        <v>0</v>
      </c>
      <c r="BK17" s="80">
        <v>0</v>
      </c>
      <c r="BL17" s="69">
        <v>0</v>
      </c>
      <c r="BM17" s="69">
        <v>0</v>
      </c>
      <c r="BN17" s="80">
        <v>0</v>
      </c>
      <c r="BO17" s="80">
        <v>0</v>
      </c>
      <c r="BP17" s="69">
        <v>0</v>
      </c>
      <c r="BQ17" s="69">
        <v>0</v>
      </c>
      <c r="BR17" s="80">
        <v>0</v>
      </c>
      <c r="BS17" s="80">
        <v>0</v>
      </c>
      <c r="BT17" s="69">
        <v>0</v>
      </c>
      <c r="BU17" s="69">
        <v>0</v>
      </c>
      <c r="BV17" s="80">
        <v>0</v>
      </c>
      <c r="BW17" s="80">
        <v>0</v>
      </c>
      <c r="BX17" s="69">
        <v>0</v>
      </c>
      <c r="BY17" s="213">
        <v>0</v>
      </c>
      <c r="BZ17" s="80">
        <v>0</v>
      </c>
      <c r="CA17" s="80">
        <v>0</v>
      </c>
      <c r="CB17" s="69">
        <v>0</v>
      </c>
      <c r="CC17" s="69">
        <v>0</v>
      </c>
      <c r="CD17" s="80">
        <v>0</v>
      </c>
      <c r="CE17" s="80">
        <v>0</v>
      </c>
      <c r="CF17" s="69">
        <v>0</v>
      </c>
      <c r="CG17" s="69">
        <v>0</v>
      </c>
      <c r="CH17" s="80">
        <v>0</v>
      </c>
      <c r="CI17" s="80">
        <v>0</v>
      </c>
      <c r="CJ17" s="69">
        <v>0</v>
      </c>
      <c r="CK17" s="69">
        <v>0</v>
      </c>
      <c r="CL17" s="80">
        <v>48763</v>
      </c>
      <c r="CM17" s="80">
        <v>0</v>
      </c>
      <c r="CN17" s="69" t="s">
        <v>517</v>
      </c>
      <c r="CO17" s="69" t="s">
        <v>518</v>
      </c>
      <c r="CP17" s="69" t="s">
        <v>514</v>
      </c>
      <c r="CQ17" s="69" t="s">
        <v>514</v>
      </c>
      <c r="CR17" s="69" t="s">
        <v>514</v>
      </c>
      <c r="CS17" s="69" t="s">
        <v>514</v>
      </c>
      <c r="CT17" s="68">
        <v>45884</v>
      </c>
      <c r="CU17" s="69" t="s">
        <v>723</v>
      </c>
      <c r="CV17" s="69" t="s">
        <v>724</v>
      </c>
      <c r="CW17" s="68" t="s">
        <v>168</v>
      </c>
      <c r="CX17" s="68">
        <v>45793</v>
      </c>
      <c r="CY17" s="69" t="s">
        <v>721</v>
      </c>
      <c r="CZ17" s="69" t="s">
        <v>730</v>
      </c>
      <c r="DA17" s="69" t="s">
        <v>190</v>
      </c>
      <c r="DB17" s="69">
        <v>7418503.7800000003</v>
      </c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</row>
    <row r="18" spans="2:1477" s="69" customFormat="1">
      <c r="B18" s="69" t="s">
        <v>129</v>
      </c>
      <c r="C18" s="69" t="s">
        <v>171</v>
      </c>
      <c r="D18" s="69" t="s">
        <v>172</v>
      </c>
      <c r="E18" s="68">
        <v>44973</v>
      </c>
      <c r="F18" s="69" t="s">
        <v>729</v>
      </c>
      <c r="G18" s="69" t="s">
        <v>728</v>
      </c>
      <c r="H18" s="69">
        <v>1</v>
      </c>
      <c r="I18" s="69">
        <v>5</v>
      </c>
      <c r="J18" s="69">
        <v>300</v>
      </c>
      <c r="K18" s="69">
        <v>551</v>
      </c>
      <c r="L18" s="69">
        <v>561</v>
      </c>
      <c r="M18" s="186">
        <f t="shared" si="6"/>
        <v>1.1033333333333333</v>
      </c>
      <c r="N18" s="69">
        <f t="shared" si="7"/>
        <v>1</v>
      </c>
      <c r="O18" s="69">
        <v>-10</v>
      </c>
      <c r="P18" s="69">
        <v>10</v>
      </c>
      <c r="Q18" s="69">
        <v>0</v>
      </c>
      <c r="R18" s="69">
        <v>205</v>
      </c>
      <c r="S18" s="69">
        <v>46</v>
      </c>
      <c r="T18" s="190">
        <v>14609258</v>
      </c>
      <c r="U18" s="190">
        <v>150000</v>
      </c>
      <c r="V18" s="190">
        <v>14459258</v>
      </c>
      <c r="W18" s="190">
        <v>14044029</v>
      </c>
      <c r="X18" s="190">
        <v>14088333</v>
      </c>
      <c r="Y18" s="190">
        <v>-3245</v>
      </c>
      <c r="Z18" s="190">
        <v>0</v>
      </c>
      <c r="AA18" s="190">
        <v>-3245</v>
      </c>
      <c r="AB18" s="190">
        <v>14085087</v>
      </c>
      <c r="AC18" s="190">
        <v>13929541</v>
      </c>
      <c r="AD18" s="186">
        <f t="shared" si="8"/>
        <v>0.9633648559282918</v>
      </c>
      <c r="AE18" s="69">
        <f t="shared" si="9"/>
        <v>1</v>
      </c>
      <c r="AF18" s="190">
        <v>-126080</v>
      </c>
      <c r="AG18" s="190">
        <v>-565229</v>
      </c>
      <c r="AH18" s="69">
        <v>188</v>
      </c>
      <c r="AI18" s="69">
        <v>42</v>
      </c>
      <c r="AJ18" s="69">
        <v>0</v>
      </c>
      <c r="AK18" s="69">
        <v>0</v>
      </c>
      <c r="AL18" s="80">
        <v>-627778</v>
      </c>
      <c r="AM18" s="80">
        <v>0</v>
      </c>
      <c r="AN18" s="69">
        <v>0</v>
      </c>
      <c r="AO18" s="69">
        <v>21</v>
      </c>
      <c r="AP18" s="80">
        <v>85849</v>
      </c>
      <c r="AQ18" s="80">
        <v>0</v>
      </c>
      <c r="AR18" s="69">
        <v>0</v>
      </c>
      <c r="AS18" s="69">
        <v>0</v>
      </c>
      <c r="AT18" s="80">
        <v>0</v>
      </c>
      <c r="AU18" s="80">
        <v>0</v>
      </c>
      <c r="AV18" s="69">
        <v>0</v>
      </c>
      <c r="AW18" s="69">
        <v>0</v>
      </c>
      <c r="AX18" s="80">
        <v>0</v>
      </c>
      <c r="AY18" s="80">
        <v>0</v>
      </c>
      <c r="AZ18" s="69">
        <v>0</v>
      </c>
      <c r="BA18" s="69">
        <v>0</v>
      </c>
      <c r="BB18" s="80">
        <v>0</v>
      </c>
      <c r="BC18" s="80">
        <v>0</v>
      </c>
      <c r="BD18" s="69">
        <v>0</v>
      </c>
      <c r="BE18" s="69">
        <v>0</v>
      </c>
      <c r="BF18" s="80">
        <v>0</v>
      </c>
      <c r="BG18" s="80">
        <v>0</v>
      </c>
      <c r="BH18" s="69">
        <v>0</v>
      </c>
      <c r="BI18" s="69">
        <v>0</v>
      </c>
      <c r="BJ18" s="80">
        <v>0</v>
      </c>
      <c r="BK18" s="80">
        <v>0</v>
      </c>
      <c r="BL18" s="69">
        <v>0</v>
      </c>
      <c r="BM18" s="69">
        <v>0</v>
      </c>
      <c r="BN18" s="80">
        <v>0</v>
      </c>
      <c r="BO18" s="80">
        <v>0</v>
      </c>
      <c r="BP18" s="69">
        <v>0</v>
      </c>
      <c r="BQ18" s="69">
        <v>0</v>
      </c>
      <c r="BR18" s="80">
        <v>0</v>
      </c>
      <c r="BS18" s="80">
        <v>0</v>
      </c>
      <c r="BT18" s="69">
        <v>0</v>
      </c>
      <c r="BU18" s="69">
        <v>0</v>
      </c>
      <c r="BV18" s="80">
        <v>0</v>
      </c>
      <c r="BW18" s="80">
        <v>0</v>
      </c>
      <c r="BX18" s="69">
        <v>0</v>
      </c>
      <c r="BY18" s="213">
        <v>0</v>
      </c>
      <c r="BZ18" s="80">
        <v>0</v>
      </c>
      <c r="CA18" s="80">
        <v>0</v>
      </c>
      <c r="CB18" s="69">
        <v>0</v>
      </c>
      <c r="CC18" s="69">
        <v>0</v>
      </c>
      <c r="CD18" s="80">
        <v>0</v>
      </c>
      <c r="CE18" s="80">
        <v>0</v>
      </c>
      <c r="CF18" s="69">
        <v>0</v>
      </c>
      <c r="CG18" s="69">
        <v>0</v>
      </c>
      <c r="CH18" s="80">
        <v>0</v>
      </c>
      <c r="CI18" s="80">
        <v>0</v>
      </c>
      <c r="CJ18" s="69">
        <v>0</v>
      </c>
      <c r="CK18" s="69">
        <v>21</v>
      </c>
      <c r="CL18" s="80">
        <v>-541929</v>
      </c>
      <c r="CM18" s="80">
        <v>0</v>
      </c>
      <c r="CN18" s="69" t="s">
        <v>519</v>
      </c>
      <c r="CO18" s="69" t="s">
        <v>520</v>
      </c>
      <c r="CP18" s="69" t="s">
        <v>514</v>
      </c>
      <c r="CQ18" s="69" t="s">
        <v>514</v>
      </c>
      <c r="CR18" s="69" t="s">
        <v>514</v>
      </c>
      <c r="CS18" s="69" t="s">
        <v>514</v>
      </c>
      <c r="CT18" s="68">
        <v>45888</v>
      </c>
      <c r="CU18" s="69" t="s">
        <v>723</v>
      </c>
      <c r="CV18" s="69" t="s">
        <v>724</v>
      </c>
      <c r="CW18" s="68" t="s">
        <v>168</v>
      </c>
      <c r="CX18" s="68">
        <v>45765</v>
      </c>
      <c r="CY18" s="69" t="s">
        <v>721</v>
      </c>
      <c r="CZ18" s="69" t="s">
        <v>730</v>
      </c>
      <c r="DA18" s="69" t="s">
        <v>190</v>
      </c>
      <c r="DB18" s="69">
        <v>14926349.939999999</v>
      </c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</row>
    <row r="19" spans="2:1477" s="69" customFormat="1">
      <c r="B19" s="69" t="s">
        <v>129</v>
      </c>
      <c r="C19" s="69" t="s">
        <v>173</v>
      </c>
      <c r="D19" s="69" t="s">
        <v>174</v>
      </c>
      <c r="E19" s="68">
        <v>45554</v>
      </c>
      <c r="F19" s="69" t="s">
        <v>723</v>
      </c>
      <c r="G19" s="69" t="s">
        <v>730</v>
      </c>
      <c r="H19" s="69">
        <v>1</v>
      </c>
      <c r="I19" s="69">
        <v>1</v>
      </c>
      <c r="J19" s="69">
        <v>150</v>
      </c>
      <c r="K19" s="69">
        <v>195</v>
      </c>
      <c r="L19" s="69">
        <v>194</v>
      </c>
      <c r="M19" s="186">
        <f t="shared" si="6"/>
        <v>1.1133333333333333</v>
      </c>
      <c r="N19" s="69">
        <f t="shared" si="7"/>
        <v>1</v>
      </c>
      <c r="O19" s="69">
        <v>1</v>
      </c>
      <c r="P19" s="69">
        <v>0</v>
      </c>
      <c r="Q19" s="69">
        <v>0</v>
      </c>
      <c r="R19" s="69">
        <v>45</v>
      </c>
      <c r="S19" s="69">
        <v>0</v>
      </c>
      <c r="T19" s="190">
        <v>5289078</v>
      </c>
      <c r="U19" s="190">
        <v>65023</v>
      </c>
      <c r="V19" s="190">
        <v>5224055</v>
      </c>
      <c r="W19" s="190">
        <v>5392842</v>
      </c>
      <c r="X19" s="190">
        <v>5545592</v>
      </c>
      <c r="Y19" s="190">
        <v>0</v>
      </c>
      <c r="Z19" s="190">
        <v>0</v>
      </c>
      <c r="AA19" s="190">
        <v>0</v>
      </c>
      <c r="AB19" s="190">
        <v>5545592</v>
      </c>
      <c r="AC19" s="190">
        <v>5545735</v>
      </c>
      <c r="AD19" s="186">
        <f t="shared" si="8"/>
        <v>1.0615766870754615</v>
      </c>
      <c r="AE19" s="69">
        <f t="shared" si="9"/>
        <v>1</v>
      </c>
      <c r="AF19" s="190">
        <v>143</v>
      </c>
      <c r="AG19" s="190">
        <v>103763</v>
      </c>
      <c r="AH19" s="69">
        <v>8</v>
      </c>
      <c r="AI19" s="69">
        <v>19</v>
      </c>
      <c r="AJ19" s="69">
        <v>0</v>
      </c>
      <c r="AK19" s="69">
        <v>0</v>
      </c>
      <c r="AL19" s="80">
        <v>103763</v>
      </c>
      <c r="AM19" s="80">
        <v>0</v>
      </c>
      <c r="AN19" s="69">
        <v>3</v>
      </c>
      <c r="AO19" s="69">
        <v>0</v>
      </c>
      <c r="AP19" s="80">
        <v>0</v>
      </c>
      <c r="AQ19" s="80">
        <v>0</v>
      </c>
      <c r="AR19" s="69">
        <v>0</v>
      </c>
      <c r="AS19" s="69">
        <v>0</v>
      </c>
      <c r="AT19" s="80">
        <v>0</v>
      </c>
      <c r="AU19" s="80">
        <v>0</v>
      </c>
      <c r="AV19" s="69">
        <v>0</v>
      </c>
      <c r="AW19" s="69">
        <v>0</v>
      </c>
      <c r="AX19" s="80">
        <v>0</v>
      </c>
      <c r="AY19" s="80">
        <v>0</v>
      </c>
      <c r="AZ19" s="69">
        <v>0</v>
      </c>
      <c r="BA19" s="69">
        <v>0</v>
      </c>
      <c r="BB19" s="80">
        <v>0</v>
      </c>
      <c r="BC19" s="80">
        <v>0</v>
      </c>
      <c r="BD19" s="69">
        <v>0</v>
      </c>
      <c r="BE19" s="69">
        <v>0</v>
      </c>
      <c r="BF19" s="80">
        <v>0</v>
      </c>
      <c r="BG19" s="80">
        <v>0</v>
      </c>
      <c r="BH19" s="69">
        <v>15</v>
      </c>
      <c r="BI19" s="69">
        <v>0</v>
      </c>
      <c r="BJ19" s="80">
        <v>0</v>
      </c>
      <c r="BK19" s="80">
        <v>0</v>
      </c>
      <c r="BL19" s="69">
        <v>0</v>
      </c>
      <c r="BM19" s="69">
        <v>0</v>
      </c>
      <c r="BN19" s="80">
        <v>0</v>
      </c>
      <c r="BO19" s="80">
        <v>0</v>
      </c>
      <c r="BP19" s="69">
        <v>0</v>
      </c>
      <c r="BQ19" s="69">
        <v>0</v>
      </c>
      <c r="BR19" s="80">
        <v>0</v>
      </c>
      <c r="BS19" s="80">
        <v>0</v>
      </c>
      <c r="BT19" s="69">
        <v>0</v>
      </c>
      <c r="BU19" s="69">
        <v>0</v>
      </c>
      <c r="BV19" s="80">
        <v>0</v>
      </c>
      <c r="BW19" s="80">
        <v>0</v>
      </c>
      <c r="BX19" s="69">
        <v>0</v>
      </c>
      <c r="BY19" s="213">
        <v>0</v>
      </c>
      <c r="BZ19" s="80">
        <v>0</v>
      </c>
      <c r="CA19" s="80">
        <v>0</v>
      </c>
      <c r="CB19" s="69">
        <v>0</v>
      </c>
      <c r="CC19" s="69">
        <v>0</v>
      </c>
      <c r="CD19" s="80">
        <v>0</v>
      </c>
      <c r="CE19" s="80">
        <v>0</v>
      </c>
      <c r="CF19" s="69">
        <v>0</v>
      </c>
      <c r="CG19" s="69">
        <v>0</v>
      </c>
      <c r="CH19" s="80">
        <v>0</v>
      </c>
      <c r="CI19" s="80">
        <v>0</v>
      </c>
      <c r="CJ19" s="69">
        <v>18</v>
      </c>
      <c r="CK19" s="69">
        <v>0</v>
      </c>
      <c r="CL19" s="80">
        <v>103763</v>
      </c>
      <c r="CM19" s="80">
        <v>0</v>
      </c>
      <c r="CN19" s="69" t="s">
        <v>519</v>
      </c>
      <c r="CO19" s="69" t="s">
        <v>520</v>
      </c>
      <c r="CP19" s="69" t="s">
        <v>514</v>
      </c>
      <c r="CQ19" s="69" t="s">
        <v>514</v>
      </c>
      <c r="CR19" s="69" t="s">
        <v>514</v>
      </c>
      <c r="CS19" s="69" t="s">
        <v>514</v>
      </c>
      <c r="CT19" s="68">
        <v>45894</v>
      </c>
      <c r="CU19" s="69" t="s">
        <v>723</v>
      </c>
      <c r="CV19" s="69" t="s">
        <v>724</v>
      </c>
      <c r="CW19" s="68" t="s">
        <v>168</v>
      </c>
      <c r="CX19" s="68">
        <v>45815</v>
      </c>
      <c r="CY19" s="69" t="s">
        <v>721</v>
      </c>
      <c r="CZ19" s="69" t="s">
        <v>730</v>
      </c>
      <c r="DA19" s="69" t="s">
        <v>192</v>
      </c>
      <c r="DB19" s="69">
        <v>5760651.9299999997</v>
      </c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2:1477" s="69" customFormat="1">
      <c r="B20" s="69" t="s">
        <v>129</v>
      </c>
      <c r="C20" s="69" t="s">
        <v>175</v>
      </c>
      <c r="D20" s="69" t="s">
        <v>176</v>
      </c>
      <c r="E20" s="68">
        <v>45127</v>
      </c>
      <c r="F20" s="69" t="s">
        <v>723</v>
      </c>
      <c r="G20" s="69" t="s">
        <v>725</v>
      </c>
      <c r="H20" s="69">
        <v>1</v>
      </c>
      <c r="I20" s="69">
        <v>3</v>
      </c>
      <c r="J20" s="69">
        <v>180</v>
      </c>
      <c r="K20" s="69">
        <v>227</v>
      </c>
      <c r="L20" s="69">
        <v>220</v>
      </c>
      <c r="M20" s="186">
        <f t="shared" si="6"/>
        <v>0.96111111111111114</v>
      </c>
      <c r="N20" s="69">
        <f t="shared" si="7"/>
        <v>1</v>
      </c>
      <c r="O20" s="69">
        <v>7</v>
      </c>
      <c r="P20" s="69">
        <v>0</v>
      </c>
      <c r="Q20" s="69">
        <v>0</v>
      </c>
      <c r="R20" s="69">
        <v>47</v>
      </c>
      <c r="S20" s="69">
        <v>0</v>
      </c>
      <c r="T20" s="190">
        <v>5142423</v>
      </c>
      <c r="U20" s="190">
        <v>50000</v>
      </c>
      <c r="V20" s="190">
        <v>5092423</v>
      </c>
      <c r="W20" s="190">
        <v>5047658</v>
      </c>
      <c r="X20" s="190">
        <v>5138834</v>
      </c>
      <c r="Y20" s="190">
        <v>0</v>
      </c>
      <c r="Z20" s="190">
        <v>0</v>
      </c>
      <c r="AA20" s="190">
        <v>0</v>
      </c>
      <c r="AB20" s="190">
        <v>5138834</v>
      </c>
      <c r="AC20" s="190">
        <v>5099867</v>
      </c>
      <c r="AD20" s="186">
        <f t="shared" si="8"/>
        <v>1.0014617795890091</v>
      </c>
      <c r="AE20" s="69">
        <f t="shared" si="9"/>
        <v>1</v>
      </c>
      <c r="AF20" s="190">
        <v>-1029</v>
      </c>
      <c r="AG20" s="190">
        <v>-94765</v>
      </c>
      <c r="AH20" s="69">
        <v>25</v>
      </c>
      <c r="AI20" s="69">
        <v>22</v>
      </c>
      <c r="AJ20" s="69">
        <v>0</v>
      </c>
      <c r="AK20" s="69">
        <v>0</v>
      </c>
      <c r="AL20" s="80">
        <v>44761</v>
      </c>
      <c r="AM20" s="80">
        <v>0</v>
      </c>
      <c r="AN20" s="69">
        <v>0</v>
      </c>
      <c r="AO20" s="69">
        <v>0</v>
      </c>
      <c r="AP20" s="80">
        <v>0</v>
      </c>
      <c r="AQ20" s="80">
        <v>0</v>
      </c>
      <c r="AR20" s="69">
        <v>0</v>
      </c>
      <c r="AS20" s="69">
        <v>0</v>
      </c>
      <c r="AT20" s="80">
        <v>0</v>
      </c>
      <c r="AU20" s="80">
        <v>0</v>
      </c>
      <c r="AV20" s="69">
        <v>0</v>
      </c>
      <c r="AW20" s="69">
        <v>0</v>
      </c>
      <c r="AX20" s="80">
        <v>0</v>
      </c>
      <c r="AY20" s="80">
        <v>0</v>
      </c>
      <c r="AZ20" s="69">
        <v>0</v>
      </c>
      <c r="BA20" s="69">
        <v>0</v>
      </c>
      <c r="BB20" s="80">
        <v>0</v>
      </c>
      <c r="BC20" s="80">
        <v>0</v>
      </c>
      <c r="BD20" s="69">
        <v>0</v>
      </c>
      <c r="BE20" s="69">
        <v>0</v>
      </c>
      <c r="BF20" s="80">
        <v>0</v>
      </c>
      <c r="BG20" s="80">
        <v>0</v>
      </c>
      <c r="BH20" s="69">
        <v>0</v>
      </c>
      <c r="BI20" s="69">
        <v>0</v>
      </c>
      <c r="BJ20" s="80">
        <v>0</v>
      </c>
      <c r="BK20" s="80">
        <v>0</v>
      </c>
      <c r="BL20" s="69">
        <v>0</v>
      </c>
      <c r="BM20" s="69">
        <v>0</v>
      </c>
      <c r="BN20" s="80">
        <v>0</v>
      </c>
      <c r="BO20" s="80">
        <v>0</v>
      </c>
      <c r="BP20" s="69">
        <v>0</v>
      </c>
      <c r="BQ20" s="69">
        <v>0</v>
      </c>
      <c r="BR20" s="80">
        <v>0</v>
      </c>
      <c r="BS20" s="80">
        <v>0</v>
      </c>
      <c r="BT20" s="69">
        <v>0</v>
      </c>
      <c r="BU20" s="69">
        <v>0</v>
      </c>
      <c r="BV20" s="80">
        <v>0</v>
      </c>
      <c r="BW20" s="80">
        <v>0</v>
      </c>
      <c r="BX20" s="69">
        <v>0</v>
      </c>
      <c r="BY20" s="213">
        <v>0</v>
      </c>
      <c r="BZ20" s="80">
        <v>0</v>
      </c>
      <c r="CA20" s="80">
        <v>0</v>
      </c>
      <c r="CB20" s="69">
        <v>0</v>
      </c>
      <c r="CC20" s="69">
        <v>0</v>
      </c>
      <c r="CD20" s="80">
        <v>0</v>
      </c>
      <c r="CE20" s="80">
        <v>0</v>
      </c>
      <c r="CF20" s="69">
        <v>0</v>
      </c>
      <c r="CG20" s="69">
        <v>0</v>
      </c>
      <c r="CH20" s="80">
        <v>-132703</v>
      </c>
      <c r="CI20" s="80">
        <v>0</v>
      </c>
      <c r="CJ20" s="69">
        <v>0</v>
      </c>
      <c r="CK20" s="69">
        <v>0</v>
      </c>
      <c r="CL20" s="80">
        <v>-87943</v>
      </c>
      <c r="CM20" s="80">
        <v>0</v>
      </c>
      <c r="CN20" s="69" t="s">
        <v>519</v>
      </c>
      <c r="CO20" s="69" t="s">
        <v>520</v>
      </c>
      <c r="CP20" s="69" t="s">
        <v>514</v>
      </c>
      <c r="CQ20" s="69" t="s">
        <v>514</v>
      </c>
      <c r="CR20" s="69" t="s">
        <v>514</v>
      </c>
      <c r="CS20" s="69" t="s">
        <v>514</v>
      </c>
      <c r="CT20" s="68">
        <v>45839</v>
      </c>
      <c r="CU20" s="69" t="s">
        <v>723</v>
      </c>
      <c r="CV20" s="69" t="s">
        <v>724</v>
      </c>
      <c r="CW20" s="68" t="s">
        <v>168</v>
      </c>
      <c r="CX20" s="68">
        <v>45721</v>
      </c>
      <c r="CY20" s="69" t="s">
        <v>729</v>
      </c>
      <c r="CZ20" s="69" t="s">
        <v>730</v>
      </c>
      <c r="DA20" s="69" t="s">
        <v>192</v>
      </c>
      <c r="DB20" s="69">
        <v>4496918.22</v>
      </c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</row>
    <row r="21" spans="2:1477" s="69" customFormat="1">
      <c r="B21" s="69" t="s">
        <v>129</v>
      </c>
      <c r="C21" s="69" t="s">
        <v>177</v>
      </c>
      <c r="D21" s="69" t="s">
        <v>178</v>
      </c>
      <c r="E21" s="68">
        <v>45127</v>
      </c>
      <c r="F21" s="69" t="s">
        <v>723</v>
      </c>
      <c r="G21" s="69" t="s">
        <v>725</v>
      </c>
      <c r="H21" s="69">
        <v>1</v>
      </c>
      <c r="I21" s="69">
        <v>1</v>
      </c>
      <c r="J21" s="69">
        <v>225</v>
      </c>
      <c r="K21" s="69">
        <v>278</v>
      </c>
      <c r="L21" s="69">
        <v>278</v>
      </c>
      <c r="M21" s="186">
        <f t="shared" si="6"/>
        <v>1</v>
      </c>
      <c r="N21" s="69">
        <f t="shared" si="7"/>
        <v>1</v>
      </c>
      <c r="O21" s="69">
        <v>0</v>
      </c>
      <c r="P21" s="69">
        <v>0</v>
      </c>
      <c r="Q21" s="69">
        <v>0</v>
      </c>
      <c r="R21" s="69">
        <v>53</v>
      </c>
      <c r="S21" s="69">
        <v>0</v>
      </c>
      <c r="T21" s="190">
        <v>5558710</v>
      </c>
      <c r="U21" s="190">
        <v>57494</v>
      </c>
      <c r="V21" s="190">
        <v>5501216</v>
      </c>
      <c r="W21" s="190">
        <v>5552034</v>
      </c>
      <c r="X21" s="190">
        <v>5723019</v>
      </c>
      <c r="Y21" s="190">
        <v>0</v>
      </c>
      <c r="Z21" s="190">
        <v>0</v>
      </c>
      <c r="AA21" s="190">
        <v>0</v>
      </c>
      <c r="AB21" s="190">
        <v>5723019</v>
      </c>
      <c r="AC21" s="190">
        <v>5723218</v>
      </c>
      <c r="AD21" s="186">
        <f t="shared" si="8"/>
        <v>1.0403550778591497</v>
      </c>
      <c r="AE21" s="69">
        <f t="shared" si="9"/>
        <v>1</v>
      </c>
      <c r="AF21" s="190">
        <v>199</v>
      </c>
      <c r="AG21" s="190">
        <v>-6676</v>
      </c>
      <c r="AH21" s="69">
        <v>44</v>
      </c>
      <c r="AI21" s="69">
        <v>9</v>
      </c>
      <c r="AJ21" s="69">
        <v>0</v>
      </c>
      <c r="AK21" s="69">
        <v>0</v>
      </c>
      <c r="AL21" s="80">
        <v>0</v>
      </c>
      <c r="AM21" s="80">
        <v>0</v>
      </c>
      <c r="AN21" s="69">
        <v>0</v>
      </c>
      <c r="AO21" s="69">
        <v>0</v>
      </c>
      <c r="AP21" s="80">
        <v>-6676</v>
      </c>
      <c r="AQ21" s="80">
        <v>0</v>
      </c>
      <c r="AR21" s="69">
        <v>0</v>
      </c>
      <c r="AS21" s="69">
        <v>0</v>
      </c>
      <c r="AT21" s="80">
        <v>0</v>
      </c>
      <c r="AU21" s="80">
        <v>0</v>
      </c>
      <c r="AV21" s="69">
        <v>0</v>
      </c>
      <c r="AW21" s="69">
        <v>0</v>
      </c>
      <c r="AX21" s="80">
        <v>0</v>
      </c>
      <c r="AY21" s="80">
        <v>0</v>
      </c>
      <c r="AZ21" s="69">
        <v>0</v>
      </c>
      <c r="BA21" s="69">
        <v>0</v>
      </c>
      <c r="BB21" s="80">
        <v>0</v>
      </c>
      <c r="BC21" s="80">
        <v>0</v>
      </c>
      <c r="BD21" s="69">
        <v>0</v>
      </c>
      <c r="BE21" s="69">
        <v>0</v>
      </c>
      <c r="BF21" s="80">
        <v>0</v>
      </c>
      <c r="BG21" s="80">
        <v>0</v>
      </c>
      <c r="BH21" s="69">
        <v>0</v>
      </c>
      <c r="BI21" s="69">
        <v>0</v>
      </c>
      <c r="BJ21" s="80">
        <v>1803</v>
      </c>
      <c r="BK21" s="80">
        <v>0</v>
      </c>
      <c r="BL21" s="69">
        <v>0</v>
      </c>
      <c r="BM21" s="69">
        <v>0</v>
      </c>
      <c r="BN21" s="80">
        <v>0</v>
      </c>
      <c r="BO21" s="80">
        <v>0</v>
      </c>
      <c r="BP21" s="69">
        <v>0</v>
      </c>
      <c r="BQ21" s="69">
        <v>0</v>
      </c>
      <c r="BR21" s="80">
        <v>0</v>
      </c>
      <c r="BS21" s="80">
        <v>0</v>
      </c>
      <c r="BT21" s="69">
        <v>0</v>
      </c>
      <c r="BU21" s="69">
        <v>0</v>
      </c>
      <c r="BV21" s="80">
        <v>0</v>
      </c>
      <c r="BW21" s="80">
        <v>0</v>
      </c>
      <c r="BX21" s="69">
        <v>0</v>
      </c>
      <c r="BY21" s="213">
        <v>0</v>
      </c>
      <c r="BZ21" s="80">
        <v>0</v>
      </c>
      <c r="CA21" s="80">
        <v>0</v>
      </c>
      <c r="CB21" s="69">
        <v>0</v>
      </c>
      <c r="CC21" s="69">
        <v>0</v>
      </c>
      <c r="CD21" s="80">
        <v>0</v>
      </c>
      <c r="CE21" s="80">
        <v>0</v>
      </c>
      <c r="CF21" s="69">
        <v>0</v>
      </c>
      <c r="CG21" s="69">
        <v>0</v>
      </c>
      <c r="CH21" s="80">
        <v>0</v>
      </c>
      <c r="CI21" s="80">
        <v>0</v>
      </c>
      <c r="CJ21" s="69">
        <v>0</v>
      </c>
      <c r="CK21" s="69">
        <v>0</v>
      </c>
      <c r="CL21" s="80">
        <v>-4873</v>
      </c>
      <c r="CM21" s="80">
        <v>0</v>
      </c>
      <c r="CN21" s="69" t="s">
        <v>521</v>
      </c>
      <c r="CO21" s="69" t="s">
        <v>522</v>
      </c>
      <c r="CP21" s="69" t="s">
        <v>514</v>
      </c>
      <c r="CQ21" s="69" t="s">
        <v>514</v>
      </c>
      <c r="CR21" s="69" t="s">
        <v>514</v>
      </c>
      <c r="CS21" s="69" t="s">
        <v>514</v>
      </c>
      <c r="CT21" s="68">
        <v>45870</v>
      </c>
      <c r="CU21" s="69" t="s">
        <v>723</v>
      </c>
      <c r="CV21" s="69" t="s">
        <v>724</v>
      </c>
      <c r="CW21" s="68" t="s">
        <v>168</v>
      </c>
      <c r="CX21" s="68">
        <v>45588</v>
      </c>
      <c r="CY21" s="69" t="s">
        <v>727</v>
      </c>
      <c r="CZ21" s="69" t="s">
        <v>730</v>
      </c>
      <c r="DA21" s="69" t="s">
        <v>199</v>
      </c>
      <c r="DB21" s="69">
        <v>5765208.0099999998</v>
      </c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</row>
    <row r="22" spans="2:1477" s="69" customFormat="1">
      <c r="B22" s="69" t="s">
        <v>129</v>
      </c>
      <c r="C22" s="69" t="s">
        <v>179</v>
      </c>
      <c r="D22" s="69" t="s">
        <v>180</v>
      </c>
      <c r="E22" s="68">
        <v>44775</v>
      </c>
      <c r="F22" s="69" t="s">
        <v>723</v>
      </c>
      <c r="G22" s="69" t="s">
        <v>728</v>
      </c>
      <c r="H22" s="69">
        <v>3</v>
      </c>
      <c r="I22" s="69">
        <v>3</v>
      </c>
      <c r="J22" s="69">
        <v>650</v>
      </c>
      <c r="K22" s="69">
        <v>763</v>
      </c>
      <c r="L22" s="69">
        <v>763</v>
      </c>
      <c r="M22" s="186">
        <f t="shared" si="6"/>
        <v>1</v>
      </c>
      <c r="N22" s="69">
        <f t="shared" si="7"/>
        <v>1</v>
      </c>
      <c r="O22" s="69">
        <v>0</v>
      </c>
      <c r="P22" s="69">
        <v>0</v>
      </c>
      <c r="Q22" s="69">
        <v>0</v>
      </c>
      <c r="R22" s="69">
        <v>113</v>
      </c>
      <c r="S22" s="69">
        <v>0</v>
      </c>
      <c r="T22" s="190">
        <v>23141400</v>
      </c>
      <c r="U22" s="190">
        <v>150000</v>
      </c>
      <c r="V22" s="190">
        <v>22991400</v>
      </c>
      <c r="W22" s="190">
        <v>23931467</v>
      </c>
      <c r="X22" s="190">
        <v>24545579</v>
      </c>
      <c r="Y22" s="190">
        <v>0</v>
      </c>
      <c r="Z22" s="190">
        <v>0</v>
      </c>
      <c r="AA22" s="190">
        <v>0</v>
      </c>
      <c r="AB22" s="190">
        <v>24545579</v>
      </c>
      <c r="AC22" s="190">
        <v>24060306</v>
      </c>
      <c r="AD22" s="186">
        <f t="shared" si="8"/>
        <v>1.0464915577128839</v>
      </c>
      <c r="AE22" s="69">
        <f t="shared" si="9"/>
        <v>1</v>
      </c>
      <c r="AF22" s="190">
        <v>-480611</v>
      </c>
      <c r="AG22" s="190">
        <v>790067</v>
      </c>
      <c r="AH22" s="69">
        <v>61</v>
      </c>
      <c r="AI22" s="69">
        <v>52</v>
      </c>
      <c r="AJ22" s="69">
        <v>0</v>
      </c>
      <c r="AK22" s="69">
        <v>0</v>
      </c>
      <c r="AL22" s="80">
        <v>53994</v>
      </c>
      <c r="AM22" s="80">
        <v>0</v>
      </c>
      <c r="AN22" s="69">
        <v>0</v>
      </c>
      <c r="AO22" s="69">
        <v>0</v>
      </c>
      <c r="AP22" s="80">
        <v>770405</v>
      </c>
      <c r="AQ22" s="80">
        <v>0</v>
      </c>
      <c r="AR22" s="69">
        <v>0</v>
      </c>
      <c r="AS22" s="69">
        <v>0</v>
      </c>
      <c r="AT22" s="80">
        <v>0</v>
      </c>
      <c r="AU22" s="80">
        <v>0</v>
      </c>
      <c r="AV22" s="69">
        <v>0</v>
      </c>
      <c r="AW22" s="69">
        <v>0</v>
      </c>
      <c r="AX22" s="80">
        <v>0</v>
      </c>
      <c r="AY22" s="80">
        <v>0</v>
      </c>
      <c r="AZ22" s="69">
        <v>0</v>
      </c>
      <c r="BA22" s="69">
        <v>0</v>
      </c>
      <c r="BB22" s="80">
        <v>0</v>
      </c>
      <c r="BC22" s="80">
        <v>0</v>
      </c>
      <c r="BD22" s="69">
        <v>0</v>
      </c>
      <c r="BE22" s="69">
        <v>0</v>
      </c>
      <c r="BF22" s="80">
        <v>0</v>
      </c>
      <c r="BG22" s="80">
        <v>0</v>
      </c>
      <c r="BH22" s="69">
        <v>0</v>
      </c>
      <c r="BI22" s="69">
        <v>0</v>
      </c>
      <c r="BJ22" s="80">
        <v>0</v>
      </c>
      <c r="BK22" s="80">
        <v>0</v>
      </c>
      <c r="BL22" s="69">
        <v>0</v>
      </c>
      <c r="BM22" s="69">
        <v>0</v>
      </c>
      <c r="BN22" s="80">
        <v>0</v>
      </c>
      <c r="BO22" s="80">
        <v>0</v>
      </c>
      <c r="BP22" s="69">
        <v>0</v>
      </c>
      <c r="BQ22" s="69">
        <v>0</v>
      </c>
      <c r="BR22" s="80">
        <v>0</v>
      </c>
      <c r="BS22" s="80">
        <v>0</v>
      </c>
      <c r="BT22" s="69">
        <v>0</v>
      </c>
      <c r="BU22" s="69">
        <v>0</v>
      </c>
      <c r="BV22" s="80">
        <v>0</v>
      </c>
      <c r="BW22" s="80">
        <v>0</v>
      </c>
      <c r="BX22" s="69">
        <v>0</v>
      </c>
      <c r="BY22" s="213">
        <v>0</v>
      </c>
      <c r="BZ22" s="80">
        <v>0</v>
      </c>
      <c r="CA22" s="80">
        <v>0</v>
      </c>
      <c r="CB22" s="69">
        <v>0</v>
      </c>
      <c r="CC22" s="69">
        <v>0</v>
      </c>
      <c r="CD22" s="80">
        <v>0</v>
      </c>
      <c r="CE22" s="80">
        <v>0</v>
      </c>
      <c r="CF22" s="69">
        <v>0</v>
      </c>
      <c r="CG22" s="69">
        <v>0</v>
      </c>
      <c r="CH22" s="80">
        <v>0</v>
      </c>
      <c r="CI22" s="80">
        <v>0</v>
      </c>
      <c r="CJ22" s="69">
        <v>0</v>
      </c>
      <c r="CK22" s="69">
        <v>0</v>
      </c>
      <c r="CL22" s="80">
        <v>824400</v>
      </c>
      <c r="CM22" s="80">
        <v>0</v>
      </c>
      <c r="CN22" s="69" t="s">
        <v>519</v>
      </c>
      <c r="CO22" s="69" t="s">
        <v>520</v>
      </c>
      <c r="CP22" s="69" t="s">
        <v>514</v>
      </c>
      <c r="CQ22" s="69" t="s">
        <v>514</v>
      </c>
      <c r="CR22" s="69" t="s">
        <v>514</v>
      </c>
      <c r="CS22" s="69" t="s">
        <v>514</v>
      </c>
      <c r="CT22" s="68">
        <v>45859</v>
      </c>
      <c r="CU22" s="69" t="s">
        <v>723</v>
      </c>
      <c r="CV22" s="69" t="s">
        <v>724</v>
      </c>
      <c r="CW22" s="68" t="s">
        <v>168</v>
      </c>
      <c r="CX22" s="68">
        <v>45608</v>
      </c>
      <c r="CY22" s="69" t="s">
        <v>727</v>
      </c>
      <c r="CZ22" s="69" t="s">
        <v>730</v>
      </c>
      <c r="DA22" s="69" t="s">
        <v>199</v>
      </c>
      <c r="DB22" s="69">
        <v>26691037.399999999</v>
      </c>
      <c r="DC22" s="69" t="s">
        <v>523</v>
      </c>
      <c r="DD22" s="69" t="s">
        <v>524</v>
      </c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</row>
    <row r="23" spans="2:1477" s="69" customFormat="1">
      <c r="B23" s="69" t="s">
        <v>129</v>
      </c>
      <c r="C23" s="69" t="s">
        <v>181</v>
      </c>
      <c r="D23" s="69" t="s">
        <v>182</v>
      </c>
      <c r="E23" s="68">
        <v>45337</v>
      </c>
      <c r="F23" s="69" t="s">
        <v>729</v>
      </c>
      <c r="G23" s="69" t="s">
        <v>725</v>
      </c>
      <c r="H23" s="69">
        <v>1</v>
      </c>
      <c r="I23" s="69">
        <v>10</v>
      </c>
      <c r="J23" s="69">
        <v>200</v>
      </c>
      <c r="K23" s="69">
        <v>292</v>
      </c>
      <c r="L23" s="69">
        <v>317</v>
      </c>
      <c r="M23" s="186">
        <f t="shared" si="6"/>
        <v>1.2549999999999999</v>
      </c>
      <c r="N23" s="69">
        <f t="shared" si="7"/>
        <v>0</v>
      </c>
      <c r="O23" s="69">
        <v>-25</v>
      </c>
      <c r="P23" s="69">
        <v>25</v>
      </c>
      <c r="Q23" s="69">
        <v>0</v>
      </c>
      <c r="R23" s="69">
        <v>66</v>
      </c>
      <c r="S23" s="69">
        <v>26</v>
      </c>
      <c r="T23" s="190">
        <v>2428636</v>
      </c>
      <c r="U23" s="190">
        <v>0</v>
      </c>
      <c r="V23" s="190">
        <v>2428636</v>
      </c>
      <c r="W23" s="190">
        <v>2626766</v>
      </c>
      <c r="X23" s="190">
        <v>2708707</v>
      </c>
      <c r="Y23" s="190">
        <v>-66250</v>
      </c>
      <c r="Z23" s="190">
        <v>0</v>
      </c>
      <c r="AA23" s="190">
        <v>-66250</v>
      </c>
      <c r="AB23" s="190">
        <v>2642457</v>
      </c>
      <c r="AC23" s="190">
        <v>2624968</v>
      </c>
      <c r="AD23" s="186">
        <f t="shared" si="8"/>
        <v>1.0808404388306851</v>
      </c>
      <c r="AE23" s="69">
        <f t="shared" si="9"/>
        <v>1</v>
      </c>
      <c r="AF23" s="190">
        <v>-22</v>
      </c>
      <c r="AG23" s="190">
        <v>198130</v>
      </c>
      <c r="AH23" s="69">
        <v>44</v>
      </c>
      <c r="AI23" s="69">
        <v>22</v>
      </c>
      <c r="AJ23" s="69">
        <v>0</v>
      </c>
      <c r="AK23" s="69">
        <v>26</v>
      </c>
      <c r="AL23" s="80">
        <v>115608</v>
      </c>
      <c r="AM23" s="80">
        <v>0</v>
      </c>
      <c r="AN23" s="69">
        <v>0</v>
      </c>
      <c r="AO23" s="69">
        <v>0</v>
      </c>
      <c r="AP23" s="80">
        <v>65054</v>
      </c>
      <c r="AQ23" s="80">
        <v>0</v>
      </c>
      <c r="AR23" s="69">
        <v>0</v>
      </c>
      <c r="AS23" s="69">
        <v>0</v>
      </c>
      <c r="AT23" s="80">
        <v>0</v>
      </c>
      <c r="AU23" s="80">
        <v>0</v>
      </c>
      <c r="AV23" s="69">
        <v>0</v>
      </c>
      <c r="AW23" s="69">
        <v>0</v>
      </c>
      <c r="AX23" s="80">
        <v>0</v>
      </c>
      <c r="AY23" s="80">
        <v>0</v>
      </c>
      <c r="AZ23" s="69">
        <v>0</v>
      </c>
      <c r="BA23" s="69">
        <v>0</v>
      </c>
      <c r="BB23" s="80">
        <v>0</v>
      </c>
      <c r="BC23" s="80">
        <v>0</v>
      </c>
      <c r="BD23" s="69">
        <v>0</v>
      </c>
      <c r="BE23" s="69">
        <v>0</v>
      </c>
      <c r="BF23" s="80">
        <v>0</v>
      </c>
      <c r="BG23" s="80">
        <v>0</v>
      </c>
      <c r="BH23" s="69">
        <v>0</v>
      </c>
      <c r="BI23" s="69">
        <v>0</v>
      </c>
      <c r="BJ23" s="80">
        <v>0</v>
      </c>
      <c r="BK23" s="80">
        <v>0</v>
      </c>
      <c r="BL23" s="69">
        <v>0</v>
      </c>
      <c r="BM23" s="69">
        <v>0</v>
      </c>
      <c r="BN23" s="80">
        <v>0</v>
      </c>
      <c r="BO23" s="80">
        <v>0</v>
      </c>
      <c r="BP23" s="69">
        <v>0</v>
      </c>
      <c r="BQ23" s="69">
        <v>0</v>
      </c>
      <c r="BR23" s="80">
        <v>0</v>
      </c>
      <c r="BS23" s="80">
        <v>0</v>
      </c>
      <c r="BT23" s="69">
        <v>0</v>
      </c>
      <c r="BU23" s="69">
        <v>0</v>
      </c>
      <c r="BV23" s="80">
        <v>0</v>
      </c>
      <c r="BW23" s="80">
        <v>0</v>
      </c>
      <c r="BX23" s="69">
        <v>0</v>
      </c>
      <c r="BY23" s="213">
        <v>0</v>
      </c>
      <c r="BZ23" s="80">
        <v>0</v>
      </c>
      <c r="CA23" s="80">
        <v>0</v>
      </c>
      <c r="CB23" s="69">
        <v>0</v>
      </c>
      <c r="CC23" s="69">
        <v>0</v>
      </c>
      <c r="CD23" s="80">
        <v>0</v>
      </c>
      <c r="CE23" s="80">
        <v>0</v>
      </c>
      <c r="CF23" s="69">
        <v>0</v>
      </c>
      <c r="CG23" s="69">
        <v>0</v>
      </c>
      <c r="CH23" s="80">
        <v>0</v>
      </c>
      <c r="CI23" s="80">
        <v>0</v>
      </c>
      <c r="CJ23" s="69">
        <v>0</v>
      </c>
      <c r="CK23" s="69">
        <v>26</v>
      </c>
      <c r="CL23" s="80">
        <v>180662</v>
      </c>
      <c r="CM23" s="80">
        <v>0</v>
      </c>
      <c r="CN23" s="69" t="s">
        <v>525</v>
      </c>
      <c r="CO23" s="69" t="s">
        <v>526</v>
      </c>
      <c r="CP23" s="69" t="s">
        <v>514</v>
      </c>
      <c r="CQ23" s="69" t="s">
        <v>514</v>
      </c>
      <c r="CR23" s="69" t="s">
        <v>514</v>
      </c>
      <c r="CS23" s="69" t="s">
        <v>514</v>
      </c>
      <c r="CT23" s="68">
        <v>45845</v>
      </c>
      <c r="CU23" s="69" t="s">
        <v>723</v>
      </c>
      <c r="CV23" s="69" t="s">
        <v>724</v>
      </c>
      <c r="CW23" s="68" t="s">
        <v>168</v>
      </c>
      <c r="CX23" s="68">
        <v>45769</v>
      </c>
      <c r="CY23" s="69" t="s">
        <v>721</v>
      </c>
      <c r="CZ23" s="69" t="s">
        <v>730</v>
      </c>
      <c r="DA23" s="69" t="s">
        <v>190</v>
      </c>
      <c r="DB23" s="69">
        <v>3681296.02</v>
      </c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</row>
    <row r="24" spans="2:1477" s="69" customFormat="1">
      <c r="B24" s="69" t="s">
        <v>129</v>
      </c>
      <c r="C24" s="69" t="s">
        <v>183</v>
      </c>
      <c r="D24" s="69" t="s">
        <v>184</v>
      </c>
      <c r="E24" s="68">
        <v>45400</v>
      </c>
      <c r="F24" s="69" t="s">
        <v>721</v>
      </c>
      <c r="G24" s="69" t="s">
        <v>725</v>
      </c>
      <c r="H24" s="69">
        <v>1</v>
      </c>
      <c r="I24" s="69">
        <v>1</v>
      </c>
      <c r="J24" s="69">
        <v>170</v>
      </c>
      <c r="K24" s="69">
        <v>195</v>
      </c>
      <c r="L24" s="69">
        <v>171</v>
      </c>
      <c r="M24" s="186">
        <f t="shared" si="6"/>
        <v>0.85882352941176465</v>
      </c>
      <c r="N24" s="69">
        <f t="shared" si="7"/>
        <v>1</v>
      </c>
      <c r="O24" s="69">
        <v>24</v>
      </c>
      <c r="P24" s="69">
        <v>0</v>
      </c>
      <c r="Q24" s="69">
        <v>0</v>
      </c>
      <c r="R24" s="69">
        <v>25</v>
      </c>
      <c r="S24" s="69">
        <v>0</v>
      </c>
      <c r="T24" s="190">
        <v>2506911</v>
      </c>
      <c r="U24" s="190">
        <v>50000</v>
      </c>
      <c r="V24" s="190">
        <v>2456911</v>
      </c>
      <c r="W24" s="190">
        <v>2530764</v>
      </c>
      <c r="X24" s="190">
        <v>2550717</v>
      </c>
      <c r="Y24" s="190">
        <v>0</v>
      </c>
      <c r="Z24" s="190">
        <v>0</v>
      </c>
      <c r="AA24" s="190">
        <v>0</v>
      </c>
      <c r="AB24" s="190">
        <v>2550717</v>
      </c>
      <c r="AC24" s="190">
        <v>2546483</v>
      </c>
      <c r="AD24" s="186">
        <f t="shared" si="8"/>
        <v>1.0364571610449056</v>
      </c>
      <c r="AE24" s="69">
        <f t="shared" si="9"/>
        <v>1</v>
      </c>
      <c r="AF24" s="190">
        <v>-4233</v>
      </c>
      <c r="AG24" s="190">
        <v>23853</v>
      </c>
      <c r="AH24" s="69">
        <v>8</v>
      </c>
      <c r="AI24" s="69">
        <v>17</v>
      </c>
      <c r="AJ24" s="69">
        <v>0</v>
      </c>
      <c r="AK24" s="69">
        <v>0</v>
      </c>
      <c r="AL24" s="80">
        <v>0</v>
      </c>
      <c r="AM24" s="80">
        <v>0</v>
      </c>
      <c r="AN24" s="69">
        <v>0</v>
      </c>
      <c r="AO24" s="69">
        <v>0</v>
      </c>
      <c r="AP24" s="80">
        <v>0</v>
      </c>
      <c r="AQ24" s="80">
        <v>0</v>
      </c>
      <c r="AR24" s="69">
        <v>0</v>
      </c>
      <c r="AS24" s="69">
        <v>0</v>
      </c>
      <c r="AT24" s="80">
        <v>0</v>
      </c>
      <c r="AU24" s="80">
        <v>0</v>
      </c>
      <c r="AV24" s="69">
        <v>0</v>
      </c>
      <c r="AW24" s="69">
        <v>0</v>
      </c>
      <c r="AX24" s="80">
        <v>0</v>
      </c>
      <c r="AY24" s="80">
        <v>0</v>
      </c>
      <c r="AZ24" s="69">
        <v>0</v>
      </c>
      <c r="BA24" s="69">
        <v>0</v>
      </c>
      <c r="BB24" s="80">
        <v>0</v>
      </c>
      <c r="BC24" s="80">
        <v>0</v>
      </c>
      <c r="BD24" s="69">
        <v>0</v>
      </c>
      <c r="BE24" s="69">
        <v>0</v>
      </c>
      <c r="BF24" s="80">
        <v>0</v>
      </c>
      <c r="BG24" s="80">
        <v>0</v>
      </c>
      <c r="BH24" s="69">
        <v>0</v>
      </c>
      <c r="BI24" s="69">
        <v>0</v>
      </c>
      <c r="BJ24" s="80">
        <v>0</v>
      </c>
      <c r="BK24" s="80">
        <v>0</v>
      </c>
      <c r="BL24" s="69">
        <v>0</v>
      </c>
      <c r="BM24" s="69">
        <v>0</v>
      </c>
      <c r="BN24" s="80">
        <v>0</v>
      </c>
      <c r="BO24" s="80">
        <v>0</v>
      </c>
      <c r="BP24" s="69">
        <v>0</v>
      </c>
      <c r="BQ24" s="69">
        <v>0</v>
      </c>
      <c r="BR24" s="80">
        <v>0</v>
      </c>
      <c r="BS24" s="80">
        <v>0</v>
      </c>
      <c r="BT24" s="69">
        <v>0</v>
      </c>
      <c r="BU24" s="69">
        <v>0</v>
      </c>
      <c r="BV24" s="80">
        <v>0</v>
      </c>
      <c r="BW24" s="80">
        <v>0</v>
      </c>
      <c r="BX24" s="69">
        <v>0</v>
      </c>
      <c r="BY24" s="213">
        <v>0</v>
      </c>
      <c r="BZ24" s="80">
        <v>23853</v>
      </c>
      <c r="CA24" s="80">
        <v>23853</v>
      </c>
      <c r="CB24" s="69">
        <v>0</v>
      </c>
      <c r="CC24" s="69">
        <v>0</v>
      </c>
      <c r="CD24" s="80">
        <v>0</v>
      </c>
      <c r="CE24" s="80">
        <v>0</v>
      </c>
      <c r="CF24" s="69">
        <v>0</v>
      </c>
      <c r="CG24" s="69">
        <v>0</v>
      </c>
      <c r="CH24" s="80">
        <v>0</v>
      </c>
      <c r="CI24" s="80">
        <v>0</v>
      </c>
      <c r="CJ24" s="69">
        <v>0</v>
      </c>
      <c r="CK24" s="69">
        <v>0</v>
      </c>
      <c r="CL24" s="80">
        <v>23853</v>
      </c>
      <c r="CM24" s="80">
        <v>23853</v>
      </c>
      <c r="CN24" s="69" t="s">
        <v>527</v>
      </c>
      <c r="CO24" s="69" t="s">
        <v>528</v>
      </c>
      <c r="CP24" s="69" t="s">
        <v>514</v>
      </c>
      <c r="CQ24" s="69" t="s">
        <v>514</v>
      </c>
      <c r="CR24" s="69" t="s">
        <v>514</v>
      </c>
      <c r="CS24" s="69" t="s">
        <v>514</v>
      </c>
      <c r="CT24" s="68">
        <v>45937</v>
      </c>
      <c r="CU24" s="69" t="s">
        <v>727</v>
      </c>
      <c r="CV24" s="69" t="s">
        <v>724</v>
      </c>
      <c r="CW24" s="68" t="s">
        <v>168</v>
      </c>
      <c r="CX24" s="68">
        <v>45777</v>
      </c>
      <c r="CY24" s="69" t="s">
        <v>721</v>
      </c>
      <c r="CZ24" s="69" t="s">
        <v>730</v>
      </c>
      <c r="DA24" s="69" t="s">
        <v>199</v>
      </c>
      <c r="DB24" s="69">
        <v>2727222.68</v>
      </c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</row>
    <row r="25" spans="2:1477" s="69" customFormat="1">
      <c r="B25" s="69" t="s">
        <v>129</v>
      </c>
      <c r="C25" s="69" t="s">
        <v>437</v>
      </c>
      <c r="D25" s="69" t="s">
        <v>438</v>
      </c>
      <c r="E25" s="68">
        <v>45377</v>
      </c>
      <c r="F25" s="69" t="s">
        <v>729</v>
      </c>
      <c r="G25" s="69" t="s">
        <v>725</v>
      </c>
      <c r="H25" s="69">
        <v>1</v>
      </c>
      <c r="I25" s="69">
        <v>0</v>
      </c>
      <c r="J25" s="69">
        <v>450</v>
      </c>
      <c r="K25" s="69">
        <v>511</v>
      </c>
      <c r="L25" s="69">
        <v>495</v>
      </c>
      <c r="M25" s="186">
        <f t="shared" si="6"/>
        <v>0.97333333333333338</v>
      </c>
      <c r="N25" s="69">
        <f t="shared" si="7"/>
        <v>1</v>
      </c>
      <c r="O25" s="69">
        <v>16</v>
      </c>
      <c r="P25" s="69">
        <v>0</v>
      </c>
      <c r="Q25" s="69">
        <v>0</v>
      </c>
      <c r="R25" s="69">
        <v>57</v>
      </c>
      <c r="S25" s="69">
        <v>4</v>
      </c>
      <c r="T25" s="190">
        <v>2283584</v>
      </c>
      <c r="U25" s="190">
        <v>50000</v>
      </c>
      <c r="V25" s="190">
        <v>2233584</v>
      </c>
      <c r="W25" s="190">
        <v>2283584</v>
      </c>
      <c r="X25" s="190">
        <v>2253806</v>
      </c>
      <c r="Y25" s="190">
        <v>0</v>
      </c>
      <c r="Z25" s="190">
        <v>0</v>
      </c>
      <c r="AA25" s="190">
        <v>0</v>
      </c>
      <c r="AB25" s="190">
        <v>2253806</v>
      </c>
      <c r="AC25" s="190">
        <v>2253543</v>
      </c>
      <c r="AD25" s="186">
        <f t="shared" si="8"/>
        <v>1.0089358627210796</v>
      </c>
      <c r="AE25" s="69">
        <f t="shared" si="9"/>
        <v>1</v>
      </c>
      <c r="AF25" s="190">
        <v>-264</v>
      </c>
      <c r="AG25" s="190">
        <v>0</v>
      </c>
      <c r="AH25" s="69">
        <v>24</v>
      </c>
      <c r="AI25" s="69">
        <v>33</v>
      </c>
      <c r="AJ25" s="69">
        <v>0</v>
      </c>
      <c r="AK25" s="69">
        <v>4</v>
      </c>
      <c r="AL25" s="80">
        <v>25861</v>
      </c>
      <c r="AM25" s="80">
        <v>0</v>
      </c>
      <c r="AN25" s="69">
        <v>0</v>
      </c>
      <c r="AO25" s="69">
        <v>0</v>
      </c>
      <c r="AP25" s="80">
        <v>0</v>
      </c>
      <c r="AQ25" s="80">
        <v>0</v>
      </c>
      <c r="AR25" s="69">
        <v>0</v>
      </c>
      <c r="AS25" s="69">
        <v>0</v>
      </c>
      <c r="AT25" s="80">
        <v>0</v>
      </c>
      <c r="AU25" s="80">
        <v>0</v>
      </c>
      <c r="AV25" s="69">
        <v>0</v>
      </c>
      <c r="AW25" s="69">
        <v>0</v>
      </c>
      <c r="AX25" s="80">
        <v>0</v>
      </c>
      <c r="AY25" s="80">
        <v>0</v>
      </c>
      <c r="AZ25" s="69">
        <v>0</v>
      </c>
      <c r="BA25" s="69">
        <v>0</v>
      </c>
      <c r="BB25" s="80">
        <v>0</v>
      </c>
      <c r="BC25" s="80">
        <v>0</v>
      </c>
      <c r="BD25" s="69">
        <v>0</v>
      </c>
      <c r="BE25" s="69">
        <v>0</v>
      </c>
      <c r="BF25" s="80">
        <v>0</v>
      </c>
      <c r="BG25" s="80">
        <v>0</v>
      </c>
      <c r="BH25" s="69">
        <v>0</v>
      </c>
      <c r="BI25" s="69">
        <v>0</v>
      </c>
      <c r="BJ25" s="80">
        <v>0</v>
      </c>
      <c r="BK25" s="80">
        <v>0</v>
      </c>
      <c r="BL25" s="69">
        <v>0</v>
      </c>
      <c r="BM25" s="69">
        <v>0</v>
      </c>
      <c r="BN25" s="80">
        <v>0</v>
      </c>
      <c r="BO25" s="80">
        <v>0</v>
      </c>
      <c r="BP25" s="69">
        <v>0</v>
      </c>
      <c r="BQ25" s="69">
        <v>0</v>
      </c>
      <c r="BR25" s="80">
        <v>0</v>
      </c>
      <c r="BS25" s="80">
        <v>0</v>
      </c>
      <c r="BT25" s="69">
        <v>0</v>
      </c>
      <c r="BU25" s="69">
        <v>0</v>
      </c>
      <c r="BV25" s="80">
        <v>0</v>
      </c>
      <c r="BW25" s="80">
        <v>0</v>
      </c>
      <c r="BX25" s="69">
        <v>0</v>
      </c>
      <c r="BY25" s="213">
        <v>0</v>
      </c>
      <c r="BZ25" s="80">
        <v>0</v>
      </c>
      <c r="CA25" s="80">
        <v>0</v>
      </c>
      <c r="CB25" s="69">
        <v>0</v>
      </c>
      <c r="CC25" s="69">
        <v>0</v>
      </c>
      <c r="CD25" s="80">
        <v>0</v>
      </c>
      <c r="CE25" s="80">
        <v>0</v>
      </c>
      <c r="CF25" s="69">
        <v>0</v>
      </c>
      <c r="CG25" s="69">
        <v>0</v>
      </c>
      <c r="CH25" s="80">
        <v>0</v>
      </c>
      <c r="CI25" s="80">
        <v>0</v>
      </c>
      <c r="CJ25" s="69">
        <v>0</v>
      </c>
      <c r="CK25" s="69">
        <v>4</v>
      </c>
      <c r="CL25" s="80">
        <v>25861</v>
      </c>
      <c r="CM25" s="80">
        <v>0</v>
      </c>
      <c r="CN25" s="69" t="s">
        <v>529</v>
      </c>
      <c r="CO25" s="69" t="s">
        <v>530</v>
      </c>
      <c r="CP25" s="69" t="s">
        <v>514</v>
      </c>
      <c r="CQ25" s="69" t="s">
        <v>514</v>
      </c>
      <c r="CR25" s="69" t="s">
        <v>514</v>
      </c>
      <c r="CS25" s="69" t="s">
        <v>514</v>
      </c>
      <c r="CT25" s="68">
        <v>45967</v>
      </c>
      <c r="CU25" s="69" t="s">
        <v>727</v>
      </c>
      <c r="CV25" s="69" t="s">
        <v>724</v>
      </c>
      <c r="CW25" s="68" t="s">
        <v>168</v>
      </c>
      <c r="CX25" s="68">
        <v>45929</v>
      </c>
      <c r="CY25" s="69" t="s">
        <v>723</v>
      </c>
      <c r="CZ25" s="69" t="s">
        <v>724</v>
      </c>
      <c r="DA25" s="69" t="s">
        <v>192</v>
      </c>
      <c r="DB25" s="69">
        <v>2780605.35</v>
      </c>
      <c r="DC25" s="69" t="s">
        <v>515</v>
      </c>
      <c r="DD25" s="69" t="s">
        <v>516</v>
      </c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</row>
    <row r="26" spans="2:1477" s="69" customFormat="1">
      <c r="B26" s="69" t="s">
        <v>129</v>
      </c>
      <c r="C26" s="69" t="s">
        <v>439</v>
      </c>
      <c r="D26" s="69" t="s">
        <v>440</v>
      </c>
      <c r="E26" s="68">
        <v>45491</v>
      </c>
      <c r="F26" s="69" t="s">
        <v>723</v>
      </c>
      <c r="G26" s="69" t="s">
        <v>730</v>
      </c>
      <c r="H26" s="69">
        <v>1</v>
      </c>
      <c r="I26" s="69">
        <v>0</v>
      </c>
      <c r="J26" s="69">
        <v>115</v>
      </c>
      <c r="K26" s="69">
        <v>150</v>
      </c>
      <c r="L26" s="69">
        <v>150</v>
      </c>
      <c r="M26" s="186">
        <f t="shared" si="6"/>
        <v>1</v>
      </c>
      <c r="N26" s="69">
        <f t="shared" si="7"/>
        <v>1</v>
      </c>
      <c r="O26" s="69">
        <v>0</v>
      </c>
      <c r="P26" s="69">
        <v>0</v>
      </c>
      <c r="Q26" s="69">
        <v>0</v>
      </c>
      <c r="R26" s="69">
        <v>35</v>
      </c>
      <c r="S26" s="69">
        <v>0</v>
      </c>
      <c r="T26" s="190">
        <v>2560003</v>
      </c>
      <c r="U26" s="190">
        <v>50000</v>
      </c>
      <c r="V26" s="190">
        <v>2510003</v>
      </c>
      <c r="W26" s="190">
        <v>2560003</v>
      </c>
      <c r="X26" s="190">
        <v>2586788</v>
      </c>
      <c r="Y26" s="190">
        <v>0</v>
      </c>
      <c r="Z26" s="190">
        <v>0</v>
      </c>
      <c r="AA26" s="190">
        <v>0</v>
      </c>
      <c r="AB26" s="190">
        <v>2586788</v>
      </c>
      <c r="AC26" s="190">
        <v>2586788</v>
      </c>
      <c r="AD26" s="186">
        <f t="shared" si="8"/>
        <v>1.0305915969024739</v>
      </c>
      <c r="AE26" s="69">
        <f t="shared" si="9"/>
        <v>1</v>
      </c>
      <c r="AF26" s="190">
        <v>0</v>
      </c>
      <c r="AG26" s="190">
        <v>0</v>
      </c>
      <c r="AH26" s="69">
        <v>32</v>
      </c>
      <c r="AI26" s="69">
        <v>3</v>
      </c>
      <c r="AJ26" s="69">
        <v>0</v>
      </c>
      <c r="AK26" s="69">
        <v>0</v>
      </c>
      <c r="AL26" s="80">
        <v>29053</v>
      </c>
      <c r="AM26" s="80">
        <v>0</v>
      </c>
      <c r="AN26" s="69">
        <v>0</v>
      </c>
      <c r="AO26" s="69">
        <v>0</v>
      </c>
      <c r="AP26" s="80">
        <v>0</v>
      </c>
      <c r="AQ26" s="80">
        <v>0</v>
      </c>
      <c r="AR26" s="69">
        <v>0</v>
      </c>
      <c r="AS26" s="69">
        <v>0</v>
      </c>
      <c r="AT26" s="80">
        <v>0</v>
      </c>
      <c r="AU26" s="80">
        <v>0</v>
      </c>
      <c r="AV26" s="69">
        <v>0</v>
      </c>
      <c r="AW26" s="69">
        <v>0</v>
      </c>
      <c r="AX26" s="80">
        <v>0</v>
      </c>
      <c r="AY26" s="80">
        <v>0</v>
      </c>
      <c r="AZ26" s="69">
        <v>0</v>
      </c>
      <c r="BA26" s="69">
        <v>0</v>
      </c>
      <c r="BB26" s="80">
        <v>0</v>
      </c>
      <c r="BC26" s="80">
        <v>0</v>
      </c>
      <c r="BD26" s="69">
        <v>0</v>
      </c>
      <c r="BE26" s="69">
        <v>0</v>
      </c>
      <c r="BF26" s="80">
        <v>0</v>
      </c>
      <c r="BG26" s="80">
        <v>0</v>
      </c>
      <c r="BH26" s="69">
        <v>0</v>
      </c>
      <c r="BI26" s="69">
        <v>0</v>
      </c>
      <c r="BJ26" s="80">
        <v>0</v>
      </c>
      <c r="BK26" s="80">
        <v>0</v>
      </c>
      <c r="BL26" s="69">
        <v>0</v>
      </c>
      <c r="BM26" s="69">
        <v>0</v>
      </c>
      <c r="BN26" s="80">
        <v>0</v>
      </c>
      <c r="BO26" s="80">
        <v>0</v>
      </c>
      <c r="BP26" s="69">
        <v>0</v>
      </c>
      <c r="BQ26" s="69">
        <v>0</v>
      </c>
      <c r="BR26" s="80">
        <v>0</v>
      </c>
      <c r="BS26" s="80">
        <v>0</v>
      </c>
      <c r="BT26" s="69">
        <v>0</v>
      </c>
      <c r="BU26" s="69">
        <v>0</v>
      </c>
      <c r="BV26" s="80">
        <v>0</v>
      </c>
      <c r="BW26" s="80">
        <v>0</v>
      </c>
      <c r="BX26" s="69">
        <v>0</v>
      </c>
      <c r="BY26" s="213">
        <v>0</v>
      </c>
      <c r="BZ26" s="80">
        <v>0</v>
      </c>
      <c r="CA26" s="80">
        <v>0</v>
      </c>
      <c r="CB26" s="69">
        <v>0</v>
      </c>
      <c r="CC26" s="69">
        <v>0</v>
      </c>
      <c r="CD26" s="80">
        <v>0</v>
      </c>
      <c r="CE26" s="80">
        <v>0</v>
      </c>
      <c r="CF26" s="69">
        <v>0</v>
      </c>
      <c r="CG26" s="69">
        <v>0</v>
      </c>
      <c r="CH26" s="80">
        <v>0</v>
      </c>
      <c r="CI26" s="80">
        <v>0</v>
      </c>
      <c r="CJ26" s="69">
        <v>0</v>
      </c>
      <c r="CK26" s="69">
        <v>0</v>
      </c>
      <c r="CL26" s="80">
        <v>29053</v>
      </c>
      <c r="CM26" s="80">
        <v>0</v>
      </c>
      <c r="CN26" s="69" t="s">
        <v>521</v>
      </c>
      <c r="CO26" s="69" t="s">
        <v>522</v>
      </c>
      <c r="CP26" s="69" t="s">
        <v>514</v>
      </c>
      <c r="CQ26" s="69" t="s">
        <v>514</v>
      </c>
      <c r="CR26" s="69" t="s">
        <v>514</v>
      </c>
      <c r="CS26" s="69" t="s">
        <v>514</v>
      </c>
      <c r="CT26" s="68">
        <v>45910</v>
      </c>
      <c r="CU26" s="69" t="s">
        <v>723</v>
      </c>
      <c r="CV26" s="69" t="s">
        <v>724</v>
      </c>
      <c r="CW26" s="68" t="s">
        <v>168</v>
      </c>
      <c r="CX26" s="68">
        <v>45812</v>
      </c>
      <c r="CY26" s="69" t="s">
        <v>721</v>
      </c>
      <c r="CZ26" s="69" t="s">
        <v>730</v>
      </c>
      <c r="DA26" s="69" t="s">
        <v>199</v>
      </c>
      <c r="DB26" s="69">
        <v>3481659.24</v>
      </c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</row>
    <row r="27" spans="2:1477" s="69" customFormat="1">
      <c r="B27" s="69" t="s">
        <v>129</v>
      </c>
      <c r="C27" s="69" t="s">
        <v>531</v>
      </c>
      <c r="D27" s="69" t="s">
        <v>732</v>
      </c>
      <c r="E27" s="68">
        <v>45519</v>
      </c>
      <c r="F27" s="69" t="s">
        <v>723</v>
      </c>
      <c r="G27" s="69" t="s">
        <v>730</v>
      </c>
      <c r="H27" s="69">
        <v>1</v>
      </c>
      <c r="I27" s="69">
        <v>0</v>
      </c>
      <c r="J27" s="69">
        <v>140</v>
      </c>
      <c r="K27" s="69">
        <v>166</v>
      </c>
      <c r="L27" s="69">
        <v>150</v>
      </c>
      <c r="M27" s="186">
        <f t="shared" si="6"/>
        <v>0.88571428571428568</v>
      </c>
      <c r="N27" s="69">
        <f t="shared" si="7"/>
        <v>1</v>
      </c>
      <c r="O27" s="69">
        <v>16</v>
      </c>
      <c r="P27" s="69">
        <v>0</v>
      </c>
      <c r="Q27" s="69">
        <v>0</v>
      </c>
      <c r="R27" s="69">
        <v>26</v>
      </c>
      <c r="S27" s="69">
        <v>0</v>
      </c>
      <c r="T27" s="190">
        <v>3352588</v>
      </c>
      <c r="U27" s="190">
        <v>50000</v>
      </c>
      <c r="V27" s="190">
        <v>3302588</v>
      </c>
      <c r="W27" s="190">
        <v>3352588</v>
      </c>
      <c r="X27" s="190">
        <v>3378389</v>
      </c>
      <c r="Y27" s="190">
        <v>0</v>
      </c>
      <c r="Z27" s="190">
        <v>0</v>
      </c>
      <c r="AA27" s="190">
        <v>0</v>
      </c>
      <c r="AB27" s="190">
        <v>3378389</v>
      </c>
      <c r="AC27" s="190">
        <v>3377632</v>
      </c>
      <c r="AD27" s="186">
        <f t="shared" si="8"/>
        <v>1.0227227858879158</v>
      </c>
      <c r="AE27" s="69">
        <f t="shared" si="9"/>
        <v>1</v>
      </c>
      <c r="AF27" s="190">
        <v>-757</v>
      </c>
      <c r="AG27" s="190">
        <v>0</v>
      </c>
      <c r="AH27" s="69">
        <v>9</v>
      </c>
      <c r="AI27" s="69">
        <v>17</v>
      </c>
      <c r="AJ27" s="69">
        <v>0</v>
      </c>
      <c r="AK27" s="69">
        <v>0</v>
      </c>
      <c r="AL27" s="80">
        <v>0</v>
      </c>
      <c r="AM27" s="80">
        <v>0</v>
      </c>
      <c r="AN27" s="69">
        <v>0</v>
      </c>
      <c r="AO27" s="69">
        <v>0</v>
      </c>
      <c r="AP27" s="80">
        <v>0</v>
      </c>
      <c r="AQ27" s="80">
        <v>0</v>
      </c>
      <c r="AR27" s="69">
        <v>0</v>
      </c>
      <c r="AS27" s="69">
        <v>0</v>
      </c>
      <c r="AT27" s="80">
        <v>0</v>
      </c>
      <c r="AU27" s="80">
        <v>0</v>
      </c>
      <c r="AV27" s="69">
        <v>0</v>
      </c>
      <c r="AW27" s="69">
        <v>0</v>
      </c>
      <c r="AX27" s="80">
        <v>0</v>
      </c>
      <c r="AY27" s="80">
        <v>0</v>
      </c>
      <c r="AZ27" s="69">
        <v>0</v>
      </c>
      <c r="BA27" s="69">
        <v>0</v>
      </c>
      <c r="BB27" s="80">
        <v>0</v>
      </c>
      <c r="BC27" s="80">
        <v>0</v>
      </c>
      <c r="BD27" s="69">
        <v>0</v>
      </c>
      <c r="BE27" s="69">
        <v>0</v>
      </c>
      <c r="BF27" s="80">
        <v>0</v>
      </c>
      <c r="BG27" s="80">
        <v>0</v>
      </c>
      <c r="BH27" s="69">
        <v>0</v>
      </c>
      <c r="BI27" s="69">
        <v>0</v>
      </c>
      <c r="BJ27" s="80">
        <v>0</v>
      </c>
      <c r="BK27" s="80">
        <v>0</v>
      </c>
      <c r="BL27" s="69">
        <v>0</v>
      </c>
      <c r="BM27" s="69">
        <v>0</v>
      </c>
      <c r="BN27" s="80">
        <v>0</v>
      </c>
      <c r="BO27" s="80">
        <v>0</v>
      </c>
      <c r="BP27" s="69">
        <v>0</v>
      </c>
      <c r="BQ27" s="69">
        <v>0</v>
      </c>
      <c r="BR27" s="80">
        <v>0</v>
      </c>
      <c r="BS27" s="80">
        <v>0</v>
      </c>
      <c r="BT27" s="69">
        <v>0</v>
      </c>
      <c r="BU27" s="69">
        <v>0</v>
      </c>
      <c r="BV27" s="80">
        <v>0</v>
      </c>
      <c r="BW27" s="80">
        <v>0</v>
      </c>
      <c r="BX27" s="69">
        <v>0</v>
      </c>
      <c r="BY27" s="213">
        <v>0</v>
      </c>
      <c r="BZ27" s="80">
        <v>0</v>
      </c>
      <c r="CA27" s="80">
        <v>0</v>
      </c>
      <c r="CB27" s="69">
        <v>0</v>
      </c>
      <c r="CC27" s="69">
        <v>0</v>
      </c>
      <c r="CD27" s="80">
        <v>0</v>
      </c>
      <c r="CE27" s="80">
        <v>0</v>
      </c>
      <c r="CF27" s="69">
        <v>0</v>
      </c>
      <c r="CG27" s="69">
        <v>0</v>
      </c>
      <c r="CH27" s="80">
        <v>0</v>
      </c>
      <c r="CI27" s="80">
        <v>0</v>
      </c>
      <c r="CJ27" s="69">
        <v>0</v>
      </c>
      <c r="CK27" s="69">
        <v>0</v>
      </c>
      <c r="CL27" s="80">
        <v>0</v>
      </c>
      <c r="CM27" s="80">
        <v>0</v>
      </c>
      <c r="CN27" s="69" t="s">
        <v>532</v>
      </c>
      <c r="CO27" s="69" t="s">
        <v>533</v>
      </c>
      <c r="CP27" s="69" t="s">
        <v>514</v>
      </c>
      <c r="CQ27" s="69" t="s">
        <v>514</v>
      </c>
      <c r="CR27" s="69" t="s">
        <v>514</v>
      </c>
      <c r="CS27" s="69" t="s">
        <v>514</v>
      </c>
      <c r="CT27" s="68">
        <v>45867</v>
      </c>
      <c r="CU27" s="69" t="s">
        <v>723</v>
      </c>
      <c r="CV27" s="69" t="s">
        <v>724</v>
      </c>
      <c r="CW27" s="68" t="s">
        <v>168</v>
      </c>
      <c r="CX27" s="68">
        <v>45757</v>
      </c>
      <c r="CY27" s="69" t="s">
        <v>721</v>
      </c>
      <c r="CZ27" s="69" t="s">
        <v>730</v>
      </c>
      <c r="DA27" s="69" t="s">
        <v>192</v>
      </c>
      <c r="DB27" s="69">
        <v>4285958.2</v>
      </c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</row>
    <row r="28" spans="2:1477" s="69" customFormat="1">
      <c r="B28" s="69" t="s">
        <v>129</v>
      </c>
      <c r="C28" s="69" t="s">
        <v>534</v>
      </c>
      <c r="D28" s="69" t="s">
        <v>733</v>
      </c>
      <c r="E28" s="68">
        <v>45554</v>
      </c>
      <c r="F28" s="69" t="s">
        <v>723</v>
      </c>
      <c r="G28" s="69" t="s">
        <v>730</v>
      </c>
      <c r="H28" s="69">
        <v>1</v>
      </c>
      <c r="I28" s="69">
        <v>2</v>
      </c>
      <c r="J28" s="69">
        <v>140</v>
      </c>
      <c r="K28" s="69">
        <v>150</v>
      </c>
      <c r="L28" s="69">
        <v>124</v>
      </c>
      <c r="M28" s="186">
        <f t="shared" si="6"/>
        <v>0.81428571428571428</v>
      </c>
      <c r="N28" s="69">
        <f t="shared" si="7"/>
        <v>1</v>
      </c>
      <c r="O28" s="69">
        <v>26</v>
      </c>
      <c r="P28" s="69">
        <v>0</v>
      </c>
      <c r="Q28" s="69">
        <v>0</v>
      </c>
      <c r="R28" s="69">
        <v>10</v>
      </c>
      <c r="S28" s="69">
        <v>0</v>
      </c>
      <c r="T28" s="190">
        <v>1118465</v>
      </c>
      <c r="U28" s="190">
        <v>40273</v>
      </c>
      <c r="V28" s="190">
        <v>1078192</v>
      </c>
      <c r="W28" s="190">
        <v>1118465</v>
      </c>
      <c r="X28" s="190">
        <v>854089</v>
      </c>
      <c r="Y28" s="190">
        <v>0</v>
      </c>
      <c r="Z28" s="190">
        <v>0</v>
      </c>
      <c r="AA28" s="190">
        <v>0</v>
      </c>
      <c r="AB28" s="190">
        <v>854089</v>
      </c>
      <c r="AC28" s="190">
        <v>854089</v>
      </c>
      <c r="AD28" s="186">
        <f t="shared" si="8"/>
        <v>0.79214926469497082</v>
      </c>
      <c r="AE28" s="69">
        <f t="shared" si="9"/>
        <v>1</v>
      </c>
      <c r="AF28" s="190">
        <v>-1</v>
      </c>
      <c r="AG28" s="190">
        <v>0</v>
      </c>
      <c r="AH28" s="69">
        <v>6</v>
      </c>
      <c r="AI28" s="69">
        <v>4</v>
      </c>
      <c r="AJ28" s="69">
        <v>0</v>
      </c>
      <c r="AK28" s="69">
        <v>0</v>
      </c>
      <c r="AL28" s="80">
        <v>0</v>
      </c>
      <c r="AM28" s="80">
        <v>0</v>
      </c>
      <c r="AN28" s="69">
        <v>0</v>
      </c>
      <c r="AO28" s="69">
        <v>0</v>
      </c>
      <c r="AP28" s="80">
        <v>0</v>
      </c>
      <c r="AQ28" s="80">
        <v>0</v>
      </c>
      <c r="AR28" s="69">
        <v>0</v>
      </c>
      <c r="AS28" s="69">
        <v>0</v>
      </c>
      <c r="AT28" s="80">
        <v>0</v>
      </c>
      <c r="AU28" s="80">
        <v>0</v>
      </c>
      <c r="AV28" s="69">
        <v>0</v>
      </c>
      <c r="AW28" s="69">
        <v>0</v>
      </c>
      <c r="AX28" s="80">
        <v>0</v>
      </c>
      <c r="AY28" s="80">
        <v>0</v>
      </c>
      <c r="AZ28" s="69">
        <v>0</v>
      </c>
      <c r="BA28" s="69">
        <v>0</v>
      </c>
      <c r="BB28" s="80">
        <v>0</v>
      </c>
      <c r="BC28" s="80">
        <v>0</v>
      </c>
      <c r="BD28" s="69">
        <v>0</v>
      </c>
      <c r="BE28" s="69">
        <v>0</v>
      </c>
      <c r="BF28" s="80">
        <v>0</v>
      </c>
      <c r="BG28" s="80">
        <v>0</v>
      </c>
      <c r="BH28" s="69">
        <v>0</v>
      </c>
      <c r="BI28" s="69">
        <v>0</v>
      </c>
      <c r="BJ28" s="80">
        <v>0</v>
      </c>
      <c r="BK28" s="80">
        <v>0</v>
      </c>
      <c r="BL28" s="69">
        <v>0</v>
      </c>
      <c r="BM28" s="69">
        <v>0</v>
      </c>
      <c r="BN28" s="80">
        <v>0</v>
      </c>
      <c r="BO28" s="80">
        <v>0</v>
      </c>
      <c r="BP28" s="69">
        <v>0</v>
      </c>
      <c r="BQ28" s="69">
        <v>0</v>
      </c>
      <c r="BR28" s="80">
        <v>0</v>
      </c>
      <c r="BS28" s="80">
        <v>0</v>
      </c>
      <c r="BT28" s="69">
        <v>0</v>
      </c>
      <c r="BU28" s="69">
        <v>0</v>
      </c>
      <c r="BV28" s="80">
        <v>0</v>
      </c>
      <c r="BW28" s="80">
        <v>0</v>
      </c>
      <c r="BX28" s="69">
        <v>0</v>
      </c>
      <c r="BY28" s="213">
        <v>0</v>
      </c>
      <c r="BZ28" s="80">
        <v>0</v>
      </c>
      <c r="CA28" s="80">
        <v>0</v>
      </c>
      <c r="CB28" s="69">
        <v>0</v>
      </c>
      <c r="CC28" s="69">
        <v>0</v>
      </c>
      <c r="CD28" s="80">
        <v>0</v>
      </c>
      <c r="CE28" s="80">
        <v>0</v>
      </c>
      <c r="CF28" s="69">
        <v>0</v>
      </c>
      <c r="CG28" s="69">
        <v>0</v>
      </c>
      <c r="CH28" s="80">
        <v>0</v>
      </c>
      <c r="CI28" s="80">
        <v>0</v>
      </c>
      <c r="CJ28" s="69">
        <v>0</v>
      </c>
      <c r="CK28" s="69">
        <v>0</v>
      </c>
      <c r="CL28" s="80">
        <v>0</v>
      </c>
      <c r="CM28" s="80">
        <v>0</v>
      </c>
      <c r="CN28" s="69" t="s">
        <v>535</v>
      </c>
      <c r="CO28" s="69" t="s">
        <v>536</v>
      </c>
      <c r="CP28" s="69" t="s">
        <v>514</v>
      </c>
      <c r="CQ28" s="69" t="s">
        <v>514</v>
      </c>
      <c r="CR28" s="69" t="s">
        <v>514</v>
      </c>
      <c r="CS28" s="69" t="s">
        <v>514</v>
      </c>
      <c r="CT28" s="68">
        <v>45911</v>
      </c>
      <c r="CU28" s="69" t="s">
        <v>723</v>
      </c>
      <c r="CV28" s="69" t="s">
        <v>724</v>
      </c>
      <c r="CW28" s="68" t="s">
        <v>168</v>
      </c>
      <c r="CX28" s="68">
        <v>45880</v>
      </c>
      <c r="CY28" s="69" t="s">
        <v>723</v>
      </c>
      <c r="CZ28" s="69" t="s">
        <v>724</v>
      </c>
      <c r="DA28" s="69" t="s">
        <v>192</v>
      </c>
      <c r="DB28" s="69">
        <v>991704.32</v>
      </c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</row>
    <row r="29" spans="2:1477" s="69" customFormat="1">
      <c r="B29" s="69" t="s">
        <v>129</v>
      </c>
      <c r="C29" s="69" t="s">
        <v>185</v>
      </c>
      <c r="D29" s="69" t="s">
        <v>186</v>
      </c>
      <c r="E29" s="68">
        <v>45603</v>
      </c>
      <c r="F29" s="69" t="s">
        <v>727</v>
      </c>
      <c r="G29" s="69" t="s">
        <v>730</v>
      </c>
      <c r="H29" s="69">
        <v>2</v>
      </c>
      <c r="I29" s="69">
        <v>3</v>
      </c>
      <c r="J29" s="69">
        <v>150</v>
      </c>
      <c r="K29" s="69">
        <v>180</v>
      </c>
      <c r="L29" s="69">
        <v>160</v>
      </c>
      <c r="M29" s="186">
        <f t="shared" si="6"/>
        <v>0.8666666666666667</v>
      </c>
      <c r="N29" s="69">
        <f t="shared" si="7"/>
        <v>1</v>
      </c>
      <c r="O29" s="69">
        <v>20</v>
      </c>
      <c r="P29" s="69">
        <v>0</v>
      </c>
      <c r="Q29" s="69">
        <v>0</v>
      </c>
      <c r="R29" s="69">
        <v>30</v>
      </c>
      <c r="S29" s="69">
        <v>0</v>
      </c>
      <c r="T29" s="190">
        <v>4458291</v>
      </c>
      <c r="U29" s="190">
        <v>54289</v>
      </c>
      <c r="V29" s="190">
        <v>4404002</v>
      </c>
      <c r="W29" s="190">
        <v>4710660</v>
      </c>
      <c r="X29" s="190">
        <v>4720609</v>
      </c>
      <c r="Y29" s="190">
        <v>0</v>
      </c>
      <c r="Z29" s="190">
        <v>0</v>
      </c>
      <c r="AA29" s="190">
        <v>0</v>
      </c>
      <c r="AB29" s="190">
        <v>4720609</v>
      </c>
      <c r="AC29" s="190">
        <v>4719730</v>
      </c>
      <c r="AD29" s="186">
        <f t="shared" si="8"/>
        <v>1.0716911572701375</v>
      </c>
      <c r="AE29" s="69">
        <f t="shared" si="9"/>
        <v>1</v>
      </c>
      <c r="AF29" s="190">
        <v>-879</v>
      </c>
      <c r="AG29" s="190">
        <v>252368</v>
      </c>
      <c r="AH29" s="69">
        <v>21</v>
      </c>
      <c r="AI29" s="69">
        <v>9</v>
      </c>
      <c r="AJ29" s="69">
        <v>0</v>
      </c>
      <c r="AK29" s="69">
        <v>0</v>
      </c>
      <c r="AL29" s="80">
        <v>0</v>
      </c>
      <c r="AM29" s="80">
        <v>0</v>
      </c>
      <c r="AN29" s="69">
        <v>0</v>
      </c>
      <c r="AO29" s="69">
        <v>0</v>
      </c>
      <c r="AP29" s="80">
        <v>282730</v>
      </c>
      <c r="AQ29" s="80">
        <v>0</v>
      </c>
      <c r="AR29" s="69">
        <v>0</v>
      </c>
      <c r="AS29" s="69">
        <v>0</v>
      </c>
      <c r="AT29" s="80">
        <v>0</v>
      </c>
      <c r="AU29" s="80">
        <v>0</v>
      </c>
      <c r="AV29" s="69">
        <v>0</v>
      </c>
      <c r="AW29" s="69">
        <v>0</v>
      </c>
      <c r="AX29" s="80">
        <v>0</v>
      </c>
      <c r="AY29" s="80">
        <v>0</v>
      </c>
      <c r="AZ29" s="69">
        <v>0</v>
      </c>
      <c r="BA29" s="69">
        <v>0</v>
      </c>
      <c r="BB29" s="80">
        <v>0</v>
      </c>
      <c r="BC29" s="80">
        <v>0</v>
      </c>
      <c r="BD29" s="69">
        <v>0</v>
      </c>
      <c r="BE29" s="69">
        <v>0</v>
      </c>
      <c r="BF29" s="80">
        <v>0</v>
      </c>
      <c r="BG29" s="80">
        <v>0</v>
      </c>
      <c r="BH29" s="69">
        <v>0</v>
      </c>
      <c r="BI29" s="69">
        <v>0</v>
      </c>
      <c r="BJ29" s="80">
        <v>0</v>
      </c>
      <c r="BK29" s="80">
        <v>0</v>
      </c>
      <c r="BL29" s="69">
        <v>0</v>
      </c>
      <c r="BM29" s="69">
        <v>0</v>
      </c>
      <c r="BN29" s="80">
        <v>0</v>
      </c>
      <c r="BO29" s="80">
        <v>0</v>
      </c>
      <c r="BP29" s="69">
        <v>0</v>
      </c>
      <c r="BQ29" s="69">
        <v>0</v>
      </c>
      <c r="BR29" s="80">
        <v>0</v>
      </c>
      <c r="BS29" s="80">
        <v>0</v>
      </c>
      <c r="BT29" s="69">
        <v>0</v>
      </c>
      <c r="BU29" s="69">
        <v>0</v>
      </c>
      <c r="BV29" s="80">
        <v>0</v>
      </c>
      <c r="BW29" s="80">
        <v>0</v>
      </c>
      <c r="BX29" s="69">
        <v>0</v>
      </c>
      <c r="BY29" s="213">
        <v>0</v>
      </c>
      <c r="BZ29" s="80">
        <v>0</v>
      </c>
      <c r="CA29" s="80">
        <v>0</v>
      </c>
      <c r="CB29" s="69">
        <v>0</v>
      </c>
      <c r="CC29" s="69">
        <v>0</v>
      </c>
      <c r="CD29" s="80">
        <v>0</v>
      </c>
      <c r="CE29" s="80">
        <v>0</v>
      </c>
      <c r="CF29" s="69">
        <v>0</v>
      </c>
      <c r="CG29" s="69">
        <v>0</v>
      </c>
      <c r="CH29" s="80">
        <v>0</v>
      </c>
      <c r="CI29" s="80">
        <v>0</v>
      </c>
      <c r="CJ29" s="69">
        <v>0</v>
      </c>
      <c r="CK29" s="69">
        <v>0</v>
      </c>
      <c r="CL29" s="80">
        <v>282730</v>
      </c>
      <c r="CM29" s="80">
        <v>0</v>
      </c>
      <c r="CN29" s="69" t="s">
        <v>519</v>
      </c>
      <c r="CO29" s="69" t="s">
        <v>520</v>
      </c>
      <c r="CP29" s="69" t="s">
        <v>514</v>
      </c>
      <c r="CQ29" s="69" t="s">
        <v>514</v>
      </c>
      <c r="CR29" s="69" t="s">
        <v>514</v>
      </c>
      <c r="CS29" s="69" t="s">
        <v>514</v>
      </c>
      <c r="CT29" s="68">
        <v>45978</v>
      </c>
      <c r="CU29" s="69" t="s">
        <v>727</v>
      </c>
      <c r="CV29" s="69" t="s">
        <v>724</v>
      </c>
      <c r="CW29" s="68" t="s">
        <v>168</v>
      </c>
      <c r="CX29" s="68">
        <v>45904</v>
      </c>
      <c r="CY29" s="69" t="s">
        <v>723</v>
      </c>
      <c r="CZ29" s="69" t="s">
        <v>724</v>
      </c>
      <c r="DA29" s="69" t="s">
        <v>187</v>
      </c>
      <c r="DB29" s="69">
        <v>5001199.26</v>
      </c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</row>
    <row r="30" spans="2:1477" ht="12" customHeight="1" thickBot="1">
      <c r="B30" s="216"/>
      <c r="C30" s="216"/>
      <c r="D30" s="216"/>
      <c r="E30" s="68"/>
      <c r="F30" s="216"/>
      <c r="G30" s="216"/>
      <c r="H30" s="187"/>
      <c r="I30" s="217"/>
      <c r="J30" s="217"/>
      <c r="K30" s="217"/>
      <c r="L30" s="217"/>
      <c r="M30" s="140"/>
      <c r="N30" s="69"/>
      <c r="O30" s="217"/>
      <c r="P30" s="82"/>
      <c r="Q30" s="82"/>
      <c r="R30" s="217"/>
      <c r="S30" s="217"/>
      <c r="T30" s="218"/>
      <c r="U30" s="218"/>
      <c r="V30" s="218"/>
      <c r="W30" s="218"/>
      <c r="X30" s="218"/>
      <c r="Y30" s="190"/>
      <c r="Z30" s="190"/>
      <c r="AA30" s="190"/>
      <c r="AB30" s="190"/>
      <c r="AC30" s="190"/>
      <c r="AD30" s="140"/>
      <c r="AE30" s="69"/>
      <c r="AF30" s="190"/>
      <c r="AG30" s="190"/>
      <c r="AH30" s="82"/>
      <c r="AI30" s="82"/>
      <c r="AJ30" s="219"/>
      <c r="AK30" s="219"/>
      <c r="AL30" s="80"/>
      <c r="AM30" s="80"/>
      <c r="AN30" s="219"/>
      <c r="AO30" s="219"/>
      <c r="AP30" s="80"/>
      <c r="AQ30" s="80"/>
      <c r="AR30" s="219"/>
      <c r="AS30" s="219"/>
      <c r="AT30" s="80"/>
      <c r="AU30" s="80"/>
      <c r="AV30" s="219"/>
      <c r="AW30" s="219"/>
      <c r="AX30" s="80"/>
      <c r="AY30" s="80"/>
      <c r="AZ30" s="219"/>
      <c r="BA30" s="219"/>
      <c r="BB30" s="80"/>
      <c r="BC30" s="80"/>
      <c r="BD30" s="219"/>
      <c r="BE30" s="219"/>
      <c r="BF30" s="80"/>
      <c r="BG30" s="80"/>
      <c r="BH30" s="219"/>
      <c r="BI30" s="219"/>
      <c r="BJ30" s="80"/>
      <c r="BK30" s="80"/>
      <c r="BL30" s="219"/>
      <c r="BM30" s="219"/>
      <c r="BN30" s="80"/>
      <c r="BO30" s="80"/>
      <c r="BP30" s="219"/>
      <c r="BQ30" s="219"/>
      <c r="BR30" s="80"/>
      <c r="BS30" s="80"/>
      <c r="BT30" s="219"/>
      <c r="BU30" s="219"/>
      <c r="BV30" s="80"/>
      <c r="BW30" s="80"/>
      <c r="BX30" s="219"/>
      <c r="BY30" s="219"/>
      <c r="BZ30" s="80"/>
      <c r="CA30" s="80"/>
      <c r="CB30" s="219"/>
      <c r="CC30" s="219"/>
      <c r="CD30" s="80"/>
      <c r="CE30" s="80"/>
      <c r="CF30" s="219"/>
      <c r="CG30" s="219"/>
      <c r="CH30" s="80"/>
      <c r="CI30" s="80"/>
      <c r="CJ30" s="219"/>
      <c r="CK30" s="219"/>
      <c r="CL30" s="80"/>
      <c r="CM30" s="80"/>
      <c r="CN30" s="220"/>
      <c r="CO30" s="220"/>
      <c r="CP30" s="220"/>
      <c r="CQ30" s="220"/>
      <c r="CR30" s="220"/>
      <c r="CS30" s="220"/>
      <c r="CT30" s="68"/>
      <c r="CU30" s="216"/>
      <c r="CV30" s="216"/>
      <c r="CW30" s="68"/>
      <c r="CX30" s="68"/>
      <c r="CY30" s="216"/>
      <c r="CZ30" s="216"/>
      <c r="DA30" s="216"/>
      <c r="DB30" s="218"/>
      <c r="DC30" s="217"/>
      <c r="DD30" s="221"/>
    </row>
    <row r="31" spans="2:1477" s="6" customFormat="1" ht="24" customHeight="1" thickTop="1" thickBot="1">
      <c r="B31" s="260" t="s">
        <v>783</v>
      </c>
      <c r="C31" s="261"/>
      <c r="D31" s="262"/>
      <c r="E31" s="7"/>
      <c r="F31" s="8"/>
      <c r="G31" s="141">
        <f>IF(B16="","",ROWS(B16:B30)-1)</f>
        <v>14</v>
      </c>
      <c r="H31" s="9">
        <f>SUM(H16:H30)</f>
        <v>18</v>
      </c>
      <c r="I31" s="9">
        <f>SUM(I16:I30)</f>
        <v>37</v>
      </c>
      <c r="J31" s="9">
        <f>SUM(J16:J30)</f>
        <v>4270</v>
      </c>
      <c r="K31" s="9">
        <f>SUM(K16:K30)</f>
        <v>5571</v>
      </c>
      <c r="L31" s="9">
        <f>SUM(L16:L30)</f>
        <v>5446</v>
      </c>
      <c r="M31" s="142">
        <f>IF(G31="",0,N31/G31)</f>
        <v>0.9285714285714286</v>
      </c>
      <c r="N31" s="9">
        <f t="shared" ref="N31:AC31" si="10">SUM(N16:N30)</f>
        <v>13</v>
      </c>
      <c r="O31" s="9">
        <f t="shared" si="10"/>
        <v>125</v>
      </c>
      <c r="P31" s="9">
        <f t="shared" si="10"/>
        <v>35</v>
      </c>
      <c r="Q31" s="9">
        <f t="shared" si="10"/>
        <v>0</v>
      </c>
      <c r="R31" s="9">
        <f t="shared" si="10"/>
        <v>1151</v>
      </c>
      <c r="S31" s="9">
        <f t="shared" si="10"/>
        <v>150</v>
      </c>
      <c r="T31" s="11">
        <f t="shared" si="10"/>
        <v>149136125</v>
      </c>
      <c r="U31" s="11">
        <f t="shared" si="10"/>
        <v>978377</v>
      </c>
      <c r="V31" s="11">
        <f t="shared" si="10"/>
        <v>148157748</v>
      </c>
      <c r="W31" s="11">
        <f t="shared" si="10"/>
        <v>151082902</v>
      </c>
      <c r="X31" s="11">
        <f t="shared" si="10"/>
        <v>152007145</v>
      </c>
      <c r="Y31" s="11">
        <f t="shared" si="10"/>
        <v>-169495</v>
      </c>
      <c r="Z31" s="11">
        <f t="shared" si="10"/>
        <v>0</v>
      </c>
      <c r="AA31" s="11">
        <f t="shared" si="10"/>
        <v>-169495</v>
      </c>
      <c r="AB31" s="11">
        <f t="shared" si="10"/>
        <v>151837649</v>
      </c>
      <c r="AC31" s="11">
        <f t="shared" si="10"/>
        <v>154306807</v>
      </c>
      <c r="AD31" s="142">
        <f>IF(G31="",0,AE31/G31)</f>
        <v>1</v>
      </c>
      <c r="AE31" s="145">
        <f t="shared" ref="AE31:CM31" si="11">SUM(AE16:AE30)</f>
        <v>14</v>
      </c>
      <c r="AF31" s="11">
        <f t="shared" si="11"/>
        <v>4947522</v>
      </c>
      <c r="AG31" s="11">
        <f t="shared" si="11"/>
        <v>1946775</v>
      </c>
      <c r="AH31" s="145">
        <f t="shared" si="11"/>
        <v>785</v>
      </c>
      <c r="AI31" s="145">
        <f t="shared" si="11"/>
        <v>373</v>
      </c>
      <c r="AJ31" s="145">
        <f t="shared" si="11"/>
        <v>0</v>
      </c>
      <c r="AK31" s="145">
        <f t="shared" si="11"/>
        <v>30</v>
      </c>
      <c r="AL31" s="11">
        <f t="shared" si="11"/>
        <v>-149242</v>
      </c>
      <c r="AM31" s="11">
        <f t="shared" si="11"/>
        <v>0</v>
      </c>
      <c r="AN31" s="145">
        <f t="shared" si="11"/>
        <v>3</v>
      </c>
      <c r="AO31" s="145">
        <f t="shared" si="11"/>
        <v>95</v>
      </c>
      <c r="AP31" s="11">
        <f t="shared" si="11"/>
        <v>2117349</v>
      </c>
      <c r="AQ31" s="11">
        <f t="shared" si="11"/>
        <v>0</v>
      </c>
      <c r="AR31" s="145">
        <f t="shared" si="11"/>
        <v>0</v>
      </c>
      <c r="AS31" s="145">
        <f t="shared" si="11"/>
        <v>0</v>
      </c>
      <c r="AT31" s="11">
        <f t="shared" si="11"/>
        <v>0</v>
      </c>
      <c r="AU31" s="11">
        <f t="shared" si="11"/>
        <v>0</v>
      </c>
      <c r="AV31" s="145">
        <f t="shared" si="11"/>
        <v>0</v>
      </c>
      <c r="AW31" s="145">
        <f t="shared" si="11"/>
        <v>0</v>
      </c>
      <c r="AX31" s="11">
        <f t="shared" si="11"/>
        <v>0</v>
      </c>
      <c r="AY31" s="11">
        <f t="shared" si="11"/>
        <v>0</v>
      </c>
      <c r="AZ31" s="145">
        <f t="shared" si="11"/>
        <v>0</v>
      </c>
      <c r="BA31" s="145">
        <f t="shared" si="11"/>
        <v>0</v>
      </c>
      <c r="BB31" s="11">
        <f t="shared" si="11"/>
        <v>0</v>
      </c>
      <c r="BC31" s="11">
        <f t="shared" si="11"/>
        <v>0</v>
      </c>
      <c r="BD31" s="145">
        <f t="shared" si="11"/>
        <v>0</v>
      </c>
      <c r="BE31" s="145">
        <f t="shared" si="11"/>
        <v>0</v>
      </c>
      <c r="BF31" s="11">
        <f t="shared" si="11"/>
        <v>10297</v>
      </c>
      <c r="BG31" s="11">
        <f t="shared" si="11"/>
        <v>0</v>
      </c>
      <c r="BH31" s="145">
        <f t="shared" si="11"/>
        <v>15</v>
      </c>
      <c r="BI31" s="145">
        <f t="shared" si="11"/>
        <v>0</v>
      </c>
      <c r="BJ31" s="11">
        <f t="shared" si="11"/>
        <v>1803</v>
      </c>
      <c r="BK31" s="11">
        <f t="shared" si="11"/>
        <v>0</v>
      </c>
      <c r="BL31" s="145">
        <f t="shared" si="11"/>
        <v>0</v>
      </c>
      <c r="BM31" s="145">
        <f t="shared" si="11"/>
        <v>0</v>
      </c>
      <c r="BN31" s="11">
        <f t="shared" si="11"/>
        <v>0</v>
      </c>
      <c r="BO31" s="11">
        <f t="shared" si="11"/>
        <v>0</v>
      </c>
      <c r="BP31" s="145">
        <f t="shared" si="11"/>
        <v>49</v>
      </c>
      <c r="BQ31" s="145">
        <f t="shared" si="11"/>
        <v>0</v>
      </c>
      <c r="BR31" s="11">
        <f t="shared" si="11"/>
        <v>314762</v>
      </c>
      <c r="BS31" s="11">
        <f t="shared" si="11"/>
        <v>0</v>
      </c>
      <c r="BT31" s="145">
        <f t="shared" si="11"/>
        <v>0</v>
      </c>
      <c r="BU31" s="145">
        <f t="shared" si="11"/>
        <v>0</v>
      </c>
      <c r="BV31" s="11">
        <f t="shared" si="11"/>
        <v>0</v>
      </c>
      <c r="BW31" s="11">
        <f t="shared" si="11"/>
        <v>0</v>
      </c>
      <c r="BX31" s="145">
        <f t="shared" si="11"/>
        <v>0</v>
      </c>
      <c r="BY31" s="145">
        <f t="shared" si="11"/>
        <v>0</v>
      </c>
      <c r="BZ31" s="11">
        <f t="shared" si="11"/>
        <v>23853</v>
      </c>
      <c r="CA31" s="11">
        <f t="shared" si="11"/>
        <v>23853</v>
      </c>
      <c r="CB31" s="145">
        <f t="shared" si="11"/>
        <v>0</v>
      </c>
      <c r="CC31" s="145">
        <f t="shared" si="11"/>
        <v>0</v>
      </c>
      <c r="CD31" s="11">
        <f t="shared" si="11"/>
        <v>0</v>
      </c>
      <c r="CE31" s="11">
        <f t="shared" si="11"/>
        <v>0</v>
      </c>
      <c r="CF31" s="145">
        <f t="shared" si="11"/>
        <v>0</v>
      </c>
      <c r="CG31" s="145">
        <f t="shared" si="11"/>
        <v>0</v>
      </c>
      <c r="CH31" s="11">
        <f t="shared" si="11"/>
        <v>-132703</v>
      </c>
      <c r="CI31" s="11">
        <f t="shared" si="11"/>
        <v>0</v>
      </c>
      <c r="CJ31" s="145">
        <f t="shared" si="11"/>
        <v>67</v>
      </c>
      <c r="CK31" s="145">
        <f t="shared" si="11"/>
        <v>125</v>
      </c>
      <c r="CL31" s="11">
        <f t="shared" si="11"/>
        <v>2186119</v>
      </c>
      <c r="CM31" s="11">
        <f t="shared" si="11"/>
        <v>23853</v>
      </c>
      <c r="CN31" s="13"/>
      <c r="CO31" s="13"/>
      <c r="CP31" s="13"/>
      <c r="CQ31" s="13"/>
      <c r="CR31" s="13"/>
      <c r="CS31" s="13"/>
      <c r="CT31" s="7"/>
      <c r="CU31" s="8"/>
      <c r="CV31" s="8"/>
      <c r="CW31" s="7"/>
      <c r="CX31" s="7"/>
      <c r="CY31" s="8"/>
      <c r="CZ31" s="8"/>
      <c r="DA31" s="8"/>
      <c r="DB31" s="11"/>
      <c r="DC31" s="13"/>
      <c r="DD31" s="15"/>
    </row>
    <row r="32" spans="2:1477" s="6" customFormat="1" ht="24" customHeight="1" thickTop="1">
      <c r="B32" s="257" t="s">
        <v>32</v>
      </c>
      <c r="C32" s="258"/>
      <c r="D32" s="259"/>
      <c r="E32" s="110"/>
      <c r="F32" s="111"/>
      <c r="G32" s="112">
        <f t="shared" ref="G32:L32" si="12">SUM(G31,G15)</f>
        <v>25</v>
      </c>
      <c r="H32" s="112">
        <f t="shared" si="12"/>
        <v>34</v>
      </c>
      <c r="I32" s="112">
        <f t="shared" si="12"/>
        <v>69</v>
      </c>
      <c r="J32" s="112">
        <f t="shared" si="12"/>
        <v>7520</v>
      </c>
      <c r="K32" s="112">
        <f t="shared" si="12"/>
        <v>10226</v>
      </c>
      <c r="L32" s="112">
        <f t="shared" si="12"/>
        <v>9919</v>
      </c>
      <c r="M32" s="142">
        <f>IF(G32=0,0,N32/G32)</f>
        <v>0.88</v>
      </c>
      <c r="N32" s="112">
        <f t="shared" ref="N32:AC32" si="13">SUM(N31,N15)</f>
        <v>22</v>
      </c>
      <c r="O32" s="112">
        <f t="shared" si="13"/>
        <v>307</v>
      </c>
      <c r="P32" s="113">
        <f t="shared" si="13"/>
        <v>94</v>
      </c>
      <c r="Q32" s="113">
        <f t="shared" si="13"/>
        <v>0</v>
      </c>
      <c r="R32" s="112">
        <f t="shared" si="13"/>
        <v>2346</v>
      </c>
      <c r="S32" s="112">
        <f t="shared" si="13"/>
        <v>360</v>
      </c>
      <c r="T32" s="114">
        <f t="shared" si="13"/>
        <v>247702573</v>
      </c>
      <c r="U32" s="114">
        <f t="shared" si="13"/>
        <v>1773745</v>
      </c>
      <c r="V32" s="114">
        <f t="shared" si="13"/>
        <v>245928828</v>
      </c>
      <c r="W32" s="114">
        <f t="shared" si="13"/>
        <v>250674759</v>
      </c>
      <c r="X32" s="114">
        <f t="shared" si="13"/>
        <v>251874208</v>
      </c>
      <c r="Y32" s="114">
        <f t="shared" si="13"/>
        <v>-389415</v>
      </c>
      <c r="Z32" s="114">
        <f t="shared" si="13"/>
        <v>-92500</v>
      </c>
      <c r="AA32" s="114">
        <f t="shared" si="13"/>
        <v>-481915</v>
      </c>
      <c r="AB32" s="114">
        <f t="shared" si="13"/>
        <v>251392292</v>
      </c>
      <c r="AC32" s="114">
        <f t="shared" si="13"/>
        <v>254252533</v>
      </c>
      <c r="AD32" s="142">
        <f>IF(G32=0,0,AE32/G32)</f>
        <v>1</v>
      </c>
      <c r="AE32" s="144">
        <f t="shared" ref="AE32:CM32" si="14">SUM(AE31,AE15)</f>
        <v>25</v>
      </c>
      <c r="AF32" s="114">
        <f t="shared" si="14"/>
        <v>7255586</v>
      </c>
      <c r="AG32" s="114">
        <f t="shared" si="14"/>
        <v>2972184</v>
      </c>
      <c r="AH32" s="144">
        <f t="shared" si="14"/>
        <v>1623</v>
      </c>
      <c r="AI32" s="144">
        <f t="shared" si="14"/>
        <v>701</v>
      </c>
      <c r="AJ32" s="144">
        <f t="shared" si="14"/>
        <v>0</v>
      </c>
      <c r="AK32" s="144">
        <f t="shared" si="14"/>
        <v>92</v>
      </c>
      <c r="AL32" s="114">
        <f t="shared" si="14"/>
        <v>162669</v>
      </c>
      <c r="AM32" s="114">
        <f t="shared" si="14"/>
        <v>0</v>
      </c>
      <c r="AN32" s="144">
        <f t="shared" si="14"/>
        <v>3</v>
      </c>
      <c r="AO32" s="144">
        <f t="shared" si="14"/>
        <v>243</v>
      </c>
      <c r="AP32" s="114">
        <f t="shared" si="14"/>
        <v>2599090</v>
      </c>
      <c r="AQ32" s="114">
        <f t="shared" si="14"/>
        <v>106538</v>
      </c>
      <c r="AR32" s="144">
        <f t="shared" si="14"/>
        <v>0</v>
      </c>
      <c r="AS32" s="144">
        <f t="shared" si="14"/>
        <v>0</v>
      </c>
      <c r="AT32" s="114">
        <f t="shared" si="14"/>
        <v>0</v>
      </c>
      <c r="AU32" s="114">
        <f t="shared" si="14"/>
        <v>0</v>
      </c>
      <c r="AV32" s="144">
        <f t="shared" si="14"/>
        <v>0</v>
      </c>
      <c r="AW32" s="144">
        <f t="shared" si="14"/>
        <v>0</v>
      </c>
      <c r="AX32" s="114">
        <f t="shared" si="14"/>
        <v>0</v>
      </c>
      <c r="AY32" s="114">
        <f t="shared" si="14"/>
        <v>0</v>
      </c>
      <c r="AZ32" s="115">
        <f t="shared" si="14"/>
        <v>0</v>
      </c>
      <c r="BA32" s="115">
        <f t="shared" si="14"/>
        <v>0</v>
      </c>
      <c r="BB32" s="114">
        <f t="shared" si="14"/>
        <v>0</v>
      </c>
      <c r="BC32" s="114">
        <f t="shared" si="14"/>
        <v>0</v>
      </c>
      <c r="BD32" s="115">
        <f t="shared" si="14"/>
        <v>29</v>
      </c>
      <c r="BE32" s="115">
        <f t="shared" si="14"/>
        <v>0</v>
      </c>
      <c r="BF32" s="114">
        <f t="shared" si="14"/>
        <v>75433</v>
      </c>
      <c r="BG32" s="114">
        <f t="shared" si="14"/>
        <v>0</v>
      </c>
      <c r="BH32" s="115">
        <f t="shared" si="14"/>
        <v>15</v>
      </c>
      <c r="BI32" s="115">
        <f t="shared" si="14"/>
        <v>0</v>
      </c>
      <c r="BJ32" s="114">
        <f t="shared" si="14"/>
        <v>96084</v>
      </c>
      <c r="BK32" s="114">
        <f t="shared" si="14"/>
        <v>0</v>
      </c>
      <c r="BL32" s="115">
        <f t="shared" si="14"/>
        <v>0</v>
      </c>
      <c r="BM32" s="115">
        <f t="shared" si="14"/>
        <v>0</v>
      </c>
      <c r="BN32" s="114">
        <f t="shared" si="14"/>
        <v>0</v>
      </c>
      <c r="BO32" s="114">
        <f t="shared" si="14"/>
        <v>0</v>
      </c>
      <c r="BP32" s="115">
        <f t="shared" si="14"/>
        <v>49</v>
      </c>
      <c r="BQ32" s="115">
        <f t="shared" si="14"/>
        <v>0</v>
      </c>
      <c r="BR32" s="114">
        <f t="shared" si="14"/>
        <v>458940</v>
      </c>
      <c r="BS32" s="114">
        <f t="shared" si="14"/>
        <v>0</v>
      </c>
      <c r="BT32" s="115">
        <f t="shared" si="14"/>
        <v>0</v>
      </c>
      <c r="BU32" s="115">
        <f t="shared" si="14"/>
        <v>0</v>
      </c>
      <c r="BV32" s="114">
        <f t="shared" si="14"/>
        <v>0</v>
      </c>
      <c r="BW32" s="114">
        <f t="shared" si="14"/>
        <v>0</v>
      </c>
      <c r="BX32" s="115">
        <f t="shared" si="14"/>
        <v>0</v>
      </c>
      <c r="BY32" s="115">
        <f t="shared" si="14"/>
        <v>0</v>
      </c>
      <c r="BZ32" s="114">
        <f t="shared" si="14"/>
        <v>23853</v>
      </c>
      <c r="CA32" s="114">
        <f t="shared" si="14"/>
        <v>23853</v>
      </c>
      <c r="CB32" s="115">
        <f t="shared" si="14"/>
        <v>0</v>
      </c>
      <c r="CC32" s="115">
        <f t="shared" si="14"/>
        <v>0</v>
      </c>
      <c r="CD32" s="114">
        <f t="shared" si="14"/>
        <v>0</v>
      </c>
      <c r="CE32" s="114">
        <f t="shared" si="14"/>
        <v>0</v>
      </c>
      <c r="CF32" s="115">
        <f t="shared" si="14"/>
        <v>0</v>
      </c>
      <c r="CG32" s="115">
        <f t="shared" si="14"/>
        <v>0</v>
      </c>
      <c r="CH32" s="114">
        <f t="shared" si="14"/>
        <v>-132703</v>
      </c>
      <c r="CI32" s="114">
        <f t="shared" si="14"/>
        <v>0</v>
      </c>
      <c r="CJ32" s="115">
        <f t="shared" si="14"/>
        <v>96</v>
      </c>
      <c r="CK32" s="115">
        <f t="shared" si="14"/>
        <v>335</v>
      </c>
      <c r="CL32" s="114">
        <f t="shared" si="14"/>
        <v>3283367</v>
      </c>
      <c r="CM32" s="114">
        <f t="shared" si="14"/>
        <v>130391</v>
      </c>
      <c r="CN32" s="116"/>
      <c r="CO32" s="116"/>
      <c r="CP32" s="116"/>
      <c r="CQ32" s="116"/>
      <c r="CR32" s="116"/>
      <c r="CS32" s="116"/>
      <c r="CT32" s="110"/>
      <c r="CU32" s="111"/>
      <c r="CV32" s="111"/>
      <c r="CW32" s="110"/>
      <c r="CX32" s="110"/>
      <c r="CY32" s="111"/>
      <c r="CZ32" s="111"/>
      <c r="DA32" s="111"/>
      <c r="DB32" s="114"/>
      <c r="DC32" s="116"/>
      <c r="DD32" s="116"/>
    </row>
    <row r="33" spans="2:1477" s="69" customFormat="1">
      <c r="B33" s="67" t="s">
        <v>0</v>
      </c>
      <c r="C33" s="67" t="s">
        <v>214</v>
      </c>
      <c r="D33" s="67" t="s">
        <v>215</v>
      </c>
      <c r="E33" s="68">
        <v>43971</v>
      </c>
      <c r="F33" s="67" t="s">
        <v>721</v>
      </c>
      <c r="G33" s="67" t="s">
        <v>722</v>
      </c>
      <c r="H33" s="187">
        <v>1</v>
      </c>
      <c r="I33" s="69">
        <v>1</v>
      </c>
      <c r="J33" s="69">
        <v>400</v>
      </c>
      <c r="K33" s="69">
        <v>665</v>
      </c>
      <c r="L33" s="69">
        <v>665</v>
      </c>
      <c r="M33" s="186">
        <f>IF(J33 = 0,0,(L33-AH33-AI33)/J33)</f>
        <v>1.2725</v>
      </c>
      <c r="N33" s="69">
        <f>IF(G33&lt;&gt;"",IF(M33&lt;=1.2,1,0),0)</f>
        <v>0</v>
      </c>
      <c r="O33" s="69">
        <v>0</v>
      </c>
      <c r="P33" s="69">
        <v>0</v>
      </c>
      <c r="Q33" s="69">
        <v>0</v>
      </c>
      <c r="R33" s="69">
        <v>265</v>
      </c>
      <c r="S33" s="69">
        <v>0</v>
      </c>
      <c r="T33" s="190">
        <v>8709827</v>
      </c>
      <c r="U33" s="190">
        <v>101684</v>
      </c>
      <c r="V33" s="190">
        <v>8608142</v>
      </c>
      <c r="W33" s="190">
        <v>8796925</v>
      </c>
      <c r="X33" s="190">
        <v>9184283</v>
      </c>
      <c r="Y33" s="190">
        <v>0</v>
      </c>
      <c r="Z33" s="190">
        <v>0</v>
      </c>
      <c r="AA33" s="190">
        <v>0</v>
      </c>
      <c r="AB33" s="190">
        <v>9184283</v>
      </c>
      <c r="AC33" s="190">
        <v>9416582</v>
      </c>
      <c r="AD33" s="186">
        <f>IF(V33=0,0,AC33/V33)</f>
        <v>1.093915736984822</v>
      </c>
      <c r="AE33" s="69">
        <f>IF(AD33 &lt;=1.1,1,0)</f>
        <v>1</v>
      </c>
      <c r="AF33" s="190">
        <v>329791</v>
      </c>
      <c r="AG33" s="190">
        <v>87098</v>
      </c>
      <c r="AH33" s="69">
        <v>104</v>
      </c>
      <c r="AI33" s="69">
        <v>52</v>
      </c>
      <c r="AJ33" s="69">
        <v>20</v>
      </c>
      <c r="AK33" s="69">
        <v>0</v>
      </c>
      <c r="AL33" s="80">
        <v>34375</v>
      </c>
      <c r="AM33" s="80">
        <v>0</v>
      </c>
      <c r="AN33" s="69">
        <v>0</v>
      </c>
      <c r="AO33" s="69">
        <v>0</v>
      </c>
      <c r="AP33" s="80">
        <v>29391</v>
      </c>
      <c r="AQ33" s="80">
        <v>13548</v>
      </c>
      <c r="AR33" s="69">
        <v>0</v>
      </c>
      <c r="AS33" s="69">
        <v>0</v>
      </c>
      <c r="AT33" s="80">
        <v>0</v>
      </c>
      <c r="AU33" s="80">
        <v>0</v>
      </c>
      <c r="AV33" s="69">
        <v>0</v>
      </c>
      <c r="AW33" s="69">
        <v>0</v>
      </c>
      <c r="AX33" s="80">
        <v>0</v>
      </c>
      <c r="AY33" s="80">
        <v>0</v>
      </c>
      <c r="AZ33" s="69">
        <v>0</v>
      </c>
      <c r="BA33" s="69">
        <v>0</v>
      </c>
      <c r="BB33" s="80">
        <v>0</v>
      </c>
      <c r="BC33" s="80">
        <v>0</v>
      </c>
      <c r="BD33" s="69">
        <v>0</v>
      </c>
      <c r="BE33" s="69">
        <v>0</v>
      </c>
      <c r="BF33" s="80">
        <v>0</v>
      </c>
      <c r="BG33" s="80">
        <v>0</v>
      </c>
      <c r="BH33" s="69">
        <v>0</v>
      </c>
      <c r="BI33" s="69">
        <v>0</v>
      </c>
      <c r="BJ33" s="80">
        <v>89615</v>
      </c>
      <c r="BK33" s="80">
        <v>67137</v>
      </c>
      <c r="BL33" s="69">
        <v>0</v>
      </c>
      <c r="BM33" s="69">
        <v>0</v>
      </c>
      <c r="BN33" s="80">
        <v>0</v>
      </c>
      <c r="BO33" s="80">
        <v>0</v>
      </c>
      <c r="BP33" s="69">
        <v>0</v>
      </c>
      <c r="BQ33" s="69">
        <v>0</v>
      </c>
      <c r="BR33" s="80">
        <v>3173</v>
      </c>
      <c r="BS33" s="80">
        <v>872</v>
      </c>
      <c r="BT33" s="69">
        <v>0</v>
      </c>
      <c r="BU33" s="69">
        <v>0</v>
      </c>
      <c r="BV33" s="80">
        <v>0</v>
      </c>
      <c r="BW33" s="80">
        <v>0</v>
      </c>
      <c r="BX33" s="69">
        <v>0</v>
      </c>
      <c r="BY33" s="69">
        <v>0</v>
      </c>
      <c r="BZ33" s="80">
        <v>0</v>
      </c>
      <c r="CA33" s="80">
        <v>0</v>
      </c>
      <c r="CB33" s="69">
        <v>89</v>
      </c>
      <c r="CC33" s="69">
        <v>0</v>
      </c>
      <c r="CD33" s="80">
        <v>0</v>
      </c>
      <c r="CE33" s="80">
        <v>0</v>
      </c>
      <c r="CF33" s="69">
        <v>0</v>
      </c>
      <c r="CG33" s="69">
        <v>0</v>
      </c>
      <c r="CH33" s="80">
        <v>0</v>
      </c>
      <c r="CI33" s="80">
        <v>0</v>
      </c>
      <c r="CJ33" s="69">
        <v>109</v>
      </c>
      <c r="CK33" s="69">
        <v>0</v>
      </c>
      <c r="CL33" s="80">
        <v>156554</v>
      </c>
      <c r="CM33" s="80">
        <v>81556</v>
      </c>
      <c r="CN33" s="67" t="s">
        <v>558</v>
      </c>
      <c r="CO33" s="67" t="s">
        <v>559</v>
      </c>
      <c r="CP33" s="67" t="s">
        <v>514</v>
      </c>
      <c r="CQ33" s="67" t="s">
        <v>514</v>
      </c>
      <c r="CR33" s="67" t="s">
        <v>514</v>
      </c>
      <c r="CS33" s="67" t="s">
        <v>514</v>
      </c>
      <c r="CT33" s="68">
        <v>45959</v>
      </c>
      <c r="CU33" s="67" t="s">
        <v>727</v>
      </c>
      <c r="CV33" s="67" t="s">
        <v>724</v>
      </c>
      <c r="CW33" s="68" t="s">
        <v>168</v>
      </c>
      <c r="CX33" s="68">
        <v>44787</v>
      </c>
      <c r="CY33" s="67" t="s">
        <v>723</v>
      </c>
      <c r="CZ33" s="67" t="s">
        <v>728</v>
      </c>
      <c r="DA33" s="67" t="s">
        <v>410</v>
      </c>
      <c r="DB33" s="81">
        <v>10240284.6</v>
      </c>
      <c r="DC33" s="67"/>
      <c r="DD33" s="67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69" customFormat="1">
      <c r="B34" s="67" t="s">
        <v>0</v>
      </c>
      <c r="C34" s="67" t="s">
        <v>216</v>
      </c>
      <c r="D34" s="67" t="s">
        <v>217</v>
      </c>
      <c r="E34" s="68">
        <v>44223</v>
      </c>
      <c r="F34" s="67" t="s">
        <v>729</v>
      </c>
      <c r="G34" s="67" t="s">
        <v>734</v>
      </c>
      <c r="H34" s="187">
        <v>1</v>
      </c>
      <c r="I34" s="69">
        <v>4</v>
      </c>
      <c r="J34" s="69">
        <v>730</v>
      </c>
      <c r="K34" s="69">
        <v>1441</v>
      </c>
      <c r="L34" s="69">
        <v>1441</v>
      </c>
      <c r="M34" s="186">
        <f t="shared" ref="M34:M65" si="15">IF(J34 = 0,0,(L34-AH34-AI34)/J34)</f>
        <v>1.1726027397260275</v>
      </c>
      <c r="N34" s="69">
        <f t="shared" ref="N34:N65" si="16">IF(G34&lt;&gt;"",IF(M34&lt;=1.2,1,0),0)</f>
        <v>1</v>
      </c>
      <c r="O34" s="69">
        <v>0</v>
      </c>
      <c r="P34" s="69">
        <v>0</v>
      </c>
      <c r="Q34" s="69">
        <v>0</v>
      </c>
      <c r="R34" s="69">
        <v>711</v>
      </c>
      <c r="S34" s="69">
        <v>0</v>
      </c>
      <c r="T34" s="190">
        <v>15444874</v>
      </c>
      <c r="U34" s="190">
        <v>116066</v>
      </c>
      <c r="V34" s="190">
        <v>15328808</v>
      </c>
      <c r="W34" s="190">
        <v>18490817</v>
      </c>
      <c r="X34" s="190">
        <v>18458945</v>
      </c>
      <c r="Y34" s="190">
        <v>0</v>
      </c>
      <c r="Z34" s="190">
        <v>0</v>
      </c>
      <c r="AA34" s="190">
        <v>0</v>
      </c>
      <c r="AB34" s="190">
        <v>18458945</v>
      </c>
      <c r="AC34" s="190">
        <v>18501533</v>
      </c>
      <c r="AD34" s="186">
        <f t="shared" ref="AD34:AD65" si="17">IF(V34=0,0,AC34/V34)</f>
        <v>1.2069779333135362</v>
      </c>
      <c r="AE34" s="69">
        <f t="shared" ref="AE34:AE65" si="18">IF(AD34 &lt;=1.1,1,0)</f>
        <v>0</v>
      </c>
      <c r="AF34" s="190">
        <v>251365</v>
      </c>
      <c r="AG34" s="190">
        <v>3045943</v>
      </c>
      <c r="AH34" s="69">
        <v>306</v>
      </c>
      <c r="AI34" s="69">
        <v>279</v>
      </c>
      <c r="AJ34" s="69">
        <v>0</v>
      </c>
      <c r="AK34" s="69">
        <v>0</v>
      </c>
      <c r="AL34" s="80">
        <v>677453</v>
      </c>
      <c r="AM34" s="80">
        <v>0</v>
      </c>
      <c r="AN34" s="69">
        <v>0</v>
      </c>
      <c r="AO34" s="69">
        <v>0</v>
      </c>
      <c r="AP34" s="80">
        <v>61510</v>
      </c>
      <c r="AQ34" s="80">
        <v>0</v>
      </c>
      <c r="AR34" s="69">
        <v>0</v>
      </c>
      <c r="AS34" s="69">
        <v>0</v>
      </c>
      <c r="AT34" s="80">
        <v>0</v>
      </c>
      <c r="AU34" s="80">
        <v>0</v>
      </c>
      <c r="AV34" s="69">
        <v>0</v>
      </c>
      <c r="AW34" s="69">
        <v>0</v>
      </c>
      <c r="AX34" s="80">
        <v>0</v>
      </c>
      <c r="AY34" s="80">
        <v>0</v>
      </c>
      <c r="AZ34" s="69">
        <v>0</v>
      </c>
      <c r="BA34" s="69">
        <v>0</v>
      </c>
      <c r="BB34" s="80">
        <v>0</v>
      </c>
      <c r="BC34" s="80">
        <v>0</v>
      </c>
      <c r="BD34" s="69">
        <v>0</v>
      </c>
      <c r="BE34" s="69">
        <v>0</v>
      </c>
      <c r="BF34" s="80">
        <v>1981123</v>
      </c>
      <c r="BG34" s="80">
        <v>14607</v>
      </c>
      <c r="BH34" s="69">
        <v>126</v>
      </c>
      <c r="BI34" s="69">
        <v>0</v>
      </c>
      <c r="BJ34" s="80">
        <v>0</v>
      </c>
      <c r="BK34" s="80">
        <v>0</v>
      </c>
      <c r="BL34" s="69">
        <v>0</v>
      </c>
      <c r="BM34" s="69">
        <v>0</v>
      </c>
      <c r="BN34" s="80">
        <v>0</v>
      </c>
      <c r="BO34" s="80">
        <v>0</v>
      </c>
      <c r="BP34" s="69">
        <v>174</v>
      </c>
      <c r="BQ34" s="69">
        <v>0</v>
      </c>
      <c r="BR34" s="80">
        <v>0</v>
      </c>
      <c r="BS34" s="80">
        <v>0</v>
      </c>
      <c r="BT34" s="69">
        <v>0</v>
      </c>
      <c r="BU34" s="69">
        <v>0</v>
      </c>
      <c r="BV34" s="80">
        <v>0</v>
      </c>
      <c r="BW34" s="80">
        <v>0</v>
      </c>
      <c r="BX34" s="69">
        <v>0</v>
      </c>
      <c r="BY34" s="69">
        <v>0</v>
      </c>
      <c r="BZ34" s="80">
        <v>0</v>
      </c>
      <c r="CA34" s="80">
        <v>0</v>
      </c>
      <c r="CB34" s="69">
        <v>0</v>
      </c>
      <c r="CC34" s="69">
        <v>0</v>
      </c>
      <c r="CD34" s="80">
        <v>0</v>
      </c>
      <c r="CE34" s="80">
        <v>0</v>
      </c>
      <c r="CF34" s="69">
        <v>0</v>
      </c>
      <c r="CG34" s="69">
        <v>0</v>
      </c>
      <c r="CH34" s="80">
        <v>0</v>
      </c>
      <c r="CI34" s="80">
        <v>0</v>
      </c>
      <c r="CJ34" s="69">
        <v>300</v>
      </c>
      <c r="CK34" s="69">
        <v>0</v>
      </c>
      <c r="CL34" s="80">
        <v>2720087</v>
      </c>
      <c r="CM34" s="80">
        <v>14607</v>
      </c>
      <c r="CN34" s="67" t="s">
        <v>560</v>
      </c>
      <c r="CO34" s="67" t="s">
        <v>561</v>
      </c>
      <c r="CP34" s="67" t="s">
        <v>514</v>
      </c>
      <c r="CQ34" s="67" t="s">
        <v>514</v>
      </c>
      <c r="CR34" s="67" t="s">
        <v>514</v>
      </c>
      <c r="CS34" s="67" t="s">
        <v>514</v>
      </c>
      <c r="CT34" s="68">
        <v>45996</v>
      </c>
      <c r="CU34" s="67" t="s">
        <v>727</v>
      </c>
      <c r="CV34" s="67" t="s">
        <v>724</v>
      </c>
      <c r="CW34" s="68" t="s">
        <v>168</v>
      </c>
      <c r="CX34" s="68">
        <v>45784</v>
      </c>
      <c r="CY34" s="67" t="s">
        <v>721</v>
      </c>
      <c r="CZ34" s="67" t="s">
        <v>730</v>
      </c>
      <c r="DA34" s="67" t="s">
        <v>735</v>
      </c>
      <c r="DB34" s="81">
        <v>11733776.57</v>
      </c>
      <c r="DC34" s="67"/>
      <c r="DD34" s="67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2:1477" s="69" customFormat="1">
      <c r="B35" s="67" t="s">
        <v>0</v>
      </c>
      <c r="C35" s="67" t="s">
        <v>449</v>
      </c>
      <c r="D35" s="67" t="s">
        <v>450</v>
      </c>
      <c r="E35" s="68">
        <v>44601</v>
      </c>
      <c r="F35" s="67" t="s">
        <v>729</v>
      </c>
      <c r="G35" s="67" t="s">
        <v>726</v>
      </c>
      <c r="H35" s="187">
        <v>3</v>
      </c>
      <c r="I35" s="69">
        <v>0</v>
      </c>
      <c r="J35" s="69">
        <v>480</v>
      </c>
      <c r="K35" s="69">
        <v>785</v>
      </c>
      <c r="L35" s="69">
        <v>783</v>
      </c>
      <c r="M35" s="186">
        <f t="shared" si="15"/>
        <v>1</v>
      </c>
      <c r="N35" s="69">
        <f t="shared" si="16"/>
        <v>1</v>
      </c>
      <c r="O35" s="69">
        <v>2</v>
      </c>
      <c r="P35" s="69">
        <v>0</v>
      </c>
      <c r="Q35" s="69">
        <v>0</v>
      </c>
      <c r="R35" s="69">
        <v>185</v>
      </c>
      <c r="S35" s="69">
        <v>120</v>
      </c>
      <c r="T35" s="190">
        <v>31969186</v>
      </c>
      <c r="U35" s="190">
        <v>150000</v>
      </c>
      <c r="V35" s="190">
        <v>31819186</v>
      </c>
      <c r="W35" s="190">
        <v>31969186</v>
      </c>
      <c r="X35" s="190">
        <v>32489212</v>
      </c>
      <c r="Y35" s="190">
        <v>0</v>
      </c>
      <c r="Z35" s="190">
        <v>0</v>
      </c>
      <c r="AA35" s="190">
        <v>0</v>
      </c>
      <c r="AB35" s="190">
        <v>32489212</v>
      </c>
      <c r="AC35" s="190">
        <v>33982240</v>
      </c>
      <c r="AD35" s="186">
        <f t="shared" si="17"/>
        <v>1.0679795517082051</v>
      </c>
      <c r="AE35" s="69">
        <f t="shared" si="18"/>
        <v>1</v>
      </c>
      <c r="AF35" s="190">
        <v>1493028</v>
      </c>
      <c r="AG35" s="190">
        <v>0</v>
      </c>
      <c r="AH35" s="69">
        <v>244</v>
      </c>
      <c r="AI35" s="69">
        <v>59</v>
      </c>
      <c r="AJ35" s="69">
        <v>0</v>
      </c>
      <c r="AK35" s="69">
        <v>2</v>
      </c>
      <c r="AL35" s="80">
        <v>18542</v>
      </c>
      <c r="AM35" s="80">
        <v>0</v>
      </c>
      <c r="AN35" s="69">
        <v>0</v>
      </c>
      <c r="AO35" s="69">
        <v>0</v>
      </c>
      <c r="AP35" s="80">
        <v>0</v>
      </c>
      <c r="AQ35" s="80">
        <v>0</v>
      </c>
      <c r="AR35" s="69">
        <v>0</v>
      </c>
      <c r="AS35" s="69">
        <v>0</v>
      </c>
      <c r="AT35" s="80">
        <v>0</v>
      </c>
      <c r="AU35" s="80">
        <v>0</v>
      </c>
      <c r="AV35" s="69">
        <v>0</v>
      </c>
      <c r="AW35" s="69">
        <v>0</v>
      </c>
      <c r="AX35" s="80">
        <v>0</v>
      </c>
      <c r="AY35" s="80">
        <v>0</v>
      </c>
      <c r="AZ35" s="69">
        <v>0</v>
      </c>
      <c r="BA35" s="69">
        <v>0</v>
      </c>
      <c r="BB35" s="80">
        <v>0</v>
      </c>
      <c r="BC35" s="80">
        <v>0</v>
      </c>
      <c r="BD35" s="69">
        <v>0</v>
      </c>
      <c r="BE35" s="69">
        <v>0</v>
      </c>
      <c r="BF35" s="80">
        <v>0</v>
      </c>
      <c r="BG35" s="80">
        <v>0</v>
      </c>
      <c r="BH35" s="69">
        <v>0</v>
      </c>
      <c r="BI35" s="69">
        <v>0</v>
      </c>
      <c r="BJ35" s="80">
        <v>0</v>
      </c>
      <c r="BK35" s="80">
        <v>0</v>
      </c>
      <c r="BL35" s="69">
        <v>0</v>
      </c>
      <c r="BM35" s="69">
        <v>0</v>
      </c>
      <c r="BN35" s="80">
        <v>0</v>
      </c>
      <c r="BO35" s="80">
        <v>0</v>
      </c>
      <c r="BP35" s="69">
        <v>0</v>
      </c>
      <c r="BQ35" s="69">
        <v>0</v>
      </c>
      <c r="BR35" s="80">
        <v>0</v>
      </c>
      <c r="BS35" s="80">
        <v>0</v>
      </c>
      <c r="BT35" s="69">
        <v>0</v>
      </c>
      <c r="BU35" s="69">
        <v>0</v>
      </c>
      <c r="BV35" s="80">
        <v>0</v>
      </c>
      <c r="BW35" s="80">
        <v>0</v>
      </c>
      <c r="BX35" s="69">
        <v>0</v>
      </c>
      <c r="BY35" s="69">
        <v>0</v>
      </c>
      <c r="BZ35" s="80">
        <v>0</v>
      </c>
      <c r="CA35" s="80">
        <v>0</v>
      </c>
      <c r="CB35" s="69">
        <v>0</v>
      </c>
      <c r="CC35" s="69">
        <v>118</v>
      </c>
      <c r="CD35" s="80">
        <v>0</v>
      </c>
      <c r="CE35" s="80">
        <v>0</v>
      </c>
      <c r="CF35" s="69">
        <v>0</v>
      </c>
      <c r="CG35" s="69">
        <v>0</v>
      </c>
      <c r="CH35" s="80">
        <v>0</v>
      </c>
      <c r="CI35" s="80">
        <v>0</v>
      </c>
      <c r="CJ35" s="69">
        <v>0</v>
      </c>
      <c r="CK35" s="69">
        <v>120</v>
      </c>
      <c r="CL35" s="80">
        <v>18542</v>
      </c>
      <c r="CM35" s="80">
        <v>0</v>
      </c>
      <c r="CN35" s="67" t="s">
        <v>550</v>
      </c>
      <c r="CO35" s="67" t="s">
        <v>551</v>
      </c>
      <c r="CP35" s="67" t="s">
        <v>514</v>
      </c>
      <c r="CQ35" s="67" t="s">
        <v>514</v>
      </c>
      <c r="CR35" s="67" t="s">
        <v>514</v>
      </c>
      <c r="CS35" s="67" t="s">
        <v>514</v>
      </c>
      <c r="CT35" s="68">
        <v>45883</v>
      </c>
      <c r="CU35" s="67" t="s">
        <v>723</v>
      </c>
      <c r="CV35" s="67" t="s">
        <v>724</v>
      </c>
      <c r="CW35" s="68" t="s">
        <v>168</v>
      </c>
      <c r="CX35" s="68">
        <v>45457</v>
      </c>
      <c r="CY35" s="67" t="s">
        <v>721</v>
      </c>
      <c r="CZ35" s="67" t="s">
        <v>725</v>
      </c>
      <c r="DA35" s="67" t="s">
        <v>736</v>
      </c>
      <c r="DB35" s="81">
        <v>35449756.119999997</v>
      </c>
      <c r="DC35" s="67"/>
      <c r="DD35" s="67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</row>
    <row r="36" spans="2:1477" s="69" customFormat="1">
      <c r="B36" s="67" t="s">
        <v>0</v>
      </c>
      <c r="C36" s="67" t="s">
        <v>218</v>
      </c>
      <c r="D36" s="67" t="s">
        <v>219</v>
      </c>
      <c r="E36" s="68">
        <v>44727</v>
      </c>
      <c r="F36" s="67" t="s">
        <v>721</v>
      </c>
      <c r="G36" s="67" t="s">
        <v>726</v>
      </c>
      <c r="H36" s="187">
        <v>3</v>
      </c>
      <c r="I36" s="69">
        <v>6</v>
      </c>
      <c r="J36" s="69">
        <v>479</v>
      </c>
      <c r="K36" s="69">
        <v>915</v>
      </c>
      <c r="L36" s="69">
        <v>913</v>
      </c>
      <c r="M36" s="186">
        <f t="shared" si="15"/>
        <v>1.3611691022964509</v>
      </c>
      <c r="N36" s="69">
        <f t="shared" si="16"/>
        <v>0</v>
      </c>
      <c r="O36" s="69">
        <v>2</v>
      </c>
      <c r="P36" s="69">
        <v>0</v>
      </c>
      <c r="Q36" s="69">
        <v>0</v>
      </c>
      <c r="R36" s="69">
        <v>311</v>
      </c>
      <c r="S36" s="69">
        <v>125</v>
      </c>
      <c r="T36" s="190">
        <v>19892956</v>
      </c>
      <c r="U36" s="190">
        <v>180993</v>
      </c>
      <c r="V36" s="190">
        <v>19711963</v>
      </c>
      <c r="W36" s="190">
        <v>20310363</v>
      </c>
      <c r="X36" s="190">
        <v>20717832</v>
      </c>
      <c r="Y36" s="190">
        <v>0</v>
      </c>
      <c r="Z36" s="190">
        <v>0</v>
      </c>
      <c r="AA36" s="190">
        <v>0</v>
      </c>
      <c r="AB36" s="190">
        <v>20717832</v>
      </c>
      <c r="AC36" s="190">
        <v>20350044</v>
      </c>
      <c r="AD36" s="186">
        <f t="shared" si="17"/>
        <v>1.0323702413605382</v>
      </c>
      <c r="AE36" s="69">
        <f t="shared" si="18"/>
        <v>1</v>
      </c>
      <c r="AF36" s="190">
        <v>-345380</v>
      </c>
      <c r="AG36" s="190">
        <v>417407</v>
      </c>
      <c r="AH36" s="69">
        <v>191</v>
      </c>
      <c r="AI36" s="69">
        <v>70</v>
      </c>
      <c r="AJ36" s="69">
        <v>50</v>
      </c>
      <c r="AK36" s="69">
        <v>92</v>
      </c>
      <c r="AL36" s="80">
        <v>143934</v>
      </c>
      <c r="AM36" s="80">
        <v>0</v>
      </c>
      <c r="AN36" s="69">
        <v>0</v>
      </c>
      <c r="AO36" s="69">
        <v>15</v>
      </c>
      <c r="AP36" s="80">
        <v>291019</v>
      </c>
      <c r="AQ36" s="80">
        <v>3470</v>
      </c>
      <c r="AR36" s="69">
        <v>0</v>
      </c>
      <c r="AS36" s="69">
        <v>0</v>
      </c>
      <c r="AT36" s="80">
        <v>0</v>
      </c>
      <c r="AU36" s="80">
        <v>0</v>
      </c>
      <c r="AV36" s="69">
        <v>0</v>
      </c>
      <c r="AW36" s="69">
        <v>0</v>
      </c>
      <c r="AX36" s="80">
        <v>0</v>
      </c>
      <c r="AY36" s="80">
        <v>0</v>
      </c>
      <c r="AZ36" s="69">
        <v>0</v>
      </c>
      <c r="BA36" s="69">
        <v>0</v>
      </c>
      <c r="BB36" s="80">
        <v>0</v>
      </c>
      <c r="BC36" s="80">
        <v>0</v>
      </c>
      <c r="BD36" s="69">
        <v>0</v>
      </c>
      <c r="BE36" s="69">
        <v>0</v>
      </c>
      <c r="BF36" s="80">
        <v>28681</v>
      </c>
      <c r="BG36" s="80">
        <v>0</v>
      </c>
      <c r="BH36" s="69">
        <v>0</v>
      </c>
      <c r="BI36" s="69">
        <v>18</v>
      </c>
      <c r="BJ36" s="80">
        <v>42558</v>
      </c>
      <c r="BK36" s="80">
        <v>0</v>
      </c>
      <c r="BL36" s="69">
        <v>0</v>
      </c>
      <c r="BM36" s="69">
        <v>0</v>
      </c>
      <c r="BN36" s="80">
        <v>0</v>
      </c>
      <c r="BO36" s="80">
        <v>0</v>
      </c>
      <c r="BP36" s="69">
        <v>105</v>
      </c>
      <c r="BQ36" s="69">
        <v>0</v>
      </c>
      <c r="BR36" s="80">
        <v>10491</v>
      </c>
      <c r="BS36" s="80">
        <v>0</v>
      </c>
      <c r="BT36" s="69">
        <v>0</v>
      </c>
      <c r="BU36" s="69">
        <v>0</v>
      </c>
      <c r="BV36" s="80">
        <v>0</v>
      </c>
      <c r="BW36" s="80">
        <v>0</v>
      </c>
      <c r="BX36" s="69">
        <v>0</v>
      </c>
      <c r="BY36" s="69">
        <v>0</v>
      </c>
      <c r="BZ36" s="80">
        <v>0</v>
      </c>
      <c r="CA36" s="80">
        <v>0</v>
      </c>
      <c r="CB36" s="69">
        <v>0</v>
      </c>
      <c r="CC36" s="69">
        <v>0</v>
      </c>
      <c r="CD36" s="80">
        <v>0</v>
      </c>
      <c r="CE36" s="80">
        <v>0</v>
      </c>
      <c r="CF36" s="69">
        <v>0</v>
      </c>
      <c r="CG36" s="69">
        <v>0</v>
      </c>
      <c r="CH36" s="80">
        <v>0</v>
      </c>
      <c r="CI36" s="80">
        <v>0</v>
      </c>
      <c r="CJ36" s="69">
        <v>155</v>
      </c>
      <c r="CK36" s="69">
        <v>125</v>
      </c>
      <c r="CL36" s="80">
        <v>516682</v>
      </c>
      <c r="CM36" s="80">
        <v>3470</v>
      </c>
      <c r="CN36" s="67" t="s">
        <v>562</v>
      </c>
      <c r="CO36" s="67" t="s">
        <v>563</v>
      </c>
      <c r="CP36" s="67" t="s">
        <v>514</v>
      </c>
      <c r="CQ36" s="67" t="s">
        <v>514</v>
      </c>
      <c r="CR36" s="67" t="s">
        <v>514</v>
      </c>
      <c r="CS36" s="67" t="s">
        <v>514</v>
      </c>
      <c r="CT36" s="68">
        <v>45909</v>
      </c>
      <c r="CU36" s="67" t="s">
        <v>723</v>
      </c>
      <c r="CV36" s="67" t="s">
        <v>724</v>
      </c>
      <c r="CW36" s="68" t="s">
        <v>168</v>
      </c>
      <c r="CX36" s="68">
        <v>45854</v>
      </c>
      <c r="CY36" s="67" t="s">
        <v>723</v>
      </c>
      <c r="CZ36" s="67" t="s">
        <v>724</v>
      </c>
      <c r="DA36" s="67" t="s">
        <v>410</v>
      </c>
      <c r="DB36" s="81">
        <v>16227519.23</v>
      </c>
      <c r="DC36" s="67"/>
      <c r="DD36" s="67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</row>
    <row r="37" spans="2:1477" s="69" customFormat="1">
      <c r="B37" s="67" t="s">
        <v>0</v>
      </c>
      <c r="C37" s="67" t="s">
        <v>220</v>
      </c>
      <c r="D37" s="67" t="s">
        <v>221</v>
      </c>
      <c r="E37" s="68">
        <v>44720</v>
      </c>
      <c r="F37" s="67" t="s">
        <v>721</v>
      </c>
      <c r="G37" s="67" t="s">
        <v>726</v>
      </c>
      <c r="H37" s="187">
        <v>2</v>
      </c>
      <c r="I37" s="69">
        <v>1</v>
      </c>
      <c r="J37" s="69">
        <v>210</v>
      </c>
      <c r="K37" s="69">
        <v>817</v>
      </c>
      <c r="L37" s="69">
        <v>817</v>
      </c>
      <c r="M37" s="186">
        <f t="shared" si="15"/>
        <v>1.7714285714285714</v>
      </c>
      <c r="N37" s="69">
        <f t="shared" si="16"/>
        <v>0</v>
      </c>
      <c r="O37" s="69">
        <v>0</v>
      </c>
      <c r="P37" s="69">
        <v>0</v>
      </c>
      <c r="Q37" s="69">
        <v>0</v>
      </c>
      <c r="R37" s="69">
        <v>355</v>
      </c>
      <c r="S37" s="69">
        <v>252</v>
      </c>
      <c r="T37" s="190">
        <v>10095026</v>
      </c>
      <c r="U37" s="190">
        <v>91284</v>
      </c>
      <c r="V37" s="190">
        <v>10003741</v>
      </c>
      <c r="W37" s="190">
        <v>10267526</v>
      </c>
      <c r="X37" s="190">
        <v>10526210</v>
      </c>
      <c r="Y37" s="190">
        <v>0</v>
      </c>
      <c r="Z37" s="190">
        <v>0</v>
      </c>
      <c r="AA37" s="190">
        <v>0</v>
      </c>
      <c r="AB37" s="190">
        <v>10526210</v>
      </c>
      <c r="AC37" s="190">
        <v>10195263</v>
      </c>
      <c r="AD37" s="186">
        <f t="shared" si="17"/>
        <v>1.0191450378413436</v>
      </c>
      <c r="AE37" s="69">
        <f t="shared" si="18"/>
        <v>1</v>
      </c>
      <c r="AF37" s="190">
        <v>-330946</v>
      </c>
      <c r="AG37" s="190">
        <v>172500</v>
      </c>
      <c r="AH37" s="69">
        <v>390</v>
      </c>
      <c r="AI37" s="69">
        <v>55</v>
      </c>
      <c r="AJ37" s="69">
        <v>0</v>
      </c>
      <c r="AK37" s="69">
        <v>70</v>
      </c>
      <c r="AL37" s="80">
        <v>0</v>
      </c>
      <c r="AM37" s="80">
        <v>0</v>
      </c>
      <c r="AN37" s="69">
        <v>0</v>
      </c>
      <c r="AO37" s="69">
        <v>0</v>
      </c>
      <c r="AP37" s="80">
        <v>0</v>
      </c>
      <c r="AQ37" s="80">
        <v>0</v>
      </c>
      <c r="AR37" s="69">
        <v>0</v>
      </c>
      <c r="AS37" s="69">
        <v>0</v>
      </c>
      <c r="AT37" s="80">
        <v>0</v>
      </c>
      <c r="AU37" s="80">
        <v>0</v>
      </c>
      <c r="AV37" s="69">
        <v>0</v>
      </c>
      <c r="AW37" s="69">
        <v>0</v>
      </c>
      <c r="AX37" s="80">
        <v>0</v>
      </c>
      <c r="AY37" s="80">
        <v>0</v>
      </c>
      <c r="AZ37" s="69">
        <v>0</v>
      </c>
      <c r="BA37" s="69">
        <v>0</v>
      </c>
      <c r="BB37" s="80">
        <v>0</v>
      </c>
      <c r="BC37" s="80">
        <v>0</v>
      </c>
      <c r="BD37" s="69">
        <v>0</v>
      </c>
      <c r="BE37" s="69">
        <v>0</v>
      </c>
      <c r="BF37" s="80">
        <v>0</v>
      </c>
      <c r="BG37" s="80">
        <v>0</v>
      </c>
      <c r="BH37" s="69">
        <v>0</v>
      </c>
      <c r="BI37" s="69">
        <v>72</v>
      </c>
      <c r="BJ37" s="80">
        <v>0</v>
      </c>
      <c r="BK37" s="80">
        <v>0</v>
      </c>
      <c r="BL37" s="69">
        <v>0</v>
      </c>
      <c r="BM37" s="69">
        <v>0</v>
      </c>
      <c r="BN37" s="80">
        <v>0</v>
      </c>
      <c r="BO37" s="80">
        <v>0</v>
      </c>
      <c r="BP37" s="69">
        <v>120</v>
      </c>
      <c r="BQ37" s="69">
        <v>110</v>
      </c>
      <c r="BR37" s="80">
        <v>172500</v>
      </c>
      <c r="BS37" s="80">
        <v>0</v>
      </c>
      <c r="BT37" s="69">
        <v>0</v>
      </c>
      <c r="BU37" s="69">
        <v>0</v>
      </c>
      <c r="BV37" s="80">
        <v>0</v>
      </c>
      <c r="BW37" s="80">
        <v>0</v>
      </c>
      <c r="BX37" s="69">
        <v>0</v>
      </c>
      <c r="BY37" s="69">
        <v>0</v>
      </c>
      <c r="BZ37" s="80">
        <v>0</v>
      </c>
      <c r="CA37" s="80">
        <v>0</v>
      </c>
      <c r="CB37" s="69">
        <v>0</v>
      </c>
      <c r="CC37" s="69">
        <v>0</v>
      </c>
      <c r="CD37" s="80">
        <v>0</v>
      </c>
      <c r="CE37" s="80">
        <v>0</v>
      </c>
      <c r="CF37" s="69">
        <v>0</v>
      </c>
      <c r="CG37" s="69">
        <v>0</v>
      </c>
      <c r="CH37" s="80">
        <v>0</v>
      </c>
      <c r="CI37" s="80">
        <v>0</v>
      </c>
      <c r="CJ37" s="69">
        <v>120</v>
      </c>
      <c r="CK37" s="69">
        <v>252</v>
      </c>
      <c r="CL37" s="80">
        <v>172500</v>
      </c>
      <c r="CM37" s="80">
        <v>0</v>
      </c>
      <c r="CN37" s="67" t="s">
        <v>550</v>
      </c>
      <c r="CO37" s="67" t="s">
        <v>551</v>
      </c>
      <c r="CP37" s="67" t="s">
        <v>514</v>
      </c>
      <c r="CQ37" s="67" t="s">
        <v>514</v>
      </c>
      <c r="CR37" s="67" t="s">
        <v>514</v>
      </c>
      <c r="CS37" s="67" t="s">
        <v>514</v>
      </c>
      <c r="CT37" s="68">
        <v>45918</v>
      </c>
      <c r="CU37" s="67" t="s">
        <v>723</v>
      </c>
      <c r="CV37" s="67" t="s">
        <v>724</v>
      </c>
      <c r="CW37" s="68" t="s">
        <v>168</v>
      </c>
      <c r="CX37" s="68">
        <v>45765</v>
      </c>
      <c r="CY37" s="67" t="s">
        <v>721</v>
      </c>
      <c r="CZ37" s="67" t="s">
        <v>730</v>
      </c>
      <c r="DA37" s="67" t="s">
        <v>736</v>
      </c>
      <c r="DB37" s="81">
        <v>10655889.17</v>
      </c>
      <c r="DC37" s="67"/>
      <c r="DD37" s="6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s="69" customFormat="1">
      <c r="B38" s="67" t="s">
        <v>0</v>
      </c>
      <c r="C38" s="67" t="s">
        <v>222</v>
      </c>
      <c r="D38" s="67" t="s">
        <v>223</v>
      </c>
      <c r="E38" s="68">
        <v>44573</v>
      </c>
      <c r="F38" s="67" t="s">
        <v>729</v>
      </c>
      <c r="G38" s="67" t="s">
        <v>726</v>
      </c>
      <c r="H38" s="187">
        <v>3</v>
      </c>
      <c r="I38" s="69">
        <v>6</v>
      </c>
      <c r="J38" s="69">
        <v>550</v>
      </c>
      <c r="K38" s="69">
        <v>1127</v>
      </c>
      <c r="L38" s="69">
        <v>1125</v>
      </c>
      <c r="M38" s="186">
        <f t="shared" si="15"/>
        <v>1.7527272727272727</v>
      </c>
      <c r="N38" s="69">
        <f t="shared" si="16"/>
        <v>0</v>
      </c>
      <c r="O38" s="69">
        <v>2</v>
      </c>
      <c r="P38" s="69">
        <v>0</v>
      </c>
      <c r="Q38" s="69">
        <v>0</v>
      </c>
      <c r="R38" s="69">
        <v>161</v>
      </c>
      <c r="S38" s="69">
        <v>416</v>
      </c>
      <c r="T38" s="190">
        <v>14032373</v>
      </c>
      <c r="U38" s="190">
        <v>165047</v>
      </c>
      <c r="V38" s="190">
        <v>13867326</v>
      </c>
      <c r="W38" s="190">
        <v>15901285</v>
      </c>
      <c r="X38" s="190">
        <v>16261074</v>
      </c>
      <c r="Y38" s="190">
        <v>0</v>
      </c>
      <c r="Z38" s="190">
        <v>0</v>
      </c>
      <c r="AA38" s="190">
        <v>0</v>
      </c>
      <c r="AB38" s="190">
        <v>16261074</v>
      </c>
      <c r="AC38" s="190">
        <v>16278606</v>
      </c>
      <c r="AD38" s="186">
        <f t="shared" si="17"/>
        <v>1.1738821168551168</v>
      </c>
      <c r="AE38" s="69">
        <f t="shared" si="18"/>
        <v>0</v>
      </c>
      <c r="AF38" s="190">
        <v>24575</v>
      </c>
      <c r="AG38" s="190">
        <v>1868912</v>
      </c>
      <c r="AH38" s="69">
        <v>57</v>
      </c>
      <c r="AI38" s="69">
        <v>104</v>
      </c>
      <c r="AJ38" s="69">
        <v>0</v>
      </c>
      <c r="AK38" s="69">
        <v>416</v>
      </c>
      <c r="AL38" s="80">
        <v>1783542</v>
      </c>
      <c r="AM38" s="80">
        <v>0</v>
      </c>
      <c r="AN38" s="69">
        <v>0</v>
      </c>
      <c r="AO38" s="69">
        <v>0</v>
      </c>
      <c r="AP38" s="80">
        <v>59192</v>
      </c>
      <c r="AQ38" s="80">
        <v>4208</v>
      </c>
      <c r="AR38" s="69">
        <v>0</v>
      </c>
      <c r="AS38" s="69">
        <v>0</v>
      </c>
      <c r="AT38" s="80">
        <v>0</v>
      </c>
      <c r="AU38" s="80">
        <v>0</v>
      </c>
      <c r="AV38" s="69">
        <v>0</v>
      </c>
      <c r="AW38" s="69">
        <v>0</v>
      </c>
      <c r="AX38" s="80">
        <v>0</v>
      </c>
      <c r="AY38" s="80">
        <v>0</v>
      </c>
      <c r="AZ38" s="69">
        <v>0</v>
      </c>
      <c r="BA38" s="69">
        <v>0</v>
      </c>
      <c r="BB38" s="80">
        <v>0</v>
      </c>
      <c r="BC38" s="80">
        <v>0</v>
      </c>
      <c r="BD38" s="69">
        <v>0</v>
      </c>
      <c r="BE38" s="69">
        <v>0</v>
      </c>
      <c r="BF38" s="80">
        <v>20176</v>
      </c>
      <c r="BG38" s="80">
        <v>0</v>
      </c>
      <c r="BH38" s="69">
        <v>0</v>
      </c>
      <c r="BI38" s="69">
        <v>0</v>
      </c>
      <c r="BJ38" s="80">
        <v>38915</v>
      </c>
      <c r="BK38" s="80">
        <v>0</v>
      </c>
      <c r="BL38" s="69">
        <v>0</v>
      </c>
      <c r="BM38" s="69">
        <v>0</v>
      </c>
      <c r="BN38" s="80">
        <v>0</v>
      </c>
      <c r="BO38" s="80">
        <v>0</v>
      </c>
      <c r="BP38" s="69">
        <v>0</v>
      </c>
      <c r="BQ38" s="69">
        <v>0</v>
      </c>
      <c r="BR38" s="80">
        <v>4878</v>
      </c>
      <c r="BS38" s="80">
        <v>0</v>
      </c>
      <c r="BT38" s="69">
        <v>0</v>
      </c>
      <c r="BU38" s="69">
        <v>0</v>
      </c>
      <c r="BV38" s="80">
        <v>0</v>
      </c>
      <c r="BW38" s="80">
        <v>0</v>
      </c>
      <c r="BX38" s="69">
        <v>0</v>
      </c>
      <c r="BY38" s="69">
        <v>0</v>
      </c>
      <c r="BZ38" s="80">
        <v>0</v>
      </c>
      <c r="CA38" s="80">
        <v>0</v>
      </c>
      <c r="CB38" s="69">
        <v>0</v>
      </c>
      <c r="CC38" s="69">
        <v>0</v>
      </c>
      <c r="CD38" s="80">
        <v>0</v>
      </c>
      <c r="CE38" s="80">
        <v>0</v>
      </c>
      <c r="CF38" s="69">
        <v>0</v>
      </c>
      <c r="CG38" s="69">
        <v>0</v>
      </c>
      <c r="CH38" s="80">
        <v>0</v>
      </c>
      <c r="CI38" s="80">
        <v>0</v>
      </c>
      <c r="CJ38" s="69">
        <v>0</v>
      </c>
      <c r="CK38" s="69">
        <v>416</v>
      </c>
      <c r="CL38" s="80">
        <v>1906703</v>
      </c>
      <c r="CM38" s="80">
        <v>4208</v>
      </c>
      <c r="CN38" s="67" t="s">
        <v>556</v>
      </c>
      <c r="CO38" s="67" t="s">
        <v>557</v>
      </c>
      <c r="CP38" s="67" t="s">
        <v>514</v>
      </c>
      <c r="CQ38" s="67" t="s">
        <v>514</v>
      </c>
      <c r="CR38" s="67" t="s">
        <v>514</v>
      </c>
      <c r="CS38" s="67" t="s">
        <v>514</v>
      </c>
      <c r="CT38" s="68">
        <v>45926</v>
      </c>
      <c r="CU38" s="67" t="s">
        <v>723</v>
      </c>
      <c r="CV38" s="67" t="s">
        <v>724</v>
      </c>
      <c r="CW38" s="68" t="s">
        <v>168</v>
      </c>
      <c r="CX38" s="68">
        <v>45849</v>
      </c>
      <c r="CY38" s="67" t="s">
        <v>723</v>
      </c>
      <c r="CZ38" s="67" t="s">
        <v>724</v>
      </c>
      <c r="DA38" s="67" t="s">
        <v>410</v>
      </c>
      <c r="DB38" s="81">
        <v>15021660.859999999</v>
      </c>
      <c r="DC38" s="67"/>
      <c r="DD38" s="67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</row>
    <row r="39" spans="2:1477" s="69" customFormat="1">
      <c r="B39" s="67" t="s">
        <v>0</v>
      </c>
      <c r="C39" s="67" t="s">
        <v>224</v>
      </c>
      <c r="D39" s="67" t="s">
        <v>225</v>
      </c>
      <c r="E39" s="68">
        <v>44881</v>
      </c>
      <c r="F39" s="67" t="s">
        <v>727</v>
      </c>
      <c r="G39" s="67" t="s">
        <v>728</v>
      </c>
      <c r="H39" s="187">
        <v>1</v>
      </c>
      <c r="I39" s="69">
        <v>6</v>
      </c>
      <c r="J39" s="69">
        <v>400</v>
      </c>
      <c r="K39" s="69">
        <v>682</v>
      </c>
      <c r="L39" s="69">
        <v>681</v>
      </c>
      <c r="M39" s="186">
        <f t="shared" si="15"/>
        <v>1.41</v>
      </c>
      <c r="N39" s="69">
        <f t="shared" si="16"/>
        <v>0</v>
      </c>
      <c r="O39" s="69">
        <v>1</v>
      </c>
      <c r="P39" s="69">
        <v>0</v>
      </c>
      <c r="Q39" s="69">
        <v>0</v>
      </c>
      <c r="R39" s="69">
        <v>162</v>
      </c>
      <c r="S39" s="69">
        <v>120</v>
      </c>
      <c r="T39" s="190">
        <v>7663000</v>
      </c>
      <c r="U39" s="190">
        <v>71865</v>
      </c>
      <c r="V39" s="190">
        <v>7591135</v>
      </c>
      <c r="W39" s="190">
        <v>8470199</v>
      </c>
      <c r="X39" s="190">
        <v>9163770</v>
      </c>
      <c r="Y39" s="190">
        <v>0</v>
      </c>
      <c r="Z39" s="190">
        <v>0</v>
      </c>
      <c r="AA39" s="190">
        <v>0</v>
      </c>
      <c r="AB39" s="190">
        <v>9163770</v>
      </c>
      <c r="AC39" s="190">
        <v>9149657</v>
      </c>
      <c r="AD39" s="186">
        <f t="shared" si="17"/>
        <v>1.2053081653797488</v>
      </c>
      <c r="AE39" s="69">
        <f t="shared" si="18"/>
        <v>0</v>
      </c>
      <c r="AF39" s="190">
        <v>-14114</v>
      </c>
      <c r="AG39" s="190">
        <v>807199</v>
      </c>
      <c r="AH39" s="69">
        <v>68</v>
      </c>
      <c r="AI39" s="69">
        <v>49</v>
      </c>
      <c r="AJ39" s="69">
        <v>45</v>
      </c>
      <c r="AK39" s="69">
        <v>91</v>
      </c>
      <c r="AL39" s="80">
        <v>723003</v>
      </c>
      <c r="AM39" s="80">
        <v>0</v>
      </c>
      <c r="AN39" s="69">
        <v>0</v>
      </c>
      <c r="AO39" s="69">
        <v>29</v>
      </c>
      <c r="AP39" s="80">
        <v>122914</v>
      </c>
      <c r="AQ39" s="80">
        <v>0</v>
      </c>
      <c r="AR39" s="69">
        <v>0</v>
      </c>
      <c r="AS39" s="69">
        <v>0</v>
      </c>
      <c r="AT39" s="80">
        <v>0</v>
      </c>
      <c r="AU39" s="80">
        <v>0</v>
      </c>
      <c r="AV39" s="69">
        <v>0</v>
      </c>
      <c r="AW39" s="69">
        <v>0</v>
      </c>
      <c r="AX39" s="80">
        <v>0</v>
      </c>
      <c r="AY39" s="80">
        <v>0</v>
      </c>
      <c r="AZ39" s="69">
        <v>0</v>
      </c>
      <c r="BA39" s="69">
        <v>0</v>
      </c>
      <c r="BB39" s="80">
        <v>0</v>
      </c>
      <c r="BC39" s="80">
        <v>0</v>
      </c>
      <c r="BD39" s="69">
        <v>0</v>
      </c>
      <c r="BE39" s="69">
        <v>0</v>
      </c>
      <c r="BF39" s="80">
        <v>25335</v>
      </c>
      <c r="BG39" s="80">
        <v>0</v>
      </c>
      <c r="BH39" s="69">
        <v>0</v>
      </c>
      <c r="BI39" s="69">
        <v>0</v>
      </c>
      <c r="BJ39" s="80">
        <v>0</v>
      </c>
      <c r="BK39" s="80">
        <v>0</v>
      </c>
      <c r="BL39" s="69">
        <v>0</v>
      </c>
      <c r="BM39" s="69">
        <v>0</v>
      </c>
      <c r="BN39" s="80">
        <v>0</v>
      </c>
      <c r="BO39" s="80">
        <v>0</v>
      </c>
      <c r="BP39" s="69">
        <v>0</v>
      </c>
      <c r="BQ39" s="69">
        <v>0</v>
      </c>
      <c r="BR39" s="80">
        <v>0</v>
      </c>
      <c r="BS39" s="80">
        <v>0</v>
      </c>
      <c r="BT39" s="69">
        <v>0</v>
      </c>
      <c r="BU39" s="69">
        <v>0</v>
      </c>
      <c r="BV39" s="80">
        <v>0</v>
      </c>
      <c r="BW39" s="80">
        <v>0</v>
      </c>
      <c r="BX39" s="69">
        <v>0</v>
      </c>
      <c r="BY39" s="69">
        <v>0</v>
      </c>
      <c r="BZ39" s="80">
        <v>0</v>
      </c>
      <c r="CA39" s="80">
        <v>0</v>
      </c>
      <c r="CB39" s="69">
        <v>0</v>
      </c>
      <c r="CC39" s="69">
        <v>0</v>
      </c>
      <c r="CD39" s="80">
        <v>0</v>
      </c>
      <c r="CE39" s="80">
        <v>0</v>
      </c>
      <c r="CF39" s="69">
        <v>0</v>
      </c>
      <c r="CG39" s="69">
        <v>0</v>
      </c>
      <c r="CH39" s="80">
        <v>0</v>
      </c>
      <c r="CI39" s="80">
        <v>0</v>
      </c>
      <c r="CJ39" s="69">
        <v>45</v>
      </c>
      <c r="CK39" s="69">
        <v>120</v>
      </c>
      <c r="CL39" s="80">
        <v>871252</v>
      </c>
      <c r="CM39" s="80">
        <v>0</v>
      </c>
      <c r="CN39" s="67" t="s">
        <v>556</v>
      </c>
      <c r="CO39" s="67" t="s">
        <v>557</v>
      </c>
      <c r="CP39" s="67" t="s">
        <v>514</v>
      </c>
      <c r="CQ39" s="67" t="s">
        <v>514</v>
      </c>
      <c r="CR39" s="67" t="s">
        <v>514</v>
      </c>
      <c r="CS39" s="67" t="s">
        <v>514</v>
      </c>
      <c r="CT39" s="68">
        <v>45926</v>
      </c>
      <c r="CU39" s="67" t="s">
        <v>723</v>
      </c>
      <c r="CV39" s="67" t="s">
        <v>724</v>
      </c>
      <c r="CW39" s="68" t="s">
        <v>168</v>
      </c>
      <c r="CX39" s="68">
        <v>45762</v>
      </c>
      <c r="CY39" s="67" t="s">
        <v>721</v>
      </c>
      <c r="CZ39" s="67" t="s">
        <v>730</v>
      </c>
      <c r="DA39" s="67" t="s">
        <v>410</v>
      </c>
      <c r="DB39" s="81">
        <v>7014633.1799999997</v>
      </c>
      <c r="DC39" s="67"/>
      <c r="DD39" s="67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</row>
    <row r="40" spans="2:1477" s="69" customFormat="1">
      <c r="B40" s="67" t="s">
        <v>0</v>
      </c>
      <c r="C40" s="67" t="s">
        <v>226</v>
      </c>
      <c r="D40" s="67" t="s">
        <v>227</v>
      </c>
      <c r="E40" s="68">
        <v>44860</v>
      </c>
      <c r="F40" s="67" t="s">
        <v>727</v>
      </c>
      <c r="G40" s="67" t="s">
        <v>728</v>
      </c>
      <c r="H40" s="187">
        <v>1</v>
      </c>
      <c r="I40" s="69">
        <v>5</v>
      </c>
      <c r="J40" s="69">
        <v>280</v>
      </c>
      <c r="K40" s="69">
        <v>638</v>
      </c>
      <c r="L40" s="69">
        <v>638</v>
      </c>
      <c r="M40" s="186">
        <f t="shared" si="15"/>
        <v>1.5678571428571428</v>
      </c>
      <c r="N40" s="69">
        <f t="shared" si="16"/>
        <v>0</v>
      </c>
      <c r="O40" s="69">
        <v>0</v>
      </c>
      <c r="P40" s="69">
        <v>0</v>
      </c>
      <c r="Q40" s="69">
        <v>0</v>
      </c>
      <c r="R40" s="69">
        <v>199</v>
      </c>
      <c r="S40" s="69">
        <v>159</v>
      </c>
      <c r="T40" s="190">
        <v>3832776</v>
      </c>
      <c r="U40" s="190">
        <v>50000</v>
      </c>
      <c r="V40" s="190">
        <v>3782776</v>
      </c>
      <c r="W40" s="190">
        <v>4315395</v>
      </c>
      <c r="X40" s="190">
        <v>4383212</v>
      </c>
      <c r="Y40" s="190">
        <v>0</v>
      </c>
      <c r="Z40" s="190">
        <v>0</v>
      </c>
      <c r="AA40" s="190">
        <v>0</v>
      </c>
      <c r="AB40" s="190">
        <v>4383212</v>
      </c>
      <c r="AC40" s="190">
        <v>4383212</v>
      </c>
      <c r="AD40" s="186">
        <f t="shared" si="17"/>
        <v>1.1587289334605062</v>
      </c>
      <c r="AE40" s="69">
        <f t="shared" si="18"/>
        <v>0</v>
      </c>
      <c r="AF40" s="190">
        <v>0</v>
      </c>
      <c r="AG40" s="190">
        <v>482619</v>
      </c>
      <c r="AH40" s="69">
        <v>107</v>
      </c>
      <c r="AI40" s="69">
        <v>92</v>
      </c>
      <c r="AJ40" s="69">
        <v>0</v>
      </c>
      <c r="AK40" s="69">
        <v>24</v>
      </c>
      <c r="AL40" s="80">
        <v>38374</v>
      </c>
      <c r="AM40" s="80">
        <v>0</v>
      </c>
      <c r="AN40" s="69">
        <v>0</v>
      </c>
      <c r="AO40" s="69">
        <v>135</v>
      </c>
      <c r="AP40" s="80">
        <v>462409</v>
      </c>
      <c r="AQ40" s="80">
        <v>134882</v>
      </c>
      <c r="AR40" s="69">
        <v>0</v>
      </c>
      <c r="AS40" s="69">
        <v>0</v>
      </c>
      <c r="AT40" s="80">
        <v>0</v>
      </c>
      <c r="AU40" s="80">
        <v>0</v>
      </c>
      <c r="AV40" s="69">
        <v>0</v>
      </c>
      <c r="AW40" s="69">
        <v>0</v>
      </c>
      <c r="AX40" s="80">
        <v>0</v>
      </c>
      <c r="AY40" s="80">
        <v>0</v>
      </c>
      <c r="AZ40" s="69">
        <v>0</v>
      </c>
      <c r="BA40" s="69">
        <v>0</v>
      </c>
      <c r="BB40" s="80">
        <v>0</v>
      </c>
      <c r="BC40" s="80">
        <v>0</v>
      </c>
      <c r="BD40" s="69">
        <v>0</v>
      </c>
      <c r="BE40" s="69">
        <v>0</v>
      </c>
      <c r="BF40" s="80">
        <v>0</v>
      </c>
      <c r="BG40" s="80">
        <v>0</v>
      </c>
      <c r="BH40" s="69">
        <v>0</v>
      </c>
      <c r="BI40" s="69">
        <v>0</v>
      </c>
      <c r="BJ40" s="80">
        <v>0</v>
      </c>
      <c r="BK40" s="80">
        <v>0</v>
      </c>
      <c r="BL40" s="69">
        <v>0</v>
      </c>
      <c r="BM40" s="69">
        <v>0</v>
      </c>
      <c r="BN40" s="80">
        <v>0</v>
      </c>
      <c r="BO40" s="80">
        <v>0</v>
      </c>
      <c r="BP40" s="69">
        <v>0</v>
      </c>
      <c r="BQ40" s="69">
        <v>0</v>
      </c>
      <c r="BR40" s="80">
        <v>0</v>
      </c>
      <c r="BS40" s="80">
        <v>0</v>
      </c>
      <c r="BT40" s="69">
        <v>0</v>
      </c>
      <c r="BU40" s="69">
        <v>0</v>
      </c>
      <c r="BV40" s="80">
        <v>0</v>
      </c>
      <c r="BW40" s="80">
        <v>0</v>
      </c>
      <c r="BX40" s="69">
        <v>0</v>
      </c>
      <c r="BY40" s="69">
        <v>0</v>
      </c>
      <c r="BZ40" s="80">
        <v>0</v>
      </c>
      <c r="CA40" s="80">
        <v>0</v>
      </c>
      <c r="CB40" s="69">
        <v>0</v>
      </c>
      <c r="CC40" s="69">
        <v>0</v>
      </c>
      <c r="CD40" s="80">
        <v>0</v>
      </c>
      <c r="CE40" s="80">
        <v>0</v>
      </c>
      <c r="CF40" s="69">
        <v>0</v>
      </c>
      <c r="CG40" s="69">
        <v>0</v>
      </c>
      <c r="CH40" s="80">
        <v>0</v>
      </c>
      <c r="CI40" s="80">
        <v>0</v>
      </c>
      <c r="CJ40" s="69">
        <v>0</v>
      </c>
      <c r="CK40" s="69">
        <v>159</v>
      </c>
      <c r="CL40" s="80">
        <v>500784</v>
      </c>
      <c r="CM40" s="80">
        <v>134882</v>
      </c>
      <c r="CN40" s="67" t="s">
        <v>564</v>
      </c>
      <c r="CO40" s="67" t="s">
        <v>565</v>
      </c>
      <c r="CP40" s="67" t="s">
        <v>514</v>
      </c>
      <c r="CQ40" s="67" t="s">
        <v>514</v>
      </c>
      <c r="CR40" s="67" t="s">
        <v>514</v>
      </c>
      <c r="CS40" s="67" t="s">
        <v>514</v>
      </c>
      <c r="CT40" s="68">
        <v>45903</v>
      </c>
      <c r="CU40" s="67" t="s">
        <v>723</v>
      </c>
      <c r="CV40" s="67" t="s">
        <v>724</v>
      </c>
      <c r="CW40" s="68" t="s">
        <v>168</v>
      </c>
      <c r="CX40" s="68">
        <v>45814</v>
      </c>
      <c r="CY40" s="67" t="s">
        <v>721</v>
      </c>
      <c r="CZ40" s="67" t="s">
        <v>730</v>
      </c>
      <c r="DA40" s="67" t="s">
        <v>410</v>
      </c>
      <c r="DB40" s="81">
        <v>4521037.25</v>
      </c>
      <c r="DC40" s="67"/>
      <c r="DD40" s="67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</row>
    <row r="41" spans="2:1477" s="69" customFormat="1">
      <c r="B41" s="67" t="s">
        <v>0</v>
      </c>
      <c r="C41" s="67" t="s">
        <v>228</v>
      </c>
      <c r="D41" s="67" t="s">
        <v>229</v>
      </c>
      <c r="E41" s="68">
        <v>44881</v>
      </c>
      <c r="F41" s="67" t="s">
        <v>727</v>
      </c>
      <c r="G41" s="67" t="s">
        <v>728</v>
      </c>
      <c r="H41" s="187">
        <v>1</v>
      </c>
      <c r="I41" s="69">
        <v>2</v>
      </c>
      <c r="J41" s="69">
        <v>240</v>
      </c>
      <c r="K41" s="69">
        <v>575</v>
      </c>
      <c r="L41" s="69">
        <v>575</v>
      </c>
      <c r="M41" s="186">
        <f t="shared" si="15"/>
        <v>1.0666666666666667</v>
      </c>
      <c r="N41" s="69">
        <f t="shared" si="16"/>
        <v>1</v>
      </c>
      <c r="O41" s="69">
        <v>0</v>
      </c>
      <c r="P41" s="69">
        <v>0</v>
      </c>
      <c r="Q41" s="69">
        <v>0</v>
      </c>
      <c r="R41" s="69">
        <v>196</v>
      </c>
      <c r="S41" s="69">
        <v>139</v>
      </c>
      <c r="T41" s="190">
        <v>12471547</v>
      </c>
      <c r="U41" s="190">
        <v>114486</v>
      </c>
      <c r="V41" s="190">
        <v>12357061</v>
      </c>
      <c r="W41" s="190">
        <v>12747539</v>
      </c>
      <c r="X41" s="190">
        <v>13553931</v>
      </c>
      <c r="Y41" s="190">
        <v>0</v>
      </c>
      <c r="Z41" s="190">
        <v>0</v>
      </c>
      <c r="AA41" s="190">
        <v>0</v>
      </c>
      <c r="AB41" s="190">
        <v>13553931</v>
      </c>
      <c r="AC41" s="190">
        <v>13363147</v>
      </c>
      <c r="AD41" s="186">
        <f t="shared" si="17"/>
        <v>1.0814179034966325</v>
      </c>
      <c r="AE41" s="69">
        <f t="shared" si="18"/>
        <v>1</v>
      </c>
      <c r="AF41" s="190">
        <v>-190784</v>
      </c>
      <c r="AG41" s="190">
        <v>275992</v>
      </c>
      <c r="AH41" s="69">
        <v>290</v>
      </c>
      <c r="AI41" s="69">
        <v>29</v>
      </c>
      <c r="AJ41" s="69">
        <v>0</v>
      </c>
      <c r="AK41" s="69">
        <v>57</v>
      </c>
      <c r="AL41" s="80">
        <v>256470</v>
      </c>
      <c r="AM41" s="80">
        <v>0</v>
      </c>
      <c r="AN41" s="69">
        <v>0</v>
      </c>
      <c r="AO41" s="69">
        <v>2</v>
      </c>
      <c r="AP41" s="80">
        <v>107104</v>
      </c>
      <c r="AQ41" s="80">
        <v>0</v>
      </c>
      <c r="AR41" s="69">
        <v>0</v>
      </c>
      <c r="AS41" s="69">
        <v>0</v>
      </c>
      <c r="AT41" s="80">
        <v>0</v>
      </c>
      <c r="AU41" s="80">
        <v>0</v>
      </c>
      <c r="AV41" s="69">
        <v>0</v>
      </c>
      <c r="AW41" s="69">
        <v>0</v>
      </c>
      <c r="AX41" s="80">
        <v>0</v>
      </c>
      <c r="AY41" s="80">
        <v>0</v>
      </c>
      <c r="AZ41" s="69">
        <v>0</v>
      </c>
      <c r="BA41" s="69">
        <v>0</v>
      </c>
      <c r="BB41" s="80">
        <v>0</v>
      </c>
      <c r="BC41" s="80">
        <v>0</v>
      </c>
      <c r="BD41" s="69">
        <v>0</v>
      </c>
      <c r="BE41" s="69">
        <v>0</v>
      </c>
      <c r="BF41" s="80">
        <v>0</v>
      </c>
      <c r="BG41" s="80">
        <v>0</v>
      </c>
      <c r="BH41" s="69">
        <v>0</v>
      </c>
      <c r="BI41" s="69">
        <v>0</v>
      </c>
      <c r="BJ41" s="80">
        <v>0</v>
      </c>
      <c r="BK41" s="80">
        <v>0</v>
      </c>
      <c r="BL41" s="69">
        <v>0</v>
      </c>
      <c r="BM41" s="69">
        <v>0</v>
      </c>
      <c r="BN41" s="80">
        <v>0</v>
      </c>
      <c r="BO41" s="80">
        <v>0</v>
      </c>
      <c r="BP41" s="69">
        <v>120</v>
      </c>
      <c r="BQ41" s="69">
        <v>80</v>
      </c>
      <c r="BR41" s="80">
        <v>0</v>
      </c>
      <c r="BS41" s="80">
        <v>0</v>
      </c>
      <c r="BT41" s="69">
        <v>0</v>
      </c>
      <c r="BU41" s="69">
        <v>0</v>
      </c>
      <c r="BV41" s="80">
        <v>0</v>
      </c>
      <c r="BW41" s="80">
        <v>0</v>
      </c>
      <c r="BX41" s="69">
        <v>0</v>
      </c>
      <c r="BY41" s="69">
        <v>0</v>
      </c>
      <c r="BZ41" s="80">
        <v>0</v>
      </c>
      <c r="CA41" s="80">
        <v>0</v>
      </c>
      <c r="CB41" s="69">
        <v>0</v>
      </c>
      <c r="CC41" s="69">
        <v>0</v>
      </c>
      <c r="CD41" s="80">
        <v>0</v>
      </c>
      <c r="CE41" s="80">
        <v>0</v>
      </c>
      <c r="CF41" s="69">
        <v>0</v>
      </c>
      <c r="CG41" s="69">
        <v>0</v>
      </c>
      <c r="CH41" s="80">
        <v>0</v>
      </c>
      <c r="CI41" s="80">
        <v>0</v>
      </c>
      <c r="CJ41" s="69">
        <v>120</v>
      </c>
      <c r="CK41" s="69">
        <v>139</v>
      </c>
      <c r="CL41" s="80">
        <v>363574</v>
      </c>
      <c r="CM41" s="80">
        <v>0</v>
      </c>
      <c r="CN41" s="67" t="s">
        <v>550</v>
      </c>
      <c r="CO41" s="67" t="s">
        <v>551</v>
      </c>
      <c r="CP41" s="67" t="s">
        <v>514</v>
      </c>
      <c r="CQ41" s="67" t="s">
        <v>514</v>
      </c>
      <c r="CR41" s="67" t="s">
        <v>514</v>
      </c>
      <c r="CS41" s="67" t="s">
        <v>514</v>
      </c>
      <c r="CT41" s="68">
        <v>45903</v>
      </c>
      <c r="CU41" s="67" t="s">
        <v>723</v>
      </c>
      <c r="CV41" s="67" t="s">
        <v>724</v>
      </c>
      <c r="CW41" s="68" t="s">
        <v>168</v>
      </c>
      <c r="CX41" s="68">
        <v>45546</v>
      </c>
      <c r="CY41" s="67" t="s">
        <v>723</v>
      </c>
      <c r="CZ41" s="67" t="s">
        <v>730</v>
      </c>
      <c r="DA41" s="67" t="s">
        <v>736</v>
      </c>
      <c r="DB41" s="81">
        <v>11980864.41</v>
      </c>
      <c r="DC41" s="67"/>
      <c r="DD41" s="67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2:1477" s="69" customFormat="1">
      <c r="B42" s="67" t="s">
        <v>0</v>
      </c>
      <c r="C42" s="67" t="s">
        <v>230</v>
      </c>
      <c r="D42" s="67" t="s">
        <v>231</v>
      </c>
      <c r="E42" s="68">
        <v>45091</v>
      </c>
      <c r="F42" s="67" t="s">
        <v>721</v>
      </c>
      <c r="G42" s="67" t="s">
        <v>728</v>
      </c>
      <c r="H42" s="187">
        <v>3</v>
      </c>
      <c r="I42" s="69">
        <v>5</v>
      </c>
      <c r="J42" s="69">
        <v>330</v>
      </c>
      <c r="K42" s="69">
        <v>543</v>
      </c>
      <c r="L42" s="69">
        <v>543</v>
      </c>
      <c r="M42" s="186">
        <f t="shared" si="15"/>
        <v>1.1818181818181819</v>
      </c>
      <c r="N42" s="69">
        <f t="shared" si="16"/>
        <v>1</v>
      </c>
      <c r="O42" s="69">
        <v>0</v>
      </c>
      <c r="P42" s="69">
        <v>0</v>
      </c>
      <c r="Q42" s="69">
        <v>0</v>
      </c>
      <c r="R42" s="69">
        <v>153</v>
      </c>
      <c r="S42" s="69">
        <v>60</v>
      </c>
      <c r="T42" s="190">
        <v>5895675</v>
      </c>
      <c r="U42" s="190">
        <v>59623</v>
      </c>
      <c r="V42" s="190">
        <v>5836052</v>
      </c>
      <c r="W42" s="190">
        <v>5981679</v>
      </c>
      <c r="X42" s="190">
        <v>6100547</v>
      </c>
      <c r="Y42" s="190">
        <v>0</v>
      </c>
      <c r="Z42" s="190">
        <v>0</v>
      </c>
      <c r="AA42" s="190">
        <v>0</v>
      </c>
      <c r="AB42" s="190">
        <v>6100547</v>
      </c>
      <c r="AC42" s="190">
        <v>6061260</v>
      </c>
      <c r="AD42" s="186">
        <f t="shared" si="17"/>
        <v>1.0385891009881338</v>
      </c>
      <c r="AE42" s="69">
        <f t="shared" si="18"/>
        <v>1</v>
      </c>
      <c r="AF42" s="190">
        <v>-3283</v>
      </c>
      <c r="AG42" s="190">
        <v>86004</v>
      </c>
      <c r="AH42" s="69">
        <v>101</v>
      </c>
      <c r="AI42" s="69">
        <v>52</v>
      </c>
      <c r="AJ42" s="69">
        <v>0</v>
      </c>
      <c r="AK42" s="69">
        <v>20</v>
      </c>
      <c r="AL42" s="80">
        <v>48625</v>
      </c>
      <c r="AM42" s="80">
        <v>0</v>
      </c>
      <c r="AN42" s="69">
        <v>0</v>
      </c>
      <c r="AO42" s="69">
        <v>40</v>
      </c>
      <c r="AP42" s="80">
        <v>55572</v>
      </c>
      <c r="AQ42" s="80">
        <v>0</v>
      </c>
      <c r="AR42" s="69">
        <v>0</v>
      </c>
      <c r="AS42" s="69">
        <v>0</v>
      </c>
      <c r="AT42" s="80">
        <v>0</v>
      </c>
      <c r="AU42" s="80">
        <v>0</v>
      </c>
      <c r="AV42" s="69">
        <v>0</v>
      </c>
      <c r="AW42" s="69">
        <v>0</v>
      </c>
      <c r="AX42" s="80">
        <v>0</v>
      </c>
      <c r="AY42" s="80">
        <v>0</v>
      </c>
      <c r="AZ42" s="69">
        <v>0</v>
      </c>
      <c r="BA42" s="69">
        <v>0</v>
      </c>
      <c r="BB42" s="80">
        <v>0</v>
      </c>
      <c r="BC42" s="80">
        <v>0</v>
      </c>
      <c r="BD42" s="69">
        <v>0</v>
      </c>
      <c r="BE42" s="69">
        <v>0</v>
      </c>
      <c r="BF42" s="80">
        <v>0</v>
      </c>
      <c r="BG42" s="80">
        <v>0</v>
      </c>
      <c r="BH42" s="69">
        <v>0</v>
      </c>
      <c r="BI42" s="69">
        <v>0</v>
      </c>
      <c r="BJ42" s="80">
        <v>0</v>
      </c>
      <c r="BK42" s="80">
        <v>0</v>
      </c>
      <c r="BL42" s="69">
        <v>0</v>
      </c>
      <c r="BM42" s="69">
        <v>0</v>
      </c>
      <c r="BN42" s="80">
        <v>0</v>
      </c>
      <c r="BO42" s="80">
        <v>0</v>
      </c>
      <c r="BP42" s="69">
        <v>0</v>
      </c>
      <c r="BQ42" s="69">
        <v>0</v>
      </c>
      <c r="BR42" s="80">
        <v>0</v>
      </c>
      <c r="BS42" s="80">
        <v>0</v>
      </c>
      <c r="BT42" s="69">
        <v>0</v>
      </c>
      <c r="BU42" s="69">
        <v>0</v>
      </c>
      <c r="BV42" s="80">
        <v>0</v>
      </c>
      <c r="BW42" s="80">
        <v>0</v>
      </c>
      <c r="BX42" s="69">
        <v>0</v>
      </c>
      <c r="BY42" s="69">
        <v>0</v>
      </c>
      <c r="BZ42" s="80">
        <v>0</v>
      </c>
      <c r="CA42" s="80">
        <v>0</v>
      </c>
      <c r="CB42" s="69">
        <v>0</v>
      </c>
      <c r="CC42" s="69">
        <v>0</v>
      </c>
      <c r="CD42" s="80">
        <v>0</v>
      </c>
      <c r="CE42" s="80">
        <v>0</v>
      </c>
      <c r="CF42" s="69">
        <v>0</v>
      </c>
      <c r="CG42" s="69">
        <v>0</v>
      </c>
      <c r="CH42" s="80">
        <v>0</v>
      </c>
      <c r="CI42" s="80">
        <v>0</v>
      </c>
      <c r="CJ42" s="69">
        <v>0</v>
      </c>
      <c r="CK42" s="69">
        <v>60</v>
      </c>
      <c r="CL42" s="80">
        <v>104197</v>
      </c>
      <c r="CM42" s="80">
        <v>0</v>
      </c>
      <c r="CN42" s="67" t="s">
        <v>527</v>
      </c>
      <c r="CO42" s="67" t="s">
        <v>528</v>
      </c>
      <c r="CP42" s="67" t="s">
        <v>514</v>
      </c>
      <c r="CQ42" s="67" t="s">
        <v>514</v>
      </c>
      <c r="CR42" s="67" t="s">
        <v>514</v>
      </c>
      <c r="CS42" s="67" t="s">
        <v>514</v>
      </c>
      <c r="CT42" s="68">
        <v>45967</v>
      </c>
      <c r="CU42" s="67" t="s">
        <v>727</v>
      </c>
      <c r="CV42" s="67" t="s">
        <v>724</v>
      </c>
      <c r="CW42" s="68" t="s">
        <v>168</v>
      </c>
      <c r="CX42" s="68">
        <v>45806</v>
      </c>
      <c r="CY42" s="67" t="s">
        <v>721</v>
      </c>
      <c r="CZ42" s="67" t="s">
        <v>730</v>
      </c>
      <c r="DA42" s="67" t="s">
        <v>410</v>
      </c>
      <c r="DB42" s="81">
        <v>6680440.3799999999</v>
      </c>
      <c r="DC42" s="67"/>
      <c r="DD42" s="67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</row>
    <row r="43" spans="2:1477" s="69" customFormat="1">
      <c r="B43" s="67" t="s">
        <v>0</v>
      </c>
      <c r="C43" s="67" t="s">
        <v>232</v>
      </c>
      <c r="D43" s="67" t="s">
        <v>233</v>
      </c>
      <c r="E43" s="68">
        <v>45014</v>
      </c>
      <c r="F43" s="67" t="s">
        <v>729</v>
      </c>
      <c r="G43" s="67" t="s">
        <v>728</v>
      </c>
      <c r="H43" s="187">
        <v>1</v>
      </c>
      <c r="I43" s="69">
        <v>1</v>
      </c>
      <c r="J43" s="69">
        <v>300</v>
      </c>
      <c r="K43" s="69">
        <v>660</v>
      </c>
      <c r="L43" s="69">
        <v>659</v>
      </c>
      <c r="M43" s="186">
        <f t="shared" si="15"/>
        <v>1.0433333333333332</v>
      </c>
      <c r="N43" s="69">
        <f t="shared" si="16"/>
        <v>1</v>
      </c>
      <c r="O43" s="69">
        <v>1</v>
      </c>
      <c r="P43" s="69">
        <v>0</v>
      </c>
      <c r="Q43" s="69">
        <v>0</v>
      </c>
      <c r="R43" s="69">
        <v>346</v>
      </c>
      <c r="S43" s="69">
        <v>14</v>
      </c>
      <c r="T43" s="190">
        <v>11703806</v>
      </c>
      <c r="U43" s="190">
        <v>89802</v>
      </c>
      <c r="V43" s="190">
        <v>11614004</v>
      </c>
      <c r="W43" s="190">
        <v>11742594</v>
      </c>
      <c r="X43" s="190">
        <v>12389230</v>
      </c>
      <c r="Y43" s="190">
        <v>0</v>
      </c>
      <c r="Z43" s="190">
        <v>0</v>
      </c>
      <c r="AA43" s="190">
        <v>0</v>
      </c>
      <c r="AB43" s="190">
        <v>12389230</v>
      </c>
      <c r="AC43" s="190">
        <v>12372017</v>
      </c>
      <c r="AD43" s="186">
        <f t="shared" si="17"/>
        <v>1.065267155065557</v>
      </c>
      <c r="AE43" s="69">
        <f t="shared" si="18"/>
        <v>1</v>
      </c>
      <c r="AF43" s="190">
        <v>-17213</v>
      </c>
      <c r="AG43" s="190">
        <v>38788</v>
      </c>
      <c r="AH43" s="69">
        <v>301</v>
      </c>
      <c r="AI43" s="69">
        <v>45</v>
      </c>
      <c r="AJ43" s="69">
        <v>0</v>
      </c>
      <c r="AK43" s="69">
        <v>14</v>
      </c>
      <c r="AL43" s="80">
        <v>14951</v>
      </c>
      <c r="AM43" s="80">
        <v>0</v>
      </c>
      <c r="AN43" s="69">
        <v>0</v>
      </c>
      <c r="AO43" s="69">
        <v>0</v>
      </c>
      <c r="AP43" s="80">
        <v>38788</v>
      </c>
      <c r="AQ43" s="80">
        <v>0</v>
      </c>
      <c r="AR43" s="69">
        <v>0</v>
      </c>
      <c r="AS43" s="69">
        <v>0</v>
      </c>
      <c r="AT43" s="80">
        <v>0</v>
      </c>
      <c r="AU43" s="80">
        <v>0</v>
      </c>
      <c r="AV43" s="69">
        <v>0</v>
      </c>
      <c r="AW43" s="69">
        <v>0</v>
      </c>
      <c r="AX43" s="80">
        <v>0</v>
      </c>
      <c r="AY43" s="80">
        <v>0</v>
      </c>
      <c r="AZ43" s="69">
        <v>0</v>
      </c>
      <c r="BA43" s="69">
        <v>0</v>
      </c>
      <c r="BB43" s="80">
        <v>0</v>
      </c>
      <c r="BC43" s="80">
        <v>0</v>
      </c>
      <c r="BD43" s="69">
        <v>0</v>
      </c>
      <c r="BE43" s="69">
        <v>0</v>
      </c>
      <c r="BF43" s="80">
        <v>0</v>
      </c>
      <c r="BG43" s="80">
        <v>0</v>
      </c>
      <c r="BH43" s="69">
        <v>0</v>
      </c>
      <c r="BI43" s="69">
        <v>0</v>
      </c>
      <c r="BJ43" s="80">
        <v>0</v>
      </c>
      <c r="BK43" s="80">
        <v>0</v>
      </c>
      <c r="BL43" s="69">
        <v>0</v>
      </c>
      <c r="BM43" s="69">
        <v>0</v>
      </c>
      <c r="BN43" s="80">
        <v>0</v>
      </c>
      <c r="BO43" s="80">
        <v>0</v>
      </c>
      <c r="BP43" s="69">
        <v>60</v>
      </c>
      <c r="BQ43" s="69">
        <v>0</v>
      </c>
      <c r="BR43" s="80">
        <v>0</v>
      </c>
      <c r="BS43" s="80">
        <v>0</v>
      </c>
      <c r="BT43" s="69">
        <v>0</v>
      </c>
      <c r="BU43" s="69">
        <v>0</v>
      </c>
      <c r="BV43" s="80">
        <v>0</v>
      </c>
      <c r="BW43" s="80">
        <v>0</v>
      </c>
      <c r="BX43" s="69">
        <v>0</v>
      </c>
      <c r="BY43" s="69">
        <v>0</v>
      </c>
      <c r="BZ43" s="80">
        <v>0</v>
      </c>
      <c r="CA43" s="80">
        <v>0</v>
      </c>
      <c r="CB43" s="69">
        <v>0</v>
      </c>
      <c r="CC43" s="69">
        <v>0</v>
      </c>
      <c r="CD43" s="80">
        <v>0</v>
      </c>
      <c r="CE43" s="80">
        <v>0</v>
      </c>
      <c r="CF43" s="69">
        <v>0</v>
      </c>
      <c r="CG43" s="69">
        <v>0</v>
      </c>
      <c r="CH43" s="80">
        <v>0</v>
      </c>
      <c r="CI43" s="80">
        <v>0</v>
      </c>
      <c r="CJ43" s="69">
        <v>60</v>
      </c>
      <c r="CK43" s="69">
        <v>14</v>
      </c>
      <c r="CL43" s="80">
        <v>53739</v>
      </c>
      <c r="CM43" s="80">
        <v>0</v>
      </c>
      <c r="CN43" s="67" t="s">
        <v>558</v>
      </c>
      <c r="CO43" s="67" t="s">
        <v>559</v>
      </c>
      <c r="CP43" s="67" t="s">
        <v>514</v>
      </c>
      <c r="CQ43" s="67" t="s">
        <v>514</v>
      </c>
      <c r="CR43" s="67" t="s">
        <v>514</v>
      </c>
      <c r="CS43" s="67" t="s">
        <v>514</v>
      </c>
      <c r="CT43" s="68">
        <v>45981</v>
      </c>
      <c r="CU43" s="67" t="s">
        <v>727</v>
      </c>
      <c r="CV43" s="67" t="s">
        <v>724</v>
      </c>
      <c r="CW43" s="68" t="s">
        <v>168</v>
      </c>
      <c r="CX43" s="68">
        <v>45834</v>
      </c>
      <c r="CY43" s="67" t="s">
        <v>721</v>
      </c>
      <c r="CZ43" s="67" t="s">
        <v>730</v>
      </c>
      <c r="DA43" s="67" t="s">
        <v>410</v>
      </c>
      <c r="DB43" s="81">
        <v>10416036.130000001</v>
      </c>
      <c r="DC43" s="67"/>
      <c r="DD43" s="67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</row>
    <row r="44" spans="2:1477" s="69" customFormat="1">
      <c r="B44" s="67" t="s">
        <v>0</v>
      </c>
      <c r="C44" s="67" t="s">
        <v>566</v>
      </c>
      <c r="D44" s="67" t="s">
        <v>737</v>
      </c>
      <c r="E44" s="68">
        <v>45042</v>
      </c>
      <c r="F44" s="67" t="s">
        <v>721</v>
      </c>
      <c r="G44" s="67" t="s">
        <v>728</v>
      </c>
      <c r="H44" s="187">
        <v>2</v>
      </c>
      <c r="I44" s="69">
        <v>0</v>
      </c>
      <c r="J44" s="69">
        <v>425</v>
      </c>
      <c r="K44" s="69">
        <v>610</v>
      </c>
      <c r="L44" s="69">
        <v>605</v>
      </c>
      <c r="M44" s="186">
        <f t="shared" si="15"/>
        <v>0.9882352941176471</v>
      </c>
      <c r="N44" s="69">
        <f t="shared" si="16"/>
        <v>1</v>
      </c>
      <c r="O44" s="69">
        <v>5</v>
      </c>
      <c r="P44" s="69">
        <v>0</v>
      </c>
      <c r="Q44" s="69">
        <v>0</v>
      </c>
      <c r="R44" s="69">
        <v>185</v>
      </c>
      <c r="S44" s="69">
        <v>0</v>
      </c>
      <c r="T44" s="190">
        <v>10398707</v>
      </c>
      <c r="U44" s="190">
        <v>246</v>
      </c>
      <c r="V44" s="190">
        <v>10398461</v>
      </c>
      <c r="W44" s="190">
        <v>10398707</v>
      </c>
      <c r="X44" s="190">
        <v>10268067</v>
      </c>
      <c r="Y44" s="190">
        <v>0</v>
      </c>
      <c r="Z44" s="190">
        <v>0</v>
      </c>
      <c r="AA44" s="190">
        <v>0</v>
      </c>
      <c r="AB44" s="190">
        <v>10268067</v>
      </c>
      <c r="AC44" s="190">
        <v>10264507</v>
      </c>
      <c r="AD44" s="186">
        <f t="shared" si="17"/>
        <v>0.987117901389446</v>
      </c>
      <c r="AE44" s="69">
        <f t="shared" si="18"/>
        <v>1</v>
      </c>
      <c r="AF44" s="190">
        <v>-3560</v>
      </c>
      <c r="AG44" s="190">
        <v>0</v>
      </c>
      <c r="AH44" s="69">
        <v>137</v>
      </c>
      <c r="AI44" s="69">
        <v>48</v>
      </c>
      <c r="AJ44" s="69">
        <v>0</v>
      </c>
      <c r="AK44" s="69">
        <v>0</v>
      </c>
      <c r="AL44" s="80">
        <v>0</v>
      </c>
      <c r="AM44" s="80">
        <v>0</v>
      </c>
      <c r="AN44" s="69">
        <v>0</v>
      </c>
      <c r="AO44" s="69">
        <v>0</v>
      </c>
      <c r="AP44" s="80">
        <v>0</v>
      </c>
      <c r="AQ44" s="80">
        <v>0</v>
      </c>
      <c r="AR44" s="69">
        <v>0</v>
      </c>
      <c r="AS44" s="69">
        <v>0</v>
      </c>
      <c r="AT44" s="80">
        <v>0</v>
      </c>
      <c r="AU44" s="80">
        <v>0</v>
      </c>
      <c r="AV44" s="69">
        <v>0</v>
      </c>
      <c r="AW44" s="69">
        <v>0</v>
      </c>
      <c r="AX44" s="80">
        <v>0</v>
      </c>
      <c r="AY44" s="80">
        <v>0</v>
      </c>
      <c r="AZ44" s="69">
        <v>0</v>
      </c>
      <c r="BA44" s="69">
        <v>0</v>
      </c>
      <c r="BB44" s="80">
        <v>0</v>
      </c>
      <c r="BC44" s="80">
        <v>0</v>
      </c>
      <c r="BD44" s="69">
        <v>0</v>
      </c>
      <c r="BE44" s="69">
        <v>0</v>
      </c>
      <c r="BF44" s="80">
        <v>0</v>
      </c>
      <c r="BG44" s="80">
        <v>0</v>
      </c>
      <c r="BH44" s="69">
        <v>0</v>
      </c>
      <c r="BI44" s="69">
        <v>0</v>
      </c>
      <c r="BJ44" s="80">
        <v>0</v>
      </c>
      <c r="BK44" s="80">
        <v>0</v>
      </c>
      <c r="BL44" s="69">
        <v>0</v>
      </c>
      <c r="BM44" s="69">
        <v>0</v>
      </c>
      <c r="BN44" s="80">
        <v>0</v>
      </c>
      <c r="BO44" s="80">
        <v>0</v>
      </c>
      <c r="BP44" s="69">
        <v>0</v>
      </c>
      <c r="BQ44" s="69">
        <v>0</v>
      </c>
      <c r="BR44" s="80">
        <v>0</v>
      </c>
      <c r="BS44" s="80">
        <v>0</v>
      </c>
      <c r="BT44" s="69">
        <v>0</v>
      </c>
      <c r="BU44" s="69">
        <v>0</v>
      </c>
      <c r="BV44" s="80">
        <v>0</v>
      </c>
      <c r="BW44" s="80">
        <v>0</v>
      </c>
      <c r="BX44" s="69">
        <v>0</v>
      </c>
      <c r="BY44" s="69">
        <v>0</v>
      </c>
      <c r="BZ44" s="80">
        <v>0</v>
      </c>
      <c r="CA44" s="80">
        <v>0</v>
      </c>
      <c r="CB44" s="69">
        <v>0</v>
      </c>
      <c r="CC44" s="69">
        <v>0</v>
      </c>
      <c r="CD44" s="80">
        <v>0</v>
      </c>
      <c r="CE44" s="80">
        <v>0</v>
      </c>
      <c r="CF44" s="69">
        <v>0</v>
      </c>
      <c r="CG44" s="69">
        <v>0</v>
      </c>
      <c r="CH44" s="80">
        <v>0</v>
      </c>
      <c r="CI44" s="80">
        <v>0</v>
      </c>
      <c r="CJ44" s="69">
        <v>0</v>
      </c>
      <c r="CK44" s="69">
        <v>0</v>
      </c>
      <c r="CL44" s="80">
        <v>0</v>
      </c>
      <c r="CM44" s="80">
        <v>0</v>
      </c>
      <c r="CN44" s="67" t="s">
        <v>550</v>
      </c>
      <c r="CO44" s="67" t="s">
        <v>551</v>
      </c>
      <c r="CP44" s="67" t="s">
        <v>514</v>
      </c>
      <c r="CQ44" s="67" t="s">
        <v>514</v>
      </c>
      <c r="CR44" s="67" t="s">
        <v>514</v>
      </c>
      <c r="CS44" s="67" t="s">
        <v>514</v>
      </c>
      <c r="CT44" s="68">
        <v>45845</v>
      </c>
      <c r="CU44" s="67" t="s">
        <v>723</v>
      </c>
      <c r="CV44" s="67" t="s">
        <v>724</v>
      </c>
      <c r="CW44" s="68" t="s">
        <v>168</v>
      </c>
      <c r="CX44" s="68">
        <v>45733</v>
      </c>
      <c r="CY44" s="67" t="s">
        <v>729</v>
      </c>
      <c r="CZ44" s="67" t="s">
        <v>730</v>
      </c>
      <c r="DA44" s="67" t="s">
        <v>736</v>
      </c>
      <c r="DB44" s="81">
        <v>8834993.8499999996</v>
      </c>
      <c r="DC44" s="67"/>
      <c r="DD44" s="67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</row>
    <row r="45" spans="2:1477" s="69" customFormat="1">
      <c r="B45" s="67" t="s">
        <v>0</v>
      </c>
      <c r="C45" s="67" t="s">
        <v>234</v>
      </c>
      <c r="D45" s="67" t="s">
        <v>235</v>
      </c>
      <c r="E45" s="68">
        <v>45063</v>
      </c>
      <c r="F45" s="67" t="s">
        <v>721</v>
      </c>
      <c r="G45" s="67" t="s">
        <v>728</v>
      </c>
      <c r="H45" s="187">
        <v>2</v>
      </c>
      <c r="I45" s="69">
        <v>2</v>
      </c>
      <c r="J45" s="69">
        <v>330</v>
      </c>
      <c r="K45" s="69">
        <v>604</v>
      </c>
      <c r="L45" s="69">
        <v>604</v>
      </c>
      <c r="M45" s="186">
        <f t="shared" si="15"/>
        <v>1.303030303030303</v>
      </c>
      <c r="N45" s="69">
        <f t="shared" si="16"/>
        <v>0</v>
      </c>
      <c r="O45" s="69">
        <v>0</v>
      </c>
      <c r="P45" s="69">
        <v>0</v>
      </c>
      <c r="Q45" s="69">
        <v>0</v>
      </c>
      <c r="R45" s="69">
        <v>174</v>
      </c>
      <c r="S45" s="69">
        <v>100</v>
      </c>
      <c r="T45" s="190">
        <v>23947969</v>
      </c>
      <c r="U45" s="190">
        <v>150000</v>
      </c>
      <c r="V45" s="190">
        <v>23797969</v>
      </c>
      <c r="W45" s="190">
        <v>24055659</v>
      </c>
      <c r="X45" s="190">
        <v>25032603</v>
      </c>
      <c r="Y45" s="190">
        <v>0</v>
      </c>
      <c r="Z45" s="190">
        <v>0</v>
      </c>
      <c r="AA45" s="190">
        <v>0</v>
      </c>
      <c r="AB45" s="190">
        <v>25032603</v>
      </c>
      <c r="AC45" s="190">
        <v>25026994</v>
      </c>
      <c r="AD45" s="186">
        <f t="shared" si="17"/>
        <v>1.051644112991323</v>
      </c>
      <c r="AE45" s="69">
        <f t="shared" si="18"/>
        <v>1</v>
      </c>
      <c r="AF45" s="190">
        <v>-5609</v>
      </c>
      <c r="AG45" s="190">
        <v>107690</v>
      </c>
      <c r="AH45" s="69">
        <v>101</v>
      </c>
      <c r="AI45" s="69">
        <v>73</v>
      </c>
      <c r="AJ45" s="69">
        <v>0</v>
      </c>
      <c r="AK45" s="69">
        <v>66</v>
      </c>
      <c r="AL45" s="80">
        <v>177659</v>
      </c>
      <c r="AM45" s="80">
        <v>0</v>
      </c>
      <c r="AN45" s="69">
        <v>0</v>
      </c>
      <c r="AO45" s="69">
        <v>34</v>
      </c>
      <c r="AP45" s="80">
        <v>0</v>
      </c>
      <c r="AQ45" s="80">
        <v>0</v>
      </c>
      <c r="AR45" s="69">
        <v>0</v>
      </c>
      <c r="AS45" s="69">
        <v>0</v>
      </c>
      <c r="AT45" s="80">
        <v>0</v>
      </c>
      <c r="AU45" s="80">
        <v>0</v>
      </c>
      <c r="AV45" s="69">
        <v>0</v>
      </c>
      <c r="AW45" s="69">
        <v>0</v>
      </c>
      <c r="AX45" s="80">
        <v>0</v>
      </c>
      <c r="AY45" s="80">
        <v>0</v>
      </c>
      <c r="AZ45" s="69">
        <v>0</v>
      </c>
      <c r="BA45" s="69">
        <v>0</v>
      </c>
      <c r="BB45" s="80">
        <v>0</v>
      </c>
      <c r="BC45" s="80">
        <v>0</v>
      </c>
      <c r="BD45" s="69">
        <v>0</v>
      </c>
      <c r="BE45" s="69">
        <v>0</v>
      </c>
      <c r="BF45" s="80">
        <v>3218</v>
      </c>
      <c r="BG45" s="80">
        <v>0</v>
      </c>
      <c r="BH45" s="69">
        <v>0</v>
      </c>
      <c r="BI45" s="69">
        <v>0</v>
      </c>
      <c r="BJ45" s="80">
        <v>0</v>
      </c>
      <c r="BK45" s="80">
        <v>0</v>
      </c>
      <c r="BL45" s="69">
        <v>0</v>
      </c>
      <c r="BM45" s="69">
        <v>0</v>
      </c>
      <c r="BN45" s="80">
        <v>0</v>
      </c>
      <c r="BO45" s="80">
        <v>0</v>
      </c>
      <c r="BP45" s="69">
        <v>0</v>
      </c>
      <c r="BQ45" s="69">
        <v>0</v>
      </c>
      <c r="BR45" s="80">
        <v>0</v>
      </c>
      <c r="BS45" s="80">
        <v>0</v>
      </c>
      <c r="BT45" s="69">
        <v>0</v>
      </c>
      <c r="BU45" s="69">
        <v>0</v>
      </c>
      <c r="BV45" s="80">
        <v>0</v>
      </c>
      <c r="BW45" s="80">
        <v>0</v>
      </c>
      <c r="BX45" s="69">
        <v>0</v>
      </c>
      <c r="BY45" s="69">
        <v>0</v>
      </c>
      <c r="BZ45" s="80">
        <v>0</v>
      </c>
      <c r="CA45" s="80">
        <v>0</v>
      </c>
      <c r="CB45" s="69">
        <v>0</v>
      </c>
      <c r="CC45" s="69">
        <v>0</v>
      </c>
      <c r="CD45" s="80">
        <v>0</v>
      </c>
      <c r="CE45" s="80">
        <v>0</v>
      </c>
      <c r="CF45" s="69">
        <v>0</v>
      </c>
      <c r="CG45" s="69">
        <v>0</v>
      </c>
      <c r="CH45" s="80">
        <v>0</v>
      </c>
      <c r="CI45" s="80">
        <v>0</v>
      </c>
      <c r="CJ45" s="69">
        <v>0</v>
      </c>
      <c r="CK45" s="69">
        <v>100</v>
      </c>
      <c r="CL45" s="80">
        <v>180877</v>
      </c>
      <c r="CM45" s="80">
        <v>0</v>
      </c>
      <c r="CN45" s="67" t="s">
        <v>521</v>
      </c>
      <c r="CO45" s="67" t="s">
        <v>522</v>
      </c>
      <c r="CP45" s="67" t="s">
        <v>514</v>
      </c>
      <c r="CQ45" s="67" t="s">
        <v>514</v>
      </c>
      <c r="CR45" s="67" t="s">
        <v>514</v>
      </c>
      <c r="CS45" s="67" t="s">
        <v>514</v>
      </c>
      <c r="CT45" s="68">
        <v>45946</v>
      </c>
      <c r="CU45" s="67" t="s">
        <v>727</v>
      </c>
      <c r="CV45" s="67" t="s">
        <v>724</v>
      </c>
      <c r="CW45" s="68" t="s">
        <v>168</v>
      </c>
      <c r="CX45" s="68">
        <v>45833</v>
      </c>
      <c r="CY45" s="67" t="s">
        <v>721</v>
      </c>
      <c r="CZ45" s="67" t="s">
        <v>730</v>
      </c>
      <c r="DA45" s="67" t="s">
        <v>410</v>
      </c>
      <c r="DB45" s="81">
        <v>21934859.670000002</v>
      </c>
      <c r="DC45" s="67"/>
      <c r="DD45" s="67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</row>
    <row r="46" spans="2:1477" s="69" customFormat="1">
      <c r="B46" s="67" t="s">
        <v>0</v>
      </c>
      <c r="C46" s="67" t="s">
        <v>236</v>
      </c>
      <c r="D46" s="67" t="s">
        <v>237</v>
      </c>
      <c r="E46" s="68">
        <v>44902</v>
      </c>
      <c r="F46" s="67" t="s">
        <v>727</v>
      </c>
      <c r="G46" s="67" t="s">
        <v>728</v>
      </c>
      <c r="H46" s="187">
        <v>2</v>
      </c>
      <c r="I46" s="69">
        <v>5</v>
      </c>
      <c r="J46" s="69">
        <v>450</v>
      </c>
      <c r="K46" s="69">
        <v>714</v>
      </c>
      <c r="L46" s="69">
        <v>711</v>
      </c>
      <c r="M46" s="186">
        <f t="shared" si="15"/>
        <v>1.231111111111111</v>
      </c>
      <c r="N46" s="69">
        <f t="shared" si="16"/>
        <v>0</v>
      </c>
      <c r="O46" s="69">
        <v>3</v>
      </c>
      <c r="P46" s="69">
        <v>0</v>
      </c>
      <c r="Q46" s="69">
        <v>0</v>
      </c>
      <c r="R46" s="69">
        <v>264</v>
      </c>
      <c r="S46" s="69">
        <v>0</v>
      </c>
      <c r="T46" s="190">
        <v>26057502</v>
      </c>
      <c r="U46" s="190">
        <v>150000</v>
      </c>
      <c r="V46" s="190">
        <v>25907502</v>
      </c>
      <c r="W46" s="190">
        <v>26443445</v>
      </c>
      <c r="X46" s="190">
        <v>27980036</v>
      </c>
      <c r="Y46" s="190">
        <v>0</v>
      </c>
      <c r="Z46" s="190">
        <v>0</v>
      </c>
      <c r="AA46" s="190">
        <v>0</v>
      </c>
      <c r="AB46" s="190">
        <v>27980036</v>
      </c>
      <c r="AC46" s="190">
        <v>27874372</v>
      </c>
      <c r="AD46" s="186">
        <f t="shared" si="17"/>
        <v>1.0759189365304305</v>
      </c>
      <c r="AE46" s="69">
        <f t="shared" si="18"/>
        <v>1</v>
      </c>
      <c r="AF46" s="190">
        <v>-105664</v>
      </c>
      <c r="AG46" s="190">
        <v>385943</v>
      </c>
      <c r="AH46" s="69">
        <v>91</v>
      </c>
      <c r="AI46" s="69">
        <v>66</v>
      </c>
      <c r="AJ46" s="69">
        <v>86</v>
      </c>
      <c r="AK46" s="69">
        <v>0</v>
      </c>
      <c r="AL46" s="80">
        <v>261787</v>
      </c>
      <c r="AM46" s="80">
        <v>11998</v>
      </c>
      <c r="AN46" s="69">
        <v>21</v>
      </c>
      <c r="AO46" s="69">
        <v>0</v>
      </c>
      <c r="AP46" s="80">
        <v>157751</v>
      </c>
      <c r="AQ46" s="80">
        <v>0</v>
      </c>
      <c r="AR46" s="69">
        <v>0</v>
      </c>
      <c r="AS46" s="69">
        <v>0</v>
      </c>
      <c r="AT46" s="80">
        <v>0</v>
      </c>
      <c r="AU46" s="80">
        <v>0</v>
      </c>
      <c r="AV46" s="69">
        <v>0</v>
      </c>
      <c r="AW46" s="69">
        <v>0</v>
      </c>
      <c r="AX46" s="80">
        <v>0</v>
      </c>
      <c r="AY46" s="80">
        <v>0</v>
      </c>
      <c r="AZ46" s="69">
        <v>0</v>
      </c>
      <c r="BA46" s="69">
        <v>0</v>
      </c>
      <c r="BB46" s="80">
        <v>0</v>
      </c>
      <c r="BC46" s="80">
        <v>0</v>
      </c>
      <c r="BD46" s="69">
        <v>0</v>
      </c>
      <c r="BE46" s="69">
        <v>0</v>
      </c>
      <c r="BF46" s="80">
        <v>0</v>
      </c>
      <c r="BG46" s="80">
        <v>0</v>
      </c>
      <c r="BH46" s="69">
        <v>0</v>
      </c>
      <c r="BI46" s="69">
        <v>0</v>
      </c>
      <c r="BJ46" s="80">
        <v>37869</v>
      </c>
      <c r="BK46" s="80">
        <v>0</v>
      </c>
      <c r="BL46" s="69">
        <v>0</v>
      </c>
      <c r="BM46" s="69">
        <v>0</v>
      </c>
      <c r="BN46" s="80">
        <v>0</v>
      </c>
      <c r="BO46" s="80">
        <v>0</v>
      </c>
      <c r="BP46" s="69">
        <v>0</v>
      </c>
      <c r="BQ46" s="69">
        <v>0</v>
      </c>
      <c r="BR46" s="80">
        <v>4889</v>
      </c>
      <c r="BS46" s="80">
        <v>0</v>
      </c>
      <c r="BT46" s="69">
        <v>0</v>
      </c>
      <c r="BU46" s="69">
        <v>0</v>
      </c>
      <c r="BV46" s="80">
        <v>0</v>
      </c>
      <c r="BW46" s="80">
        <v>0</v>
      </c>
      <c r="BX46" s="69">
        <v>0</v>
      </c>
      <c r="BY46" s="69">
        <v>0</v>
      </c>
      <c r="BZ46" s="80">
        <v>0</v>
      </c>
      <c r="CA46" s="80">
        <v>0</v>
      </c>
      <c r="CB46" s="69">
        <v>0</v>
      </c>
      <c r="CC46" s="69">
        <v>0</v>
      </c>
      <c r="CD46" s="80">
        <v>0</v>
      </c>
      <c r="CE46" s="80">
        <v>0</v>
      </c>
      <c r="CF46" s="69">
        <v>0</v>
      </c>
      <c r="CG46" s="69">
        <v>0</v>
      </c>
      <c r="CH46" s="80">
        <v>0</v>
      </c>
      <c r="CI46" s="80">
        <v>0</v>
      </c>
      <c r="CJ46" s="69">
        <v>107</v>
      </c>
      <c r="CK46" s="69">
        <v>0</v>
      </c>
      <c r="CL46" s="80">
        <v>462296</v>
      </c>
      <c r="CM46" s="80">
        <v>11998</v>
      </c>
      <c r="CN46" s="67" t="s">
        <v>556</v>
      </c>
      <c r="CO46" s="67" t="s">
        <v>557</v>
      </c>
      <c r="CP46" s="67" t="s">
        <v>514</v>
      </c>
      <c r="CQ46" s="67" t="s">
        <v>514</v>
      </c>
      <c r="CR46" s="67" t="s">
        <v>514</v>
      </c>
      <c r="CS46" s="67" t="s">
        <v>514</v>
      </c>
      <c r="CT46" s="68">
        <v>45860</v>
      </c>
      <c r="CU46" s="67" t="s">
        <v>723</v>
      </c>
      <c r="CV46" s="67" t="s">
        <v>724</v>
      </c>
      <c r="CW46" s="68" t="s">
        <v>168</v>
      </c>
      <c r="CX46" s="68">
        <v>45729</v>
      </c>
      <c r="CY46" s="67" t="s">
        <v>729</v>
      </c>
      <c r="CZ46" s="67" t="s">
        <v>730</v>
      </c>
      <c r="DA46" s="67" t="s">
        <v>410</v>
      </c>
      <c r="DB46" s="81">
        <v>24163399.989999998</v>
      </c>
      <c r="DC46" s="67"/>
      <c r="DD46" s="67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</row>
    <row r="47" spans="2:1477" s="69" customFormat="1">
      <c r="B47" s="67" t="s">
        <v>0</v>
      </c>
      <c r="C47" s="67" t="s">
        <v>451</v>
      </c>
      <c r="D47" s="67" t="s">
        <v>452</v>
      </c>
      <c r="E47" s="68">
        <v>45266</v>
      </c>
      <c r="F47" s="67" t="s">
        <v>727</v>
      </c>
      <c r="G47" s="67" t="s">
        <v>725</v>
      </c>
      <c r="H47" s="187">
        <v>1</v>
      </c>
      <c r="I47" s="69">
        <v>0</v>
      </c>
      <c r="J47" s="69">
        <v>300</v>
      </c>
      <c r="K47" s="69">
        <v>503</v>
      </c>
      <c r="L47" s="69">
        <v>501</v>
      </c>
      <c r="M47" s="186">
        <f t="shared" si="15"/>
        <v>1.2933333333333332</v>
      </c>
      <c r="N47" s="69">
        <f t="shared" si="16"/>
        <v>0</v>
      </c>
      <c r="O47" s="69">
        <v>2</v>
      </c>
      <c r="P47" s="69">
        <v>0</v>
      </c>
      <c r="Q47" s="69">
        <v>0</v>
      </c>
      <c r="R47" s="69">
        <v>113</v>
      </c>
      <c r="S47" s="69">
        <v>90</v>
      </c>
      <c r="T47" s="190">
        <v>6853255</v>
      </c>
      <c r="U47" s="190">
        <v>73995</v>
      </c>
      <c r="V47" s="190">
        <v>6779259</v>
      </c>
      <c r="W47" s="190">
        <v>6853255</v>
      </c>
      <c r="X47" s="190">
        <v>6989283</v>
      </c>
      <c r="Y47" s="190">
        <v>0</v>
      </c>
      <c r="Z47" s="190">
        <v>0</v>
      </c>
      <c r="AA47" s="190">
        <v>0</v>
      </c>
      <c r="AB47" s="190">
        <v>6989283</v>
      </c>
      <c r="AC47" s="190">
        <v>6981891</v>
      </c>
      <c r="AD47" s="186">
        <f t="shared" si="17"/>
        <v>1.0298899924018245</v>
      </c>
      <c r="AE47" s="69">
        <f t="shared" si="18"/>
        <v>1</v>
      </c>
      <c r="AF47" s="190">
        <v>-7392</v>
      </c>
      <c r="AG47" s="190">
        <v>0</v>
      </c>
      <c r="AH47" s="69">
        <v>72</v>
      </c>
      <c r="AI47" s="69">
        <v>41</v>
      </c>
      <c r="AJ47" s="69">
        <v>0</v>
      </c>
      <c r="AK47" s="69">
        <v>10</v>
      </c>
      <c r="AL47" s="80">
        <v>13022</v>
      </c>
      <c r="AM47" s="80">
        <v>0</v>
      </c>
      <c r="AN47" s="69">
        <v>0</v>
      </c>
      <c r="AO47" s="69">
        <v>20</v>
      </c>
      <c r="AP47" s="80">
        <v>29941</v>
      </c>
      <c r="AQ47" s="80">
        <v>0</v>
      </c>
      <c r="AR47" s="69">
        <v>0</v>
      </c>
      <c r="AS47" s="69">
        <v>0</v>
      </c>
      <c r="AT47" s="80">
        <v>0</v>
      </c>
      <c r="AU47" s="80">
        <v>0</v>
      </c>
      <c r="AV47" s="69">
        <v>0</v>
      </c>
      <c r="AW47" s="69">
        <v>0</v>
      </c>
      <c r="AX47" s="80">
        <v>0</v>
      </c>
      <c r="AY47" s="80">
        <v>0</v>
      </c>
      <c r="AZ47" s="69">
        <v>0</v>
      </c>
      <c r="BA47" s="69">
        <v>0</v>
      </c>
      <c r="BB47" s="80">
        <v>0</v>
      </c>
      <c r="BC47" s="80">
        <v>0</v>
      </c>
      <c r="BD47" s="69">
        <v>0</v>
      </c>
      <c r="BE47" s="69">
        <v>0</v>
      </c>
      <c r="BF47" s="80">
        <v>0</v>
      </c>
      <c r="BG47" s="80">
        <v>0</v>
      </c>
      <c r="BH47" s="69">
        <v>0</v>
      </c>
      <c r="BI47" s="69">
        <v>60</v>
      </c>
      <c r="BJ47" s="80">
        <v>3372</v>
      </c>
      <c r="BK47" s="80">
        <v>0</v>
      </c>
      <c r="BL47" s="69">
        <v>0</v>
      </c>
      <c r="BM47" s="69">
        <v>0</v>
      </c>
      <c r="BN47" s="80">
        <v>0</v>
      </c>
      <c r="BO47" s="80">
        <v>0</v>
      </c>
      <c r="BP47" s="69">
        <v>0</v>
      </c>
      <c r="BQ47" s="69">
        <v>0</v>
      </c>
      <c r="BR47" s="80">
        <v>0</v>
      </c>
      <c r="BS47" s="80">
        <v>0</v>
      </c>
      <c r="BT47" s="69">
        <v>0</v>
      </c>
      <c r="BU47" s="69">
        <v>0</v>
      </c>
      <c r="BV47" s="80">
        <v>0</v>
      </c>
      <c r="BW47" s="80">
        <v>0</v>
      </c>
      <c r="BX47" s="69">
        <v>0</v>
      </c>
      <c r="BY47" s="69">
        <v>0</v>
      </c>
      <c r="BZ47" s="80">
        <v>0</v>
      </c>
      <c r="CA47" s="80">
        <v>0</v>
      </c>
      <c r="CB47" s="69">
        <v>0</v>
      </c>
      <c r="CC47" s="69">
        <v>0</v>
      </c>
      <c r="CD47" s="80">
        <v>0</v>
      </c>
      <c r="CE47" s="80">
        <v>0</v>
      </c>
      <c r="CF47" s="69">
        <v>0</v>
      </c>
      <c r="CG47" s="69">
        <v>0</v>
      </c>
      <c r="CH47" s="80">
        <v>0</v>
      </c>
      <c r="CI47" s="80">
        <v>0</v>
      </c>
      <c r="CJ47" s="69">
        <v>0</v>
      </c>
      <c r="CK47" s="69">
        <v>90</v>
      </c>
      <c r="CL47" s="80">
        <v>46335</v>
      </c>
      <c r="CM47" s="80">
        <v>0</v>
      </c>
      <c r="CN47" s="67" t="s">
        <v>562</v>
      </c>
      <c r="CO47" s="67" t="s">
        <v>563</v>
      </c>
      <c r="CP47" s="67" t="s">
        <v>514</v>
      </c>
      <c r="CQ47" s="67" t="s">
        <v>514</v>
      </c>
      <c r="CR47" s="67" t="s">
        <v>514</v>
      </c>
      <c r="CS47" s="67" t="s">
        <v>514</v>
      </c>
      <c r="CT47" s="68">
        <v>46014</v>
      </c>
      <c r="CU47" s="67" t="s">
        <v>727</v>
      </c>
      <c r="CV47" s="67" t="s">
        <v>724</v>
      </c>
      <c r="CW47" s="68" t="s">
        <v>168</v>
      </c>
      <c r="CX47" s="68">
        <v>45881</v>
      </c>
      <c r="CY47" s="67" t="s">
        <v>723</v>
      </c>
      <c r="CZ47" s="67" t="s">
        <v>724</v>
      </c>
      <c r="DA47" s="67" t="s">
        <v>410</v>
      </c>
      <c r="DB47" s="81">
        <v>7614578.0199999996</v>
      </c>
      <c r="DC47" s="67"/>
      <c r="DD47" s="6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</row>
    <row r="48" spans="2:1477" s="69" customFormat="1">
      <c r="B48" s="67" t="s">
        <v>0</v>
      </c>
      <c r="C48" s="67" t="s">
        <v>453</v>
      </c>
      <c r="D48" s="67" t="s">
        <v>454</v>
      </c>
      <c r="E48" s="68">
        <v>45224</v>
      </c>
      <c r="F48" s="67" t="s">
        <v>727</v>
      </c>
      <c r="G48" s="67" t="s">
        <v>725</v>
      </c>
      <c r="H48" s="187">
        <v>1</v>
      </c>
      <c r="I48" s="69">
        <v>0</v>
      </c>
      <c r="J48" s="69">
        <v>300</v>
      </c>
      <c r="K48" s="69">
        <v>431</v>
      </c>
      <c r="L48" s="69">
        <v>414</v>
      </c>
      <c r="M48" s="186">
        <f t="shared" si="15"/>
        <v>0.94333333333333336</v>
      </c>
      <c r="N48" s="69">
        <f t="shared" si="16"/>
        <v>1</v>
      </c>
      <c r="O48" s="69">
        <v>17</v>
      </c>
      <c r="P48" s="69">
        <v>0</v>
      </c>
      <c r="Q48" s="69">
        <v>0</v>
      </c>
      <c r="R48" s="69">
        <v>71</v>
      </c>
      <c r="S48" s="69">
        <v>60</v>
      </c>
      <c r="T48" s="190">
        <v>5794236</v>
      </c>
      <c r="U48" s="190">
        <v>50808</v>
      </c>
      <c r="V48" s="190">
        <v>5743428</v>
      </c>
      <c r="W48" s="190">
        <v>5794236</v>
      </c>
      <c r="X48" s="190">
        <v>5977965</v>
      </c>
      <c r="Y48" s="190">
        <v>0</v>
      </c>
      <c r="Z48" s="190">
        <v>0</v>
      </c>
      <c r="AA48" s="190">
        <v>0</v>
      </c>
      <c r="AB48" s="190">
        <v>5977965</v>
      </c>
      <c r="AC48" s="190">
        <v>5956561</v>
      </c>
      <c r="AD48" s="186">
        <f t="shared" si="17"/>
        <v>1.0371090226951569</v>
      </c>
      <c r="AE48" s="69">
        <f t="shared" si="18"/>
        <v>1</v>
      </c>
      <c r="AF48" s="190">
        <v>-21404</v>
      </c>
      <c r="AG48" s="190">
        <v>0</v>
      </c>
      <c r="AH48" s="69">
        <v>93</v>
      </c>
      <c r="AI48" s="69">
        <v>38</v>
      </c>
      <c r="AJ48" s="69">
        <v>0</v>
      </c>
      <c r="AK48" s="69">
        <v>0</v>
      </c>
      <c r="AL48" s="80">
        <v>14179</v>
      </c>
      <c r="AM48" s="80">
        <v>0</v>
      </c>
      <c r="AN48" s="69">
        <v>0</v>
      </c>
      <c r="AO48" s="69">
        <v>0</v>
      </c>
      <c r="AP48" s="80">
        <v>0</v>
      </c>
      <c r="AQ48" s="80">
        <v>0</v>
      </c>
      <c r="AR48" s="69">
        <v>0</v>
      </c>
      <c r="AS48" s="69">
        <v>0</v>
      </c>
      <c r="AT48" s="80">
        <v>0</v>
      </c>
      <c r="AU48" s="80">
        <v>0</v>
      </c>
      <c r="AV48" s="69">
        <v>0</v>
      </c>
      <c r="AW48" s="69">
        <v>0</v>
      </c>
      <c r="AX48" s="80">
        <v>0</v>
      </c>
      <c r="AY48" s="80">
        <v>0</v>
      </c>
      <c r="AZ48" s="69">
        <v>0</v>
      </c>
      <c r="BA48" s="69">
        <v>0</v>
      </c>
      <c r="BB48" s="80">
        <v>0</v>
      </c>
      <c r="BC48" s="80">
        <v>0</v>
      </c>
      <c r="BD48" s="69">
        <v>0</v>
      </c>
      <c r="BE48" s="69">
        <v>0</v>
      </c>
      <c r="BF48" s="80">
        <v>0</v>
      </c>
      <c r="BG48" s="80">
        <v>0</v>
      </c>
      <c r="BH48" s="69">
        <v>0</v>
      </c>
      <c r="BI48" s="69">
        <v>0</v>
      </c>
      <c r="BJ48" s="80">
        <v>0</v>
      </c>
      <c r="BK48" s="80">
        <v>0</v>
      </c>
      <c r="BL48" s="69">
        <v>0</v>
      </c>
      <c r="BM48" s="69">
        <v>0</v>
      </c>
      <c r="BN48" s="80">
        <v>0</v>
      </c>
      <c r="BO48" s="80">
        <v>0</v>
      </c>
      <c r="BP48" s="69">
        <v>0</v>
      </c>
      <c r="BQ48" s="69">
        <v>60</v>
      </c>
      <c r="BR48" s="80">
        <v>0</v>
      </c>
      <c r="BS48" s="80">
        <v>0</v>
      </c>
      <c r="BT48" s="69">
        <v>0</v>
      </c>
      <c r="BU48" s="69">
        <v>0</v>
      </c>
      <c r="BV48" s="80">
        <v>0</v>
      </c>
      <c r="BW48" s="80">
        <v>0</v>
      </c>
      <c r="BX48" s="69">
        <v>0</v>
      </c>
      <c r="BY48" s="69">
        <v>0</v>
      </c>
      <c r="BZ48" s="80">
        <v>0</v>
      </c>
      <c r="CA48" s="80">
        <v>0</v>
      </c>
      <c r="CB48" s="69">
        <v>0</v>
      </c>
      <c r="CC48" s="69">
        <v>0</v>
      </c>
      <c r="CD48" s="80">
        <v>0</v>
      </c>
      <c r="CE48" s="80">
        <v>0</v>
      </c>
      <c r="CF48" s="69">
        <v>0</v>
      </c>
      <c r="CG48" s="69">
        <v>0</v>
      </c>
      <c r="CH48" s="80">
        <v>0</v>
      </c>
      <c r="CI48" s="80">
        <v>0</v>
      </c>
      <c r="CJ48" s="69">
        <v>0</v>
      </c>
      <c r="CK48" s="69">
        <v>60</v>
      </c>
      <c r="CL48" s="80">
        <v>14179</v>
      </c>
      <c r="CM48" s="80">
        <v>0</v>
      </c>
      <c r="CN48" s="67" t="s">
        <v>558</v>
      </c>
      <c r="CO48" s="67" t="s">
        <v>559</v>
      </c>
      <c r="CP48" s="67" t="s">
        <v>514</v>
      </c>
      <c r="CQ48" s="67" t="s">
        <v>514</v>
      </c>
      <c r="CR48" s="67" t="s">
        <v>514</v>
      </c>
      <c r="CS48" s="67" t="s">
        <v>514</v>
      </c>
      <c r="CT48" s="68">
        <v>45973</v>
      </c>
      <c r="CU48" s="67" t="s">
        <v>727</v>
      </c>
      <c r="CV48" s="67" t="s">
        <v>724</v>
      </c>
      <c r="CW48" s="68" t="s">
        <v>168</v>
      </c>
      <c r="CX48" s="68">
        <v>45848</v>
      </c>
      <c r="CY48" s="67" t="s">
        <v>723</v>
      </c>
      <c r="CZ48" s="67" t="s">
        <v>724</v>
      </c>
      <c r="DA48" s="67" t="s">
        <v>410</v>
      </c>
      <c r="DB48" s="81">
        <v>5749684.6100000003</v>
      </c>
      <c r="DC48" s="67"/>
      <c r="DD48" s="67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</row>
    <row r="49" spans="2:1477" s="69" customFormat="1">
      <c r="B49" s="67" t="s">
        <v>0</v>
      </c>
      <c r="C49" s="67" t="s">
        <v>238</v>
      </c>
      <c r="D49" s="67" t="s">
        <v>239</v>
      </c>
      <c r="E49" s="68">
        <v>45245</v>
      </c>
      <c r="F49" s="67" t="s">
        <v>727</v>
      </c>
      <c r="G49" s="67" t="s">
        <v>725</v>
      </c>
      <c r="H49" s="187">
        <v>1</v>
      </c>
      <c r="I49" s="69">
        <v>2</v>
      </c>
      <c r="J49" s="69">
        <v>270</v>
      </c>
      <c r="K49" s="69">
        <v>360</v>
      </c>
      <c r="L49" s="69">
        <v>323</v>
      </c>
      <c r="M49" s="186">
        <f t="shared" si="15"/>
        <v>0.92592592592592593</v>
      </c>
      <c r="N49" s="69">
        <f t="shared" si="16"/>
        <v>1</v>
      </c>
      <c r="O49" s="69">
        <v>37</v>
      </c>
      <c r="P49" s="69">
        <v>0</v>
      </c>
      <c r="Q49" s="69">
        <v>0</v>
      </c>
      <c r="R49" s="69">
        <v>73</v>
      </c>
      <c r="S49" s="69">
        <v>17</v>
      </c>
      <c r="T49" s="190">
        <v>1865813</v>
      </c>
      <c r="U49" s="190">
        <v>50000</v>
      </c>
      <c r="V49" s="190">
        <v>1815813</v>
      </c>
      <c r="W49" s="190">
        <v>1939049</v>
      </c>
      <c r="X49" s="190">
        <v>1961474</v>
      </c>
      <c r="Y49" s="190">
        <v>0</v>
      </c>
      <c r="Z49" s="190">
        <v>0</v>
      </c>
      <c r="AA49" s="190">
        <v>0</v>
      </c>
      <c r="AB49" s="190">
        <v>1961474</v>
      </c>
      <c r="AC49" s="190">
        <v>1960364</v>
      </c>
      <c r="AD49" s="186">
        <f t="shared" si="17"/>
        <v>1.0796067656746593</v>
      </c>
      <c r="AE49" s="69">
        <f t="shared" si="18"/>
        <v>1</v>
      </c>
      <c r="AF49" s="190">
        <v>-1110</v>
      </c>
      <c r="AG49" s="190">
        <v>73235</v>
      </c>
      <c r="AH49" s="69">
        <v>44</v>
      </c>
      <c r="AI49" s="69">
        <v>29</v>
      </c>
      <c r="AJ49" s="69">
        <v>0</v>
      </c>
      <c r="AK49" s="69">
        <v>16</v>
      </c>
      <c r="AL49" s="80">
        <v>39150</v>
      </c>
      <c r="AM49" s="80">
        <v>0</v>
      </c>
      <c r="AN49" s="69">
        <v>0</v>
      </c>
      <c r="AO49" s="69">
        <v>1</v>
      </c>
      <c r="AP49" s="80">
        <v>39471</v>
      </c>
      <c r="AQ49" s="80">
        <v>0</v>
      </c>
      <c r="AR49" s="69">
        <v>0</v>
      </c>
      <c r="AS49" s="69">
        <v>0</v>
      </c>
      <c r="AT49" s="80">
        <v>0</v>
      </c>
      <c r="AU49" s="80">
        <v>0</v>
      </c>
      <c r="AV49" s="69">
        <v>0</v>
      </c>
      <c r="AW49" s="69">
        <v>0</v>
      </c>
      <c r="AX49" s="80">
        <v>0</v>
      </c>
      <c r="AY49" s="80">
        <v>0</v>
      </c>
      <c r="AZ49" s="69">
        <v>0</v>
      </c>
      <c r="BA49" s="69">
        <v>0</v>
      </c>
      <c r="BB49" s="80">
        <v>0</v>
      </c>
      <c r="BC49" s="80">
        <v>0</v>
      </c>
      <c r="BD49" s="69">
        <v>0</v>
      </c>
      <c r="BE49" s="69">
        <v>0</v>
      </c>
      <c r="BF49" s="80">
        <v>0</v>
      </c>
      <c r="BG49" s="80">
        <v>0</v>
      </c>
      <c r="BH49" s="69">
        <v>0</v>
      </c>
      <c r="BI49" s="69">
        <v>0</v>
      </c>
      <c r="BJ49" s="80">
        <v>0</v>
      </c>
      <c r="BK49" s="80">
        <v>0</v>
      </c>
      <c r="BL49" s="69">
        <v>0</v>
      </c>
      <c r="BM49" s="69">
        <v>0</v>
      </c>
      <c r="BN49" s="80">
        <v>0</v>
      </c>
      <c r="BO49" s="80">
        <v>0</v>
      </c>
      <c r="BP49" s="69">
        <v>0</v>
      </c>
      <c r="BQ49" s="69">
        <v>0</v>
      </c>
      <c r="BR49" s="80">
        <v>0</v>
      </c>
      <c r="BS49" s="80">
        <v>0</v>
      </c>
      <c r="BT49" s="69">
        <v>0</v>
      </c>
      <c r="BU49" s="69">
        <v>0</v>
      </c>
      <c r="BV49" s="80">
        <v>0</v>
      </c>
      <c r="BW49" s="80">
        <v>0</v>
      </c>
      <c r="BX49" s="69">
        <v>0</v>
      </c>
      <c r="BY49" s="69">
        <v>0</v>
      </c>
      <c r="BZ49" s="80">
        <v>0</v>
      </c>
      <c r="CA49" s="80">
        <v>0</v>
      </c>
      <c r="CB49" s="69">
        <v>0</v>
      </c>
      <c r="CC49" s="69">
        <v>0</v>
      </c>
      <c r="CD49" s="80">
        <v>0</v>
      </c>
      <c r="CE49" s="80">
        <v>0</v>
      </c>
      <c r="CF49" s="69">
        <v>0</v>
      </c>
      <c r="CG49" s="69">
        <v>0</v>
      </c>
      <c r="CH49" s="80">
        <v>0</v>
      </c>
      <c r="CI49" s="80">
        <v>0</v>
      </c>
      <c r="CJ49" s="69">
        <v>0</v>
      </c>
      <c r="CK49" s="69">
        <v>17</v>
      </c>
      <c r="CL49" s="80">
        <v>78621</v>
      </c>
      <c r="CM49" s="80">
        <v>0</v>
      </c>
      <c r="CN49" s="67" t="s">
        <v>567</v>
      </c>
      <c r="CO49" s="67" t="s">
        <v>568</v>
      </c>
      <c r="CP49" s="67" t="s">
        <v>514</v>
      </c>
      <c r="CQ49" s="67" t="s">
        <v>514</v>
      </c>
      <c r="CR49" s="67" t="s">
        <v>514</v>
      </c>
      <c r="CS49" s="67" t="s">
        <v>514</v>
      </c>
      <c r="CT49" s="68">
        <v>45968</v>
      </c>
      <c r="CU49" s="67" t="s">
        <v>727</v>
      </c>
      <c r="CV49" s="67" t="s">
        <v>724</v>
      </c>
      <c r="CW49" s="68" t="s">
        <v>168</v>
      </c>
      <c r="CX49" s="68">
        <v>45772</v>
      </c>
      <c r="CY49" s="67" t="s">
        <v>721</v>
      </c>
      <c r="CZ49" s="67" t="s">
        <v>730</v>
      </c>
      <c r="DA49" s="67" t="s">
        <v>410</v>
      </c>
      <c r="DB49" s="81">
        <v>2230663.64</v>
      </c>
      <c r="DC49" s="67"/>
      <c r="DD49" s="67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</row>
    <row r="50" spans="2:1477" s="69" customFormat="1">
      <c r="B50" s="67" t="s">
        <v>0</v>
      </c>
      <c r="C50" s="67" t="s">
        <v>455</v>
      </c>
      <c r="D50" s="67" t="s">
        <v>456</v>
      </c>
      <c r="E50" s="68">
        <v>45266</v>
      </c>
      <c r="F50" s="67" t="s">
        <v>727</v>
      </c>
      <c r="G50" s="67" t="s">
        <v>725</v>
      </c>
      <c r="H50" s="187">
        <v>2</v>
      </c>
      <c r="I50" s="69">
        <v>0</v>
      </c>
      <c r="J50" s="69">
        <v>270</v>
      </c>
      <c r="K50" s="69">
        <v>373</v>
      </c>
      <c r="L50" s="69">
        <v>372</v>
      </c>
      <c r="M50" s="186">
        <f t="shared" si="15"/>
        <v>0.99629629629629635</v>
      </c>
      <c r="N50" s="69">
        <f t="shared" si="16"/>
        <v>1</v>
      </c>
      <c r="O50" s="69">
        <v>1</v>
      </c>
      <c r="P50" s="69">
        <v>0</v>
      </c>
      <c r="Q50" s="69">
        <v>0</v>
      </c>
      <c r="R50" s="69">
        <v>103</v>
      </c>
      <c r="S50" s="69">
        <v>0</v>
      </c>
      <c r="T50" s="190">
        <v>3819110</v>
      </c>
      <c r="U50" s="190">
        <v>50000</v>
      </c>
      <c r="V50" s="190">
        <v>3769110</v>
      </c>
      <c r="W50" s="190">
        <v>3819110</v>
      </c>
      <c r="X50" s="190">
        <v>3735111</v>
      </c>
      <c r="Y50" s="190">
        <v>0</v>
      </c>
      <c r="Z50" s="190">
        <v>0</v>
      </c>
      <c r="AA50" s="190">
        <v>0</v>
      </c>
      <c r="AB50" s="190">
        <v>3735111</v>
      </c>
      <c r="AC50" s="190">
        <v>3733457</v>
      </c>
      <c r="AD50" s="186">
        <f t="shared" si="17"/>
        <v>0.99054073773384166</v>
      </c>
      <c r="AE50" s="69">
        <f t="shared" si="18"/>
        <v>1</v>
      </c>
      <c r="AF50" s="190">
        <v>-1654</v>
      </c>
      <c r="AG50" s="190">
        <v>0</v>
      </c>
      <c r="AH50" s="69">
        <v>67</v>
      </c>
      <c r="AI50" s="69">
        <v>36</v>
      </c>
      <c r="AJ50" s="69">
        <v>0</v>
      </c>
      <c r="AK50" s="69">
        <v>0</v>
      </c>
      <c r="AL50" s="80">
        <v>702</v>
      </c>
      <c r="AM50" s="80">
        <v>0</v>
      </c>
      <c r="AN50" s="69">
        <v>0</v>
      </c>
      <c r="AO50" s="69">
        <v>0</v>
      </c>
      <c r="AP50" s="80">
        <v>4849</v>
      </c>
      <c r="AQ50" s="80">
        <v>0</v>
      </c>
      <c r="AR50" s="69">
        <v>0</v>
      </c>
      <c r="AS50" s="69">
        <v>0</v>
      </c>
      <c r="AT50" s="80">
        <v>0</v>
      </c>
      <c r="AU50" s="80">
        <v>0</v>
      </c>
      <c r="AV50" s="69">
        <v>0</v>
      </c>
      <c r="AW50" s="69">
        <v>0</v>
      </c>
      <c r="AX50" s="80">
        <v>0</v>
      </c>
      <c r="AY50" s="80">
        <v>0</v>
      </c>
      <c r="AZ50" s="69">
        <v>0</v>
      </c>
      <c r="BA50" s="69">
        <v>0</v>
      </c>
      <c r="BB50" s="80">
        <v>0</v>
      </c>
      <c r="BC50" s="80">
        <v>0</v>
      </c>
      <c r="BD50" s="69">
        <v>0</v>
      </c>
      <c r="BE50" s="69">
        <v>0</v>
      </c>
      <c r="BF50" s="80">
        <v>0</v>
      </c>
      <c r="BG50" s="80">
        <v>0</v>
      </c>
      <c r="BH50" s="69">
        <v>0</v>
      </c>
      <c r="BI50" s="69">
        <v>0</v>
      </c>
      <c r="BJ50" s="80">
        <v>0</v>
      </c>
      <c r="BK50" s="80">
        <v>0</v>
      </c>
      <c r="BL50" s="69">
        <v>0</v>
      </c>
      <c r="BM50" s="69">
        <v>0</v>
      </c>
      <c r="BN50" s="80">
        <v>0</v>
      </c>
      <c r="BO50" s="80">
        <v>0</v>
      </c>
      <c r="BP50" s="69">
        <v>0</v>
      </c>
      <c r="BQ50" s="69">
        <v>0</v>
      </c>
      <c r="BR50" s="80">
        <v>0</v>
      </c>
      <c r="BS50" s="80">
        <v>0</v>
      </c>
      <c r="BT50" s="69">
        <v>0</v>
      </c>
      <c r="BU50" s="69">
        <v>0</v>
      </c>
      <c r="BV50" s="80">
        <v>0</v>
      </c>
      <c r="BW50" s="80">
        <v>0</v>
      </c>
      <c r="BX50" s="69">
        <v>0</v>
      </c>
      <c r="BY50" s="69">
        <v>0</v>
      </c>
      <c r="BZ50" s="80">
        <v>0</v>
      </c>
      <c r="CA50" s="80">
        <v>0</v>
      </c>
      <c r="CB50" s="69">
        <v>0</v>
      </c>
      <c r="CC50" s="69">
        <v>0</v>
      </c>
      <c r="CD50" s="80">
        <v>0</v>
      </c>
      <c r="CE50" s="80">
        <v>0</v>
      </c>
      <c r="CF50" s="69">
        <v>0</v>
      </c>
      <c r="CG50" s="69">
        <v>0</v>
      </c>
      <c r="CH50" s="80">
        <v>0</v>
      </c>
      <c r="CI50" s="80">
        <v>0</v>
      </c>
      <c r="CJ50" s="69">
        <v>0</v>
      </c>
      <c r="CK50" s="69">
        <v>0</v>
      </c>
      <c r="CL50" s="80">
        <v>5551</v>
      </c>
      <c r="CM50" s="80">
        <v>0</v>
      </c>
      <c r="CN50" s="67" t="s">
        <v>562</v>
      </c>
      <c r="CO50" s="67" t="s">
        <v>563</v>
      </c>
      <c r="CP50" s="67" t="s">
        <v>514</v>
      </c>
      <c r="CQ50" s="67" t="s">
        <v>514</v>
      </c>
      <c r="CR50" s="67" t="s">
        <v>514</v>
      </c>
      <c r="CS50" s="67" t="s">
        <v>514</v>
      </c>
      <c r="CT50" s="68">
        <v>45909</v>
      </c>
      <c r="CU50" s="67" t="s">
        <v>723</v>
      </c>
      <c r="CV50" s="67" t="s">
        <v>724</v>
      </c>
      <c r="CW50" s="68" t="s">
        <v>168</v>
      </c>
      <c r="CX50" s="68">
        <v>45827</v>
      </c>
      <c r="CY50" s="67" t="s">
        <v>721</v>
      </c>
      <c r="CZ50" s="67" t="s">
        <v>730</v>
      </c>
      <c r="DA50" s="67" t="s">
        <v>410</v>
      </c>
      <c r="DB50" s="81">
        <v>5040191.5999999996</v>
      </c>
      <c r="DC50" s="67"/>
      <c r="DD50" s="67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</row>
    <row r="51" spans="2:1477" s="69" customFormat="1">
      <c r="B51" s="67" t="s">
        <v>0</v>
      </c>
      <c r="C51" s="67" t="s">
        <v>240</v>
      </c>
      <c r="D51" s="67" t="s">
        <v>241</v>
      </c>
      <c r="E51" s="68">
        <v>45266</v>
      </c>
      <c r="F51" s="67" t="s">
        <v>727</v>
      </c>
      <c r="G51" s="67" t="s">
        <v>725</v>
      </c>
      <c r="H51" s="187">
        <v>3</v>
      </c>
      <c r="I51" s="69">
        <v>3</v>
      </c>
      <c r="J51" s="69">
        <v>400</v>
      </c>
      <c r="K51" s="69">
        <v>450</v>
      </c>
      <c r="L51" s="69">
        <v>393</v>
      </c>
      <c r="M51" s="186">
        <f t="shared" si="15"/>
        <v>0.875</v>
      </c>
      <c r="N51" s="69">
        <f t="shared" si="16"/>
        <v>1</v>
      </c>
      <c r="O51" s="69">
        <v>57</v>
      </c>
      <c r="P51" s="69">
        <v>0</v>
      </c>
      <c r="Q51" s="69">
        <v>0</v>
      </c>
      <c r="R51" s="69">
        <v>50</v>
      </c>
      <c r="S51" s="69">
        <v>0</v>
      </c>
      <c r="T51" s="190">
        <v>3521000</v>
      </c>
      <c r="U51" s="190">
        <v>246</v>
      </c>
      <c r="V51" s="190">
        <v>3520754</v>
      </c>
      <c r="W51" s="190">
        <v>3558326</v>
      </c>
      <c r="X51" s="190">
        <v>3560864</v>
      </c>
      <c r="Y51" s="190">
        <v>0</v>
      </c>
      <c r="Z51" s="190">
        <v>0</v>
      </c>
      <c r="AA51" s="190">
        <v>0</v>
      </c>
      <c r="AB51" s="190">
        <v>3560864</v>
      </c>
      <c r="AC51" s="190">
        <v>3553846</v>
      </c>
      <c r="AD51" s="186">
        <f t="shared" si="17"/>
        <v>1.0093991230287602</v>
      </c>
      <c r="AE51" s="69">
        <f t="shared" si="18"/>
        <v>1</v>
      </c>
      <c r="AF51" s="190">
        <v>-957</v>
      </c>
      <c r="AG51" s="190">
        <v>37326</v>
      </c>
      <c r="AH51" s="69">
        <v>19</v>
      </c>
      <c r="AI51" s="69">
        <v>24</v>
      </c>
      <c r="AJ51" s="69">
        <v>7</v>
      </c>
      <c r="AK51" s="69">
        <v>0</v>
      </c>
      <c r="AL51" s="80">
        <v>31265</v>
      </c>
      <c r="AM51" s="80">
        <v>0</v>
      </c>
      <c r="AN51" s="69">
        <v>0</v>
      </c>
      <c r="AO51" s="69">
        <v>0</v>
      </c>
      <c r="AP51" s="80">
        <v>0</v>
      </c>
      <c r="AQ51" s="80">
        <v>0</v>
      </c>
      <c r="AR51" s="69">
        <v>0</v>
      </c>
      <c r="AS51" s="69">
        <v>0</v>
      </c>
      <c r="AT51" s="80">
        <v>0</v>
      </c>
      <c r="AU51" s="80">
        <v>0</v>
      </c>
      <c r="AV51" s="69">
        <v>0</v>
      </c>
      <c r="AW51" s="69">
        <v>0</v>
      </c>
      <c r="AX51" s="80">
        <v>0</v>
      </c>
      <c r="AY51" s="80">
        <v>0</v>
      </c>
      <c r="AZ51" s="69">
        <v>0</v>
      </c>
      <c r="BA51" s="69">
        <v>0</v>
      </c>
      <c r="BB51" s="80">
        <v>0</v>
      </c>
      <c r="BC51" s="80">
        <v>0</v>
      </c>
      <c r="BD51" s="69">
        <v>0</v>
      </c>
      <c r="BE51" s="69">
        <v>0</v>
      </c>
      <c r="BF51" s="80">
        <v>0</v>
      </c>
      <c r="BG51" s="80">
        <v>0</v>
      </c>
      <c r="BH51" s="69">
        <v>0</v>
      </c>
      <c r="BI51" s="69">
        <v>0</v>
      </c>
      <c r="BJ51" s="80">
        <v>0</v>
      </c>
      <c r="BK51" s="80">
        <v>0</v>
      </c>
      <c r="BL51" s="69">
        <v>0</v>
      </c>
      <c r="BM51" s="69">
        <v>0</v>
      </c>
      <c r="BN51" s="80">
        <v>0</v>
      </c>
      <c r="BO51" s="80">
        <v>0</v>
      </c>
      <c r="BP51" s="69">
        <v>0</v>
      </c>
      <c r="BQ51" s="69">
        <v>0</v>
      </c>
      <c r="BR51" s="80">
        <v>0</v>
      </c>
      <c r="BS51" s="80">
        <v>0</v>
      </c>
      <c r="BT51" s="69">
        <v>0</v>
      </c>
      <c r="BU51" s="69">
        <v>0</v>
      </c>
      <c r="BV51" s="80">
        <v>0</v>
      </c>
      <c r="BW51" s="80">
        <v>0</v>
      </c>
      <c r="BX51" s="69">
        <v>0</v>
      </c>
      <c r="BY51" s="69">
        <v>0</v>
      </c>
      <c r="BZ51" s="80">
        <v>0</v>
      </c>
      <c r="CA51" s="80">
        <v>0</v>
      </c>
      <c r="CB51" s="69">
        <v>0</v>
      </c>
      <c r="CC51" s="69">
        <v>0</v>
      </c>
      <c r="CD51" s="80">
        <v>0</v>
      </c>
      <c r="CE51" s="80">
        <v>0</v>
      </c>
      <c r="CF51" s="69">
        <v>0</v>
      </c>
      <c r="CG51" s="69">
        <v>0</v>
      </c>
      <c r="CH51" s="80">
        <v>0</v>
      </c>
      <c r="CI51" s="80">
        <v>0</v>
      </c>
      <c r="CJ51" s="69">
        <v>7</v>
      </c>
      <c r="CK51" s="69">
        <v>0</v>
      </c>
      <c r="CL51" s="80">
        <v>31265</v>
      </c>
      <c r="CM51" s="80">
        <v>0</v>
      </c>
      <c r="CN51" s="67" t="s">
        <v>569</v>
      </c>
      <c r="CO51" s="67" t="s">
        <v>570</v>
      </c>
      <c r="CP51" s="67" t="s">
        <v>514</v>
      </c>
      <c r="CQ51" s="67" t="s">
        <v>514</v>
      </c>
      <c r="CR51" s="67" t="s">
        <v>514</v>
      </c>
      <c r="CS51" s="67" t="s">
        <v>514</v>
      </c>
      <c r="CT51" s="68">
        <v>45909</v>
      </c>
      <c r="CU51" s="67" t="s">
        <v>723</v>
      </c>
      <c r="CV51" s="67" t="s">
        <v>724</v>
      </c>
      <c r="CW51" s="68" t="s">
        <v>168</v>
      </c>
      <c r="CX51" s="68">
        <v>45735</v>
      </c>
      <c r="CY51" s="67" t="s">
        <v>729</v>
      </c>
      <c r="CZ51" s="67" t="s">
        <v>730</v>
      </c>
      <c r="DA51" s="67" t="s">
        <v>736</v>
      </c>
      <c r="DB51" s="81">
        <v>3765540.75</v>
      </c>
      <c r="DC51" s="67"/>
      <c r="DD51" s="67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</row>
    <row r="52" spans="2:1477" s="69" customFormat="1">
      <c r="B52" s="67" t="s">
        <v>0</v>
      </c>
      <c r="C52" s="67" t="s">
        <v>457</v>
      </c>
      <c r="D52" s="67" t="s">
        <v>458</v>
      </c>
      <c r="E52" s="68">
        <v>45322</v>
      </c>
      <c r="F52" s="67" t="s">
        <v>729</v>
      </c>
      <c r="G52" s="67" t="s">
        <v>725</v>
      </c>
      <c r="H52" s="187">
        <v>1</v>
      </c>
      <c r="I52" s="69">
        <v>0</v>
      </c>
      <c r="J52" s="69">
        <v>180</v>
      </c>
      <c r="K52" s="69">
        <v>370</v>
      </c>
      <c r="L52" s="69">
        <v>370</v>
      </c>
      <c r="M52" s="186">
        <f t="shared" si="15"/>
        <v>1.3055555555555556</v>
      </c>
      <c r="N52" s="69">
        <f t="shared" si="16"/>
        <v>0</v>
      </c>
      <c r="O52" s="69">
        <v>0</v>
      </c>
      <c r="P52" s="69">
        <v>0</v>
      </c>
      <c r="Q52" s="69">
        <v>0</v>
      </c>
      <c r="R52" s="69">
        <v>160</v>
      </c>
      <c r="S52" s="69">
        <v>30</v>
      </c>
      <c r="T52" s="190">
        <v>7958218</v>
      </c>
      <c r="U52" s="190">
        <v>85629</v>
      </c>
      <c r="V52" s="190">
        <v>7872589</v>
      </c>
      <c r="W52" s="190">
        <v>7958218</v>
      </c>
      <c r="X52" s="190">
        <v>7882304</v>
      </c>
      <c r="Y52" s="190">
        <v>0</v>
      </c>
      <c r="Z52" s="190">
        <v>0</v>
      </c>
      <c r="AA52" s="190">
        <v>0</v>
      </c>
      <c r="AB52" s="190">
        <v>7882304</v>
      </c>
      <c r="AC52" s="190">
        <v>7877534</v>
      </c>
      <c r="AD52" s="186">
        <f t="shared" si="17"/>
        <v>1.0006281288150569</v>
      </c>
      <c r="AE52" s="69">
        <f t="shared" si="18"/>
        <v>1</v>
      </c>
      <c r="AF52" s="190">
        <v>-4770</v>
      </c>
      <c r="AG52" s="190">
        <v>0</v>
      </c>
      <c r="AH52" s="69">
        <v>79</v>
      </c>
      <c r="AI52" s="69">
        <v>56</v>
      </c>
      <c r="AJ52" s="69">
        <v>0</v>
      </c>
      <c r="AK52" s="69">
        <v>30</v>
      </c>
      <c r="AL52" s="80">
        <v>1672</v>
      </c>
      <c r="AM52" s="80">
        <v>0</v>
      </c>
      <c r="AN52" s="69">
        <v>0</v>
      </c>
      <c r="AO52" s="69">
        <v>0</v>
      </c>
      <c r="AP52" s="80">
        <v>0</v>
      </c>
      <c r="AQ52" s="80">
        <v>0</v>
      </c>
      <c r="AR52" s="69">
        <v>0</v>
      </c>
      <c r="AS52" s="69">
        <v>0</v>
      </c>
      <c r="AT52" s="80">
        <v>0</v>
      </c>
      <c r="AU52" s="80">
        <v>0</v>
      </c>
      <c r="AV52" s="69">
        <v>0</v>
      </c>
      <c r="AW52" s="69">
        <v>0</v>
      </c>
      <c r="AX52" s="80">
        <v>0</v>
      </c>
      <c r="AY52" s="80">
        <v>0</v>
      </c>
      <c r="AZ52" s="69">
        <v>0</v>
      </c>
      <c r="BA52" s="69">
        <v>0</v>
      </c>
      <c r="BB52" s="80">
        <v>0</v>
      </c>
      <c r="BC52" s="80">
        <v>0</v>
      </c>
      <c r="BD52" s="69">
        <v>25</v>
      </c>
      <c r="BE52" s="69">
        <v>0</v>
      </c>
      <c r="BF52" s="80">
        <v>0</v>
      </c>
      <c r="BG52" s="80">
        <v>0</v>
      </c>
      <c r="BH52" s="69">
        <v>0</v>
      </c>
      <c r="BI52" s="69">
        <v>0</v>
      </c>
      <c r="BJ52" s="80">
        <v>0</v>
      </c>
      <c r="BK52" s="80">
        <v>0</v>
      </c>
      <c r="BL52" s="69">
        <v>0</v>
      </c>
      <c r="BM52" s="69">
        <v>0</v>
      </c>
      <c r="BN52" s="80">
        <v>0</v>
      </c>
      <c r="BO52" s="80">
        <v>0</v>
      </c>
      <c r="BP52" s="69">
        <v>0</v>
      </c>
      <c r="BQ52" s="69">
        <v>0</v>
      </c>
      <c r="BR52" s="80">
        <v>0</v>
      </c>
      <c r="BS52" s="80">
        <v>0</v>
      </c>
      <c r="BT52" s="69">
        <v>0</v>
      </c>
      <c r="BU52" s="69">
        <v>0</v>
      </c>
      <c r="BV52" s="80">
        <v>0</v>
      </c>
      <c r="BW52" s="80">
        <v>0</v>
      </c>
      <c r="BX52" s="69">
        <v>0</v>
      </c>
      <c r="BY52" s="69">
        <v>0</v>
      </c>
      <c r="BZ52" s="80">
        <v>0</v>
      </c>
      <c r="CA52" s="80">
        <v>0</v>
      </c>
      <c r="CB52" s="69">
        <v>0</v>
      </c>
      <c r="CC52" s="69">
        <v>0</v>
      </c>
      <c r="CD52" s="80">
        <v>0</v>
      </c>
      <c r="CE52" s="80">
        <v>0</v>
      </c>
      <c r="CF52" s="69">
        <v>0</v>
      </c>
      <c r="CG52" s="69">
        <v>0</v>
      </c>
      <c r="CH52" s="80">
        <v>0</v>
      </c>
      <c r="CI52" s="80">
        <v>0</v>
      </c>
      <c r="CJ52" s="69">
        <v>25</v>
      </c>
      <c r="CK52" s="69">
        <v>30</v>
      </c>
      <c r="CL52" s="80">
        <v>1672</v>
      </c>
      <c r="CM52" s="80">
        <v>0</v>
      </c>
      <c r="CN52" s="67" t="s">
        <v>571</v>
      </c>
      <c r="CO52" s="67" t="s">
        <v>572</v>
      </c>
      <c r="CP52" s="67" t="s">
        <v>514</v>
      </c>
      <c r="CQ52" s="67" t="s">
        <v>514</v>
      </c>
      <c r="CR52" s="67" t="s">
        <v>514</v>
      </c>
      <c r="CS52" s="67" t="s">
        <v>514</v>
      </c>
      <c r="CT52" s="68">
        <v>45930</v>
      </c>
      <c r="CU52" s="67" t="s">
        <v>723</v>
      </c>
      <c r="CV52" s="67" t="s">
        <v>724</v>
      </c>
      <c r="CW52" s="68" t="s">
        <v>168</v>
      </c>
      <c r="CX52" s="68">
        <v>45875</v>
      </c>
      <c r="CY52" s="67" t="s">
        <v>723</v>
      </c>
      <c r="CZ52" s="67" t="s">
        <v>724</v>
      </c>
      <c r="DA52" s="67" t="s">
        <v>738</v>
      </c>
      <c r="DB52" s="81">
        <v>8827613.6600000001</v>
      </c>
      <c r="DC52" s="67"/>
      <c r="DD52" s="67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2:1477" s="69" customFormat="1">
      <c r="B53" s="67" t="s">
        <v>0</v>
      </c>
      <c r="C53" s="67" t="s">
        <v>459</v>
      </c>
      <c r="D53" s="67" t="s">
        <v>460</v>
      </c>
      <c r="E53" s="68">
        <v>45322</v>
      </c>
      <c r="F53" s="67" t="s">
        <v>729</v>
      </c>
      <c r="G53" s="67" t="s">
        <v>725</v>
      </c>
      <c r="H53" s="187">
        <v>1</v>
      </c>
      <c r="I53" s="69">
        <v>0</v>
      </c>
      <c r="J53" s="69">
        <v>120</v>
      </c>
      <c r="K53" s="69">
        <v>236</v>
      </c>
      <c r="L53" s="69">
        <v>232</v>
      </c>
      <c r="M53" s="186">
        <f t="shared" si="15"/>
        <v>1.4666666666666666</v>
      </c>
      <c r="N53" s="69">
        <f t="shared" si="16"/>
        <v>0</v>
      </c>
      <c r="O53" s="69">
        <v>4</v>
      </c>
      <c r="P53" s="69">
        <v>0</v>
      </c>
      <c r="Q53" s="69">
        <v>0</v>
      </c>
      <c r="R53" s="69">
        <v>56</v>
      </c>
      <c r="S53" s="69">
        <v>60</v>
      </c>
      <c r="T53" s="190">
        <v>2921783</v>
      </c>
      <c r="U53" s="190">
        <v>50000</v>
      </c>
      <c r="V53" s="190">
        <v>2871783</v>
      </c>
      <c r="W53" s="190">
        <v>2921783</v>
      </c>
      <c r="X53" s="190">
        <v>2938946</v>
      </c>
      <c r="Y53" s="190">
        <v>0</v>
      </c>
      <c r="Z53" s="190">
        <v>0</v>
      </c>
      <c r="AA53" s="190">
        <v>0</v>
      </c>
      <c r="AB53" s="190">
        <v>2938946</v>
      </c>
      <c r="AC53" s="190">
        <v>2938946</v>
      </c>
      <c r="AD53" s="186">
        <f t="shared" si="17"/>
        <v>1.0233872127524957</v>
      </c>
      <c r="AE53" s="69">
        <f t="shared" si="18"/>
        <v>1</v>
      </c>
      <c r="AF53" s="190">
        <v>0</v>
      </c>
      <c r="AG53" s="190">
        <v>0</v>
      </c>
      <c r="AH53" s="69">
        <v>34</v>
      </c>
      <c r="AI53" s="69">
        <v>22</v>
      </c>
      <c r="AJ53" s="69">
        <v>0</v>
      </c>
      <c r="AK53" s="69">
        <v>60</v>
      </c>
      <c r="AL53" s="80">
        <v>0</v>
      </c>
      <c r="AM53" s="80">
        <v>0</v>
      </c>
      <c r="AN53" s="69">
        <v>0</v>
      </c>
      <c r="AO53" s="69">
        <v>0</v>
      </c>
      <c r="AP53" s="80">
        <v>0</v>
      </c>
      <c r="AQ53" s="80">
        <v>0</v>
      </c>
      <c r="AR53" s="69">
        <v>0</v>
      </c>
      <c r="AS53" s="69">
        <v>0</v>
      </c>
      <c r="AT53" s="80">
        <v>0</v>
      </c>
      <c r="AU53" s="80">
        <v>0</v>
      </c>
      <c r="AV53" s="69">
        <v>0</v>
      </c>
      <c r="AW53" s="69">
        <v>0</v>
      </c>
      <c r="AX53" s="80">
        <v>0</v>
      </c>
      <c r="AY53" s="80">
        <v>0</v>
      </c>
      <c r="AZ53" s="69">
        <v>0</v>
      </c>
      <c r="BA53" s="69">
        <v>0</v>
      </c>
      <c r="BB53" s="80">
        <v>0</v>
      </c>
      <c r="BC53" s="80">
        <v>0</v>
      </c>
      <c r="BD53" s="69">
        <v>0</v>
      </c>
      <c r="BE53" s="69">
        <v>0</v>
      </c>
      <c r="BF53" s="80">
        <v>0</v>
      </c>
      <c r="BG53" s="80">
        <v>0</v>
      </c>
      <c r="BH53" s="69">
        <v>0</v>
      </c>
      <c r="BI53" s="69">
        <v>0</v>
      </c>
      <c r="BJ53" s="80">
        <v>0</v>
      </c>
      <c r="BK53" s="80">
        <v>0</v>
      </c>
      <c r="BL53" s="69">
        <v>0</v>
      </c>
      <c r="BM53" s="69">
        <v>0</v>
      </c>
      <c r="BN53" s="80">
        <v>0</v>
      </c>
      <c r="BO53" s="80">
        <v>0</v>
      </c>
      <c r="BP53" s="69">
        <v>0</v>
      </c>
      <c r="BQ53" s="69">
        <v>0</v>
      </c>
      <c r="BR53" s="80">
        <v>0</v>
      </c>
      <c r="BS53" s="80">
        <v>0</v>
      </c>
      <c r="BT53" s="69">
        <v>0</v>
      </c>
      <c r="BU53" s="69">
        <v>0</v>
      </c>
      <c r="BV53" s="80">
        <v>0</v>
      </c>
      <c r="BW53" s="80">
        <v>0</v>
      </c>
      <c r="BX53" s="69">
        <v>0</v>
      </c>
      <c r="BY53" s="69">
        <v>0</v>
      </c>
      <c r="BZ53" s="80">
        <v>0</v>
      </c>
      <c r="CA53" s="80">
        <v>0</v>
      </c>
      <c r="CB53" s="69">
        <v>0</v>
      </c>
      <c r="CC53" s="69">
        <v>0</v>
      </c>
      <c r="CD53" s="80">
        <v>0</v>
      </c>
      <c r="CE53" s="80">
        <v>0</v>
      </c>
      <c r="CF53" s="69">
        <v>0</v>
      </c>
      <c r="CG53" s="69">
        <v>0</v>
      </c>
      <c r="CH53" s="80">
        <v>0</v>
      </c>
      <c r="CI53" s="80">
        <v>0</v>
      </c>
      <c r="CJ53" s="69">
        <v>0</v>
      </c>
      <c r="CK53" s="69">
        <v>60</v>
      </c>
      <c r="CL53" s="80">
        <v>0</v>
      </c>
      <c r="CM53" s="80">
        <v>0</v>
      </c>
      <c r="CN53" s="67" t="s">
        <v>550</v>
      </c>
      <c r="CO53" s="67" t="s">
        <v>551</v>
      </c>
      <c r="CP53" s="67" t="s">
        <v>514</v>
      </c>
      <c r="CQ53" s="67" t="s">
        <v>514</v>
      </c>
      <c r="CR53" s="67" t="s">
        <v>514</v>
      </c>
      <c r="CS53" s="67" t="s">
        <v>514</v>
      </c>
      <c r="CT53" s="68">
        <v>45929</v>
      </c>
      <c r="CU53" s="67" t="s">
        <v>723</v>
      </c>
      <c r="CV53" s="67" t="s">
        <v>724</v>
      </c>
      <c r="CW53" s="68" t="s">
        <v>168</v>
      </c>
      <c r="CX53" s="68">
        <v>45761</v>
      </c>
      <c r="CY53" s="67" t="s">
        <v>721</v>
      </c>
      <c r="CZ53" s="67" t="s">
        <v>730</v>
      </c>
      <c r="DA53" s="67" t="s">
        <v>736</v>
      </c>
      <c r="DB53" s="81">
        <v>3224885.25</v>
      </c>
      <c r="DC53" s="67"/>
      <c r="DD53" s="67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2:1477" s="69" customFormat="1">
      <c r="B54" s="67" t="s">
        <v>0</v>
      </c>
      <c r="C54" s="67" t="s">
        <v>242</v>
      </c>
      <c r="D54" s="67" t="s">
        <v>243</v>
      </c>
      <c r="E54" s="68">
        <v>45350</v>
      </c>
      <c r="F54" s="67" t="s">
        <v>729</v>
      </c>
      <c r="G54" s="67" t="s">
        <v>725</v>
      </c>
      <c r="H54" s="187">
        <v>1</v>
      </c>
      <c r="I54" s="69">
        <v>1</v>
      </c>
      <c r="J54" s="69">
        <v>300</v>
      </c>
      <c r="K54" s="69">
        <v>408</v>
      </c>
      <c r="L54" s="69">
        <v>406</v>
      </c>
      <c r="M54" s="186">
        <f t="shared" si="15"/>
        <v>1.1866666666666668</v>
      </c>
      <c r="N54" s="69">
        <f t="shared" si="16"/>
        <v>1</v>
      </c>
      <c r="O54" s="69">
        <v>2</v>
      </c>
      <c r="P54" s="69">
        <v>0</v>
      </c>
      <c r="Q54" s="69">
        <v>0</v>
      </c>
      <c r="R54" s="69">
        <v>50</v>
      </c>
      <c r="S54" s="69">
        <v>58</v>
      </c>
      <c r="T54" s="190">
        <v>10923210</v>
      </c>
      <c r="U54" s="190">
        <v>112286</v>
      </c>
      <c r="V54" s="190">
        <v>10810924</v>
      </c>
      <c r="W54" s="190">
        <v>10892472</v>
      </c>
      <c r="X54" s="190">
        <v>11424138</v>
      </c>
      <c r="Y54" s="190">
        <v>0</v>
      </c>
      <c r="Z54" s="190">
        <v>0</v>
      </c>
      <c r="AA54" s="190">
        <v>0</v>
      </c>
      <c r="AB54" s="190">
        <v>11424138</v>
      </c>
      <c r="AC54" s="190">
        <v>11378255</v>
      </c>
      <c r="AD54" s="186">
        <f t="shared" si="17"/>
        <v>1.0524775680598624</v>
      </c>
      <c r="AE54" s="69">
        <f t="shared" si="18"/>
        <v>1</v>
      </c>
      <c r="AF54" s="190">
        <v>-45883</v>
      </c>
      <c r="AG54" s="190">
        <v>-30738</v>
      </c>
      <c r="AH54" s="69">
        <v>23</v>
      </c>
      <c r="AI54" s="69">
        <v>27</v>
      </c>
      <c r="AJ54" s="69">
        <v>0</v>
      </c>
      <c r="AK54" s="69">
        <v>0</v>
      </c>
      <c r="AL54" s="80">
        <v>0</v>
      </c>
      <c r="AM54" s="80">
        <v>0</v>
      </c>
      <c r="AN54" s="69">
        <v>0</v>
      </c>
      <c r="AO54" s="69">
        <v>28</v>
      </c>
      <c r="AP54" s="80">
        <v>69752</v>
      </c>
      <c r="AQ54" s="80">
        <v>0</v>
      </c>
      <c r="AR54" s="69">
        <v>0</v>
      </c>
      <c r="AS54" s="69">
        <v>0</v>
      </c>
      <c r="AT54" s="80">
        <v>0</v>
      </c>
      <c r="AU54" s="80">
        <v>0</v>
      </c>
      <c r="AV54" s="69">
        <v>0</v>
      </c>
      <c r="AW54" s="69">
        <v>0</v>
      </c>
      <c r="AX54" s="80">
        <v>0</v>
      </c>
      <c r="AY54" s="80">
        <v>0</v>
      </c>
      <c r="AZ54" s="69">
        <v>0</v>
      </c>
      <c r="BA54" s="69">
        <v>0</v>
      </c>
      <c r="BB54" s="80">
        <v>0</v>
      </c>
      <c r="BC54" s="80">
        <v>0</v>
      </c>
      <c r="BD54" s="69">
        <v>0</v>
      </c>
      <c r="BE54" s="69">
        <v>0</v>
      </c>
      <c r="BF54" s="80">
        <v>0</v>
      </c>
      <c r="BG54" s="80">
        <v>0</v>
      </c>
      <c r="BH54" s="69">
        <v>0</v>
      </c>
      <c r="BI54" s="69">
        <v>0</v>
      </c>
      <c r="BJ54" s="80">
        <v>0</v>
      </c>
      <c r="BK54" s="80">
        <v>0</v>
      </c>
      <c r="BL54" s="69">
        <v>0</v>
      </c>
      <c r="BM54" s="69">
        <v>0</v>
      </c>
      <c r="BN54" s="80">
        <v>0</v>
      </c>
      <c r="BO54" s="80">
        <v>0</v>
      </c>
      <c r="BP54" s="69">
        <v>0</v>
      </c>
      <c r="BQ54" s="69">
        <v>0</v>
      </c>
      <c r="BR54" s="80">
        <v>0</v>
      </c>
      <c r="BS54" s="80">
        <v>0</v>
      </c>
      <c r="BT54" s="69">
        <v>0</v>
      </c>
      <c r="BU54" s="69">
        <v>0</v>
      </c>
      <c r="BV54" s="80">
        <v>0</v>
      </c>
      <c r="BW54" s="80">
        <v>0</v>
      </c>
      <c r="BX54" s="69">
        <v>0</v>
      </c>
      <c r="BY54" s="69">
        <v>0</v>
      </c>
      <c r="BZ54" s="80">
        <v>0</v>
      </c>
      <c r="CA54" s="80">
        <v>0</v>
      </c>
      <c r="CB54" s="69">
        <v>0</v>
      </c>
      <c r="CC54" s="69">
        <v>30</v>
      </c>
      <c r="CD54" s="80">
        <v>0</v>
      </c>
      <c r="CE54" s="80">
        <v>0</v>
      </c>
      <c r="CF54" s="69">
        <v>0</v>
      </c>
      <c r="CG54" s="69">
        <v>0</v>
      </c>
      <c r="CH54" s="80">
        <v>-30738</v>
      </c>
      <c r="CI54" s="80">
        <v>0</v>
      </c>
      <c r="CJ54" s="69">
        <v>0</v>
      </c>
      <c r="CK54" s="69">
        <v>58</v>
      </c>
      <c r="CL54" s="80">
        <v>39014</v>
      </c>
      <c r="CM54" s="80">
        <v>0</v>
      </c>
      <c r="CN54" s="67" t="s">
        <v>550</v>
      </c>
      <c r="CO54" s="67" t="s">
        <v>551</v>
      </c>
      <c r="CP54" s="67" t="s">
        <v>514</v>
      </c>
      <c r="CQ54" s="67" t="s">
        <v>514</v>
      </c>
      <c r="CR54" s="67" t="s">
        <v>514</v>
      </c>
      <c r="CS54" s="67" t="s">
        <v>514</v>
      </c>
      <c r="CT54" s="68">
        <v>45985</v>
      </c>
      <c r="CU54" s="67" t="s">
        <v>727</v>
      </c>
      <c r="CV54" s="67" t="s">
        <v>724</v>
      </c>
      <c r="CW54" s="68" t="s">
        <v>168</v>
      </c>
      <c r="CX54" s="68">
        <v>45887</v>
      </c>
      <c r="CY54" s="67" t="s">
        <v>723</v>
      </c>
      <c r="CZ54" s="67" t="s">
        <v>724</v>
      </c>
      <c r="DA54" s="67" t="s">
        <v>738</v>
      </c>
      <c r="DB54" s="81">
        <v>10802904.039999999</v>
      </c>
      <c r="DC54" s="67"/>
      <c r="DD54" s="67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</row>
    <row r="55" spans="2:1477" s="69" customFormat="1">
      <c r="B55" s="67" t="s">
        <v>0</v>
      </c>
      <c r="C55" s="67" t="s">
        <v>244</v>
      </c>
      <c r="D55" s="67" t="s">
        <v>245</v>
      </c>
      <c r="E55" s="68">
        <v>45350</v>
      </c>
      <c r="F55" s="67" t="s">
        <v>729</v>
      </c>
      <c r="G55" s="67" t="s">
        <v>725</v>
      </c>
      <c r="H55" s="187">
        <v>3</v>
      </c>
      <c r="I55" s="69">
        <v>5</v>
      </c>
      <c r="J55" s="69">
        <v>180</v>
      </c>
      <c r="K55" s="69">
        <v>392</v>
      </c>
      <c r="L55" s="69">
        <v>392</v>
      </c>
      <c r="M55" s="186">
        <f t="shared" si="15"/>
        <v>1.4</v>
      </c>
      <c r="N55" s="69">
        <f t="shared" si="16"/>
        <v>0</v>
      </c>
      <c r="O55" s="69">
        <v>0</v>
      </c>
      <c r="P55" s="69">
        <v>0</v>
      </c>
      <c r="Q55" s="69">
        <v>0</v>
      </c>
      <c r="R55" s="69">
        <v>140</v>
      </c>
      <c r="S55" s="69">
        <v>72</v>
      </c>
      <c r="T55" s="190">
        <v>6497196</v>
      </c>
      <c r="U55" s="190">
        <v>70342</v>
      </c>
      <c r="V55" s="190">
        <v>6426853</v>
      </c>
      <c r="W55" s="190">
        <v>6705393</v>
      </c>
      <c r="X55" s="190">
        <v>7314719</v>
      </c>
      <c r="Y55" s="190">
        <v>0</v>
      </c>
      <c r="Z55" s="190">
        <v>0</v>
      </c>
      <c r="AA55" s="190">
        <v>0</v>
      </c>
      <c r="AB55" s="190">
        <v>7314719</v>
      </c>
      <c r="AC55" s="190">
        <v>7267283</v>
      </c>
      <c r="AD55" s="186">
        <f t="shared" si="17"/>
        <v>1.1307685114316446</v>
      </c>
      <c r="AE55" s="69">
        <f t="shared" si="18"/>
        <v>0</v>
      </c>
      <c r="AF55" s="190">
        <v>-20654</v>
      </c>
      <c r="AG55" s="190">
        <v>208197</v>
      </c>
      <c r="AH55" s="69">
        <v>91</v>
      </c>
      <c r="AI55" s="69">
        <v>49</v>
      </c>
      <c r="AJ55" s="69">
        <v>0</v>
      </c>
      <c r="AK55" s="69">
        <v>72</v>
      </c>
      <c r="AL55" s="80">
        <v>171277</v>
      </c>
      <c r="AM55" s="80">
        <v>99710</v>
      </c>
      <c r="AN55" s="69">
        <v>0</v>
      </c>
      <c r="AO55" s="69">
        <v>0</v>
      </c>
      <c r="AP55" s="80">
        <v>19849</v>
      </c>
      <c r="AQ55" s="80">
        <v>0</v>
      </c>
      <c r="AR55" s="69">
        <v>0</v>
      </c>
      <c r="AS55" s="69">
        <v>0</v>
      </c>
      <c r="AT55" s="80">
        <v>0</v>
      </c>
      <c r="AU55" s="80">
        <v>0</v>
      </c>
      <c r="AV55" s="69">
        <v>0</v>
      </c>
      <c r="AW55" s="69">
        <v>0</v>
      </c>
      <c r="AX55" s="80">
        <v>0</v>
      </c>
      <c r="AY55" s="80">
        <v>0</v>
      </c>
      <c r="AZ55" s="69">
        <v>0</v>
      </c>
      <c r="BA55" s="69">
        <v>0</v>
      </c>
      <c r="BB55" s="80">
        <v>0</v>
      </c>
      <c r="BC55" s="80">
        <v>0</v>
      </c>
      <c r="BD55" s="69">
        <v>0</v>
      </c>
      <c r="BE55" s="69">
        <v>0</v>
      </c>
      <c r="BF55" s="80">
        <v>-3665</v>
      </c>
      <c r="BG55" s="80">
        <v>0</v>
      </c>
      <c r="BH55" s="69">
        <v>0</v>
      </c>
      <c r="BI55" s="69">
        <v>0</v>
      </c>
      <c r="BJ55" s="80">
        <v>0</v>
      </c>
      <c r="BK55" s="80">
        <v>0</v>
      </c>
      <c r="BL55" s="69">
        <v>0</v>
      </c>
      <c r="BM55" s="69">
        <v>0</v>
      </c>
      <c r="BN55" s="80">
        <v>0</v>
      </c>
      <c r="BO55" s="80">
        <v>0</v>
      </c>
      <c r="BP55" s="69">
        <v>0</v>
      </c>
      <c r="BQ55" s="69">
        <v>0</v>
      </c>
      <c r="BR55" s="80">
        <v>0</v>
      </c>
      <c r="BS55" s="80">
        <v>0</v>
      </c>
      <c r="BT55" s="69">
        <v>0</v>
      </c>
      <c r="BU55" s="69">
        <v>0</v>
      </c>
      <c r="BV55" s="80">
        <v>0</v>
      </c>
      <c r="BW55" s="80">
        <v>0</v>
      </c>
      <c r="BX55" s="69">
        <v>0</v>
      </c>
      <c r="BY55" s="69">
        <v>0</v>
      </c>
      <c r="BZ55" s="80">
        <v>0</v>
      </c>
      <c r="CA55" s="80">
        <v>0</v>
      </c>
      <c r="CB55" s="69">
        <v>0</v>
      </c>
      <c r="CC55" s="69">
        <v>0</v>
      </c>
      <c r="CD55" s="80">
        <v>0</v>
      </c>
      <c r="CE55" s="80">
        <v>0</v>
      </c>
      <c r="CF55" s="69">
        <v>0</v>
      </c>
      <c r="CG55" s="69">
        <v>0</v>
      </c>
      <c r="CH55" s="80">
        <v>0</v>
      </c>
      <c r="CI55" s="80">
        <v>0</v>
      </c>
      <c r="CJ55" s="69">
        <v>0</v>
      </c>
      <c r="CK55" s="69">
        <v>72</v>
      </c>
      <c r="CL55" s="80">
        <v>187461</v>
      </c>
      <c r="CM55" s="80">
        <v>99710</v>
      </c>
      <c r="CN55" s="67" t="s">
        <v>527</v>
      </c>
      <c r="CO55" s="67" t="s">
        <v>528</v>
      </c>
      <c r="CP55" s="67" t="s">
        <v>514</v>
      </c>
      <c r="CQ55" s="67" t="s">
        <v>514</v>
      </c>
      <c r="CR55" s="67" t="s">
        <v>514</v>
      </c>
      <c r="CS55" s="67" t="s">
        <v>514</v>
      </c>
      <c r="CT55" s="68">
        <v>46014</v>
      </c>
      <c r="CU55" s="67" t="s">
        <v>727</v>
      </c>
      <c r="CV55" s="67" t="s">
        <v>724</v>
      </c>
      <c r="CW55" s="68" t="s">
        <v>168</v>
      </c>
      <c r="CX55" s="68">
        <v>45924</v>
      </c>
      <c r="CY55" s="67" t="s">
        <v>723</v>
      </c>
      <c r="CZ55" s="67" t="s">
        <v>724</v>
      </c>
      <c r="DA55" s="67" t="s">
        <v>410</v>
      </c>
      <c r="DB55" s="81">
        <v>6729211.8799999999</v>
      </c>
      <c r="DC55" s="67"/>
      <c r="DD55" s="67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</row>
    <row r="56" spans="2:1477" s="69" customFormat="1">
      <c r="B56" s="67" t="s">
        <v>0</v>
      </c>
      <c r="C56" s="67" t="s">
        <v>246</v>
      </c>
      <c r="D56" s="67" t="s">
        <v>247</v>
      </c>
      <c r="E56" s="68">
        <v>45350</v>
      </c>
      <c r="F56" s="67" t="s">
        <v>729</v>
      </c>
      <c r="G56" s="67" t="s">
        <v>725</v>
      </c>
      <c r="H56" s="187">
        <v>1</v>
      </c>
      <c r="I56" s="69">
        <v>1</v>
      </c>
      <c r="J56" s="69">
        <v>360</v>
      </c>
      <c r="K56" s="69">
        <v>428</v>
      </c>
      <c r="L56" s="69">
        <v>296</v>
      </c>
      <c r="M56" s="186">
        <f t="shared" si="15"/>
        <v>0.63888888888888884</v>
      </c>
      <c r="N56" s="69">
        <f t="shared" si="16"/>
        <v>1</v>
      </c>
      <c r="O56" s="69">
        <v>132</v>
      </c>
      <c r="P56" s="69">
        <v>0</v>
      </c>
      <c r="Q56" s="69">
        <v>0</v>
      </c>
      <c r="R56" s="69">
        <v>66</v>
      </c>
      <c r="S56" s="69">
        <v>2</v>
      </c>
      <c r="T56" s="190">
        <v>25893810</v>
      </c>
      <c r="U56" s="190">
        <v>150000</v>
      </c>
      <c r="V56" s="190">
        <v>25743810</v>
      </c>
      <c r="W56" s="190">
        <v>26291007</v>
      </c>
      <c r="X56" s="190">
        <v>27924429</v>
      </c>
      <c r="Y56" s="190">
        <v>0</v>
      </c>
      <c r="Z56" s="190">
        <v>0</v>
      </c>
      <c r="AA56" s="190">
        <v>0</v>
      </c>
      <c r="AB56" s="190">
        <v>27924429</v>
      </c>
      <c r="AC56" s="190">
        <v>27880284</v>
      </c>
      <c r="AD56" s="186">
        <f t="shared" si="17"/>
        <v>1.0829898138620506</v>
      </c>
      <c r="AE56" s="69">
        <f t="shared" si="18"/>
        <v>1</v>
      </c>
      <c r="AF56" s="190">
        <v>-44146</v>
      </c>
      <c r="AG56" s="190">
        <v>397198</v>
      </c>
      <c r="AH56" s="69">
        <v>39</v>
      </c>
      <c r="AI56" s="69">
        <v>27</v>
      </c>
      <c r="AJ56" s="69">
        <v>0</v>
      </c>
      <c r="AK56" s="69">
        <v>0</v>
      </c>
      <c r="AL56" s="80">
        <v>417380</v>
      </c>
      <c r="AM56" s="80">
        <v>0</v>
      </c>
      <c r="AN56" s="69">
        <v>0</v>
      </c>
      <c r="AO56" s="69">
        <v>2</v>
      </c>
      <c r="AP56" s="80">
        <v>20401</v>
      </c>
      <c r="AQ56" s="80">
        <v>3792</v>
      </c>
      <c r="AR56" s="69">
        <v>0</v>
      </c>
      <c r="AS56" s="69">
        <v>0</v>
      </c>
      <c r="AT56" s="80">
        <v>0</v>
      </c>
      <c r="AU56" s="80">
        <v>0</v>
      </c>
      <c r="AV56" s="69">
        <v>0</v>
      </c>
      <c r="AW56" s="69">
        <v>0</v>
      </c>
      <c r="AX56" s="80">
        <v>0</v>
      </c>
      <c r="AY56" s="80">
        <v>0</v>
      </c>
      <c r="AZ56" s="69">
        <v>0</v>
      </c>
      <c r="BA56" s="69">
        <v>0</v>
      </c>
      <c r="BB56" s="80">
        <v>0</v>
      </c>
      <c r="BC56" s="80">
        <v>0</v>
      </c>
      <c r="BD56" s="69">
        <v>0</v>
      </c>
      <c r="BE56" s="69">
        <v>0</v>
      </c>
      <c r="BF56" s="80">
        <v>0</v>
      </c>
      <c r="BG56" s="80">
        <v>0</v>
      </c>
      <c r="BH56" s="69">
        <v>0</v>
      </c>
      <c r="BI56" s="69">
        <v>0</v>
      </c>
      <c r="BJ56" s="80">
        <v>0</v>
      </c>
      <c r="BK56" s="80">
        <v>0</v>
      </c>
      <c r="BL56" s="69">
        <v>0</v>
      </c>
      <c r="BM56" s="69">
        <v>0</v>
      </c>
      <c r="BN56" s="80">
        <v>0</v>
      </c>
      <c r="BO56" s="80">
        <v>0</v>
      </c>
      <c r="BP56" s="69">
        <v>0</v>
      </c>
      <c r="BQ56" s="69">
        <v>0</v>
      </c>
      <c r="BR56" s="80">
        <v>0</v>
      </c>
      <c r="BS56" s="80">
        <v>0</v>
      </c>
      <c r="BT56" s="69">
        <v>0</v>
      </c>
      <c r="BU56" s="69">
        <v>0</v>
      </c>
      <c r="BV56" s="80">
        <v>0</v>
      </c>
      <c r="BW56" s="80">
        <v>0</v>
      </c>
      <c r="BX56" s="69">
        <v>0</v>
      </c>
      <c r="BY56" s="69">
        <v>0</v>
      </c>
      <c r="BZ56" s="80">
        <v>0</v>
      </c>
      <c r="CA56" s="80">
        <v>0</v>
      </c>
      <c r="CB56" s="69">
        <v>0</v>
      </c>
      <c r="CC56" s="69">
        <v>0</v>
      </c>
      <c r="CD56" s="80">
        <v>0</v>
      </c>
      <c r="CE56" s="80">
        <v>0</v>
      </c>
      <c r="CF56" s="69">
        <v>0</v>
      </c>
      <c r="CG56" s="69">
        <v>0</v>
      </c>
      <c r="CH56" s="80">
        <v>0</v>
      </c>
      <c r="CI56" s="80">
        <v>0</v>
      </c>
      <c r="CJ56" s="69">
        <v>0</v>
      </c>
      <c r="CK56" s="69">
        <v>2</v>
      </c>
      <c r="CL56" s="80">
        <v>437781</v>
      </c>
      <c r="CM56" s="80">
        <v>3792</v>
      </c>
      <c r="CN56" s="67" t="s">
        <v>550</v>
      </c>
      <c r="CO56" s="67" t="s">
        <v>551</v>
      </c>
      <c r="CP56" s="67" t="s">
        <v>514</v>
      </c>
      <c r="CQ56" s="67" t="s">
        <v>514</v>
      </c>
      <c r="CR56" s="67" t="s">
        <v>514</v>
      </c>
      <c r="CS56" s="67" t="s">
        <v>514</v>
      </c>
      <c r="CT56" s="68">
        <v>45982</v>
      </c>
      <c r="CU56" s="67" t="s">
        <v>727</v>
      </c>
      <c r="CV56" s="67" t="s">
        <v>724</v>
      </c>
      <c r="CW56" s="68" t="s">
        <v>168</v>
      </c>
      <c r="CX56" s="68">
        <v>45698</v>
      </c>
      <c r="CY56" s="67" t="s">
        <v>729</v>
      </c>
      <c r="CZ56" s="67" t="s">
        <v>730</v>
      </c>
      <c r="DA56" s="67" t="s">
        <v>410</v>
      </c>
      <c r="DB56" s="81">
        <v>21206563.140000001</v>
      </c>
      <c r="DC56" s="67"/>
      <c r="DD56" s="67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</row>
    <row r="57" spans="2:1477" s="69" customFormat="1">
      <c r="B57" s="67" t="s">
        <v>0</v>
      </c>
      <c r="C57" s="67" t="s">
        <v>573</v>
      </c>
      <c r="D57" s="67" t="s">
        <v>739</v>
      </c>
      <c r="E57" s="68">
        <v>45322</v>
      </c>
      <c r="F57" s="67" t="s">
        <v>729</v>
      </c>
      <c r="G57" s="67" t="s">
        <v>725</v>
      </c>
      <c r="H57" s="187">
        <v>1</v>
      </c>
      <c r="I57" s="69">
        <v>0</v>
      </c>
      <c r="J57" s="69">
        <v>275</v>
      </c>
      <c r="K57" s="69">
        <v>345</v>
      </c>
      <c r="L57" s="69">
        <v>286</v>
      </c>
      <c r="M57" s="186">
        <f t="shared" si="15"/>
        <v>0.78545454545454541</v>
      </c>
      <c r="N57" s="69">
        <f t="shared" si="16"/>
        <v>1</v>
      </c>
      <c r="O57" s="69">
        <v>59</v>
      </c>
      <c r="P57" s="69">
        <v>0</v>
      </c>
      <c r="Q57" s="69">
        <v>0</v>
      </c>
      <c r="R57" s="69">
        <v>70</v>
      </c>
      <c r="S57" s="69">
        <v>0</v>
      </c>
      <c r="T57" s="190">
        <v>2914229</v>
      </c>
      <c r="U57" s="190">
        <v>50000</v>
      </c>
      <c r="V57" s="190">
        <v>2864229</v>
      </c>
      <c r="W57" s="190">
        <v>2914229</v>
      </c>
      <c r="X57" s="190">
        <v>2917184</v>
      </c>
      <c r="Y57" s="190">
        <v>0</v>
      </c>
      <c r="Z57" s="190">
        <v>0</v>
      </c>
      <c r="AA57" s="190">
        <v>0</v>
      </c>
      <c r="AB57" s="190">
        <v>2917184</v>
      </c>
      <c r="AC57" s="190">
        <v>2917184</v>
      </c>
      <c r="AD57" s="186">
        <f t="shared" si="17"/>
        <v>1.0184883960046491</v>
      </c>
      <c r="AE57" s="69">
        <f t="shared" si="18"/>
        <v>1</v>
      </c>
      <c r="AF57" s="190">
        <v>0</v>
      </c>
      <c r="AG57" s="190">
        <v>0</v>
      </c>
      <c r="AH57" s="69">
        <v>34</v>
      </c>
      <c r="AI57" s="69">
        <v>36</v>
      </c>
      <c r="AJ57" s="69">
        <v>0</v>
      </c>
      <c r="AK57" s="69">
        <v>0</v>
      </c>
      <c r="AL57" s="80">
        <v>0</v>
      </c>
      <c r="AM57" s="80">
        <v>0</v>
      </c>
      <c r="AN57" s="69">
        <v>0</v>
      </c>
      <c r="AO57" s="69">
        <v>0</v>
      </c>
      <c r="AP57" s="80">
        <v>0</v>
      </c>
      <c r="AQ57" s="80">
        <v>0</v>
      </c>
      <c r="AR57" s="69">
        <v>0</v>
      </c>
      <c r="AS57" s="69">
        <v>0</v>
      </c>
      <c r="AT57" s="80">
        <v>0</v>
      </c>
      <c r="AU57" s="80">
        <v>0</v>
      </c>
      <c r="AV57" s="69">
        <v>0</v>
      </c>
      <c r="AW57" s="69">
        <v>0</v>
      </c>
      <c r="AX57" s="80">
        <v>0</v>
      </c>
      <c r="AY57" s="80">
        <v>0</v>
      </c>
      <c r="AZ57" s="69">
        <v>0</v>
      </c>
      <c r="BA57" s="69">
        <v>0</v>
      </c>
      <c r="BB57" s="80">
        <v>0</v>
      </c>
      <c r="BC57" s="80">
        <v>0</v>
      </c>
      <c r="BD57" s="69">
        <v>0</v>
      </c>
      <c r="BE57" s="69">
        <v>0</v>
      </c>
      <c r="BF57" s="80">
        <v>0</v>
      </c>
      <c r="BG57" s="80">
        <v>0</v>
      </c>
      <c r="BH57" s="69">
        <v>0</v>
      </c>
      <c r="BI57" s="69">
        <v>0</v>
      </c>
      <c r="BJ57" s="80">
        <v>0</v>
      </c>
      <c r="BK57" s="80">
        <v>0</v>
      </c>
      <c r="BL57" s="69">
        <v>0</v>
      </c>
      <c r="BM57" s="69">
        <v>0</v>
      </c>
      <c r="BN57" s="80">
        <v>0</v>
      </c>
      <c r="BO57" s="80">
        <v>0</v>
      </c>
      <c r="BP57" s="69">
        <v>0</v>
      </c>
      <c r="BQ57" s="69">
        <v>0</v>
      </c>
      <c r="BR57" s="80">
        <v>0</v>
      </c>
      <c r="BS57" s="80">
        <v>0</v>
      </c>
      <c r="BT57" s="69">
        <v>0</v>
      </c>
      <c r="BU57" s="69">
        <v>0</v>
      </c>
      <c r="BV57" s="80">
        <v>0</v>
      </c>
      <c r="BW57" s="80">
        <v>0</v>
      </c>
      <c r="BX57" s="69">
        <v>0</v>
      </c>
      <c r="BY57" s="69">
        <v>0</v>
      </c>
      <c r="BZ57" s="80">
        <v>0</v>
      </c>
      <c r="CA57" s="80">
        <v>0</v>
      </c>
      <c r="CB57" s="69">
        <v>0</v>
      </c>
      <c r="CC57" s="69">
        <v>0</v>
      </c>
      <c r="CD57" s="80">
        <v>0</v>
      </c>
      <c r="CE57" s="80">
        <v>0</v>
      </c>
      <c r="CF57" s="69">
        <v>0</v>
      </c>
      <c r="CG57" s="69">
        <v>0</v>
      </c>
      <c r="CH57" s="80">
        <v>0</v>
      </c>
      <c r="CI57" s="80">
        <v>0</v>
      </c>
      <c r="CJ57" s="69">
        <v>0</v>
      </c>
      <c r="CK57" s="69">
        <v>0</v>
      </c>
      <c r="CL57" s="80">
        <v>0</v>
      </c>
      <c r="CM57" s="80">
        <v>0</v>
      </c>
      <c r="CN57" s="67" t="s">
        <v>574</v>
      </c>
      <c r="CO57" s="67" t="s">
        <v>575</v>
      </c>
      <c r="CP57" s="67" t="s">
        <v>514</v>
      </c>
      <c r="CQ57" s="67" t="s">
        <v>514</v>
      </c>
      <c r="CR57" s="67" t="s">
        <v>514</v>
      </c>
      <c r="CS57" s="67" t="s">
        <v>514</v>
      </c>
      <c r="CT57" s="68">
        <v>45845</v>
      </c>
      <c r="CU57" s="67" t="s">
        <v>723</v>
      </c>
      <c r="CV57" s="67" t="s">
        <v>724</v>
      </c>
      <c r="CW57" s="68" t="s">
        <v>168</v>
      </c>
      <c r="CX57" s="68">
        <v>45701</v>
      </c>
      <c r="CY57" s="67" t="s">
        <v>729</v>
      </c>
      <c r="CZ57" s="67" t="s">
        <v>730</v>
      </c>
      <c r="DA57" s="67" t="s">
        <v>738</v>
      </c>
      <c r="DB57" s="81">
        <v>4244875.9000000004</v>
      </c>
      <c r="DC57" s="67"/>
      <c r="DD57" s="6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</row>
    <row r="58" spans="2:1477" s="69" customFormat="1">
      <c r="B58" s="67" t="s">
        <v>0</v>
      </c>
      <c r="C58" s="67" t="s">
        <v>461</v>
      </c>
      <c r="D58" s="67" t="s">
        <v>462</v>
      </c>
      <c r="E58" s="68">
        <v>45245</v>
      </c>
      <c r="F58" s="67" t="s">
        <v>727</v>
      </c>
      <c r="G58" s="67" t="s">
        <v>725</v>
      </c>
      <c r="H58" s="187">
        <v>1</v>
      </c>
      <c r="I58" s="69">
        <v>0</v>
      </c>
      <c r="J58" s="69">
        <v>270</v>
      </c>
      <c r="K58" s="69">
        <v>405</v>
      </c>
      <c r="L58" s="69">
        <v>405</v>
      </c>
      <c r="M58" s="186">
        <f t="shared" si="15"/>
        <v>1.1666666666666667</v>
      </c>
      <c r="N58" s="69">
        <f t="shared" si="16"/>
        <v>1</v>
      </c>
      <c r="O58" s="69">
        <v>0</v>
      </c>
      <c r="P58" s="69">
        <v>0</v>
      </c>
      <c r="Q58" s="69">
        <v>0</v>
      </c>
      <c r="R58" s="69">
        <v>119</v>
      </c>
      <c r="S58" s="69">
        <v>16</v>
      </c>
      <c r="T58" s="190">
        <v>7308506</v>
      </c>
      <c r="U58" s="190">
        <v>69947</v>
      </c>
      <c r="V58" s="190">
        <v>7238559</v>
      </c>
      <c r="W58" s="190">
        <v>7308506</v>
      </c>
      <c r="X58" s="190">
        <v>7304574</v>
      </c>
      <c r="Y58" s="190">
        <v>0</v>
      </c>
      <c r="Z58" s="190">
        <v>0</v>
      </c>
      <c r="AA58" s="190">
        <v>0</v>
      </c>
      <c r="AB58" s="190">
        <v>7304574</v>
      </c>
      <c r="AC58" s="190">
        <v>7285470</v>
      </c>
      <c r="AD58" s="186">
        <f t="shared" si="17"/>
        <v>1.0064807097655764</v>
      </c>
      <c r="AE58" s="69">
        <f t="shared" si="18"/>
        <v>1</v>
      </c>
      <c r="AF58" s="190">
        <v>-19104</v>
      </c>
      <c r="AG58" s="190">
        <v>0</v>
      </c>
      <c r="AH58" s="69">
        <v>59</v>
      </c>
      <c r="AI58" s="69">
        <v>31</v>
      </c>
      <c r="AJ58" s="69">
        <v>0</v>
      </c>
      <c r="AK58" s="69">
        <v>2</v>
      </c>
      <c r="AL58" s="80">
        <v>31262</v>
      </c>
      <c r="AM58" s="80">
        <v>0</v>
      </c>
      <c r="AN58" s="69">
        <v>0</v>
      </c>
      <c r="AO58" s="69">
        <v>14</v>
      </c>
      <c r="AP58" s="80">
        <v>18461</v>
      </c>
      <c r="AQ58" s="80">
        <v>0</v>
      </c>
      <c r="AR58" s="69">
        <v>0</v>
      </c>
      <c r="AS58" s="69">
        <v>0</v>
      </c>
      <c r="AT58" s="80">
        <v>0</v>
      </c>
      <c r="AU58" s="80">
        <v>0</v>
      </c>
      <c r="AV58" s="69">
        <v>0</v>
      </c>
      <c r="AW58" s="69">
        <v>0</v>
      </c>
      <c r="AX58" s="80">
        <v>0</v>
      </c>
      <c r="AY58" s="80">
        <v>0</v>
      </c>
      <c r="AZ58" s="69">
        <v>0</v>
      </c>
      <c r="BA58" s="69">
        <v>0</v>
      </c>
      <c r="BB58" s="80">
        <v>0</v>
      </c>
      <c r="BC58" s="80">
        <v>0</v>
      </c>
      <c r="BD58" s="69">
        <v>0</v>
      </c>
      <c r="BE58" s="69">
        <v>0</v>
      </c>
      <c r="BF58" s="80">
        <v>0</v>
      </c>
      <c r="BG58" s="80">
        <v>0</v>
      </c>
      <c r="BH58" s="69">
        <v>29</v>
      </c>
      <c r="BI58" s="69">
        <v>0</v>
      </c>
      <c r="BJ58" s="80">
        <v>0</v>
      </c>
      <c r="BK58" s="80">
        <v>0</v>
      </c>
      <c r="BL58" s="69">
        <v>0</v>
      </c>
      <c r="BM58" s="69">
        <v>0</v>
      </c>
      <c r="BN58" s="80">
        <v>0</v>
      </c>
      <c r="BO58" s="80">
        <v>0</v>
      </c>
      <c r="BP58" s="69">
        <v>0</v>
      </c>
      <c r="BQ58" s="69">
        <v>0</v>
      </c>
      <c r="BR58" s="80">
        <v>0</v>
      </c>
      <c r="BS58" s="80">
        <v>0</v>
      </c>
      <c r="BT58" s="69">
        <v>0</v>
      </c>
      <c r="BU58" s="69">
        <v>0</v>
      </c>
      <c r="BV58" s="80">
        <v>0</v>
      </c>
      <c r="BW58" s="80">
        <v>0</v>
      </c>
      <c r="BX58" s="69">
        <v>0</v>
      </c>
      <c r="BY58" s="69">
        <v>0</v>
      </c>
      <c r="BZ58" s="80">
        <v>0</v>
      </c>
      <c r="CA58" s="80">
        <v>0</v>
      </c>
      <c r="CB58" s="69">
        <v>0</v>
      </c>
      <c r="CC58" s="69">
        <v>0</v>
      </c>
      <c r="CD58" s="80">
        <v>0</v>
      </c>
      <c r="CE58" s="80">
        <v>0</v>
      </c>
      <c r="CF58" s="69">
        <v>0</v>
      </c>
      <c r="CG58" s="69">
        <v>0</v>
      </c>
      <c r="CH58" s="80">
        <v>0</v>
      </c>
      <c r="CI58" s="80">
        <v>0</v>
      </c>
      <c r="CJ58" s="69">
        <v>29</v>
      </c>
      <c r="CK58" s="69">
        <v>16</v>
      </c>
      <c r="CL58" s="80">
        <v>49723</v>
      </c>
      <c r="CM58" s="80">
        <v>0</v>
      </c>
      <c r="CN58" s="67" t="s">
        <v>576</v>
      </c>
      <c r="CO58" s="67" t="s">
        <v>577</v>
      </c>
      <c r="CP58" s="67" t="s">
        <v>514</v>
      </c>
      <c r="CQ58" s="67" t="s">
        <v>514</v>
      </c>
      <c r="CR58" s="67" t="s">
        <v>514</v>
      </c>
      <c r="CS58" s="67" t="s">
        <v>514</v>
      </c>
      <c r="CT58" s="68">
        <v>45929</v>
      </c>
      <c r="CU58" s="67" t="s">
        <v>723</v>
      </c>
      <c r="CV58" s="67" t="s">
        <v>724</v>
      </c>
      <c r="CW58" s="68" t="s">
        <v>168</v>
      </c>
      <c r="CX58" s="68">
        <v>45779</v>
      </c>
      <c r="CY58" s="67" t="s">
        <v>721</v>
      </c>
      <c r="CZ58" s="67" t="s">
        <v>730</v>
      </c>
      <c r="DA58" s="67" t="s">
        <v>410</v>
      </c>
      <c r="DB58" s="81">
        <v>8026688.0199999996</v>
      </c>
      <c r="DC58" s="67"/>
      <c r="DD58" s="67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</row>
    <row r="59" spans="2:1477" s="69" customFormat="1">
      <c r="B59" s="67" t="s">
        <v>0</v>
      </c>
      <c r="C59" s="67" t="s">
        <v>248</v>
      </c>
      <c r="D59" s="67" t="s">
        <v>249</v>
      </c>
      <c r="E59" s="68">
        <v>45406</v>
      </c>
      <c r="F59" s="67" t="s">
        <v>721</v>
      </c>
      <c r="G59" s="67" t="s">
        <v>725</v>
      </c>
      <c r="H59" s="187">
        <v>1</v>
      </c>
      <c r="I59" s="69">
        <v>1</v>
      </c>
      <c r="J59" s="69">
        <v>180</v>
      </c>
      <c r="K59" s="69">
        <v>225</v>
      </c>
      <c r="L59" s="69">
        <v>95</v>
      </c>
      <c r="M59" s="186">
        <f t="shared" si="15"/>
        <v>0.27777777777777779</v>
      </c>
      <c r="N59" s="69">
        <f t="shared" si="16"/>
        <v>1</v>
      </c>
      <c r="O59" s="69">
        <v>130</v>
      </c>
      <c r="P59" s="69">
        <v>0</v>
      </c>
      <c r="Q59" s="69">
        <v>0</v>
      </c>
      <c r="R59" s="69">
        <v>45</v>
      </c>
      <c r="S59" s="69">
        <v>0</v>
      </c>
      <c r="T59" s="190">
        <v>1562105</v>
      </c>
      <c r="U59" s="190">
        <v>50000</v>
      </c>
      <c r="V59" s="190">
        <v>1512105</v>
      </c>
      <c r="W59" s="190">
        <v>1737694</v>
      </c>
      <c r="X59" s="190">
        <v>1710662</v>
      </c>
      <c r="Y59" s="190">
        <v>0</v>
      </c>
      <c r="Z59" s="190">
        <v>0</v>
      </c>
      <c r="AA59" s="190">
        <v>0</v>
      </c>
      <c r="AB59" s="190">
        <v>1710662</v>
      </c>
      <c r="AC59" s="190">
        <v>1710435</v>
      </c>
      <c r="AD59" s="186">
        <f t="shared" si="17"/>
        <v>1.131161526481296</v>
      </c>
      <c r="AE59" s="69">
        <f t="shared" si="18"/>
        <v>0</v>
      </c>
      <c r="AF59" s="190">
        <v>-227</v>
      </c>
      <c r="AG59" s="190">
        <v>175589</v>
      </c>
      <c r="AH59" s="69">
        <v>41</v>
      </c>
      <c r="AI59" s="69">
        <v>4</v>
      </c>
      <c r="AJ59" s="69">
        <v>0</v>
      </c>
      <c r="AK59" s="69">
        <v>0</v>
      </c>
      <c r="AL59" s="80">
        <v>175589</v>
      </c>
      <c r="AM59" s="80">
        <v>0</v>
      </c>
      <c r="AN59" s="69">
        <v>0</v>
      </c>
      <c r="AO59" s="69">
        <v>0</v>
      </c>
      <c r="AP59" s="80">
        <v>0</v>
      </c>
      <c r="AQ59" s="80">
        <v>0</v>
      </c>
      <c r="AR59" s="69">
        <v>0</v>
      </c>
      <c r="AS59" s="69">
        <v>0</v>
      </c>
      <c r="AT59" s="80">
        <v>0</v>
      </c>
      <c r="AU59" s="80">
        <v>0</v>
      </c>
      <c r="AV59" s="69">
        <v>0</v>
      </c>
      <c r="AW59" s="69">
        <v>0</v>
      </c>
      <c r="AX59" s="80">
        <v>0</v>
      </c>
      <c r="AY59" s="80">
        <v>0</v>
      </c>
      <c r="AZ59" s="69">
        <v>0</v>
      </c>
      <c r="BA59" s="69">
        <v>0</v>
      </c>
      <c r="BB59" s="80">
        <v>0</v>
      </c>
      <c r="BC59" s="80">
        <v>0</v>
      </c>
      <c r="BD59" s="69">
        <v>0</v>
      </c>
      <c r="BE59" s="69">
        <v>0</v>
      </c>
      <c r="BF59" s="80">
        <v>0</v>
      </c>
      <c r="BG59" s="80">
        <v>0</v>
      </c>
      <c r="BH59" s="69">
        <v>0</v>
      </c>
      <c r="BI59" s="69">
        <v>0</v>
      </c>
      <c r="BJ59" s="80">
        <v>0</v>
      </c>
      <c r="BK59" s="80">
        <v>0</v>
      </c>
      <c r="BL59" s="69">
        <v>0</v>
      </c>
      <c r="BM59" s="69">
        <v>0</v>
      </c>
      <c r="BN59" s="80">
        <v>0</v>
      </c>
      <c r="BO59" s="80">
        <v>0</v>
      </c>
      <c r="BP59" s="69">
        <v>0</v>
      </c>
      <c r="BQ59" s="69">
        <v>0</v>
      </c>
      <c r="BR59" s="80">
        <v>0</v>
      </c>
      <c r="BS59" s="80">
        <v>0</v>
      </c>
      <c r="BT59" s="69">
        <v>0</v>
      </c>
      <c r="BU59" s="69">
        <v>0</v>
      </c>
      <c r="BV59" s="80">
        <v>0</v>
      </c>
      <c r="BW59" s="80">
        <v>0</v>
      </c>
      <c r="BX59" s="69">
        <v>0</v>
      </c>
      <c r="BY59" s="69">
        <v>0</v>
      </c>
      <c r="BZ59" s="80">
        <v>0</v>
      </c>
      <c r="CA59" s="80">
        <v>0</v>
      </c>
      <c r="CB59" s="69">
        <v>0</v>
      </c>
      <c r="CC59" s="69">
        <v>0</v>
      </c>
      <c r="CD59" s="80">
        <v>0</v>
      </c>
      <c r="CE59" s="80">
        <v>0</v>
      </c>
      <c r="CF59" s="69">
        <v>0</v>
      </c>
      <c r="CG59" s="69">
        <v>0</v>
      </c>
      <c r="CH59" s="80">
        <v>0</v>
      </c>
      <c r="CI59" s="80">
        <v>0</v>
      </c>
      <c r="CJ59" s="69">
        <v>0</v>
      </c>
      <c r="CK59" s="69">
        <v>0</v>
      </c>
      <c r="CL59" s="80">
        <v>175589</v>
      </c>
      <c r="CM59" s="80">
        <v>0</v>
      </c>
      <c r="CN59" s="67" t="s">
        <v>578</v>
      </c>
      <c r="CO59" s="67" t="s">
        <v>579</v>
      </c>
      <c r="CP59" s="67" t="s">
        <v>514</v>
      </c>
      <c r="CQ59" s="67" t="s">
        <v>514</v>
      </c>
      <c r="CR59" s="67" t="s">
        <v>514</v>
      </c>
      <c r="CS59" s="67" t="s">
        <v>514</v>
      </c>
      <c r="CT59" s="68">
        <v>45952</v>
      </c>
      <c r="CU59" s="67" t="s">
        <v>727</v>
      </c>
      <c r="CV59" s="67" t="s">
        <v>724</v>
      </c>
      <c r="CW59" s="68" t="s">
        <v>168</v>
      </c>
      <c r="CX59" s="68">
        <v>45582</v>
      </c>
      <c r="CY59" s="67" t="s">
        <v>727</v>
      </c>
      <c r="CZ59" s="67" t="s">
        <v>730</v>
      </c>
      <c r="DA59" s="67" t="s">
        <v>410</v>
      </c>
      <c r="DB59" s="81">
        <v>1572771.91</v>
      </c>
      <c r="DC59" s="67"/>
      <c r="DD59" s="67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</row>
    <row r="60" spans="2:1477" s="69" customFormat="1">
      <c r="B60" s="67" t="s">
        <v>0</v>
      </c>
      <c r="C60" s="67" t="s">
        <v>250</v>
      </c>
      <c r="D60" s="67" t="s">
        <v>251</v>
      </c>
      <c r="E60" s="68">
        <v>45560</v>
      </c>
      <c r="F60" s="67" t="s">
        <v>723</v>
      </c>
      <c r="G60" s="67" t="s">
        <v>730</v>
      </c>
      <c r="H60" s="187">
        <v>1</v>
      </c>
      <c r="I60" s="69">
        <v>2</v>
      </c>
      <c r="J60" s="69">
        <v>180</v>
      </c>
      <c r="K60" s="69">
        <v>214</v>
      </c>
      <c r="L60" s="69">
        <v>214</v>
      </c>
      <c r="M60" s="186">
        <f t="shared" si="15"/>
        <v>1</v>
      </c>
      <c r="N60" s="69">
        <f t="shared" si="16"/>
        <v>1</v>
      </c>
      <c r="O60" s="69">
        <v>0</v>
      </c>
      <c r="P60" s="69">
        <v>0</v>
      </c>
      <c r="Q60" s="69">
        <v>0</v>
      </c>
      <c r="R60" s="69">
        <v>34</v>
      </c>
      <c r="S60" s="69">
        <v>0</v>
      </c>
      <c r="T60" s="190">
        <v>2499454</v>
      </c>
      <c r="U60" s="190">
        <v>50000</v>
      </c>
      <c r="V60" s="190">
        <v>2449454</v>
      </c>
      <c r="W60" s="190">
        <v>2573884</v>
      </c>
      <c r="X60" s="190">
        <v>2437559</v>
      </c>
      <c r="Y60" s="190">
        <v>0</v>
      </c>
      <c r="Z60" s="190">
        <v>0</v>
      </c>
      <c r="AA60" s="190">
        <v>0</v>
      </c>
      <c r="AB60" s="190">
        <v>2437559</v>
      </c>
      <c r="AC60" s="190">
        <v>2436488</v>
      </c>
      <c r="AD60" s="186">
        <f t="shared" si="17"/>
        <v>0.99470657542456398</v>
      </c>
      <c r="AE60" s="69">
        <f t="shared" si="18"/>
        <v>1</v>
      </c>
      <c r="AF60" s="190">
        <v>-1071</v>
      </c>
      <c r="AG60" s="190">
        <v>74430</v>
      </c>
      <c r="AH60" s="69">
        <v>20</v>
      </c>
      <c r="AI60" s="69">
        <v>14</v>
      </c>
      <c r="AJ60" s="69">
        <v>0</v>
      </c>
      <c r="AK60" s="69">
        <v>0</v>
      </c>
      <c r="AL60" s="80">
        <v>0</v>
      </c>
      <c r="AM60" s="80">
        <v>0</v>
      </c>
      <c r="AN60" s="69">
        <v>0</v>
      </c>
      <c r="AO60" s="69">
        <v>0</v>
      </c>
      <c r="AP60" s="80">
        <v>24430</v>
      </c>
      <c r="AQ60" s="80">
        <v>24430</v>
      </c>
      <c r="AR60" s="69">
        <v>0</v>
      </c>
      <c r="AS60" s="69">
        <v>0</v>
      </c>
      <c r="AT60" s="80">
        <v>0</v>
      </c>
      <c r="AU60" s="80">
        <v>0</v>
      </c>
      <c r="AV60" s="69">
        <v>0</v>
      </c>
      <c r="AW60" s="69">
        <v>0</v>
      </c>
      <c r="AX60" s="80">
        <v>0</v>
      </c>
      <c r="AY60" s="80">
        <v>0</v>
      </c>
      <c r="AZ60" s="69">
        <v>0</v>
      </c>
      <c r="BA60" s="69">
        <v>0</v>
      </c>
      <c r="BB60" s="80">
        <v>0</v>
      </c>
      <c r="BC60" s="80">
        <v>0</v>
      </c>
      <c r="BD60" s="69">
        <v>0</v>
      </c>
      <c r="BE60" s="69">
        <v>0</v>
      </c>
      <c r="BF60" s="80">
        <v>0</v>
      </c>
      <c r="BG60" s="80">
        <v>0</v>
      </c>
      <c r="BH60" s="69">
        <v>0</v>
      </c>
      <c r="BI60" s="69">
        <v>0</v>
      </c>
      <c r="BJ60" s="80">
        <v>37563</v>
      </c>
      <c r="BK60" s="80">
        <v>0</v>
      </c>
      <c r="BL60" s="69">
        <v>0</v>
      </c>
      <c r="BM60" s="69">
        <v>0</v>
      </c>
      <c r="BN60" s="80">
        <v>0</v>
      </c>
      <c r="BO60" s="80">
        <v>0</v>
      </c>
      <c r="BP60" s="69">
        <v>0</v>
      </c>
      <c r="BQ60" s="69">
        <v>0</v>
      </c>
      <c r="BR60" s="80">
        <v>0</v>
      </c>
      <c r="BS60" s="80">
        <v>0</v>
      </c>
      <c r="BT60" s="69">
        <v>0</v>
      </c>
      <c r="BU60" s="69">
        <v>0</v>
      </c>
      <c r="BV60" s="80">
        <v>0</v>
      </c>
      <c r="BW60" s="80">
        <v>0</v>
      </c>
      <c r="BX60" s="69">
        <v>0</v>
      </c>
      <c r="BY60" s="69">
        <v>0</v>
      </c>
      <c r="BZ60" s="80">
        <v>0</v>
      </c>
      <c r="CA60" s="80">
        <v>0</v>
      </c>
      <c r="CB60" s="69">
        <v>0</v>
      </c>
      <c r="CC60" s="69">
        <v>0</v>
      </c>
      <c r="CD60" s="80">
        <v>0</v>
      </c>
      <c r="CE60" s="80">
        <v>0</v>
      </c>
      <c r="CF60" s="69">
        <v>0</v>
      </c>
      <c r="CG60" s="69">
        <v>0</v>
      </c>
      <c r="CH60" s="80">
        <v>0</v>
      </c>
      <c r="CI60" s="80">
        <v>0</v>
      </c>
      <c r="CJ60" s="69">
        <v>0</v>
      </c>
      <c r="CK60" s="69">
        <v>0</v>
      </c>
      <c r="CL60" s="80">
        <v>61993</v>
      </c>
      <c r="CM60" s="80">
        <v>24430</v>
      </c>
      <c r="CN60" s="67" t="s">
        <v>532</v>
      </c>
      <c r="CO60" s="67" t="s">
        <v>533</v>
      </c>
      <c r="CP60" s="67" t="s">
        <v>514</v>
      </c>
      <c r="CQ60" s="67" t="s">
        <v>514</v>
      </c>
      <c r="CR60" s="67" t="s">
        <v>514</v>
      </c>
      <c r="CS60" s="67" t="s">
        <v>514</v>
      </c>
      <c r="CT60" s="68">
        <v>45986</v>
      </c>
      <c r="CU60" s="67" t="s">
        <v>727</v>
      </c>
      <c r="CV60" s="67" t="s">
        <v>724</v>
      </c>
      <c r="CW60" s="68" t="s">
        <v>168</v>
      </c>
      <c r="CX60" s="68">
        <v>45876</v>
      </c>
      <c r="CY60" s="67" t="s">
        <v>723</v>
      </c>
      <c r="CZ60" s="67" t="s">
        <v>724</v>
      </c>
      <c r="DA60" s="67" t="s">
        <v>738</v>
      </c>
      <c r="DB60" s="81">
        <v>2231402.67</v>
      </c>
      <c r="DC60" s="67"/>
      <c r="DD60" s="67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</row>
    <row r="61" spans="2:1477" s="69" customFormat="1">
      <c r="B61" s="67" t="s">
        <v>0</v>
      </c>
      <c r="C61" s="67" t="s">
        <v>463</v>
      </c>
      <c r="D61" s="67" t="s">
        <v>464</v>
      </c>
      <c r="E61" s="68">
        <v>45609</v>
      </c>
      <c r="F61" s="67" t="s">
        <v>727</v>
      </c>
      <c r="G61" s="67" t="s">
        <v>730</v>
      </c>
      <c r="H61" s="187">
        <v>1</v>
      </c>
      <c r="I61" s="69">
        <v>0</v>
      </c>
      <c r="J61" s="69">
        <v>180</v>
      </c>
      <c r="K61" s="69">
        <v>188</v>
      </c>
      <c r="L61" s="69">
        <v>171</v>
      </c>
      <c r="M61" s="186">
        <f t="shared" si="15"/>
        <v>0.90555555555555556</v>
      </c>
      <c r="N61" s="69">
        <f t="shared" si="16"/>
        <v>1</v>
      </c>
      <c r="O61" s="69">
        <v>17</v>
      </c>
      <c r="P61" s="69">
        <v>0</v>
      </c>
      <c r="Q61" s="69">
        <v>0</v>
      </c>
      <c r="R61" s="69">
        <v>8</v>
      </c>
      <c r="S61" s="69">
        <v>0</v>
      </c>
      <c r="T61" s="190">
        <v>7419960</v>
      </c>
      <c r="U61" s="190">
        <v>87264</v>
      </c>
      <c r="V61" s="190">
        <v>7332696</v>
      </c>
      <c r="W61" s="190">
        <v>7419960</v>
      </c>
      <c r="X61" s="190">
        <v>7285721</v>
      </c>
      <c r="Y61" s="190">
        <v>0</v>
      </c>
      <c r="Z61" s="190">
        <v>0</v>
      </c>
      <c r="AA61" s="190">
        <v>0</v>
      </c>
      <c r="AB61" s="190">
        <v>7285721</v>
      </c>
      <c r="AC61" s="190">
        <v>7282630</v>
      </c>
      <c r="AD61" s="186">
        <f t="shared" si="17"/>
        <v>0.99317222478608136</v>
      </c>
      <c r="AE61" s="69">
        <f t="shared" si="18"/>
        <v>1</v>
      </c>
      <c r="AF61" s="190">
        <v>-3091</v>
      </c>
      <c r="AG61" s="190">
        <v>0</v>
      </c>
      <c r="AH61" s="69">
        <v>4</v>
      </c>
      <c r="AI61" s="69">
        <v>4</v>
      </c>
      <c r="AJ61" s="69">
        <v>0</v>
      </c>
      <c r="AK61" s="69">
        <v>0</v>
      </c>
      <c r="AL61" s="80">
        <v>46438</v>
      </c>
      <c r="AM61" s="80">
        <v>0</v>
      </c>
      <c r="AN61" s="69">
        <v>0</v>
      </c>
      <c r="AO61" s="69">
        <v>0</v>
      </c>
      <c r="AP61" s="80">
        <v>14733</v>
      </c>
      <c r="AQ61" s="80">
        <v>0</v>
      </c>
      <c r="AR61" s="69">
        <v>0</v>
      </c>
      <c r="AS61" s="69">
        <v>0</v>
      </c>
      <c r="AT61" s="80">
        <v>0</v>
      </c>
      <c r="AU61" s="80">
        <v>0</v>
      </c>
      <c r="AV61" s="69">
        <v>0</v>
      </c>
      <c r="AW61" s="69">
        <v>0</v>
      </c>
      <c r="AX61" s="80">
        <v>0</v>
      </c>
      <c r="AY61" s="80">
        <v>0</v>
      </c>
      <c r="AZ61" s="69">
        <v>0</v>
      </c>
      <c r="BA61" s="69">
        <v>0</v>
      </c>
      <c r="BB61" s="80">
        <v>0</v>
      </c>
      <c r="BC61" s="80">
        <v>0</v>
      </c>
      <c r="BD61" s="69">
        <v>0</v>
      </c>
      <c r="BE61" s="69">
        <v>0</v>
      </c>
      <c r="BF61" s="80">
        <v>0</v>
      </c>
      <c r="BG61" s="80">
        <v>0</v>
      </c>
      <c r="BH61" s="69">
        <v>0</v>
      </c>
      <c r="BI61" s="69">
        <v>0</v>
      </c>
      <c r="BJ61" s="80">
        <v>0</v>
      </c>
      <c r="BK61" s="80">
        <v>0</v>
      </c>
      <c r="BL61" s="69">
        <v>0</v>
      </c>
      <c r="BM61" s="69">
        <v>0</v>
      </c>
      <c r="BN61" s="80">
        <v>0</v>
      </c>
      <c r="BO61" s="80">
        <v>0</v>
      </c>
      <c r="BP61" s="69">
        <v>0</v>
      </c>
      <c r="BQ61" s="69">
        <v>0</v>
      </c>
      <c r="BR61" s="80">
        <v>0</v>
      </c>
      <c r="BS61" s="80">
        <v>0</v>
      </c>
      <c r="BT61" s="69">
        <v>0</v>
      </c>
      <c r="BU61" s="69">
        <v>0</v>
      </c>
      <c r="BV61" s="80">
        <v>0</v>
      </c>
      <c r="BW61" s="80">
        <v>0</v>
      </c>
      <c r="BX61" s="69">
        <v>0</v>
      </c>
      <c r="BY61" s="69">
        <v>0</v>
      </c>
      <c r="BZ61" s="80">
        <v>0</v>
      </c>
      <c r="CA61" s="80">
        <v>0</v>
      </c>
      <c r="CB61" s="69">
        <v>0</v>
      </c>
      <c r="CC61" s="69">
        <v>0</v>
      </c>
      <c r="CD61" s="80">
        <v>0</v>
      </c>
      <c r="CE61" s="80">
        <v>0</v>
      </c>
      <c r="CF61" s="69">
        <v>0</v>
      </c>
      <c r="CG61" s="69">
        <v>0</v>
      </c>
      <c r="CH61" s="80">
        <v>0</v>
      </c>
      <c r="CI61" s="80">
        <v>0</v>
      </c>
      <c r="CJ61" s="69">
        <v>0</v>
      </c>
      <c r="CK61" s="69">
        <v>0</v>
      </c>
      <c r="CL61" s="80">
        <v>61171</v>
      </c>
      <c r="CM61" s="80">
        <v>0</v>
      </c>
      <c r="CN61" s="67" t="s">
        <v>550</v>
      </c>
      <c r="CO61" s="67" t="s">
        <v>551</v>
      </c>
      <c r="CP61" s="67" t="s">
        <v>514</v>
      </c>
      <c r="CQ61" s="67" t="s">
        <v>514</v>
      </c>
      <c r="CR61" s="67" t="s">
        <v>514</v>
      </c>
      <c r="CS61" s="67" t="s">
        <v>514</v>
      </c>
      <c r="CT61" s="68">
        <v>45986</v>
      </c>
      <c r="CU61" s="67" t="s">
        <v>727</v>
      </c>
      <c r="CV61" s="67" t="s">
        <v>724</v>
      </c>
      <c r="CW61" s="68" t="s">
        <v>168</v>
      </c>
      <c r="CX61" s="68">
        <v>45868</v>
      </c>
      <c r="CY61" s="67" t="s">
        <v>723</v>
      </c>
      <c r="CZ61" s="67" t="s">
        <v>724</v>
      </c>
      <c r="DA61" s="67" t="s">
        <v>738</v>
      </c>
      <c r="DB61" s="81">
        <v>8775588.25</v>
      </c>
      <c r="DC61" s="67"/>
      <c r="DD61" s="67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2:1477" s="69" customFormat="1">
      <c r="B62" s="67" t="s">
        <v>0</v>
      </c>
      <c r="C62" s="67" t="s">
        <v>252</v>
      </c>
      <c r="D62" s="67" t="s">
        <v>253</v>
      </c>
      <c r="E62" s="68">
        <v>45560</v>
      </c>
      <c r="F62" s="67" t="s">
        <v>723</v>
      </c>
      <c r="G62" s="67" t="s">
        <v>730</v>
      </c>
      <c r="H62" s="187">
        <v>1</v>
      </c>
      <c r="I62" s="69">
        <v>1</v>
      </c>
      <c r="J62" s="69">
        <v>120</v>
      </c>
      <c r="K62" s="69">
        <v>214</v>
      </c>
      <c r="L62" s="69">
        <v>212</v>
      </c>
      <c r="M62" s="186">
        <f t="shared" si="15"/>
        <v>1.0583333333333333</v>
      </c>
      <c r="N62" s="69">
        <f t="shared" si="16"/>
        <v>1</v>
      </c>
      <c r="O62" s="69">
        <v>2</v>
      </c>
      <c r="P62" s="69">
        <v>0</v>
      </c>
      <c r="Q62" s="69">
        <v>0</v>
      </c>
      <c r="R62" s="69">
        <v>85</v>
      </c>
      <c r="S62" s="69">
        <v>9</v>
      </c>
      <c r="T62" s="190">
        <v>4071019</v>
      </c>
      <c r="U62" s="190">
        <v>50000</v>
      </c>
      <c r="V62" s="190">
        <v>4021019</v>
      </c>
      <c r="W62" s="190">
        <v>4106006</v>
      </c>
      <c r="X62" s="190">
        <v>4039787</v>
      </c>
      <c r="Y62" s="190">
        <v>0</v>
      </c>
      <c r="Z62" s="190">
        <v>0</v>
      </c>
      <c r="AA62" s="190">
        <v>0</v>
      </c>
      <c r="AB62" s="190">
        <v>4039787</v>
      </c>
      <c r="AC62" s="190">
        <v>4039787</v>
      </c>
      <c r="AD62" s="186">
        <f t="shared" si="17"/>
        <v>1.0046674735931365</v>
      </c>
      <c r="AE62" s="69">
        <f t="shared" si="18"/>
        <v>1</v>
      </c>
      <c r="AF62" s="190">
        <v>0</v>
      </c>
      <c r="AG62" s="190">
        <v>34986</v>
      </c>
      <c r="AH62" s="69">
        <v>61</v>
      </c>
      <c r="AI62" s="69">
        <v>24</v>
      </c>
      <c r="AJ62" s="69">
        <v>0</v>
      </c>
      <c r="AK62" s="69">
        <v>0</v>
      </c>
      <c r="AL62" s="80">
        <v>0</v>
      </c>
      <c r="AM62" s="80">
        <v>0</v>
      </c>
      <c r="AN62" s="69">
        <v>0</v>
      </c>
      <c r="AO62" s="69">
        <v>9</v>
      </c>
      <c r="AP62" s="80">
        <v>57483</v>
      </c>
      <c r="AQ62" s="80">
        <v>0</v>
      </c>
      <c r="AR62" s="69">
        <v>0</v>
      </c>
      <c r="AS62" s="69">
        <v>0</v>
      </c>
      <c r="AT62" s="80">
        <v>0</v>
      </c>
      <c r="AU62" s="80">
        <v>0</v>
      </c>
      <c r="AV62" s="69">
        <v>0</v>
      </c>
      <c r="AW62" s="69">
        <v>0</v>
      </c>
      <c r="AX62" s="80">
        <v>0</v>
      </c>
      <c r="AY62" s="80">
        <v>0</v>
      </c>
      <c r="AZ62" s="69">
        <v>0</v>
      </c>
      <c r="BA62" s="69">
        <v>0</v>
      </c>
      <c r="BB62" s="80">
        <v>0</v>
      </c>
      <c r="BC62" s="80">
        <v>0</v>
      </c>
      <c r="BD62" s="69">
        <v>0</v>
      </c>
      <c r="BE62" s="69">
        <v>0</v>
      </c>
      <c r="BF62" s="80">
        <v>0</v>
      </c>
      <c r="BG62" s="80">
        <v>0</v>
      </c>
      <c r="BH62" s="69">
        <v>0</v>
      </c>
      <c r="BI62" s="69">
        <v>0</v>
      </c>
      <c r="BJ62" s="80">
        <v>0</v>
      </c>
      <c r="BK62" s="80">
        <v>0</v>
      </c>
      <c r="BL62" s="69">
        <v>0</v>
      </c>
      <c r="BM62" s="69">
        <v>0</v>
      </c>
      <c r="BN62" s="80">
        <v>0</v>
      </c>
      <c r="BO62" s="80">
        <v>0</v>
      </c>
      <c r="BP62" s="69">
        <v>0</v>
      </c>
      <c r="BQ62" s="69">
        <v>0</v>
      </c>
      <c r="BR62" s="80">
        <v>0</v>
      </c>
      <c r="BS62" s="80">
        <v>0</v>
      </c>
      <c r="BT62" s="69">
        <v>0</v>
      </c>
      <c r="BU62" s="69">
        <v>0</v>
      </c>
      <c r="BV62" s="80">
        <v>0</v>
      </c>
      <c r="BW62" s="80">
        <v>0</v>
      </c>
      <c r="BX62" s="69">
        <v>0</v>
      </c>
      <c r="BY62" s="69">
        <v>0</v>
      </c>
      <c r="BZ62" s="80">
        <v>0</v>
      </c>
      <c r="CA62" s="80">
        <v>0</v>
      </c>
      <c r="CB62" s="69">
        <v>0</v>
      </c>
      <c r="CC62" s="69">
        <v>0</v>
      </c>
      <c r="CD62" s="80">
        <v>0</v>
      </c>
      <c r="CE62" s="80">
        <v>0</v>
      </c>
      <c r="CF62" s="69">
        <v>0</v>
      </c>
      <c r="CG62" s="69">
        <v>0</v>
      </c>
      <c r="CH62" s="80">
        <v>0</v>
      </c>
      <c r="CI62" s="80">
        <v>0</v>
      </c>
      <c r="CJ62" s="69">
        <v>0</v>
      </c>
      <c r="CK62" s="69">
        <v>9</v>
      </c>
      <c r="CL62" s="80">
        <v>57483</v>
      </c>
      <c r="CM62" s="80">
        <v>0</v>
      </c>
      <c r="CN62" s="67" t="s">
        <v>527</v>
      </c>
      <c r="CO62" s="67" t="s">
        <v>528</v>
      </c>
      <c r="CP62" s="67" t="s">
        <v>514</v>
      </c>
      <c r="CQ62" s="67" t="s">
        <v>514</v>
      </c>
      <c r="CR62" s="67" t="s">
        <v>514</v>
      </c>
      <c r="CS62" s="67" t="s">
        <v>514</v>
      </c>
      <c r="CT62" s="68">
        <v>45951</v>
      </c>
      <c r="CU62" s="67" t="s">
        <v>727</v>
      </c>
      <c r="CV62" s="67" t="s">
        <v>724</v>
      </c>
      <c r="CW62" s="68" t="s">
        <v>168</v>
      </c>
      <c r="CX62" s="68">
        <v>45832</v>
      </c>
      <c r="CY62" s="67" t="s">
        <v>721</v>
      </c>
      <c r="CZ62" s="67" t="s">
        <v>730</v>
      </c>
      <c r="DA62" s="67" t="s">
        <v>410</v>
      </c>
      <c r="DB62" s="81">
        <v>4204426.3499999996</v>
      </c>
      <c r="DC62" s="67"/>
      <c r="DD62" s="67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</row>
    <row r="63" spans="2:1477" s="69" customFormat="1">
      <c r="B63" s="67" t="s">
        <v>0</v>
      </c>
      <c r="C63" s="67" t="s">
        <v>254</v>
      </c>
      <c r="D63" s="67" t="s">
        <v>255</v>
      </c>
      <c r="E63" s="68">
        <v>45434</v>
      </c>
      <c r="F63" s="67" t="s">
        <v>721</v>
      </c>
      <c r="G63" s="67" t="s">
        <v>725</v>
      </c>
      <c r="H63" s="187">
        <v>1</v>
      </c>
      <c r="I63" s="69">
        <v>1</v>
      </c>
      <c r="J63" s="69">
        <v>300</v>
      </c>
      <c r="K63" s="69">
        <v>323</v>
      </c>
      <c r="L63" s="69">
        <v>260</v>
      </c>
      <c r="M63" s="186">
        <f t="shared" si="15"/>
        <v>0.79</v>
      </c>
      <c r="N63" s="69">
        <f t="shared" si="16"/>
        <v>1</v>
      </c>
      <c r="O63" s="69">
        <v>63</v>
      </c>
      <c r="P63" s="69">
        <v>0</v>
      </c>
      <c r="Q63" s="69">
        <v>0</v>
      </c>
      <c r="R63" s="69">
        <v>23</v>
      </c>
      <c r="S63" s="69">
        <v>0</v>
      </c>
      <c r="T63" s="190">
        <v>755793</v>
      </c>
      <c r="U63" s="190">
        <v>0</v>
      </c>
      <c r="V63" s="190">
        <v>755793</v>
      </c>
      <c r="W63" s="190">
        <v>799963</v>
      </c>
      <c r="X63" s="190">
        <v>782324</v>
      </c>
      <c r="Y63" s="190">
        <v>0</v>
      </c>
      <c r="Z63" s="190">
        <v>0</v>
      </c>
      <c r="AA63" s="190">
        <v>0</v>
      </c>
      <c r="AB63" s="190">
        <v>782324</v>
      </c>
      <c r="AC63" s="190">
        <v>782311</v>
      </c>
      <c r="AD63" s="186">
        <f t="shared" si="17"/>
        <v>1.0350863265470838</v>
      </c>
      <c r="AE63" s="69">
        <f t="shared" si="18"/>
        <v>1</v>
      </c>
      <c r="AF63" s="190">
        <v>-13</v>
      </c>
      <c r="AG63" s="190">
        <v>44170</v>
      </c>
      <c r="AH63" s="69">
        <v>2</v>
      </c>
      <c r="AI63" s="69">
        <v>21</v>
      </c>
      <c r="AJ63" s="69">
        <v>0</v>
      </c>
      <c r="AK63" s="69">
        <v>0</v>
      </c>
      <c r="AL63" s="80">
        <v>0</v>
      </c>
      <c r="AM63" s="80">
        <v>0</v>
      </c>
      <c r="AN63" s="69">
        <v>0</v>
      </c>
      <c r="AO63" s="69">
        <v>0</v>
      </c>
      <c r="AP63" s="80">
        <v>44170</v>
      </c>
      <c r="AQ63" s="80">
        <v>0</v>
      </c>
      <c r="AR63" s="69">
        <v>0</v>
      </c>
      <c r="AS63" s="69">
        <v>0</v>
      </c>
      <c r="AT63" s="80">
        <v>0</v>
      </c>
      <c r="AU63" s="80">
        <v>0</v>
      </c>
      <c r="AV63" s="69">
        <v>0</v>
      </c>
      <c r="AW63" s="69">
        <v>0</v>
      </c>
      <c r="AX63" s="80">
        <v>0</v>
      </c>
      <c r="AY63" s="80">
        <v>0</v>
      </c>
      <c r="AZ63" s="69">
        <v>0</v>
      </c>
      <c r="BA63" s="69">
        <v>0</v>
      </c>
      <c r="BB63" s="80">
        <v>0</v>
      </c>
      <c r="BC63" s="80">
        <v>0</v>
      </c>
      <c r="BD63" s="69">
        <v>0</v>
      </c>
      <c r="BE63" s="69">
        <v>0</v>
      </c>
      <c r="BF63" s="80">
        <v>0</v>
      </c>
      <c r="BG63" s="80">
        <v>0</v>
      </c>
      <c r="BH63" s="69">
        <v>0</v>
      </c>
      <c r="BI63" s="69">
        <v>0</v>
      </c>
      <c r="BJ63" s="80">
        <v>0</v>
      </c>
      <c r="BK63" s="80">
        <v>0</v>
      </c>
      <c r="BL63" s="69">
        <v>0</v>
      </c>
      <c r="BM63" s="69">
        <v>0</v>
      </c>
      <c r="BN63" s="80">
        <v>0</v>
      </c>
      <c r="BO63" s="80">
        <v>0</v>
      </c>
      <c r="BP63" s="69">
        <v>0</v>
      </c>
      <c r="BQ63" s="69">
        <v>0</v>
      </c>
      <c r="BR63" s="80">
        <v>0</v>
      </c>
      <c r="BS63" s="80">
        <v>0</v>
      </c>
      <c r="BT63" s="69">
        <v>0</v>
      </c>
      <c r="BU63" s="69">
        <v>0</v>
      </c>
      <c r="BV63" s="80">
        <v>0</v>
      </c>
      <c r="BW63" s="80">
        <v>0</v>
      </c>
      <c r="BX63" s="69">
        <v>0</v>
      </c>
      <c r="BY63" s="69">
        <v>0</v>
      </c>
      <c r="BZ63" s="80">
        <v>0</v>
      </c>
      <c r="CA63" s="80">
        <v>0</v>
      </c>
      <c r="CB63" s="69">
        <v>0</v>
      </c>
      <c r="CC63" s="69">
        <v>0</v>
      </c>
      <c r="CD63" s="80">
        <v>0</v>
      </c>
      <c r="CE63" s="80">
        <v>0</v>
      </c>
      <c r="CF63" s="69">
        <v>0</v>
      </c>
      <c r="CG63" s="69">
        <v>0</v>
      </c>
      <c r="CH63" s="80">
        <v>0</v>
      </c>
      <c r="CI63" s="80">
        <v>0</v>
      </c>
      <c r="CJ63" s="69">
        <v>0</v>
      </c>
      <c r="CK63" s="69">
        <v>0</v>
      </c>
      <c r="CL63" s="80">
        <v>44170</v>
      </c>
      <c r="CM63" s="80">
        <v>0</v>
      </c>
      <c r="CN63" s="67" t="s">
        <v>580</v>
      </c>
      <c r="CO63" s="67" t="s">
        <v>581</v>
      </c>
      <c r="CP63" s="67" t="s">
        <v>514</v>
      </c>
      <c r="CQ63" s="67" t="s">
        <v>514</v>
      </c>
      <c r="CR63" s="67" t="s">
        <v>514</v>
      </c>
      <c r="CS63" s="67" t="s">
        <v>514</v>
      </c>
      <c r="CT63" s="68">
        <v>45923</v>
      </c>
      <c r="CU63" s="67" t="s">
        <v>723</v>
      </c>
      <c r="CV63" s="67" t="s">
        <v>724</v>
      </c>
      <c r="CW63" s="68" t="s">
        <v>168</v>
      </c>
      <c r="CX63" s="68">
        <v>45838</v>
      </c>
      <c r="CY63" s="67" t="s">
        <v>721</v>
      </c>
      <c r="CZ63" s="67" t="s">
        <v>730</v>
      </c>
      <c r="DA63" s="67" t="s">
        <v>735</v>
      </c>
      <c r="DB63" s="81">
        <v>588437.99</v>
      </c>
      <c r="DC63" s="67"/>
      <c r="DD63" s="67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</row>
    <row r="64" spans="2:1477" s="69" customFormat="1">
      <c r="B64" s="67" t="s">
        <v>0</v>
      </c>
      <c r="C64" s="67" t="s">
        <v>582</v>
      </c>
      <c r="D64" s="67" t="s">
        <v>740</v>
      </c>
      <c r="E64" s="68">
        <v>45560</v>
      </c>
      <c r="F64" s="67" t="s">
        <v>723</v>
      </c>
      <c r="G64" s="67" t="s">
        <v>730</v>
      </c>
      <c r="H64" s="187">
        <v>1</v>
      </c>
      <c r="I64" s="69">
        <v>0</v>
      </c>
      <c r="J64" s="69">
        <v>45</v>
      </c>
      <c r="K64" s="69">
        <v>48</v>
      </c>
      <c r="L64" s="69">
        <v>47</v>
      </c>
      <c r="M64" s="186">
        <f t="shared" si="15"/>
        <v>0.97777777777777775</v>
      </c>
      <c r="N64" s="69">
        <f t="shared" si="16"/>
        <v>1</v>
      </c>
      <c r="O64" s="69">
        <v>1</v>
      </c>
      <c r="P64" s="69">
        <v>0</v>
      </c>
      <c r="Q64" s="69">
        <v>0</v>
      </c>
      <c r="R64" s="69">
        <v>3</v>
      </c>
      <c r="S64" s="69">
        <v>0</v>
      </c>
      <c r="T64" s="190">
        <v>211688</v>
      </c>
      <c r="U64" s="190">
        <v>9600</v>
      </c>
      <c r="V64" s="190">
        <v>202088</v>
      </c>
      <c r="W64" s="190">
        <v>211688</v>
      </c>
      <c r="X64" s="190">
        <v>200166</v>
      </c>
      <c r="Y64" s="190">
        <v>0</v>
      </c>
      <c r="Z64" s="190">
        <v>0</v>
      </c>
      <c r="AA64" s="190">
        <v>0</v>
      </c>
      <c r="AB64" s="190">
        <v>200166</v>
      </c>
      <c r="AC64" s="190">
        <v>200166</v>
      </c>
      <c r="AD64" s="186">
        <f t="shared" si="17"/>
        <v>0.99048929179367406</v>
      </c>
      <c r="AE64" s="69">
        <f t="shared" si="18"/>
        <v>1</v>
      </c>
      <c r="AF64" s="190">
        <v>0</v>
      </c>
      <c r="AG64" s="190">
        <v>0</v>
      </c>
      <c r="AH64" s="69">
        <v>3</v>
      </c>
      <c r="AI64" s="69">
        <v>0</v>
      </c>
      <c r="AJ64" s="69">
        <v>0</v>
      </c>
      <c r="AK64" s="69">
        <v>0</v>
      </c>
      <c r="AL64" s="80">
        <v>0</v>
      </c>
      <c r="AM64" s="80">
        <v>0</v>
      </c>
      <c r="AN64" s="69">
        <v>0</v>
      </c>
      <c r="AO64" s="69">
        <v>0</v>
      </c>
      <c r="AP64" s="80">
        <v>0</v>
      </c>
      <c r="AQ64" s="80">
        <v>0</v>
      </c>
      <c r="AR64" s="69">
        <v>0</v>
      </c>
      <c r="AS64" s="69">
        <v>0</v>
      </c>
      <c r="AT64" s="80">
        <v>0</v>
      </c>
      <c r="AU64" s="80">
        <v>0</v>
      </c>
      <c r="AV64" s="69">
        <v>0</v>
      </c>
      <c r="AW64" s="69">
        <v>0</v>
      </c>
      <c r="AX64" s="80">
        <v>0</v>
      </c>
      <c r="AY64" s="80">
        <v>0</v>
      </c>
      <c r="AZ64" s="69">
        <v>0</v>
      </c>
      <c r="BA64" s="69">
        <v>0</v>
      </c>
      <c r="BB64" s="80">
        <v>0</v>
      </c>
      <c r="BC64" s="80">
        <v>0</v>
      </c>
      <c r="BD64" s="69">
        <v>0</v>
      </c>
      <c r="BE64" s="69">
        <v>0</v>
      </c>
      <c r="BF64" s="80">
        <v>0</v>
      </c>
      <c r="BG64" s="80">
        <v>0</v>
      </c>
      <c r="BH64" s="69">
        <v>0</v>
      </c>
      <c r="BI64" s="69">
        <v>0</v>
      </c>
      <c r="BJ64" s="80">
        <v>0</v>
      </c>
      <c r="BK64" s="80">
        <v>0</v>
      </c>
      <c r="BL64" s="69">
        <v>0</v>
      </c>
      <c r="BM64" s="69">
        <v>0</v>
      </c>
      <c r="BN64" s="80">
        <v>0</v>
      </c>
      <c r="BO64" s="80">
        <v>0</v>
      </c>
      <c r="BP64" s="69">
        <v>0</v>
      </c>
      <c r="BQ64" s="69">
        <v>0</v>
      </c>
      <c r="BR64" s="80">
        <v>0</v>
      </c>
      <c r="BS64" s="80">
        <v>0</v>
      </c>
      <c r="BT64" s="69">
        <v>0</v>
      </c>
      <c r="BU64" s="69">
        <v>0</v>
      </c>
      <c r="BV64" s="80">
        <v>0</v>
      </c>
      <c r="BW64" s="80">
        <v>0</v>
      </c>
      <c r="BX64" s="69">
        <v>0</v>
      </c>
      <c r="BY64" s="69">
        <v>0</v>
      </c>
      <c r="BZ64" s="80">
        <v>0</v>
      </c>
      <c r="CA64" s="80">
        <v>0</v>
      </c>
      <c r="CB64" s="69">
        <v>0</v>
      </c>
      <c r="CC64" s="69">
        <v>0</v>
      </c>
      <c r="CD64" s="80">
        <v>0</v>
      </c>
      <c r="CE64" s="80">
        <v>0</v>
      </c>
      <c r="CF64" s="69">
        <v>0</v>
      </c>
      <c r="CG64" s="69">
        <v>0</v>
      </c>
      <c r="CH64" s="80">
        <v>0</v>
      </c>
      <c r="CI64" s="80">
        <v>0</v>
      </c>
      <c r="CJ64" s="69">
        <v>0</v>
      </c>
      <c r="CK64" s="69">
        <v>0</v>
      </c>
      <c r="CL64" s="80">
        <v>0</v>
      </c>
      <c r="CM64" s="80">
        <v>0</v>
      </c>
      <c r="CN64" s="67" t="s">
        <v>583</v>
      </c>
      <c r="CO64" s="67" t="s">
        <v>584</v>
      </c>
      <c r="CP64" s="67" t="s">
        <v>514</v>
      </c>
      <c r="CQ64" s="67" t="s">
        <v>514</v>
      </c>
      <c r="CR64" s="67" t="s">
        <v>514</v>
      </c>
      <c r="CS64" s="67" t="s">
        <v>514</v>
      </c>
      <c r="CT64" s="68">
        <v>45945</v>
      </c>
      <c r="CU64" s="67" t="s">
        <v>727</v>
      </c>
      <c r="CV64" s="67" t="s">
        <v>724</v>
      </c>
      <c r="CW64" s="68" t="s">
        <v>168</v>
      </c>
      <c r="CX64" s="68">
        <v>45709</v>
      </c>
      <c r="CY64" s="67" t="s">
        <v>729</v>
      </c>
      <c r="CZ64" s="67" t="s">
        <v>730</v>
      </c>
      <c r="DA64" s="67" t="s">
        <v>410</v>
      </c>
      <c r="DB64" s="81">
        <v>233429.76000000001</v>
      </c>
      <c r="DC64" s="67"/>
      <c r="DD64" s="67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</row>
    <row r="65" spans="2:1477" s="69" customFormat="1">
      <c r="B65" s="67" t="s">
        <v>0</v>
      </c>
      <c r="C65" s="67" t="s">
        <v>465</v>
      </c>
      <c r="D65" s="67" t="s">
        <v>466</v>
      </c>
      <c r="E65" s="68">
        <v>45686</v>
      </c>
      <c r="F65" s="67" t="s">
        <v>729</v>
      </c>
      <c r="G65" s="67" t="s">
        <v>730</v>
      </c>
      <c r="H65" s="187">
        <v>1</v>
      </c>
      <c r="I65" s="69">
        <v>0</v>
      </c>
      <c r="J65" s="69">
        <v>120</v>
      </c>
      <c r="K65" s="69">
        <v>126</v>
      </c>
      <c r="L65" s="69">
        <v>92</v>
      </c>
      <c r="M65" s="186">
        <f t="shared" si="15"/>
        <v>0.71666666666666667</v>
      </c>
      <c r="N65" s="69">
        <f t="shared" si="16"/>
        <v>1</v>
      </c>
      <c r="O65" s="69">
        <v>34</v>
      </c>
      <c r="P65" s="69">
        <v>0</v>
      </c>
      <c r="Q65" s="69">
        <v>0</v>
      </c>
      <c r="R65" s="69">
        <v>6</v>
      </c>
      <c r="S65" s="69">
        <v>0</v>
      </c>
      <c r="T65" s="190">
        <v>393754</v>
      </c>
      <c r="U65" s="190">
        <v>22100</v>
      </c>
      <c r="V65" s="190">
        <v>371654</v>
      </c>
      <c r="W65" s="190">
        <v>393754</v>
      </c>
      <c r="X65" s="190">
        <v>371540</v>
      </c>
      <c r="Y65" s="190">
        <v>0</v>
      </c>
      <c r="Z65" s="190">
        <v>0</v>
      </c>
      <c r="AA65" s="190">
        <v>0</v>
      </c>
      <c r="AB65" s="190">
        <v>371540</v>
      </c>
      <c r="AC65" s="190">
        <v>371540</v>
      </c>
      <c r="AD65" s="186">
        <f t="shared" si="17"/>
        <v>0.99969326308878692</v>
      </c>
      <c r="AE65" s="69">
        <f t="shared" si="18"/>
        <v>1</v>
      </c>
      <c r="AF65" s="190">
        <v>0</v>
      </c>
      <c r="AG65" s="190">
        <v>0</v>
      </c>
      <c r="AH65" s="69">
        <v>2</v>
      </c>
      <c r="AI65" s="69">
        <v>4</v>
      </c>
      <c r="AJ65" s="69">
        <v>0</v>
      </c>
      <c r="AK65" s="69">
        <v>0</v>
      </c>
      <c r="AL65" s="80">
        <v>0</v>
      </c>
      <c r="AM65" s="80">
        <v>0</v>
      </c>
      <c r="AN65" s="69">
        <v>0</v>
      </c>
      <c r="AO65" s="69">
        <v>0</v>
      </c>
      <c r="AP65" s="80">
        <v>1113</v>
      </c>
      <c r="AQ65" s="80">
        <v>0</v>
      </c>
      <c r="AR65" s="69">
        <v>0</v>
      </c>
      <c r="AS65" s="69">
        <v>0</v>
      </c>
      <c r="AT65" s="80">
        <v>0</v>
      </c>
      <c r="AU65" s="80">
        <v>0</v>
      </c>
      <c r="AV65" s="69">
        <v>0</v>
      </c>
      <c r="AW65" s="69">
        <v>0</v>
      </c>
      <c r="AX65" s="80">
        <v>0</v>
      </c>
      <c r="AY65" s="80">
        <v>0</v>
      </c>
      <c r="AZ65" s="69">
        <v>0</v>
      </c>
      <c r="BA65" s="69">
        <v>0</v>
      </c>
      <c r="BB65" s="80">
        <v>0</v>
      </c>
      <c r="BC65" s="80">
        <v>0</v>
      </c>
      <c r="BD65" s="69">
        <v>0</v>
      </c>
      <c r="BE65" s="69">
        <v>0</v>
      </c>
      <c r="BF65" s="80">
        <v>0</v>
      </c>
      <c r="BG65" s="80">
        <v>0</v>
      </c>
      <c r="BH65" s="69">
        <v>0</v>
      </c>
      <c r="BI65" s="69">
        <v>0</v>
      </c>
      <c r="BJ65" s="80">
        <v>0</v>
      </c>
      <c r="BK65" s="80">
        <v>0</v>
      </c>
      <c r="BL65" s="69">
        <v>0</v>
      </c>
      <c r="BM65" s="69">
        <v>0</v>
      </c>
      <c r="BN65" s="80">
        <v>0</v>
      </c>
      <c r="BO65" s="80">
        <v>0</v>
      </c>
      <c r="BP65" s="69">
        <v>0</v>
      </c>
      <c r="BQ65" s="69">
        <v>0</v>
      </c>
      <c r="BR65" s="80">
        <v>0</v>
      </c>
      <c r="BS65" s="80">
        <v>0</v>
      </c>
      <c r="BT65" s="69">
        <v>0</v>
      </c>
      <c r="BU65" s="69">
        <v>0</v>
      </c>
      <c r="BV65" s="80">
        <v>0</v>
      </c>
      <c r="BW65" s="80">
        <v>0</v>
      </c>
      <c r="BX65" s="69">
        <v>0</v>
      </c>
      <c r="BY65" s="69">
        <v>0</v>
      </c>
      <c r="BZ65" s="80">
        <v>0</v>
      </c>
      <c r="CA65" s="80">
        <v>0</v>
      </c>
      <c r="CB65" s="69">
        <v>0</v>
      </c>
      <c r="CC65" s="69">
        <v>0</v>
      </c>
      <c r="CD65" s="80">
        <v>0</v>
      </c>
      <c r="CE65" s="80">
        <v>0</v>
      </c>
      <c r="CF65" s="69">
        <v>0</v>
      </c>
      <c r="CG65" s="69">
        <v>0</v>
      </c>
      <c r="CH65" s="80">
        <v>0</v>
      </c>
      <c r="CI65" s="80">
        <v>0</v>
      </c>
      <c r="CJ65" s="69">
        <v>0</v>
      </c>
      <c r="CK65" s="69">
        <v>0</v>
      </c>
      <c r="CL65" s="80">
        <v>1113</v>
      </c>
      <c r="CM65" s="80">
        <v>0</v>
      </c>
      <c r="CN65" s="67" t="s">
        <v>564</v>
      </c>
      <c r="CO65" s="67" t="s">
        <v>565</v>
      </c>
      <c r="CP65" s="67" t="s">
        <v>514</v>
      </c>
      <c r="CQ65" s="67" t="s">
        <v>514</v>
      </c>
      <c r="CR65" s="67" t="s">
        <v>514</v>
      </c>
      <c r="CS65" s="67" t="s">
        <v>514</v>
      </c>
      <c r="CT65" s="68">
        <v>45992</v>
      </c>
      <c r="CU65" s="67" t="s">
        <v>727</v>
      </c>
      <c r="CV65" s="67" t="s">
        <v>724</v>
      </c>
      <c r="CW65" s="68" t="s">
        <v>168</v>
      </c>
      <c r="CX65" s="68">
        <v>45953</v>
      </c>
      <c r="CY65" s="67" t="s">
        <v>727</v>
      </c>
      <c r="CZ65" s="67" t="s">
        <v>724</v>
      </c>
      <c r="DA65" s="67" t="s">
        <v>410</v>
      </c>
      <c r="DB65" s="81">
        <v>505500</v>
      </c>
      <c r="DC65" s="67"/>
      <c r="DD65" s="67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</row>
    <row r="66" spans="2:1477" s="5" customFormat="1" ht="12" customHeight="1" thickBot="1">
      <c r="B66" s="75"/>
      <c r="C66" s="75"/>
      <c r="D66" s="75"/>
      <c r="E66" s="68"/>
      <c r="F66" s="75"/>
      <c r="G66" s="75"/>
      <c r="H66" s="187"/>
      <c r="I66" s="76"/>
      <c r="J66" s="76"/>
      <c r="K66" s="76"/>
      <c r="L66" s="76"/>
      <c r="M66" s="140"/>
      <c r="N66" s="69"/>
      <c r="O66" s="76"/>
      <c r="P66" s="76"/>
      <c r="Q66" s="76"/>
      <c r="R66" s="76"/>
      <c r="S66" s="76"/>
      <c r="T66" s="77"/>
      <c r="U66" s="77"/>
      <c r="V66" s="77"/>
      <c r="W66" s="77"/>
      <c r="X66" s="77"/>
      <c r="Y66" s="190"/>
      <c r="Z66" s="190"/>
      <c r="AA66" s="190"/>
      <c r="AB66" s="190"/>
      <c r="AC66" s="190"/>
      <c r="AD66" s="140"/>
      <c r="AE66" s="69"/>
      <c r="AF66" s="190"/>
      <c r="AG66" s="190"/>
      <c r="AH66" s="76"/>
      <c r="AI66" s="76"/>
      <c r="AJ66" s="78"/>
      <c r="AK66" s="78"/>
      <c r="AL66" s="80"/>
      <c r="AM66" s="80"/>
      <c r="AN66" s="78"/>
      <c r="AO66" s="78"/>
      <c r="AP66" s="80"/>
      <c r="AQ66" s="80"/>
      <c r="AR66" s="78"/>
      <c r="AS66" s="78"/>
      <c r="AT66" s="80"/>
      <c r="AU66" s="80"/>
      <c r="AV66" s="78"/>
      <c r="AW66" s="78"/>
      <c r="AX66" s="80"/>
      <c r="AY66" s="80"/>
      <c r="AZ66" s="78"/>
      <c r="BA66" s="78"/>
      <c r="BB66" s="80"/>
      <c r="BC66" s="80"/>
      <c r="BD66" s="78"/>
      <c r="BE66" s="78"/>
      <c r="BF66" s="80"/>
      <c r="BG66" s="80"/>
      <c r="BH66" s="78"/>
      <c r="BI66" s="78"/>
      <c r="BJ66" s="80"/>
      <c r="BK66" s="80"/>
      <c r="BL66" s="78"/>
      <c r="BM66" s="78"/>
      <c r="BN66" s="80"/>
      <c r="BO66" s="80"/>
      <c r="BP66" s="78"/>
      <c r="BQ66" s="78"/>
      <c r="BR66" s="80"/>
      <c r="BS66" s="80"/>
      <c r="BT66" s="78"/>
      <c r="BU66" s="78"/>
      <c r="BV66" s="80"/>
      <c r="BW66" s="80"/>
      <c r="BX66" s="78"/>
      <c r="BY66" s="78"/>
      <c r="BZ66" s="80"/>
      <c r="CA66" s="80"/>
      <c r="CB66" s="78"/>
      <c r="CC66" s="78"/>
      <c r="CD66" s="80"/>
      <c r="CE66" s="80"/>
      <c r="CF66" s="78"/>
      <c r="CG66" s="78"/>
      <c r="CH66" s="80"/>
      <c r="CI66" s="80"/>
      <c r="CJ66" s="78"/>
      <c r="CK66" s="78"/>
      <c r="CL66" s="80"/>
      <c r="CM66" s="80"/>
      <c r="CN66" s="79"/>
      <c r="CO66" s="79"/>
      <c r="CP66" s="79"/>
      <c r="CQ66" s="79"/>
      <c r="CR66" s="79"/>
      <c r="CS66" s="79"/>
      <c r="CT66" s="68"/>
      <c r="CU66" s="75"/>
      <c r="CV66" s="75"/>
      <c r="CW66" s="68"/>
      <c r="CX66" s="68"/>
      <c r="CY66" s="75"/>
      <c r="CZ66" s="75"/>
      <c r="DA66" s="75"/>
      <c r="DB66" s="77"/>
      <c r="DC66" s="79"/>
      <c r="DD66" s="212"/>
    </row>
    <row r="67" spans="2:1477" s="6" customFormat="1" ht="24" customHeight="1" thickTop="1">
      <c r="B67" s="257" t="s">
        <v>784</v>
      </c>
      <c r="C67" s="258"/>
      <c r="D67" s="259"/>
      <c r="E67" s="110"/>
      <c r="F67" s="111"/>
      <c r="G67" s="159">
        <f>IF(B33="","",ROWS(B33:B66)-1)</f>
        <v>33</v>
      </c>
      <c r="H67" s="112">
        <f>SUM(H33:H66)</f>
        <v>50</v>
      </c>
      <c r="I67" s="112">
        <f>SUM(I33:I66)</f>
        <v>61</v>
      </c>
      <c r="J67" s="112">
        <f>SUM(J33:J66)</f>
        <v>9954</v>
      </c>
      <c r="K67" s="112">
        <f>SUM(K33:K66)</f>
        <v>16815</v>
      </c>
      <c r="L67" s="112">
        <f>SUM(L33:L66)</f>
        <v>16241</v>
      </c>
      <c r="M67" s="142">
        <f>IF(G67="",0,N67/G67)</f>
        <v>0.63636363636363635</v>
      </c>
      <c r="N67" s="112">
        <f t="shared" ref="N67:AC67" si="19">SUM(N33:N66)</f>
        <v>21</v>
      </c>
      <c r="O67" s="112">
        <f t="shared" si="19"/>
        <v>574</v>
      </c>
      <c r="P67" s="113">
        <f t="shared" si="19"/>
        <v>0</v>
      </c>
      <c r="Q67" s="113">
        <f t="shared" si="19"/>
        <v>0</v>
      </c>
      <c r="R67" s="112">
        <f t="shared" si="19"/>
        <v>4942</v>
      </c>
      <c r="S67" s="112">
        <f t="shared" si="19"/>
        <v>1919</v>
      </c>
      <c r="T67" s="114">
        <f t="shared" si="19"/>
        <v>305299363</v>
      </c>
      <c r="U67" s="114">
        <f t="shared" si="19"/>
        <v>2573313</v>
      </c>
      <c r="V67" s="114">
        <f t="shared" si="19"/>
        <v>302726046</v>
      </c>
      <c r="W67" s="114">
        <f t="shared" si="19"/>
        <v>314089852</v>
      </c>
      <c r="X67" s="114">
        <f t="shared" si="19"/>
        <v>323267702</v>
      </c>
      <c r="Y67" s="114">
        <f t="shared" si="19"/>
        <v>0</v>
      </c>
      <c r="Z67" s="114">
        <f t="shared" si="19"/>
        <v>0</v>
      </c>
      <c r="AA67" s="114">
        <f t="shared" si="19"/>
        <v>0</v>
      </c>
      <c r="AB67" s="114">
        <f t="shared" si="19"/>
        <v>323267702</v>
      </c>
      <c r="AC67" s="114">
        <f t="shared" si="19"/>
        <v>323773866</v>
      </c>
      <c r="AD67" s="142">
        <f>IF(G67="",0,AE67/G67)</f>
        <v>0.81818181818181823</v>
      </c>
      <c r="AE67" s="144">
        <f t="shared" ref="AE67:CM67" si="20">SUM(AE33:AE66)</f>
        <v>27</v>
      </c>
      <c r="AF67" s="114">
        <f t="shared" si="20"/>
        <v>910730</v>
      </c>
      <c r="AG67" s="114">
        <f t="shared" si="20"/>
        <v>8790488</v>
      </c>
      <c r="AH67" s="115">
        <f t="shared" si="20"/>
        <v>3275</v>
      </c>
      <c r="AI67" s="115">
        <f t="shared" si="20"/>
        <v>1560</v>
      </c>
      <c r="AJ67" s="115">
        <f t="shared" si="20"/>
        <v>208</v>
      </c>
      <c r="AK67" s="115">
        <f t="shared" si="20"/>
        <v>1042</v>
      </c>
      <c r="AL67" s="114">
        <f t="shared" si="20"/>
        <v>5120651</v>
      </c>
      <c r="AM67" s="114">
        <f t="shared" si="20"/>
        <v>111708</v>
      </c>
      <c r="AN67" s="115">
        <f t="shared" si="20"/>
        <v>21</v>
      </c>
      <c r="AO67" s="115">
        <f t="shared" si="20"/>
        <v>329</v>
      </c>
      <c r="AP67" s="114">
        <f t="shared" si="20"/>
        <v>1730303</v>
      </c>
      <c r="AQ67" s="114">
        <f t="shared" si="20"/>
        <v>184330</v>
      </c>
      <c r="AR67" s="115">
        <f t="shared" si="20"/>
        <v>0</v>
      </c>
      <c r="AS67" s="115">
        <f t="shared" si="20"/>
        <v>0</v>
      </c>
      <c r="AT67" s="114">
        <f t="shared" si="20"/>
        <v>0</v>
      </c>
      <c r="AU67" s="114">
        <f t="shared" si="20"/>
        <v>0</v>
      </c>
      <c r="AV67" s="115">
        <f t="shared" si="20"/>
        <v>0</v>
      </c>
      <c r="AW67" s="115">
        <f t="shared" si="20"/>
        <v>0</v>
      </c>
      <c r="AX67" s="114">
        <f t="shared" si="20"/>
        <v>0</v>
      </c>
      <c r="AY67" s="114">
        <f t="shared" si="20"/>
        <v>0</v>
      </c>
      <c r="AZ67" s="115">
        <f t="shared" si="20"/>
        <v>0</v>
      </c>
      <c r="BA67" s="115">
        <f t="shared" si="20"/>
        <v>0</v>
      </c>
      <c r="BB67" s="114">
        <f t="shared" si="20"/>
        <v>0</v>
      </c>
      <c r="BC67" s="114">
        <f t="shared" si="20"/>
        <v>0</v>
      </c>
      <c r="BD67" s="115">
        <f t="shared" si="20"/>
        <v>25</v>
      </c>
      <c r="BE67" s="115">
        <f t="shared" si="20"/>
        <v>0</v>
      </c>
      <c r="BF67" s="114">
        <f t="shared" si="20"/>
        <v>2054868</v>
      </c>
      <c r="BG67" s="114">
        <f t="shared" si="20"/>
        <v>14607</v>
      </c>
      <c r="BH67" s="115">
        <f t="shared" si="20"/>
        <v>155</v>
      </c>
      <c r="BI67" s="115">
        <f t="shared" si="20"/>
        <v>150</v>
      </c>
      <c r="BJ67" s="114">
        <f t="shared" si="20"/>
        <v>249892</v>
      </c>
      <c r="BK67" s="114">
        <f t="shared" si="20"/>
        <v>67137</v>
      </c>
      <c r="BL67" s="115">
        <f t="shared" si="20"/>
        <v>0</v>
      </c>
      <c r="BM67" s="115">
        <f t="shared" si="20"/>
        <v>0</v>
      </c>
      <c r="BN67" s="114">
        <f t="shared" si="20"/>
        <v>0</v>
      </c>
      <c r="BO67" s="114">
        <f t="shared" si="20"/>
        <v>0</v>
      </c>
      <c r="BP67" s="115">
        <f t="shared" si="20"/>
        <v>579</v>
      </c>
      <c r="BQ67" s="115">
        <f t="shared" si="20"/>
        <v>250</v>
      </c>
      <c r="BR67" s="114">
        <f t="shared" si="20"/>
        <v>195931</v>
      </c>
      <c r="BS67" s="114">
        <f t="shared" si="20"/>
        <v>872</v>
      </c>
      <c r="BT67" s="115">
        <f t="shared" si="20"/>
        <v>0</v>
      </c>
      <c r="BU67" s="115">
        <f t="shared" si="20"/>
        <v>0</v>
      </c>
      <c r="BV67" s="114">
        <f t="shared" si="20"/>
        <v>0</v>
      </c>
      <c r="BW67" s="114">
        <f t="shared" si="20"/>
        <v>0</v>
      </c>
      <c r="BX67" s="115">
        <f t="shared" si="20"/>
        <v>0</v>
      </c>
      <c r="BY67" s="115">
        <f t="shared" si="20"/>
        <v>0</v>
      </c>
      <c r="BZ67" s="114">
        <f t="shared" si="20"/>
        <v>0</v>
      </c>
      <c r="CA67" s="114">
        <f t="shared" si="20"/>
        <v>0</v>
      </c>
      <c r="CB67" s="115">
        <f t="shared" si="20"/>
        <v>89</v>
      </c>
      <c r="CC67" s="115">
        <f t="shared" si="20"/>
        <v>148</v>
      </c>
      <c r="CD67" s="114">
        <f t="shared" si="20"/>
        <v>0</v>
      </c>
      <c r="CE67" s="114">
        <f t="shared" si="20"/>
        <v>0</v>
      </c>
      <c r="CF67" s="115">
        <f t="shared" si="20"/>
        <v>0</v>
      </c>
      <c r="CG67" s="115">
        <f t="shared" si="20"/>
        <v>0</v>
      </c>
      <c r="CH67" s="114">
        <f t="shared" si="20"/>
        <v>-30738</v>
      </c>
      <c r="CI67" s="114">
        <f t="shared" si="20"/>
        <v>0</v>
      </c>
      <c r="CJ67" s="115">
        <f t="shared" si="20"/>
        <v>1077</v>
      </c>
      <c r="CK67" s="115">
        <f t="shared" si="20"/>
        <v>1919</v>
      </c>
      <c r="CL67" s="114">
        <f t="shared" si="20"/>
        <v>9320908</v>
      </c>
      <c r="CM67" s="114">
        <f t="shared" si="20"/>
        <v>378653</v>
      </c>
      <c r="CN67" s="116"/>
      <c r="CO67" s="116"/>
      <c r="CP67" s="116"/>
      <c r="CQ67" s="116"/>
      <c r="CR67" s="116"/>
      <c r="CS67" s="116"/>
      <c r="CT67" s="110"/>
      <c r="CU67" s="111"/>
      <c r="CV67" s="111"/>
      <c r="CW67" s="110"/>
      <c r="CX67" s="110"/>
      <c r="CY67" s="111"/>
      <c r="CZ67" s="111"/>
      <c r="DA67" s="111"/>
      <c r="DB67" s="114"/>
      <c r="DC67" s="116"/>
      <c r="DD67" s="210"/>
    </row>
    <row r="68" spans="2:1477" s="69" customFormat="1">
      <c r="B68" s="67" t="s">
        <v>0</v>
      </c>
      <c r="C68" s="67" t="s">
        <v>443</v>
      </c>
      <c r="D68" s="67" t="s">
        <v>444</v>
      </c>
      <c r="E68" s="68">
        <v>45399</v>
      </c>
      <c r="F68" s="67" t="s">
        <v>721</v>
      </c>
      <c r="G68" s="158" t="s">
        <v>725</v>
      </c>
      <c r="H68" s="187">
        <v>1</v>
      </c>
      <c r="I68" s="69">
        <v>0</v>
      </c>
      <c r="J68" s="69">
        <v>180</v>
      </c>
      <c r="K68" s="69">
        <v>256</v>
      </c>
      <c r="L68" s="69">
        <v>256</v>
      </c>
      <c r="M68" s="186">
        <f>IF(J68 = 0,0,(L68-AH68-AI68)/J68)</f>
        <v>1.1388888888888888</v>
      </c>
      <c r="N68" s="69">
        <f>IF(G68&lt;&gt;"",IF(M68&lt;=1.2,1,0),0)</f>
        <v>1</v>
      </c>
      <c r="O68" s="69">
        <v>0</v>
      </c>
      <c r="P68" s="69">
        <v>0</v>
      </c>
      <c r="Q68" s="69">
        <v>0</v>
      </c>
      <c r="R68" s="69">
        <v>51</v>
      </c>
      <c r="S68" s="69">
        <v>25</v>
      </c>
      <c r="T68" s="190">
        <v>2930266</v>
      </c>
      <c r="U68" s="190">
        <v>50000</v>
      </c>
      <c r="V68" s="190">
        <v>2880266</v>
      </c>
      <c r="W68" s="190">
        <v>2930266</v>
      </c>
      <c r="X68" s="190">
        <v>2970891</v>
      </c>
      <c r="Y68" s="190">
        <v>0</v>
      </c>
      <c r="Z68" s="190">
        <v>0</v>
      </c>
      <c r="AA68" s="190">
        <v>0</v>
      </c>
      <c r="AB68" s="190">
        <v>2970891</v>
      </c>
      <c r="AC68" s="190">
        <v>2968577</v>
      </c>
      <c r="AD68" s="186">
        <f>IF(V68=0,0,AC68/V68)</f>
        <v>1.0306607098094411</v>
      </c>
      <c r="AE68" s="69">
        <f>IF(AD68 &lt;=1.1,1,0)</f>
        <v>1</v>
      </c>
      <c r="AF68" s="190">
        <v>-2313</v>
      </c>
      <c r="AG68" s="190">
        <v>0</v>
      </c>
      <c r="AH68" s="69">
        <v>28</v>
      </c>
      <c r="AI68" s="69">
        <v>23</v>
      </c>
      <c r="AJ68" s="69">
        <v>0</v>
      </c>
      <c r="AK68" s="69">
        <v>0</v>
      </c>
      <c r="AL68" s="80">
        <v>0</v>
      </c>
      <c r="AM68" s="80">
        <v>0</v>
      </c>
      <c r="AN68" s="69">
        <v>0</v>
      </c>
      <c r="AO68" s="69">
        <v>0</v>
      </c>
      <c r="AP68" s="80">
        <v>990</v>
      </c>
      <c r="AQ68" s="80">
        <v>0</v>
      </c>
      <c r="AR68" s="69">
        <v>0</v>
      </c>
      <c r="AS68" s="69">
        <v>0</v>
      </c>
      <c r="AT68" s="80">
        <v>0</v>
      </c>
      <c r="AU68" s="80">
        <v>0</v>
      </c>
      <c r="AV68" s="69">
        <v>0</v>
      </c>
      <c r="AW68" s="69">
        <v>0</v>
      </c>
      <c r="AX68" s="80">
        <v>0</v>
      </c>
      <c r="AY68" s="80">
        <v>0</v>
      </c>
      <c r="AZ68" s="69">
        <v>0</v>
      </c>
      <c r="BA68" s="69">
        <v>0</v>
      </c>
      <c r="BB68" s="80">
        <v>0</v>
      </c>
      <c r="BC68" s="80">
        <v>0</v>
      </c>
      <c r="BD68" s="69">
        <v>0</v>
      </c>
      <c r="BE68" s="69">
        <v>0</v>
      </c>
      <c r="BF68" s="80">
        <v>0</v>
      </c>
      <c r="BG68" s="80">
        <v>0</v>
      </c>
      <c r="BH68" s="69">
        <v>0</v>
      </c>
      <c r="BI68" s="69">
        <v>0</v>
      </c>
      <c r="BJ68" s="80">
        <v>17954</v>
      </c>
      <c r="BK68" s="80">
        <v>0</v>
      </c>
      <c r="BL68" s="69">
        <v>0</v>
      </c>
      <c r="BM68" s="69">
        <v>0</v>
      </c>
      <c r="BN68" s="80">
        <v>0</v>
      </c>
      <c r="BO68" s="80">
        <v>0</v>
      </c>
      <c r="BP68" s="69">
        <v>0</v>
      </c>
      <c r="BQ68" s="69">
        <v>25</v>
      </c>
      <c r="BR68" s="80">
        <v>0</v>
      </c>
      <c r="BS68" s="80">
        <v>0</v>
      </c>
      <c r="BT68" s="69">
        <v>0</v>
      </c>
      <c r="BU68" s="69">
        <v>0</v>
      </c>
      <c r="BV68" s="80">
        <v>0</v>
      </c>
      <c r="BW68" s="80">
        <v>0</v>
      </c>
      <c r="BX68" s="69">
        <v>0</v>
      </c>
      <c r="BY68" s="69">
        <v>0</v>
      </c>
      <c r="BZ68" s="80">
        <v>0</v>
      </c>
      <c r="CA68" s="80">
        <v>0</v>
      </c>
      <c r="CB68" s="69">
        <v>0</v>
      </c>
      <c r="CC68" s="69">
        <v>0</v>
      </c>
      <c r="CD68" s="80">
        <v>0</v>
      </c>
      <c r="CE68" s="80">
        <v>0</v>
      </c>
      <c r="CF68" s="69">
        <v>0</v>
      </c>
      <c r="CG68" s="69">
        <v>0</v>
      </c>
      <c r="CH68" s="80">
        <v>0</v>
      </c>
      <c r="CI68" s="80">
        <v>0</v>
      </c>
      <c r="CJ68" s="69">
        <v>0</v>
      </c>
      <c r="CK68" s="69">
        <v>25</v>
      </c>
      <c r="CL68" s="80">
        <v>18944</v>
      </c>
      <c r="CM68" s="80">
        <v>0</v>
      </c>
      <c r="CN68" s="67" t="s">
        <v>527</v>
      </c>
      <c r="CO68" s="67" t="s">
        <v>528</v>
      </c>
      <c r="CP68" s="67" t="s">
        <v>514</v>
      </c>
      <c r="CQ68" s="67" t="s">
        <v>514</v>
      </c>
      <c r="CR68" s="67" t="s">
        <v>514</v>
      </c>
      <c r="CS68" s="67" t="s">
        <v>514</v>
      </c>
      <c r="CT68" s="68">
        <v>45945</v>
      </c>
      <c r="CU68" s="67" t="s">
        <v>727</v>
      </c>
      <c r="CV68" s="67" t="s">
        <v>724</v>
      </c>
      <c r="CW68" s="68" t="s">
        <v>168</v>
      </c>
      <c r="CX68" s="68">
        <v>45837</v>
      </c>
      <c r="CY68" s="67" t="s">
        <v>721</v>
      </c>
      <c r="CZ68" s="67" t="s">
        <v>730</v>
      </c>
      <c r="DA68" s="67" t="s">
        <v>736</v>
      </c>
      <c r="DB68" s="81">
        <v>2593407.4</v>
      </c>
      <c r="DC68" s="67"/>
      <c r="DD68" s="67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</row>
    <row r="69" spans="2:1477" s="69" customFormat="1">
      <c r="B69" s="67" t="s">
        <v>0</v>
      </c>
      <c r="C69" s="67" t="s">
        <v>445</v>
      </c>
      <c r="D69" s="67" t="s">
        <v>446</v>
      </c>
      <c r="E69" s="68">
        <v>44713</v>
      </c>
      <c r="F69" s="67" t="s">
        <v>721</v>
      </c>
      <c r="G69" s="158" t="s">
        <v>726</v>
      </c>
      <c r="H69" s="187">
        <v>1</v>
      </c>
      <c r="I69" s="69">
        <v>0</v>
      </c>
      <c r="J69" s="69">
        <v>609</v>
      </c>
      <c r="K69" s="69">
        <v>992</v>
      </c>
      <c r="L69" s="69">
        <v>992</v>
      </c>
      <c r="M69" s="186">
        <f t="shared" ref="M69:M73" si="21">IF(J69 = 0,0,(L69-AH69-AI69)/J69)</f>
        <v>1.2791461412151068</v>
      </c>
      <c r="N69" s="69">
        <f t="shared" ref="N69:N73" si="22">IF(G69&lt;&gt;"",IF(M69&lt;=1.2,1,0),0)</f>
        <v>0</v>
      </c>
      <c r="O69" s="69">
        <v>0</v>
      </c>
      <c r="P69" s="69">
        <v>0</v>
      </c>
      <c r="Q69" s="69">
        <v>0</v>
      </c>
      <c r="R69" s="69">
        <v>123</v>
      </c>
      <c r="S69" s="69">
        <v>260</v>
      </c>
      <c r="T69" s="190">
        <v>8601469</v>
      </c>
      <c r="U69" s="190">
        <v>80882</v>
      </c>
      <c r="V69" s="190">
        <v>8520588</v>
      </c>
      <c r="W69" s="190">
        <v>8601469</v>
      </c>
      <c r="X69" s="190">
        <v>8734394</v>
      </c>
      <c r="Y69" s="190">
        <v>0</v>
      </c>
      <c r="Z69" s="190">
        <v>0</v>
      </c>
      <c r="AA69" s="190">
        <v>0</v>
      </c>
      <c r="AB69" s="190">
        <v>8734394</v>
      </c>
      <c r="AC69" s="190">
        <v>8453915</v>
      </c>
      <c r="AD69" s="186">
        <f t="shared" ref="AD69:AD73" si="23">IF(V69=0,0,AC69/V69)</f>
        <v>0.99217507054677445</v>
      </c>
      <c r="AE69" s="69">
        <f t="shared" ref="AE69:AE73" si="24">IF(AD69 &lt;=1.1,1,0)</f>
        <v>1</v>
      </c>
      <c r="AF69" s="190">
        <v>-280479</v>
      </c>
      <c r="AG69" s="190">
        <v>0</v>
      </c>
      <c r="AH69" s="69">
        <v>136</v>
      </c>
      <c r="AI69" s="69">
        <v>77</v>
      </c>
      <c r="AJ69" s="69">
        <v>0</v>
      </c>
      <c r="AK69" s="69">
        <v>90</v>
      </c>
      <c r="AL69" s="80">
        <v>0</v>
      </c>
      <c r="AM69" s="80">
        <v>0</v>
      </c>
      <c r="AN69" s="69">
        <v>0</v>
      </c>
      <c r="AO69" s="69">
        <v>80</v>
      </c>
      <c r="AP69" s="80">
        <v>0</v>
      </c>
      <c r="AQ69" s="80">
        <v>0</v>
      </c>
      <c r="AR69" s="69">
        <v>0</v>
      </c>
      <c r="AS69" s="69">
        <v>0</v>
      </c>
      <c r="AT69" s="80">
        <v>0</v>
      </c>
      <c r="AU69" s="80">
        <v>0</v>
      </c>
      <c r="AV69" s="69">
        <v>0</v>
      </c>
      <c r="AW69" s="69">
        <v>0</v>
      </c>
      <c r="AX69" s="80">
        <v>0</v>
      </c>
      <c r="AY69" s="80">
        <v>0</v>
      </c>
      <c r="AZ69" s="69">
        <v>0</v>
      </c>
      <c r="BA69" s="69">
        <v>0</v>
      </c>
      <c r="BB69" s="80">
        <v>0</v>
      </c>
      <c r="BC69" s="80">
        <v>0</v>
      </c>
      <c r="BD69" s="69">
        <v>0</v>
      </c>
      <c r="BE69" s="69">
        <v>0</v>
      </c>
      <c r="BF69" s="80">
        <v>0</v>
      </c>
      <c r="BG69" s="80">
        <v>0</v>
      </c>
      <c r="BH69" s="69">
        <v>0</v>
      </c>
      <c r="BI69" s="69">
        <v>0</v>
      </c>
      <c r="BJ69" s="80">
        <v>0</v>
      </c>
      <c r="BK69" s="80">
        <v>0</v>
      </c>
      <c r="BL69" s="69">
        <v>0</v>
      </c>
      <c r="BM69" s="69">
        <v>0</v>
      </c>
      <c r="BN69" s="80">
        <v>0</v>
      </c>
      <c r="BO69" s="80">
        <v>0</v>
      </c>
      <c r="BP69" s="69">
        <v>0</v>
      </c>
      <c r="BQ69" s="69">
        <v>90</v>
      </c>
      <c r="BR69" s="80">
        <v>0</v>
      </c>
      <c r="BS69" s="80">
        <v>0</v>
      </c>
      <c r="BT69" s="69">
        <v>0</v>
      </c>
      <c r="BU69" s="69">
        <v>0</v>
      </c>
      <c r="BV69" s="80">
        <v>0</v>
      </c>
      <c r="BW69" s="80">
        <v>0</v>
      </c>
      <c r="BX69" s="69">
        <v>0</v>
      </c>
      <c r="BY69" s="69">
        <v>0</v>
      </c>
      <c r="BZ69" s="80">
        <v>0</v>
      </c>
      <c r="CA69" s="80">
        <v>0</v>
      </c>
      <c r="CB69" s="69">
        <v>0</v>
      </c>
      <c r="CC69" s="69">
        <v>0</v>
      </c>
      <c r="CD69" s="80">
        <v>0</v>
      </c>
      <c r="CE69" s="80">
        <v>0</v>
      </c>
      <c r="CF69" s="69">
        <v>0</v>
      </c>
      <c r="CG69" s="69">
        <v>0</v>
      </c>
      <c r="CH69" s="80">
        <v>0</v>
      </c>
      <c r="CI69" s="80">
        <v>0</v>
      </c>
      <c r="CJ69" s="69">
        <v>0</v>
      </c>
      <c r="CK69" s="69">
        <v>260</v>
      </c>
      <c r="CL69" s="80">
        <v>0</v>
      </c>
      <c r="CM69" s="80">
        <v>0</v>
      </c>
      <c r="CN69" s="67" t="s">
        <v>550</v>
      </c>
      <c r="CO69" s="67" t="s">
        <v>551</v>
      </c>
      <c r="CP69" s="67" t="s">
        <v>514</v>
      </c>
      <c r="CQ69" s="67" t="s">
        <v>514</v>
      </c>
      <c r="CR69" s="67" t="s">
        <v>514</v>
      </c>
      <c r="CS69" s="67" t="s">
        <v>514</v>
      </c>
      <c r="CT69" s="68">
        <v>45905</v>
      </c>
      <c r="CU69" s="67" t="s">
        <v>723</v>
      </c>
      <c r="CV69" s="67" t="s">
        <v>724</v>
      </c>
      <c r="CW69" s="68" t="s">
        <v>168</v>
      </c>
      <c r="CX69" s="68">
        <v>45779</v>
      </c>
      <c r="CY69" s="67" t="s">
        <v>721</v>
      </c>
      <c r="CZ69" s="67" t="s">
        <v>730</v>
      </c>
      <c r="DA69" s="67" t="s">
        <v>736</v>
      </c>
      <c r="DB69" s="81">
        <v>8397276.4199999999</v>
      </c>
      <c r="DC69" s="67" t="s">
        <v>552</v>
      </c>
      <c r="DD69" s="67" t="s">
        <v>553</v>
      </c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</row>
    <row r="70" spans="2:1477" s="69" customFormat="1">
      <c r="B70" s="67" t="s">
        <v>0</v>
      </c>
      <c r="C70" s="67" t="s">
        <v>210</v>
      </c>
      <c r="D70" s="67" t="s">
        <v>211</v>
      </c>
      <c r="E70" s="68">
        <v>44972</v>
      </c>
      <c r="F70" s="67" t="s">
        <v>729</v>
      </c>
      <c r="G70" s="158" t="s">
        <v>728</v>
      </c>
      <c r="H70" s="187">
        <v>1</v>
      </c>
      <c r="I70" s="69">
        <v>2</v>
      </c>
      <c r="J70" s="69">
        <v>280</v>
      </c>
      <c r="K70" s="69">
        <v>645</v>
      </c>
      <c r="L70" s="69">
        <v>645</v>
      </c>
      <c r="M70" s="186">
        <f t="shared" si="21"/>
        <v>1.5107142857142857</v>
      </c>
      <c r="N70" s="69">
        <f t="shared" si="22"/>
        <v>0</v>
      </c>
      <c r="O70" s="69">
        <v>0</v>
      </c>
      <c r="P70" s="69">
        <v>0</v>
      </c>
      <c r="Q70" s="69">
        <v>0</v>
      </c>
      <c r="R70" s="69">
        <v>119</v>
      </c>
      <c r="S70" s="69">
        <v>246</v>
      </c>
      <c r="T70" s="190">
        <v>1676236</v>
      </c>
      <c r="U70" s="190">
        <v>50000</v>
      </c>
      <c r="V70" s="190">
        <v>1626236</v>
      </c>
      <c r="W70" s="190">
        <v>1744958</v>
      </c>
      <c r="X70" s="190">
        <v>1814629</v>
      </c>
      <c r="Y70" s="190">
        <v>0</v>
      </c>
      <c r="Z70" s="190">
        <v>0</v>
      </c>
      <c r="AA70" s="190">
        <v>0</v>
      </c>
      <c r="AB70" s="190">
        <v>1814629</v>
      </c>
      <c r="AC70" s="190">
        <v>1814629</v>
      </c>
      <c r="AD70" s="186">
        <f t="shared" si="23"/>
        <v>1.1158460395662131</v>
      </c>
      <c r="AE70" s="69">
        <f t="shared" si="24"/>
        <v>0</v>
      </c>
      <c r="AF70" s="190">
        <v>0</v>
      </c>
      <c r="AG70" s="190">
        <v>68722</v>
      </c>
      <c r="AH70" s="69">
        <v>137</v>
      </c>
      <c r="AI70" s="69">
        <v>85</v>
      </c>
      <c r="AJ70" s="69">
        <v>0</v>
      </c>
      <c r="AK70" s="69">
        <v>2</v>
      </c>
      <c r="AL70" s="80">
        <v>81415</v>
      </c>
      <c r="AM70" s="80">
        <v>0</v>
      </c>
      <c r="AN70" s="69">
        <v>0</v>
      </c>
      <c r="AO70" s="69">
        <v>141</v>
      </c>
      <c r="AP70" s="80">
        <v>31490</v>
      </c>
      <c r="AQ70" s="80">
        <v>0</v>
      </c>
      <c r="AR70" s="69">
        <v>0</v>
      </c>
      <c r="AS70" s="69">
        <v>0</v>
      </c>
      <c r="AT70" s="80">
        <v>0</v>
      </c>
      <c r="AU70" s="80">
        <v>0</v>
      </c>
      <c r="AV70" s="69">
        <v>0</v>
      </c>
      <c r="AW70" s="69">
        <v>0</v>
      </c>
      <c r="AX70" s="80">
        <v>0</v>
      </c>
      <c r="AY70" s="80">
        <v>0</v>
      </c>
      <c r="AZ70" s="69">
        <v>0</v>
      </c>
      <c r="BA70" s="69">
        <v>0</v>
      </c>
      <c r="BB70" s="80">
        <v>0</v>
      </c>
      <c r="BC70" s="80">
        <v>0</v>
      </c>
      <c r="BD70" s="69">
        <v>0</v>
      </c>
      <c r="BE70" s="69">
        <v>0</v>
      </c>
      <c r="BF70" s="80">
        <v>0</v>
      </c>
      <c r="BG70" s="80">
        <v>0</v>
      </c>
      <c r="BH70" s="69">
        <v>0</v>
      </c>
      <c r="BI70" s="69">
        <v>0</v>
      </c>
      <c r="BJ70" s="80">
        <v>0</v>
      </c>
      <c r="BK70" s="80">
        <v>0</v>
      </c>
      <c r="BL70" s="69">
        <v>0</v>
      </c>
      <c r="BM70" s="69">
        <v>0</v>
      </c>
      <c r="BN70" s="80">
        <v>0</v>
      </c>
      <c r="BO70" s="80">
        <v>0</v>
      </c>
      <c r="BP70" s="69">
        <v>0</v>
      </c>
      <c r="BQ70" s="69">
        <v>103</v>
      </c>
      <c r="BR70" s="80">
        <v>0</v>
      </c>
      <c r="BS70" s="80">
        <v>0</v>
      </c>
      <c r="BT70" s="69">
        <v>0</v>
      </c>
      <c r="BU70" s="69">
        <v>0</v>
      </c>
      <c r="BV70" s="80">
        <v>0</v>
      </c>
      <c r="BW70" s="80">
        <v>0</v>
      </c>
      <c r="BX70" s="69">
        <v>0</v>
      </c>
      <c r="BY70" s="69">
        <v>0</v>
      </c>
      <c r="BZ70" s="80">
        <v>0</v>
      </c>
      <c r="CA70" s="80">
        <v>0</v>
      </c>
      <c r="CB70" s="69">
        <v>0</v>
      </c>
      <c r="CC70" s="69">
        <v>0</v>
      </c>
      <c r="CD70" s="80">
        <v>0</v>
      </c>
      <c r="CE70" s="80">
        <v>0</v>
      </c>
      <c r="CF70" s="69">
        <v>0</v>
      </c>
      <c r="CG70" s="69">
        <v>0</v>
      </c>
      <c r="CH70" s="80">
        <v>0</v>
      </c>
      <c r="CI70" s="80">
        <v>0</v>
      </c>
      <c r="CJ70" s="69">
        <v>0</v>
      </c>
      <c r="CK70" s="69">
        <v>246</v>
      </c>
      <c r="CL70" s="80">
        <v>112905</v>
      </c>
      <c r="CM70" s="80">
        <v>0</v>
      </c>
      <c r="CN70" s="67" t="s">
        <v>554</v>
      </c>
      <c r="CO70" s="67" t="s">
        <v>555</v>
      </c>
      <c r="CP70" s="67" t="s">
        <v>514</v>
      </c>
      <c r="CQ70" s="67" t="s">
        <v>514</v>
      </c>
      <c r="CR70" s="67" t="s">
        <v>514</v>
      </c>
      <c r="CS70" s="67" t="s">
        <v>514</v>
      </c>
      <c r="CT70" s="68">
        <v>45905</v>
      </c>
      <c r="CU70" s="67" t="s">
        <v>723</v>
      </c>
      <c r="CV70" s="67" t="s">
        <v>724</v>
      </c>
      <c r="CW70" s="68" t="s">
        <v>168</v>
      </c>
      <c r="CX70" s="68">
        <v>45845</v>
      </c>
      <c r="CY70" s="67" t="s">
        <v>723</v>
      </c>
      <c r="CZ70" s="67" t="s">
        <v>724</v>
      </c>
      <c r="DA70" s="67" t="s">
        <v>410</v>
      </c>
      <c r="DB70" s="81">
        <v>2494427.5</v>
      </c>
      <c r="DC70" s="67"/>
      <c r="DD70" s="67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</row>
    <row r="71" spans="2:1477" s="69" customFormat="1">
      <c r="B71" s="67" t="s">
        <v>0</v>
      </c>
      <c r="C71" s="67" t="s">
        <v>488</v>
      </c>
      <c r="D71" s="67" t="s">
        <v>489</v>
      </c>
      <c r="E71" s="68">
        <v>45008</v>
      </c>
      <c r="F71" s="67" t="s">
        <v>729</v>
      </c>
      <c r="G71" s="158" t="s">
        <v>728</v>
      </c>
      <c r="H71" s="187">
        <v>1</v>
      </c>
      <c r="I71" s="69">
        <v>0</v>
      </c>
      <c r="J71" s="69">
        <v>550</v>
      </c>
      <c r="K71" s="69">
        <v>717</v>
      </c>
      <c r="L71" s="69">
        <v>717</v>
      </c>
      <c r="M71" s="186">
        <f t="shared" si="21"/>
        <v>1.1636363636363636</v>
      </c>
      <c r="N71" s="69">
        <f t="shared" si="22"/>
        <v>1</v>
      </c>
      <c r="O71" s="69">
        <v>0</v>
      </c>
      <c r="P71" s="69">
        <v>0</v>
      </c>
      <c r="Q71" s="69">
        <v>0</v>
      </c>
      <c r="R71" s="69">
        <v>167</v>
      </c>
      <c r="S71" s="69">
        <v>0</v>
      </c>
      <c r="T71" s="190">
        <v>9409691</v>
      </c>
      <c r="U71" s="190">
        <v>88302</v>
      </c>
      <c r="V71" s="190">
        <v>9321389</v>
      </c>
      <c r="W71" s="190">
        <v>9409691</v>
      </c>
      <c r="X71" s="190">
        <v>9709502</v>
      </c>
      <c r="Y71" s="190">
        <v>0</v>
      </c>
      <c r="Z71" s="190">
        <v>0</v>
      </c>
      <c r="AA71" s="190">
        <v>0</v>
      </c>
      <c r="AB71" s="190">
        <v>9709502</v>
      </c>
      <c r="AC71" s="190">
        <v>9670685</v>
      </c>
      <c r="AD71" s="186">
        <f t="shared" si="23"/>
        <v>1.037472526894865</v>
      </c>
      <c r="AE71" s="69">
        <f t="shared" si="24"/>
        <v>1</v>
      </c>
      <c r="AF71" s="190">
        <v>-38817</v>
      </c>
      <c r="AG71" s="190">
        <v>0</v>
      </c>
      <c r="AH71" s="69">
        <v>27</v>
      </c>
      <c r="AI71" s="69">
        <v>50</v>
      </c>
      <c r="AJ71" s="69">
        <v>0</v>
      </c>
      <c r="AK71" s="69">
        <v>0</v>
      </c>
      <c r="AL71" s="80">
        <v>0</v>
      </c>
      <c r="AM71" s="80">
        <v>0</v>
      </c>
      <c r="AN71" s="69">
        <v>90</v>
      </c>
      <c r="AO71" s="69">
        <v>0</v>
      </c>
      <c r="AP71" s="80">
        <v>0</v>
      </c>
      <c r="AQ71" s="80">
        <v>0</v>
      </c>
      <c r="AR71" s="69">
        <v>0</v>
      </c>
      <c r="AS71" s="69">
        <v>0</v>
      </c>
      <c r="AT71" s="80">
        <v>0</v>
      </c>
      <c r="AU71" s="80">
        <v>0</v>
      </c>
      <c r="AV71" s="69">
        <v>0</v>
      </c>
      <c r="AW71" s="69">
        <v>0</v>
      </c>
      <c r="AX71" s="80">
        <v>0</v>
      </c>
      <c r="AY71" s="80">
        <v>0</v>
      </c>
      <c r="AZ71" s="69">
        <v>0</v>
      </c>
      <c r="BA71" s="69">
        <v>0</v>
      </c>
      <c r="BB71" s="80">
        <v>0</v>
      </c>
      <c r="BC71" s="80">
        <v>0</v>
      </c>
      <c r="BD71" s="69">
        <v>0</v>
      </c>
      <c r="BE71" s="69">
        <v>0</v>
      </c>
      <c r="BF71" s="80">
        <v>0</v>
      </c>
      <c r="BG71" s="80">
        <v>0</v>
      </c>
      <c r="BH71" s="69">
        <v>0</v>
      </c>
      <c r="BI71" s="69">
        <v>0</v>
      </c>
      <c r="BJ71" s="80">
        <v>0</v>
      </c>
      <c r="BK71" s="80">
        <v>0</v>
      </c>
      <c r="BL71" s="69">
        <v>0</v>
      </c>
      <c r="BM71" s="69">
        <v>0</v>
      </c>
      <c r="BN71" s="80">
        <v>0</v>
      </c>
      <c r="BO71" s="80">
        <v>0</v>
      </c>
      <c r="BP71" s="69">
        <v>0</v>
      </c>
      <c r="BQ71" s="69">
        <v>0</v>
      </c>
      <c r="BR71" s="80">
        <v>0</v>
      </c>
      <c r="BS71" s="80">
        <v>0</v>
      </c>
      <c r="BT71" s="69">
        <v>0</v>
      </c>
      <c r="BU71" s="69">
        <v>0</v>
      </c>
      <c r="BV71" s="80">
        <v>0</v>
      </c>
      <c r="BW71" s="80">
        <v>0</v>
      </c>
      <c r="BX71" s="69">
        <v>0</v>
      </c>
      <c r="BY71" s="69">
        <v>0</v>
      </c>
      <c r="BZ71" s="80">
        <v>0</v>
      </c>
      <c r="CA71" s="80">
        <v>0</v>
      </c>
      <c r="CB71" s="69">
        <v>0</v>
      </c>
      <c r="CC71" s="69">
        <v>0</v>
      </c>
      <c r="CD71" s="80">
        <v>0</v>
      </c>
      <c r="CE71" s="80">
        <v>0</v>
      </c>
      <c r="CF71" s="69">
        <v>0</v>
      </c>
      <c r="CG71" s="69">
        <v>0</v>
      </c>
      <c r="CH71" s="80">
        <v>0</v>
      </c>
      <c r="CI71" s="80">
        <v>0</v>
      </c>
      <c r="CJ71" s="69">
        <v>90</v>
      </c>
      <c r="CK71" s="69">
        <v>0</v>
      </c>
      <c r="CL71" s="80">
        <v>0</v>
      </c>
      <c r="CM71" s="80">
        <v>0</v>
      </c>
      <c r="CN71" s="67" t="s">
        <v>550</v>
      </c>
      <c r="CO71" s="67" t="s">
        <v>551</v>
      </c>
      <c r="CP71" s="67" t="s">
        <v>514</v>
      </c>
      <c r="CQ71" s="67" t="s">
        <v>514</v>
      </c>
      <c r="CR71" s="67" t="s">
        <v>514</v>
      </c>
      <c r="CS71" s="67" t="s">
        <v>514</v>
      </c>
      <c r="CT71" s="68">
        <v>45945</v>
      </c>
      <c r="CU71" s="67" t="s">
        <v>727</v>
      </c>
      <c r="CV71" s="67" t="s">
        <v>724</v>
      </c>
      <c r="CW71" s="68" t="s">
        <v>168</v>
      </c>
      <c r="CX71" s="68">
        <v>45799</v>
      </c>
      <c r="CY71" s="67" t="s">
        <v>721</v>
      </c>
      <c r="CZ71" s="67" t="s">
        <v>730</v>
      </c>
      <c r="DA71" s="67" t="s">
        <v>736</v>
      </c>
      <c r="DB71" s="81">
        <v>8868810.4499999993</v>
      </c>
      <c r="DC71" s="67" t="s">
        <v>552</v>
      </c>
      <c r="DD71" s="67" t="s">
        <v>553</v>
      </c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</row>
    <row r="72" spans="2:1477" s="69" customFormat="1">
      <c r="B72" s="67" t="s">
        <v>0</v>
      </c>
      <c r="C72" s="67" t="s">
        <v>447</v>
      </c>
      <c r="D72" s="67" t="s">
        <v>448</v>
      </c>
      <c r="E72" s="68">
        <v>45008</v>
      </c>
      <c r="F72" s="67" t="s">
        <v>729</v>
      </c>
      <c r="G72" s="158" t="s">
        <v>728</v>
      </c>
      <c r="H72" s="187">
        <v>1</v>
      </c>
      <c r="I72" s="69">
        <v>0</v>
      </c>
      <c r="J72" s="69">
        <v>490</v>
      </c>
      <c r="K72" s="69">
        <v>785</v>
      </c>
      <c r="L72" s="69">
        <v>780</v>
      </c>
      <c r="M72" s="186">
        <f t="shared" si="21"/>
        <v>1.0326530612244897</v>
      </c>
      <c r="N72" s="69">
        <f t="shared" si="22"/>
        <v>1</v>
      </c>
      <c r="O72" s="69">
        <v>5</v>
      </c>
      <c r="P72" s="69">
        <v>0</v>
      </c>
      <c r="Q72" s="69">
        <v>0</v>
      </c>
      <c r="R72" s="69">
        <v>205</v>
      </c>
      <c r="S72" s="69">
        <v>90</v>
      </c>
      <c r="T72" s="190">
        <v>11213775</v>
      </c>
      <c r="U72" s="190">
        <v>111419</v>
      </c>
      <c r="V72" s="190">
        <v>11102356</v>
      </c>
      <c r="W72" s="190">
        <v>11213775</v>
      </c>
      <c r="X72" s="190">
        <v>11321495</v>
      </c>
      <c r="Y72" s="190">
        <v>0</v>
      </c>
      <c r="Z72" s="190">
        <v>0</v>
      </c>
      <c r="AA72" s="190">
        <v>0</v>
      </c>
      <c r="AB72" s="190">
        <v>11321495</v>
      </c>
      <c r="AC72" s="190">
        <v>11257290</v>
      </c>
      <c r="AD72" s="186">
        <f t="shared" si="23"/>
        <v>1.0139550560259463</v>
      </c>
      <c r="AE72" s="69">
        <f t="shared" si="24"/>
        <v>1</v>
      </c>
      <c r="AF72" s="190">
        <v>-64205</v>
      </c>
      <c r="AG72" s="190">
        <v>0</v>
      </c>
      <c r="AH72" s="69">
        <v>208</v>
      </c>
      <c r="AI72" s="69">
        <v>66</v>
      </c>
      <c r="AJ72" s="69">
        <v>0</v>
      </c>
      <c r="AK72" s="69">
        <v>0</v>
      </c>
      <c r="AL72" s="80">
        <v>0</v>
      </c>
      <c r="AM72" s="80">
        <v>0</v>
      </c>
      <c r="AN72" s="69">
        <v>0</v>
      </c>
      <c r="AO72" s="69">
        <v>0</v>
      </c>
      <c r="AP72" s="80">
        <v>0</v>
      </c>
      <c r="AQ72" s="80">
        <v>0</v>
      </c>
      <c r="AR72" s="69">
        <v>0</v>
      </c>
      <c r="AS72" s="69">
        <v>0</v>
      </c>
      <c r="AT72" s="80">
        <v>0</v>
      </c>
      <c r="AU72" s="80">
        <v>0</v>
      </c>
      <c r="AV72" s="69">
        <v>0</v>
      </c>
      <c r="AW72" s="69">
        <v>0</v>
      </c>
      <c r="AX72" s="80">
        <v>0</v>
      </c>
      <c r="AY72" s="80">
        <v>0</v>
      </c>
      <c r="AZ72" s="69">
        <v>0</v>
      </c>
      <c r="BA72" s="69">
        <v>0</v>
      </c>
      <c r="BB72" s="80">
        <v>0</v>
      </c>
      <c r="BC72" s="80">
        <v>0</v>
      </c>
      <c r="BD72" s="69">
        <v>21</v>
      </c>
      <c r="BE72" s="69">
        <v>0</v>
      </c>
      <c r="BF72" s="80">
        <v>0</v>
      </c>
      <c r="BG72" s="80">
        <v>0</v>
      </c>
      <c r="BH72" s="69">
        <v>0</v>
      </c>
      <c r="BI72" s="69">
        <v>0</v>
      </c>
      <c r="BJ72" s="80">
        <v>0</v>
      </c>
      <c r="BK72" s="80">
        <v>0</v>
      </c>
      <c r="BL72" s="69">
        <v>0</v>
      </c>
      <c r="BM72" s="69">
        <v>0</v>
      </c>
      <c r="BN72" s="80">
        <v>0</v>
      </c>
      <c r="BO72" s="80">
        <v>0</v>
      </c>
      <c r="BP72" s="69">
        <v>0</v>
      </c>
      <c r="BQ72" s="69">
        <v>180</v>
      </c>
      <c r="BR72" s="80">
        <v>0</v>
      </c>
      <c r="BS72" s="80">
        <v>0</v>
      </c>
      <c r="BT72" s="69">
        <v>0</v>
      </c>
      <c r="BU72" s="69">
        <v>0</v>
      </c>
      <c r="BV72" s="80">
        <v>0</v>
      </c>
      <c r="BW72" s="80">
        <v>0</v>
      </c>
      <c r="BX72" s="69">
        <v>0</v>
      </c>
      <c r="BY72" s="69">
        <v>0</v>
      </c>
      <c r="BZ72" s="80">
        <v>0</v>
      </c>
      <c r="CA72" s="80">
        <v>0</v>
      </c>
      <c r="CB72" s="69">
        <v>0</v>
      </c>
      <c r="CC72" s="69">
        <v>0</v>
      </c>
      <c r="CD72" s="80">
        <v>0</v>
      </c>
      <c r="CE72" s="80">
        <v>0</v>
      </c>
      <c r="CF72" s="69">
        <v>0</v>
      </c>
      <c r="CG72" s="69">
        <v>0</v>
      </c>
      <c r="CH72" s="80">
        <v>0</v>
      </c>
      <c r="CI72" s="80">
        <v>0</v>
      </c>
      <c r="CJ72" s="69">
        <v>21</v>
      </c>
      <c r="CK72" s="69">
        <v>180</v>
      </c>
      <c r="CL72" s="80">
        <v>0</v>
      </c>
      <c r="CM72" s="80">
        <v>0</v>
      </c>
      <c r="CN72" s="67" t="s">
        <v>550</v>
      </c>
      <c r="CO72" s="67" t="s">
        <v>551</v>
      </c>
      <c r="CP72" s="67" t="s">
        <v>514</v>
      </c>
      <c r="CQ72" s="67" t="s">
        <v>514</v>
      </c>
      <c r="CR72" s="67" t="s">
        <v>514</v>
      </c>
      <c r="CS72" s="67" t="s">
        <v>514</v>
      </c>
      <c r="CT72" s="68">
        <v>46009</v>
      </c>
      <c r="CU72" s="67" t="s">
        <v>727</v>
      </c>
      <c r="CV72" s="67" t="s">
        <v>724</v>
      </c>
      <c r="CW72" s="68" t="s">
        <v>168</v>
      </c>
      <c r="CX72" s="68">
        <v>45849</v>
      </c>
      <c r="CY72" s="67" t="s">
        <v>723</v>
      </c>
      <c r="CZ72" s="67" t="s">
        <v>724</v>
      </c>
      <c r="DA72" s="67" t="s">
        <v>736</v>
      </c>
      <c r="DB72" s="81">
        <v>11190658.02</v>
      </c>
      <c r="DC72" s="67" t="s">
        <v>552</v>
      </c>
      <c r="DD72" s="67" t="s">
        <v>553</v>
      </c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</row>
    <row r="73" spans="2:1477" s="69" customFormat="1">
      <c r="B73" s="67" t="s">
        <v>0</v>
      </c>
      <c r="C73" s="67" t="s">
        <v>212</v>
      </c>
      <c r="D73" s="67" t="s">
        <v>213</v>
      </c>
      <c r="E73" s="68">
        <v>43881</v>
      </c>
      <c r="F73" s="67" t="s">
        <v>729</v>
      </c>
      <c r="G73" s="158" t="s">
        <v>722</v>
      </c>
      <c r="H73" s="187">
        <v>2</v>
      </c>
      <c r="I73" s="69">
        <v>15</v>
      </c>
      <c r="J73" s="69">
        <v>830</v>
      </c>
      <c r="K73" s="69">
        <v>1569</v>
      </c>
      <c r="L73" s="69">
        <v>1562</v>
      </c>
      <c r="M73" s="186">
        <f t="shared" si="21"/>
        <v>1.463855421686747</v>
      </c>
      <c r="N73" s="69">
        <f t="shared" si="22"/>
        <v>0</v>
      </c>
      <c r="O73" s="69">
        <v>7</v>
      </c>
      <c r="P73" s="69">
        <v>0</v>
      </c>
      <c r="Q73" s="69">
        <v>0</v>
      </c>
      <c r="R73" s="69">
        <v>739</v>
      </c>
      <c r="S73" s="69">
        <v>0</v>
      </c>
      <c r="T73" s="190">
        <v>17677113</v>
      </c>
      <c r="U73" s="190">
        <v>139633</v>
      </c>
      <c r="V73" s="190">
        <v>17537480</v>
      </c>
      <c r="W73" s="190">
        <v>32771107</v>
      </c>
      <c r="X73" s="190">
        <v>33213700</v>
      </c>
      <c r="Y73" s="190">
        <v>0</v>
      </c>
      <c r="Z73" s="190">
        <v>0</v>
      </c>
      <c r="AA73" s="190">
        <v>0</v>
      </c>
      <c r="AB73" s="190">
        <v>33213700</v>
      </c>
      <c r="AC73" s="190">
        <v>33587618</v>
      </c>
      <c r="AD73" s="186">
        <f t="shared" si="23"/>
        <v>1.9151906659337601</v>
      </c>
      <c r="AE73" s="69">
        <f t="shared" si="24"/>
        <v>0</v>
      </c>
      <c r="AF73" s="190">
        <v>498724</v>
      </c>
      <c r="AG73" s="190">
        <v>15093994</v>
      </c>
      <c r="AH73" s="69">
        <v>241</v>
      </c>
      <c r="AI73" s="69">
        <v>106</v>
      </c>
      <c r="AJ73" s="69">
        <v>29</v>
      </c>
      <c r="AK73" s="69">
        <v>0</v>
      </c>
      <c r="AL73" s="80">
        <v>182603</v>
      </c>
      <c r="AM73" s="80">
        <v>0</v>
      </c>
      <c r="AN73" s="69">
        <v>56</v>
      </c>
      <c r="AO73" s="69">
        <v>0</v>
      </c>
      <c r="AP73" s="80">
        <v>402438</v>
      </c>
      <c r="AQ73" s="80">
        <v>0</v>
      </c>
      <c r="AR73" s="69">
        <v>0</v>
      </c>
      <c r="AS73" s="69">
        <v>0</v>
      </c>
      <c r="AT73" s="80">
        <v>0</v>
      </c>
      <c r="AU73" s="80">
        <v>0</v>
      </c>
      <c r="AV73" s="69">
        <v>0</v>
      </c>
      <c r="AW73" s="69">
        <v>0</v>
      </c>
      <c r="AX73" s="80">
        <v>0</v>
      </c>
      <c r="AY73" s="80">
        <v>0</v>
      </c>
      <c r="AZ73" s="69">
        <v>0</v>
      </c>
      <c r="BA73" s="69">
        <v>0</v>
      </c>
      <c r="BB73" s="80">
        <v>0</v>
      </c>
      <c r="BC73" s="80">
        <v>0</v>
      </c>
      <c r="BD73" s="69">
        <v>307</v>
      </c>
      <c r="BE73" s="69">
        <v>0</v>
      </c>
      <c r="BF73" s="80">
        <v>14608377</v>
      </c>
      <c r="BG73" s="80">
        <v>0</v>
      </c>
      <c r="BH73" s="69">
        <v>0</v>
      </c>
      <c r="BI73" s="69">
        <v>0</v>
      </c>
      <c r="BJ73" s="80">
        <v>0</v>
      </c>
      <c r="BK73" s="80">
        <v>0</v>
      </c>
      <c r="BL73" s="69">
        <v>0</v>
      </c>
      <c r="BM73" s="69">
        <v>0</v>
      </c>
      <c r="BN73" s="80">
        <v>0</v>
      </c>
      <c r="BO73" s="80">
        <v>0</v>
      </c>
      <c r="BP73" s="69">
        <v>0</v>
      </c>
      <c r="BQ73" s="69">
        <v>0</v>
      </c>
      <c r="BR73" s="80">
        <v>36639</v>
      </c>
      <c r="BS73" s="80">
        <v>0</v>
      </c>
      <c r="BT73" s="69">
        <v>0</v>
      </c>
      <c r="BU73" s="69">
        <v>0</v>
      </c>
      <c r="BV73" s="80">
        <v>0</v>
      </c>
      <c r="BW73" s="80">
        <v>0</v>
      </c>
      <c r="BX73" s="69">
        <v>0</v>
      </c>
      <c r="BY73" s="69">
        <v>0</v>
      </c>
      <c r="BZ73" s="80">
        <v>0</v>
      </c>
      <c r="CA73" s="80">
        <v>0</v>
      </c>
      <c r="CB73" s="69">
        <v>0</v>
      </c>
      <c r="CC73" s="69">
        <v>0</v>
      </c>
      <c r="CD73" s="80">
        <v>0</v>
      </c>
      <c r="CE73" s="80">
        <v>0</v>
      </c>
      <c r="CF73" s="69">
        <v>0</v>
      </c>
      <c r="CG73" s="69">
        <v>0</v>
      </c>
      <c r="CH73" s="80">
        <v>0</v>
      </c>
      <c r="CI73" s="80">
        <v>0</v>
      </c>
      <c r="CJ73" s="69">
        <v>392</v>
      </c>
      <c r="CK73" s="69">
        <v>0</v>
      </c>
      <c r="CL73" s="80">
        <v>15230057</v>
      </c>
      <c r="CM73" s="80">
        <v>0</v>
      </c>
      <c r="CN73" s="67" t="s">
        <v>556</v>
      </c>
      <c r="CO73" s="67" t="s">
        <v>557</v>
      </c>
      <c r="CP73" s="67" t="s">
        <v>514</v>
      </c>
      <c r="CQ73" s="67" t="s">
        <v>514</v>
      </c>
      <c r="CR73" s="67" t="s">
        <v>514</v>
      </c>
      <c r="CS73" s="67" t="s">
        <v>514</v>
      </c>
      <c r="CT73" s="68">
        <v>45863</v>
      </c>
      <c r="CU73" s="67" t="s">
        <v>723</v>
      </c>
      <c r="CV73" s="67" t="s">
        <v>724</v>
      </c>
      <c r="CW73" s="68" t="s">
        <v>168</v>
      </c>
      <c r="CX73" s="68">
        <v>45733</v>
      </c>
      <c r="CY73" s="67" t="s">
        <v>729</v>
      </c>
      <c r="CZ73" s="67" t="s">
        <v>730</v>
      </c>
      <c r="DA73" s="67" t="s">
        <v>738</v>
      </c>
      <c r="DB73" s="81">
        <v>14339167</v>
      </c>
      <c r="DC73" s="67"/>
      <c r="DD73" s="67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</row>
    <row r="74" spans="2:1477" s="5" customFormat="1" ht="12" customHeight="1" thickBot="1">
      <c r="B74" s="75"/>
      <c r="C74" s="75"/>
      <c r="D74" s="75"/>
      <c r="E74" s="68"/>
      <c r="F74" s="75"/>
      <c r="G74" s="75"/>
      <c r="H74" s="187"/>
      <c r="I74" s="76"/>
      <c r="J74" s="76"/>
      <c r="K74" s="76"/>
      <c r="L74" s="76"/>
      <c r="M74" s="140"/>
      <c r="N74" s="69"/>
      <c r="O74" s="76"/>
      <c r="P74" s="76"/>
      <c r="Q74" s="76"/>
      <c r="R74" s="76"/>
      <c r="S74" s="76"/>
      <c r="T74" s="77"/>
      <c r="U74" s="77"/>
      <c r="V74" s="77"/>
      <c r="W74" s="77"/>
      <c r="X74" s="77"/>
      <c r="Y74" s="190"/>
      <c r="Z74" s="190"/>
      <c r="AA74" s="190"/>
      <c r="AB74" s="190"/>
      <c r="AC74" s="190"/>
      <c r="AD74" s="140"/>
      <c r="AE74" s="69"/>
      <c r="AF74" s="190"/>
      <c r="AG74" s="190"/>
      <c r="AH74" s="76"/>
      <c r="AI74" s="76"/>
      <c r="AJ74" s="78"/>
      <c r="AK74" s="78"/>
      <c r="AL74" s="80"/>
      <c r="AM74" s="80"/>
      <c r="AN74" s="78"/>
      <c r="AO74" s="78"/>
      <c r="AP74" s="80"/>
      <c r="AQ74" s="80"/>
      <c r="AR74" s="78"/>
      <c r="AS74" s="78"/>
      <c r="AT74" s="80"/>
      <c r="AU74" s="80"/>
      <c r="AV74" s="78"/>
      <c r="AW74" s="78"/>
      <c r="AX74" s="80"/>
      <c r="AY74" s="80"/>
      <c r="AZ74" s="78"/>
      <c r="BA74" s="78"/>
      <c r="BB74" s="80"/>
      <c r="BC74" s="80"/>
      <c r="BD74" s="78"/>
      <c r="BE74" s="78"/>
      <c r="BF74" s="80"/>
      <c r="BG74" s="80"/>
      <c r="BH74" s="78"/>
      <c r="BI74" s="78"/>
      <c r="BJ74" s="80"/>
      <c r="BK74" s="80"/>
      <c r="BL74" s="78"/>
      <c r="BM74" s="78"/>
      <c r="BN74" s="80"/>
      <c r="BO74" s="80"/>
      <c r="BP74" s="78"/>
      <c r="BQ74" s="78"/>
      <c r="BR74" s="80"/>
      <c r="BS74" s="80"/>
      <c r="BT74" s="78"/>
      <c r="BU74" s="78"/>
      <c r="BV74" s="80"/>
      <c r="BW74" s="80"/>
      <c r="BX74" s="78"/>
      <c r="BY74" s="78"/>
      <c r="BZ74" s="80"/>
      <c r="CA74" s="80"/>
      <c r="CB74" s="78"/>
      <c r="CC74" s="78"/>
      <c r="CD74" s="80"/>
      <c r="CE74" s="80"/>
      <c r="CF74" s="78"/>
      <c r="CG74" s="78"/>
      <c r="CH74" s="80"/>
      <c r="CI74" s="80"/>
      <c r="CJ74" s="78"/>
      <c r="CK74" s="78"/>
      <c r="CL74" s="80"/>
      <c r="CM74" s="80"/>
      <c r="CN74" s="79"/>
      <c r="CO74" s="79"/>
      <c r="CP74" s="79"/>
      <c r="CQ74" s="79"/>
      <c r="CR74" s="79"/>
      <c r="CS74" s="79"/>
      <c r="CT74" s="68"/>
      <c r="CU74" s="75"/>
      <c r="CV74" s="75"/>
      <c r="CW74" s="68"/>
      <c r="CX74" s="68"/>
      <c r="CY74" s="75"/>
      <c r="CZ74" s="75"/>
      <c r="DA74" s="75"/>
      <c r="DB74" s="77"/>
      <c r="DC74" s="79"/>
      <c r="DD74" s="212"/>
    </row>
    <row r="75" spans="2:1477" s="6" customFormat="1" ht="24" customHeight="1" thickTop="1" thickBot="1">
      <c r="B75" s="260" t="s">
        <v>785</v>
      </c>
      <c r="C75" s="261"/>
      <c r="D75" s="262"/>
      <c r="E75" s="7"/>
      <c r="F75" s="8"/>
      <c r="G75" s="141">
        <f>IF(B68="","",ROWS(B68:B74)-1)</f>
        <v>6</v>
      </c>
      <c r="H75" s="9">
        <f>SUM(H68:H74)</f>
        <v>7</v>
      </c>
      <c r="I75" s="9">
        <f>SUM(I68:I74)</f>
        <v>17</v>
      </c>
      <c r="J75" s="9">
        <f>SUM(J68:J74)</f>
        <v>2939</v>
      </c>
      <c r="K75" s="9">
        <f>SUM(K68:K74)</f>
        <v>4964</v>
      </c>
      <c r="L75" s="9">
        <f>SUM(L68:L74)</f>
        <v>4952</v>
      </c>
      <c r="M75" s="142">
        <f>IF(G75="",0,N75/G75)</f>
        <v>0.5</v>
      </c>
      <c r="N75" s="9">
        <f t="shared" ref="N75:AC75" si="25">SUM(N68:N74)</f>
        <v>3</v>
      </c>
      <c r="O75" s="9">
        <f t="shared" si="25"/>
        <v>12</v>
      </c>
      <c r="P75" s="10">
        <f t="shared" si="25"/>
        <v>0</v>
      </c>
      <c r="Q75" s="10">
        <f t="shared" si="25"/>
        <v>0</v>
      </c>
      <c r="R75" s="9">
        <f t="shared" si="25"/>
        <v>1404</v>
      </c>
      <c r="S75" s="9">
        <f t="shared" si="25"/>
        <v>621</v>
      </c>
      <c r="T75" s="11">
        <f t="shared" si="25"/>
        <v>51508550</v>
      </c>
      <c r="U75" s="11">
        <f t="shared" si="25"/>
        <v>520236</v>
      </c>
      <c r="V75" s="11">
        <f t="shared" si="25"/>
        <v>50988315</v>
      </c>
      <c r="W75" s="11">
        <f t="shared" si="25"/>
        <v>66671266</v>
      </c>
      <c r="X75" s="11">
        <f t="shared" si="25"/>
        <v>67764611</v>
      </c>
      <c r="Y75" s="11">
        <f t="shared" si="25"/>
        <v>0</v>
      </c>
      <c r="Z75" s="11">
        <f t="shared" si="25"/>
        <v>0</v>
      </c>
      <c r="AA75" s="11">
        <f t="shared" si="25"/>
        <v>0</v>
      </c>
      <c r="AB75" s="11">
        <f t="shared" si="25"/>
        <v>67764611</v>
      </c>
      <c r="AC75" s="11">
        <f t="shared" si="25"/>
        <v>67752714</v>
      </c>
      <c r="AD75" s="142">
        <f>IF(G75="",0,AE75/G75)</f>
        <v>0.66666666666666663</v>
      </c>
      <c r="AE75" s="145">
        <f t="shared" ref="AE75:CM75" si="26">SUM(AE68:AE74)</f>
        <v>4</v>
      </c>
      <c r="AF75" s="11">
        <f t="shared" si="26"/>
        <v>112910</v>
      </c>
      <c r="AG75" s="11">
        <f t="shared" si="26"/>
        <v>15162716</v>
      </c>
      <c r="AH75" s="12">
        <f t="shared" si="26"/>
        <v>777</v>
      </c>
      <c r="AI75" s="12">
        <f t="shared" si="26"/>
        <v>407</v>
      </c>
      <c r="AJ75" s="12">
        <f t="shared" si="26"/>
        <v>29</v>
      </c>
      <c r="AK75" s="12">
        <f t="shared" si="26"/>
        <v>92</v>
      </c>
      <c r="AL75" s="11">
        <f t="shared" si="26"/>
        <v>264018</v>
      </c>
      <c r="AM75" s="11">
        <f t="shared" si="26"/>
        <v>0</v>
      </c>
      <c r="AN75" s="12">
        <f t="shared" si="26"/>
        <v>146</v>
      </c>
      <c r="AO75" s="12">
        <f t="shared" si="26"/>
        <v>221</v>
      </c>
      <c r="AP75" s="11">
        <f t="shared" si="26"/>
        <v>434918</v>
      </c>
      <c r="AQ75" s="11">
        <f t="shared" si="26"/>
        <v>0</v>
      </c>
      <c r="AR75" s="12">
        <f t="shared" si="26"/>
        <v>0</v>
      </c>
      <c r="AS75" s="12">
        <f t="shared" si="26"/>
        <v>0</v>
      </c>
      <c r="AT75" s="11">
        <f t="shared" si="26"/>
        <v>0</v>
      </c>
      <c r="AU75" s="11">
        <f t="shared" si="26"/>
        <v>0</v>
      </c>
      <c r="AV75" s="12">
        <f t="shared" si="26"/>
        <v>0</v>
      </c>
      <c r="AW75" s="12">
        <f t="shared" si="26"/>
        <v>0</v>
      </c>
      <c r="AX75" s="11">
        <f t="shared" si="26"/>
        <v>0</v>
      </c>
      <c r="AY75" s="11">
        <f t="shared" si="26"/>
        <v>0</v>
      </c>
      <c r="AZ75" s="12">
        <f t="shared" si="26"/>
        <v>0</v>
      </c>
      <c r="BA75" s="12">
        <f t="shared" si="26"/>
        <v>0</v>
      </c>
      <c r="BB75" s="11">
        <f t="shared" si="26"/>
        <v>0</v>
      </c>
      <c r="BC75" s="11">
        <f t="shared" si="26"/>
        <v>0</v>
      </c>
      <c r="BD75" s="12">
        <f t="shared" si="26"/>
        <v>328</v>
      </c>
      <c r="BE75" s="12">
        <f t="shared" si="26"/>
        <v>0</v>
      </c>
      <c r="BF75" s="11">
        <f t="shared" si="26"/>
        <v>14608377</v>
      </c>
      <c r="BG75" s="11">
        <f t="shared" si="26"/>
        <v>0</v>
      </c>
      <c r="BH75" s="12">
        <f t="shared" si="26"/>
        <v>0</v>
      </c>
      <c r="BI75" s="12">
        <f t="shared" si="26"/>
        <v>0</v>
      </c>
      <c r="BJ75" s="11">
        <f t="shared" si="26"/>
        <v>17954</v>
      </c>
      <c r="BK75" s="11">
        <f t="shared" si="26"/>
        <v>0</v>
      </c>
      <c r="BL75" s="12">
        <f t="shared" si="26"/>
        <v>0</v>
      </c>
      <c r="BM75" s="12">
        <f t="shared" si="26"/>
        <v>0</v>
      </c>
      <c r="BN75" s="11">
        <f t="shared" si="26"/>
        <v>0</v>
      </c>
      <c r="BO75" s="11">
        <f t="shared" si="26"/>
        <v>0</v>
      </c>
      <c r="BP75" s="12">
        <f t="shared" si="26"/>
        <v>0</v>
      </c>
      <c r="BQ75" s="12">
        <f t="shared" si="26"/>
        <v>398</v>
      </c>
      <c r="BR75" s="11">
        <f t="shared" si="26"/>
        <v>36639</v>
      </c>
      <c r="BS75" s="11">
        <f t="shared" si="26"/>
        <v>0</v>
      </c>
      <c r="BT75" s="12">
        <f t="shared" si="26"/>
        <v>0</v>
      </c>
      <c r="BU75" s="12">
        <f t="shared" si="26"/>
        <v>0</v>
      </c>
      <c r="BV75" s="11">
        <f t="shared" si="26"/>
        <v>0</v>
      </c>
      <c r="BW75" s="11">
        <f t="shared" si="26"/>
        <v>0</v>
      </c>
      <c r="BX75" s="12">
        <f t="shared" si="26"/>
        <v>0</v>
      </c>
      <c r="BY75" s="12">
        <f t="shared" si="26"/>
        <v>0</v>
      </c>
      <c r="BZ75" s="11">
        <f t="shared" si="26"/>
        <v>0</v>
      </c>
      <c r="CA75" s="11">
        <f t="shared" si="26"/>
        <v>0</v>
      </c>
      <c r="CB75" s="12">
        <f t="shared" si="26"/>
        <v>0</v>
      </c>
      <c r="CC75" s="12">
        <f t="shared" si="26"/>
        <v>0</v>
      </c>
      <c r="CD75" s="11">
        <f t="shared" si="26"/>
        <v>0</v>
      </c>
      <c r="CE75" s="11">
        <f t="shared" si="26"/>
        <v>0</v>
      </c>
      <c r="CF75" s="12">
        <f t="shared" si="26"/>
        <v>0</v>
      </c>
      <c r="CG75" s="12">
        <f t="shared" si="26"/>
        <v>0</v>
      </c>
      <c r="CH75" s="11">
        <f t="shared" si="26"/>
        <v>0</v>
      </c>
      <c r="CI75" s="11">
        <f t="shared" si="26"/>
        <v>0</v>
      </c>
      <c r="CJ75" s="12">
        <f t="shared" si="26"/>
        <v>503</v>
      </c>
      <c r="CK75" s="12">
        <f t="shared" si="26"/>
        <v>711</v>
      </c>
      <c r="CL75" s="11">
        <f t="shared" si="26"/>
        <v>15361906</v>
      </c>
      <c r="CM75" s="11">
        <f t="shared" si="26"/>
        <v>0</v>
      </c>
      <c r="CN75" s="13"/>
      <c r="CO75" s="13"/>
      <c r="CP75" s="13"/>
      <c r="CQ75" s="13"/>
      <c r="CR75" s="13"/>
      <c r="CS75" s="13"/>
      <c r="CT75" s="7"/>
      <c r="CU75" s="8"/>
      <c r="CV75" s="8"/>
      <c r="CW75" s="7"/>
      <c r="CX75" s="7"/>
      <c r="CY75" s="8"/>
      <c r="CZ75" s="8"/>
      <c r="DA75" s="8"/>
      <c r="DB75" s="11"/>
      <c r="DC75" s="13"/>
      <c r="DD75" s="15"/>
    </row>
    <row r="76" spans="2:1477" s="6" customFormat="1" ht="24" customHeight="1" thickTop="1">
      <c r="B76" s="257" t="s">
        <v>33</v>
      </c>
      <c r="C76" s="258"/>
      <c r="D76" s="259"/>
      <c r="E76" s="110"/>
      <c r="F76" s="111"/>
      <c r="G76" s="112">
        <f t="shared" ref="G76:L76" si="27">SUM(G75,G67)</f>
        <v>39</v>
      </c>
      <c r="H76" s="112">
        <f t="shared" si="27"/>
        <v>57</v>
      </c>
      <c r="I76" s="112">
        <f t="shared" si="27"/>
        <v>78</v>
      </c>
      <c r="J76" s="112">
        <f t="shared" si="27"/>
        <v>12893</v>
      </c>
      <c r="K76" s="112">
        <f t="shared" si="27"/>
        <v>21779</v>
      </c>
      <c r="L76" s="112">
        <f t="shared" si="27"/>
        <v>21193</v>
      </c>
      <c r="M76" s="142">
        <f>IF(G76=0,0,N76/G76)</f>
        <v>0.61538461538461542</v>
      </c>
      <c r="N76" s="112">
        <f t="shared" ref="N76:AC76" si="28">SUM(N75,N67)</f>
        <v>24</v>
      </c>
      <c r="O76" s="112">
        <f t="shared" si="28"/>
        <v>586</v>
      </c>
      <c r="P76" s="113">
        <f t="shared" si="28"/>
        <v>0</v>
      </c>
      <c r="Q76" s="113">
        <f t="shared" si="28"/>
        <v>0</v>
      </c>
      <c r="R76" s="112">
        <f t="shared" si="28"/>
        <v>6346</v>
      </c>
      <c r="S76" s="112">
        <f t="shared" si="28"/>
        <v>2540</v>
      </c>
      <c r="T76" s="114">
        <f t="shared" si="28"/>
        <v>356807913</v>
      </c>
      <c r="U76" s="114">
        <f t="shared" si="28"/>
        <v>3093549</v>
      </c>
      <c r="V76" s="114">
        <f t="shared" si="28"/>
        <v>353714361</v>
      </c>
      <c r="W76" s="114">
        <f t="shared" si="28"/>
        <v>380761118</v>
      </c>
      <c r="X76" s="114">
        <f t="shared" si="28"/>
        <v>391032313</v>
      </c>
      <c r="Y76" s="114">
        <f t="shared" si="28"/>
        <v>0</v>
      </c>
      <c r="Z76" s="114">
        <f t="shared" si="28"/>
        <v>0</v>
      </c>
      <c r="AA76" s="114">
        <f t="shared" si="28"/>
        <v>0</v>
      </c>
      <c r="AB76" s="114">
        <f t="shared" si="28"/>
        <v>391032313</v>
      </c>
      <c r="AC76" s="114">
        <f t="shared" si="28"/>
        <v>391526580</v>
      </c>
      <c r="AD76" s="142">
        <f>IF(G76=0,0,AE76/G76)</f>
        <v>0.79487179487179482</v>
      </c>
      <c r="AE76" s="144">
        <f t="shared" ref="AE76:CM76" si="29">SUM(AE75,AE67)</f>
        <v>31</v>
      </c>
      <c r="AF76" s="114">
        <f t="shared" si="29"/>
        <v>1023640</v>
      </c>
      <c r="AG76" s="114">
        <f t="shared" si="29"/>
        <v>23953204</v>
      </c>
      <c r="AH76" s="115">
        <f t="shared" si="29"/>
        <v>4052</v>
      </c>
      <c r="AI76" s="115">
        <f t="shared" si="29"/>
        <v>1967</v>
      </c>
      <c r="AJ76" s="115">
        <f t="shared" si="29"/>
        <v>237</v>
      </c>
      <c r="AK76" s="115">
        <f t="shared" si="29"/>
        <v>1134</v>
      </c>
      <c r="AL76" s="114">
        <f t="shared" si="29"/>
        <v>5384669</v>
      </c>
      <c r="AM76" s="114">
        <f t="shared" si="29"/>
        <v>111708</v>
      </c>
      <c r="AN76" s="115">
        <f t="shared" si="29"/>
        <v>167</v>
      </c>
      <c r="AO76" s="115">
        <f t="shared" si="29"/>
        <v>550</v>
      </c>
      <c r="AP76" s="114">
        <f t="shared" si="29"/>
        <v>2165221</v>
      </c>
      <c r="AQ76" s="114">
        <f t="shared" si="29"/>
        <v>184330</v>
      </c>
      <c r="AR76" s="115">
        <f t="shared" si="29"/>
        <v>0</v>
      </c>
      <c r="AS76" s="115">
        <f t="shared" si="29"/>
        <v>0</v>
      </c>
      <c r="AT76" s="114">
        <f t="shared" si="29"/>
        <v>0</v>
      </c>
      <c r="AU76" s="114">
        <f t="shared" si="29"/>
        <v>0</v>
      </c>
      <c r="AV76" s="115">
        <f t="shared" si="29"/>
        <v>0</v>
      </c>
      <c r="AW76" s="115">
        <f t="shared" si="29"/>
        <v>0</v>
      </c>
      <c r="AX76" s="114">
        <f t="shared" si="29"/>
        <v>0</v>
      </c>
      <c r="AY76" s="114">
        <f t="shared" si="29"/>
        <v>0</v>
      </c>
      <c r="AZ76" s="115">
        <f t="shared" si="29"/>
        <v>0</v>
      </c>
      <c r="BA76" s="115">
        <f t="shared" si="29"/>
        <v>0</v>
      </c>
      <c r="BB76" s="114">
        <f t="shared" si="29"/>
        <v>0</v>
      </c>
      <c r="BC76" s="114">
        <f t="shared" si="29"/>
        <v>0</v>
      </c>
      <c r="BD76" s="115">
        <f t="shared" si="29"/>
        <v>353</v>
      </c>
      <c r="BE76" s="115">
        <f t="shared" si="29"/>
        <v>0</v>
      </c>
      <c r="BF76" s="114">
        <f t="shared" si="29"/>
        <v>16663245</v>
      </c>
      <c r="BG76" s="114">
        <f t="shared" si="29"/>
        <v>14607</v>
      </c>
      <c r="BH76" s="115">
        <f t="shared" si="29"/>
        <v>155</v>
      </c>
      <c r="BI76" s="115">
        <f t="shared" si="29"/>
        <v>150</v>
      </c>
      <c r="BJ76" s="114">
        <f t="shared" si="29"/>
        <v>267846</v>
      </c>
      <c r="BK76" s="114">
        <f t="shared" si="29"/>
        <v>67137</v>
      </c>
      <c r="BL76" s="115">
        <f t="shared" si="29"/>
        <v>0</v>
      </c>
      <c r="BM76" s="115">
        <f t="shared" si="29"/>
        <v>0</v>
      </c>
      <c r="BN76" s="114">
        <f t="shared" si="29"/>
        <v>0</v>
      </c>
      <c r="BO76" s="114">
        <f t="shared" si="29"/>
        <v>0</v>
      </c>
      <c r="BP76" s="115">
        <f t="shared" si="29"/>
        <v>579</v>
      </c>
      <c r="BQ76" s="115">
        <f t="shared" si="29"/>
        <v>648</v>
      </c>
      <c r="BR76" s="114">
        <f t="shared" si="29"/>
        <v>232570</v>
      </c>
      <c r="BS76" s="114">
        <f t="shared" si="29"/>
        <v>872</v>
      </c>
      <c r="BT76" s="115">
        <f t="shared" si="29"/>
        <v>0</v>
      </c>
      <c r="BU76" s="115">
        <f t="shared" si="29"/>
        <v>0</v>
      </c>
      <c r="BV76" s="114">
        <f t="shared" si="29"/>
        <v>0</v>
      </c>
      <c r="BW76" s="114">
        <f t="shared" si="29"/>
        <v>0</v>
      </c>
      <c r="BX76" s="115">
        <f t="shared" si="29"/>
        <v>0</v>
      </c>
      <c r="BY76" s="115">
        <f t="shared" si="29"/>
        <v>0</v>
      </c>
      <c r="BZ76" s="114">
        <f t="shared" si="29"/>
        <v>0</v>
      </c>
      <c r="CA76" s="114">
        <f t="shared" si="29"/>
        <v>0</v>
      </c>
      <c r="CB76" s="115">
        <f t="shared" si="29"/>
        <v>89</v>
      </c>
      <c r="CC76" s="115">
        <f t="shared" si="29"/>
        <v>148</v>
      </c>
      <c r="CD76" s="114">
        <f t="shared" si="29"/>
        <v>0</v>
      </c>
      <c r="CE76" s="114">
        <f t="shared" si="29"/>
        <v>0</v>
      </c>
      <c r="CF76" s="115">
        <f t="shared" si="29"/>
        <v>0</v>
      </c>
      <c r="CG76" s="115">
        <f t="shared" si="29"/>
        <v>0</v>
      </c>
      <c r="CH76" s="114">
        <f t="shared" si="29"/>
        <v>-30738</v>
      </c>
      <c r="CI76" s="114">
        <f t="shared" si="29"/>
        <v>0</v>
      </c>
      <c r="CJ76" s="115">
        <f t="shared" si="29"/>
        <v>1580</v>
      </c>
      <c r="CK76" s="115">
        <f t="shared" si="29"/>
        <v>2630</v>
      </c>
      <c r="CL76" s="114">
        <f t="shared" si="29"/>
        <v>24682814</v>
      </c>
      <c r="CM76" s="114">
        <f t="shared" si="29"/>
        <v>378653</v>
      </c>
      <c r="CN76" s="116"/>
      <c r="CO76" s="116"/>
      <c r="CP76" s="116"/>
      <c r="CQ76" s="116"/>
      <c r="CR76" s="116"/>
      <c r="CS76" s="116"/>
      <c r="CT76" s="110"/>
      <c r="CU76" s="111"/>
      <c r="CV76" s="111"/>
      <c r="CW76" s="110"/>
      <c r="CX76" s="110"/>
      <c r="CY76" s="111"/>
      <c r="CZ76" s="111"/>
      <c r="DA76" s="111"/>
      <c r="DB76" s="114"/>
      <c r="DC76" s="116"/>
      <c r="DD76" s="116"/>
    </row>
    <row r="77" spans="2:1477" s="69" customFormat="1">
      <c r="B77" s="67" t="s">
        <v>2</v>
      </c>
      <c r="C77" s="67" t="s">
        <v>268</v>
      </c>
      <c r="D77" s="67" t="s">
        <v>269</v>
      </c>
      <c r="E77" s="68">
        <v>44356</v>
      </c>
      <c r="F77" s="67" t="s">
        <v>721</v>
      </c>
      <c r="G77" s="67" t="s">
        <v>734</v>
      </c>
      <c r="H77" s="187">
        <v>3</v>
      </c>
      <c r="I77" s="69">
        <v>7</v>
      </c>
      <c r="J77" s="69">
        <v>1150</v>
      </c>
      <c r="K77" s="69">
        <v>1341</v>
      </c>
      <c r="L77" s="69">
        <v>1299</v>
      </c>
      <c r="M77" s="186">
        <f>IF(J77 = 0,0,(L77-AH77-AI77)/J77)</f>
        <v>0.96347826086956523</v>
      </c>
      <c r="N77" s="69">
        <f>IF(G77&lt;&gt;"",IF(M77&lt;=1.2,1,0),0)</f>
        <v>1</v>
      </c>
      <c r="O77" s="69">
        <v>42</v>
      </c>
      <c r="P77" s="69">
        <v>0</v>
      </c>
      <c r="Q77" s="69">
        <v>0</v>
      </c>
      <c r="R77" s="69">
        <v>191</v>
      </c>
      <c r="S77" s="69">
        <v>0</v>
      </c>
      <c r="T77" s="190">
        <v>21786584</v>
      </c>
      <c r="U77" s="190">
        <v>150000</v>
      </c>
      <c r="V77" s="190">
        <v>21636584</v>
      </c>
      <c r="W77" s="190">
        <v>24287618</v>
      </c>
      <c r="X77" s="190">
        <v>24447463</v>
      </c>
      <c r="Y77" s="190">
        <v>0</v>
      </c>
      <c r="Z77" s="190">
        <v>0</v>
      </c>
      <c r="AA77" s="190">
        <v>0</v>
      </c>
      <c r="AB77" s="190">
        <v>24447463</v>
      </c>
      <c r="AC77" s="190">
        <v>24458859</v>
      </c>
      <c r="AD77" s="186">
        <f>IF(V77=0,0,AC77/V77)</f>
        <v>1.1304399529981257</v>
      </c>
      <c r="AE77" s="69">
        <f>IF(AD77 &lt;=1.1,1,0)</f>
        <v>0</v>
      </c>
      <c r="AF77" s="190">
        <v>417101</v>
      </c>
      <c r="AG77" s="190">
        <v>2501033</v>
      </c>
      <c r="AH77" s="69">
        <v>111</v>
      </c>
      <c r="AI77" s="69">
        <v>80</v>
      </c>
      <c r="AJ77" s="69">
        <v>0</v>
      </c>
      <c r="AK77" s="69">
        <v>0</v>
      </c>
      <c r="AL77" s="80">
        <v>0</v>
      </c>
      <c r="AM77" s="80">
        <v>0</v>
      </c>
      <c r="AN77" s="69">
        <v>0</v>
      </c>
      <c r="AO77" s="69">
        <v>0</v>
      </c>
      <c r="AP77" s="80">
        <v>1856044</v>
      </c>
      <c r="AQ77" s="80">
        <v>1818253</v>
      </c>
      <c r="AR77" s="69">
        <v>0</v>
      </c>
      <c r="AS77" s="69">
        <v>0</v>
      </c>
      <c r="AT77" s="80">
        <v>0</v>
      </c>
      <c r="AU77" s="80">
        <v>0</v>
      </c>
      <c r="AV77" s="69">
        <v>0</v>
      </c>
      <c r="AW77" s="69">
        <v>0</v>
      </c>
      <c r="AX77" s="80">
        <v>0</v>
      </c>
      <c r="AY77" s="80">
        <v>0</v>
      </c>
      <c r="AZ77" s="69">
        <v>0</v>
      </c>
      <c r="BA77" s="69">
        <v>0</v>
      </c>
      <c r="BB77" s="80">
        <v>0</v>
      </c>
      <c r="BC77" s="80">
        <v>0</v>
      </c>
      <c r="BD77" s="69">
        <v>0</v>
      </c>
      <c r="BE77" s="69">
        <v>0</v>
      </c>
      <c r="BF77" s="80">
        <v>682780</v>
      </c>
      <c r="BG77" s="80">
        <v>0</v>
      </c>
      <c r="BH77" s="69">
        <v>0</v>
      </c>
      <c r="BI77" s="69">
        <v>0</v>
      </c>
      <c r="BJ77" s="80">
        <v>0</v>
      </c>
      <c r="BK77" s="80">
        <v>0</v>
      </c>
      <c r="BL77" s="69">
        <v>0</v>
      </c>
      <c r="BM77" s="69">
        <v>0</v>
      </c>
      <c r="BN77" s="80">
        <v>0</v>
      </c>
      <c r="BO77" s="80">
        <v>0</v>
      </c>
      <c r="BP77" s="69">
        <v>0</v>
      </c>
      <c r="BQ77" s="69">
        <v>0</v>
      </c>
      <c r="BR77" s="80">
        <v>0</v>
      </c>
      <c r="BS77" s="80">
        <v>0</v>
      </c>
      <c r="BT77" s="69">
        <v>0</v>
      </c>
      <c r="BU77" s="69">
        <v>0</v>
      </c>
      <c r="BV77" s="80">
        <v>0</v>
      </c>
      <c r="BW77" s="80">
        <v>0</v>
      </c>
      <c r="BX77" s="69">
        <v>0</v>
      </c>
      <c r="BY77" s="69">
        <v>0</v>
      </c>
      <c r="BZ77" s="80">
        <v>0</v>
      </c>
      <c r="CA77" s="80">
        <v>0</v>
      </c>
      <c r="CB77" s="69">
        <v>0</v>
      </c>
      <c r="CC77" s="69">
        <v>0</v>
      </c>
      <c r="CD77" s="80">
        <v>0</v>
      </c>
      <c r="CE77" s="80">
        <v>0</v>
      </c>
      <c r="CF77" s="69">
        <v>0</v>
      </c>
      <c r="CG77" s="69">
        <v>0</v>
      </c>
      <c r="CH77" s="80">
        <v>0</v>
      </c>
      <c r="CI77" s="80">
        <v>0</v>
      </c>
      <c r="CJ77" s="69">
        <v>0</v>
      </c>
      <c r="CK77" s="69">
        <v>0</v>
      </c>
      <c r="CL77" s="80">
        <v>2538824</v>
      </c>
      <c r="CM77" s="80">
        <v>1818253</v>
      </c>
      <c r="CN77" s="67" t="s">
        <v>605</v>
      </c>
      <c r="CO77" s="67" t="s">
        <v>606</v>
      </c>
      <c r="CP77" s="67" t="s">
        <v>514</v>
      </c>
      <c r="CQ77" s="67" t="s">
        <v>514</v>
      </c>
      <c r="CR77" s="67" t="s">
        <v>514</v>
      </c>
      <c r="CS77" s="67" t="s">
        <v>514</v>
      </c>
      <c r="CT77" s="68">
        <v>45959</v>
      </c>
      <c r="CU77" s="67" t="s">
        <v>727</v>
      </c>
      <c r="CV77" s="67" t="s">
        <v>724</v>
      </c>
      <c r="CW77" s="68" t="s">
        <v>168</v>
      </c>
      <c r="CX77" s="68">
        <v>45862</v>
      </c>
      <c r="CY77" s="67" t="s">
        <v>723</v>
      </c>
      <c r="CZ77" s="67" t="s">
        <v>724</v>
      </c>
      <c r="DA77" s="67" t="s">
        <v>741</v>
      </c>
      <c r="DB77" s="81">
        <v>31799900.02</v>
      </c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</row>
    <row r="78" spans="2:1477" s="69" customFormat="1">
      <c r="B78" s="67" t="s">
        <v>2</v>
      </c>
      <c r="C78" s="67" t="s">
        <v>607</v>
      </c>
      <c r="D78" s="67" t="s">
        <v>742</v>
      </c>
      <c r="E78" s="68">
        <v>45322</v>
      </c>
      <c r="F78" s="67" t="s">
        <v>729</v>
      </c>
      <c r="G78" s="67" t="s">
        <v>725</v>
      </c>
      <c r="H78" s="187">
        <v>1</v>
      </c>
      <c r="I78" s="69">
        <v>0</v>
      </c>
      <c r="J78" s="69">
        <v>255</v>
      </c>
      <c r="K78" s="69">
        <v>343</v>
      </c>
      <c r="L78" s="69">
        <v>339</v>
      </c>
      <c r="M78" s="186">
        <f t="shared" ref="M78:M86" si="30">IF(J78 = 0,0,(L78-AH78-AI78)/J78)</f>
        <v>0.98431372549019602</v>
      </c>
      <c r="N78" s="69">
        <f t="shared" ref="N78:N86" si="31">IF(G78&lt;&gt;"",IF(M78&lt;=1.2,1,0),0)</f>
        <v>1</v>
      </c>
      <c r="O78" s="69">
        <v>4</v>
      </c>
      <c r="P78" s="69">
        <v>0</v>
      </c>
      <c r="Q78" s="69">
        <v>0</v>
      </c>
      <c r="R78" s="69">
        <v>88</v>
      </c>
      <c r="S78" s="69">
        <v>0</v>
      </c>
      <c r="T78" s="190">
        <v>3547402</v>
      </c>
      <c r="U78" s="190">
        <v>0</v>
      </c>
      <c r="V78" s="190">
        <v>3547402</v>
      </c>
      <c r="W78" s="190">
        <v>3547402</v>
      </c>
      <c r="X78" s="190">
        <v>3587891</v>
      </c>
      <c r="Y78" s="190">
        <v>0</v>
      </c>
      <c r="Z78" s="190">
        <v>0</v>
      </c>
      <c r="AA78" s="190">
        <v>0</v>
      </c>
      <c r="AB78" s="190">
        <v>3587891</v>
      </c>
      <c r="AC78" s="190">
        <v>3586665</v>
      </c>
      <c r="AD78" s="186">
        <f t="shared" ref="AD78:AD86" si="32">IF(V78=0,0,AC78/V78)</f>
        <v>1.0110680999785195</v>
      </c>
      <c r="AE78" s="69">
        <f t="shared" ref="AE78:AE86" si="33">IF(AD78 &lt;=1.1,1,0)</f>
        <v>1</v>
      </c>
      <c r="AF78" s="190">
        <v>-1225</v>
      </c>
      <c r="AG78" s="190">
        <v>0</v>
      </c>
      <c r="AH78" s="69">
        <v>66</v>
      </c>
      <c r="AI78" s="69">
        <v>22</v>
      </c>
      <c r="AJ78" s="69">
        <v>0</v>
      </c>
      <c r="AK78" s="69">
        <v>0</v>
      </c>
      <c r="AL78" s="80">
        <v>0</v>
      </c>
      <c r="AM78" s="80">
        <v>0</v>
      </c>
      <c r="AN78" s="69">
        <v>0</v>
      </c>
      <c r="AO78" s="69">
        <v>0</v>
      </c>
      <c r="AP78" s="80">
        <v>0</v>
      </c>
      <c r="AQ78" s="80">
        <v>0</v>
      </c>
      <c r="AR78" s="69">
        <v>0</v>
      </c>
      <c r="AS78" s="69">
        <v>0</v>
      </c>
      <c r="AT78" s="80">
        <v>0</v>
      </c>
      <c r="AU78" s="80">
        <v>0</v>
      </c>
      <c r="AV78" s="69">
        <v>0</v>
      </c>
      <c r="AW78" s="69">
        <v>0</v>
      </c>
      <c r="AX78" s="80">
        <v>0</v>
      </c>
      <c r="AY78" s="80">
        <v>0</v>
      </c>
      <c r="AZ78" s="69">
        <v>0</v>
      </c>
      <c r="BA78" s="69">
        <v>0</v>
      </c>
      <c r="BB78" s="80">
        <v>0</v>
      </c>
      <c r="BC78" s="80">
        <v>0</v>
      </c>
      <c r="BD78" s="69">
        <v>0</v>
      </c>
      <c r="BE78" s="69">
        <v>0</v>
      </c>
      <c r="BF78" s="80">
        <v>0</v>
      </c>
      <c r="BG78" s="80">
        <v>0</v>
      </c>
      <c r="BH78" s="69">
        <v>0</v>
      </c>
      <c r="BI78" s="69">
        <v>0</v>
      </c>
      <c r="BJ78" s="80">
        <v>0</v>
      </c>
      <c r="BK78" s="80">
        <v>0</v>
      </c>
      <c r="BL78" s="69">
        <v>0</v>
      </c>
      <c r="BM78" s="69">
        <v>0</v>
      </c>
      <c r="BN78" s="80">
        <v>0</v>
      </c>
      <c r="BO78" s="80">
        <v>0</v>
      </c>
      <c r="BP78" s="69">
        <v>0</v>
      </c>
      <c r="BQ78" s="69">
        <v>0</v>
      </c>
      <c r="BR78" s="80">
        <v>0</v>
      </c>
      <c r="BS78" s="80">
        <v>0</v>
      </c>
      <c r="BT78" s="69">
        <v>0</v>
      </c>
      <c r="BU78" s="69">
        <v>0</v>
      </c>
      <c r="BV78" s="80">
        <v>0</v>
      </c>
      <c r="BW78" s="80">
        <v>0</v>
      </c>
      <c r="BX78" s="69">
        <v>0</v>
      </c>
      <c r="BY78" s="69">
        <v>0</v>
      </c>
      <c r="BZ78" s="80">
        <v>0</v>
      </c>
      <c r="CA78" s="80">
        <v>0</v>
      </c>
      <c r="CB78" s="69">
        <v>0</v>
      </c>
      <c r="CC78" s="69">
        <v>0</v>
      </c>
      <c r="CD78" s="80">
        <v>0</v>
      </c>
      <c r="CE78" s="80">
        <v>0</v>
      </c>
      <c r="CF78" s="69">
        <v>0</v>
      </c>
      <c r="CG78" s="69">
        <v>0</v>
      </c>
      <c r="CH78" s="80">
        <v>0</v>
      </c>
      <c r="CI78" s="80">
        <v>0</v>
      </c>
      <c r="CJ78" s="69">
        <v>0</v>
      </c>
      <c r="CK78" s="69">
        <v>0</v>
      </c>
      <c r="CL78" s="80">
        <v>0</v>
      </c>
      <c r="CM78" s="80">
        <v>0</v>
      </c>
      <c r="CN78" s="67" t="s">
        <v>608</v>
      </c>
      <c r="CO78" s="67" t="s">
        <v>609</v>
      </c>
      <c r="CP78" s="67" t="s">
        <v>514</v>
      </c>
      <c r="CQ78" s="67" t="s">
        <v>514</v>
      </c>
      <c r="CR78" s="67" t="s">
        <v>514</v>
      </c>
      <c r="CS78" s="67" t="s">
        <v>514</v>
      </c>
      <c r="CT78" s="68">
        <v>46022</v>
      </c>
      <c r="CU78" s="67" t="s">
        <v>727</v>
      </c>
      <c r="CV78" s="67" t="s">
        <v>724</v>
      </c>
      <c r="CW78" s="68" t="s">
        <v>168</v>
      </c>
      <c r="CX78" s="68">
        <v>45824</v>
      </c>
      <c r="CY78" s="67" t="s">
        <v>721</v>
      </c>
      <c r="CZ78" s="67" t="s">
        <v>730</v>
      </c>
      <c r="DA78" s="67" t="s">
        <v>743</v>
      </c>
      <c r="DB78" s="81">
        <v>4578761.95</v>
      </c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2:1477" s="69" customFormat="1">
      <c r="B79" s="67" t="s">
        <v>2</v>
      </c>
      <c r="C79" s="67" t="s">
        <v>270</v>
      </c>
      <c r="D79" s="67" t="s">
        <v>271</v>
      </c>
      <c r="E79" s="68">
        <v>44902</v>
      </c>
      <c r="F79" s="67" t="s">
        <v>727</v>
      </c>
      <c r="G79" s="67" t="s">
        <v>728</v>
      </c>
      <c r="H79" s="187">
        <v>2</v>
      </c>
      <c r="I79" s="69">
        <v>3</v>
      </c>
      <c r="J79" s="69">
        <v>425</v>
      </c>
      <c r="K79" s="69">
        <v>608</v>
      </c>
      <c r="L79" s="69">
        <v>608</v>
      </c>
      <c r="M79" s="186">
        <f t="shared" si="30"/>
        <v>1.0964705882352941</v>
      </c>
      <c r="N79" s="69">
        <f t="shared" si="31"/>
        <v>1</v>
      </c>
      <c r="O79" s="69">
        <v>0</v>
      </c>
      <c r="P79" s="69">
        <v>0</v>
      </c>
      <c r="Q79" s="69">
        <v>0</v>
      </c>
      <c r="R79" s="69">
        <v>146</v>
      </c>
      <c r="S79" s="69">
        <v>37</v>
      </c>
      <c r="T79" s="190">
        <v>11772258</v>
      </c>
      <c r="U79" s="190">
        <v>136099</v>
      </c>
      <c r="V79" s="190">
        <v>11636159</v>
      </c>
      <c r="W79" s="190">
        <v>11871253</v>
      </c>
      <c r="X79" s="190">
        <v>11834603</v>
      </c>
      <c r="Y79" s="190">
        <v>0</v>
      </c>
      <c r="Z79" s="190">
        <v>0</v>
      </c>
      <c r="AA79" s="190">
        <v>0</v>
      </c>
      <c r="AB79" s="190">
        <v>11834603</v>
      </c>
      <c r="AC79" s="190">
        <v>11821261</v>
      </c>
      <c r="AD79" s="186">
        <f t="shared" si="32"/>
        <v>1.0159074828729995</v>
      </c>
      <c r="AE79" s="69">
        <f t="shared" si="33"/>
        <v>1</v>
      </c>
      <c r="AF79" s="190">
        <v>-13342</v>
      </c>
      <c r="AG79" s="190">
        <v>98995</v>
      </c>
      <c r="AH79" s="69">
        <v>72</v>
      </c>
      <c r="AI79" s="69">
        <v>70</v>
      </c>
      <c r="AJ79" s="69">
        <v>0</v>
      </c>
      <c r="AK79" s="69">
        <v>3</v>
      </c>
      <c r="AL79" s="80">
        <v>2170</v>
      </c>
      <c r="AM79" s="80">
        <v>0</v>
      </c>
      <c r="AN79" s="69">
        <v>4</v>
      </c>
      <c r="AO79" s="69">
        <v>12</v>
      </c>
      <c r="AP79" s="80">
        <v>33069</v>
      </c>
      <c r="AQ79" s="80">
        <v>0</v>
      </c>
      <c r="AR79" s="69">
        <v>0</v>
      </c>
      <c r="AS79" s="69">
        <v>0</v>
      </c>
      <c r="AT79" s="80">
        <v>0</v>
      </c>
      <c r="AU79" s="80">
        <v>0</v>
      </c>
      <c r="AV79" s="69">
        <v>0</v>
      </c>
      <c r="AW79" s="69">
        <v>0</v>
      </c>
      <c r="AX79" s="80">
        <v>0</v>
      </c>
      <c r="AY79" s="80">
        <v>0</v>
      </c>
      <c r="AZ79" s="69">
        <v>0</v>
      </c>
      <c r="BA79" s="69">
        <v>0</v>
      </c>
      <c r="BB79" s="80">
        <v>0</v>
      </c>
      <c r="BC79" s="80">
        <v>0</v>
      </c>
      <c r="BD79" s="69">
        <v>0</v>
      </c>
      <c r="BE79" s="69">
        <v>22</v>
      </c>
      <c r="BF79" s="80">
        <v>130287</v>
      </c>
      <c r="BG79" s="80">
        <v>579</v>
      </c>
      <c r="BH79" s="69">
        <v>0</v>
      </c>
      <c r="BI79" s="69">
        <v>0</v>
      </c>
      <c r="BJ79" s="80">
        <v>0</v>
      </c>
      <c r="BK79" s="80">
        <v>0</v>
      </c>
      <c r="BL79" s="69">
        <v>0</v>
      </c>
      <c r="BM79" s="69">
        <v>0</v>
      </c>
      <c r="BN79" s="80">
        <v>0</v>
      </c>
      <c r="BO79" s="80">
        <v>0</v>
      </c>
      <c r="BP79" s="69">
        <v>0</v>
      </c>
      <c r="BQ79" s="69">
        <v>0</v>
      </c>
      <c r="BR79" s="80">
        <v>0</v>
      </c>
      <c r="BS79" s="80">
        <v>0</v>
      </c>
      <c r="BT79" s="69">
        <v>0</v>
      </c>
      <c r="BU79" s="69">
        <v>0</v>
      </c>
      <c r="BV79" s="80">
        <v>0</v>
      </c>
      <c r="BW79" s="80">
        <v>0</v>
      </c>
      <c r="BX79" s="69">
        <v>0</v>
      </c>
      <c r="BY79" s="69">
        <v>0</v>
      </c>
      <c r="BZ79" s="80">
        <v>0</v>
      </c>
      <c r="CA79" s="80">
        <v>0</v>
      </c>
      <c r="CB79" s="69">
        <v>0</v>
      </c>
      <c r="CC79" s="69">
        <v>0</v>
      </c>
      <c r="CD79" s="80">
        <v>0</v>
      </c>
      <c r="CE79" s="80">
        <v>0</v>
      </c>
      <c r="CF79" s="69">
        <v>0</v>
      </c>
      <c r="CG79" s="69">
        <v>0</v>
      </c>
      <c r="CH79" s="80">
        <v>0</v>
      </c>
      <c r="CI79" s="80">
        <v>0</v>
      </c>
      <c r="CJ79" s="69">
        <v>4</v>
      </c>
      <c r="CK79" s="69">
        <v>37</v>
      </c>
      <c r="CL79" s="80">
        <v>165526</v>
      </c>
      <c r="CM79" s="80">
        <v>579</v>
      </c>
      <c r="CN79" s="67" t="s">
        <v>532</v>
      </c>
      <c r="CO79" s="67" t="s">
        <v>533</v>
      </c>
      <c r="CP79" s="67" t="s">
        <v>514</v>
      </c>
      <c r="CQ79" s="67" t="s">
        <v>514</v>
      </c>
      <c r="CR79" s="67" t="s">
        <v>514</v>
      </c>
      <c r="CS79" s="67" t="s">
        <v>514</v>
      </c>
      <c r="CT79" s="68">
        <v>45854</v>
      </c>
      <c r="CU79" s="67" t="s">
        <v>723</v>
      </c>
      <c r="CV79" s="67" t="s">
        <v>724</v>
      </c>
      <c r="CW79" s="68" t="s">
        <v>168</v>
      </c>
      <c r="CX79" s="68">
        <v>45695</v>
      </c>
      <c r="CY79" s="67" t="s">
        <v>729</v>
      </c>
      <c r="CZ79" s="67" t="s">
        <v>730</v>
      </c>
      <c r="DA79" s="67" t="s">
        <v>744</v>
      </c>
      <c r="DB79" s="81">
        <v>13447557.24</v>
      </c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</row>
    <row r="80" spans="2:1477" s="69" customFormat="1">
      <c r="B80" s="67" t="s">
        <v>2</v>
      </c>
      <c r="C80" s="67" t="s">
        <v>498</v>
      </c>
      <c r="D80" s="67" t="s">
        <v>499</v>
      </c>
      <c r="E80" s="68">
        <v>45133</v>
      </c>
      <c r="F80" s="67" t="s">
        <v>723</v>
      </c>
      <c r="G80" s="67" t="s">
        <v>725</v>
      </c>
      <c r="H80" s="187">
        <v>1</v>
      </c>
      <c r="I80" s="69">
        <v>0</v>
      </c>
      <c r="J80" s="69">
        <v>140</v>
      </c>
      <c r="K80" s="69">
        <v>482</v>
      </c>
      <c r="L80" s="69">
        <v>482</v>
      </c>
      <c r="M80" s="186">
        <f t="shared" si="30"/>
        <v>1.9428571428571428</v>
      </c>
      <c r="N80" s="69">
        <f t="shared" si="31"/>
        <v>0</v>
      </c>
      <c r="O80" s="69">
        <v>0</v>
      </c>
      <c r="P80" s="69">
        <v>0</v>
      </c>
      <c r="Q80" s="69">
        <v>0</v>
      </c>
      <c r="R80" s="69">
        <v>342</v>
      </c>
      <c r="S80" s="69">
        <v>0</v>
      </c>
      <c r="T80" s="190">
        <v>958894</v>
      </c>
      <c r="U80" s="190">
        <v>50000</v>
      </c>
      <c r="V80" s="190">
        <v>908894</v>
      </c>
      <c r="W80" s="190">
        <v>958894</v>
      </c>
      <c r="X80" s="190">
        <v>885299</v>
      </c>
      <c r="Y80" s="190">
        <v>0</v>
      </c>
      <c r="Z80" s="190">
        <v>0</v>
      </c>
      <c r="AA80" s="190">
        <v>0</v>
      </c>
      <c r="AB80" s="190">
        <v>885299</v>
      </c>
      <c r="AC80" s="190">
        <v>885298</v>
      </c>
      <c r="AD80" s="186">
        <f t="shared" si="32"/>
        <v>0.97403877679905471</v>
      </c>
      <c r="AE80" s="69">
        <f t="shared" si="33"/>
        <v>1</v>
      </c>
      <c r="AF80" s="190">
        <v>-1</v>
      </c>
      <c r="AG80" s="190">
        <v>0</v>
      </c>
      <c r="AH80" s="69">
        <v>159</v>
      </c>
      <c r="AI80" s="69">
        <v>51</v>
      </c>
      <c r="AJ80" s="69">
        <v>0</v>
      </c>
      <c r="AK80" s="69">
        <v>0</v>
      </c>
      <c r="AL80" s="80">
        <v>0</v>
      </c>
      <c r="AM80" s="80">
        <v>0</v>
      </c>
      <c r="AN80" s="69">
        <v>122</v>
      </c>
      <c r="AO80" s="69">
        <v>0</v>
      </c>
      <c r="AP80" s="80">
        <v>0</v>
      </c>
      <c r="AQ80" s="80">
        <v>0</v>
      </c>
      <c r="AR80" s="69">
        <v>0</v>
      </c>
      <c r="AS80" s="69">
        <v>0</v>
      </c>
      <c r="AT80" s="80">
        <v>0</v>
      </c>
      <c r="AU80" s="80">
        <v>0</v>
      </c>
      <c r="AV80" s="69">
        <v>0</v>
      </c>
      <c r="AW80" s="69">
        <v>0</v>
      </c>
      <c r="AX80" s="80">
        <v>0</v>
      </c>
      <c r="AY80" s="80">
        <v>0</v>
      </c>
      <c r="AZ80" s="69">
        <v>0</v>
      </c>
      <c r="BA80" s="69">
        <v>0</v>
      </c>
      <c r="BB80" s="80">
        <v>0</v>
      </c>
      <c r="BC80" s="80">
        <v>0</v>
      </c>
      <c r="BD80" s="69">
        <v>0</v>
      </c>
      <c r="BE80" s="69">
        <v>0</v>
      </c>
      <c r="BF80" s="80">
        <v>0</v>
      </c>
      <c r="BG80" s="80">
        <v>0</v>
      </c>
      <c r="BH80" s="69">
        <v>0</v>
      </c>
      <c r="BI80" s="69">
        <v>0</v>
      </c>
      <c r="BJ80" s="80">
        <v>0</v>
      </c>
      <c r="BK80" s="80">
        <v>0</v>
      </c>
      <c r="BL80" s="69">
        <v>0</v>
      </c>
      <c r="BM80" s="69">
        <v>0</v>
      </c>
      <c r="BN80" s="80">
        <v>0</v>
      </c>
      <c r="BO80" s="80">
        <v>0</v>
      </c>
      <c r="BP80" s="69">
        <v>129</v>
      </c>
      <c r="BQ80" s="69">
        <v>0</v>
      </c>
      <c r="BR80" s="80">
        <v>0</v>
      </c>
      <c r="BS80" s="80">
        <v>0</v>
      </c>
      <c r="BT80" s="69">
        <v>0</v>
      </c>
      <c r="BU80" s="69">
        <v>0</v>
      </c>
      <c r="BV80" s="80">
        <v>0</v>
      </c>
      <c r="BW80" s="80">
        <v>0</v>
      </c>
      <c r="BX80" s="69">
        <v>0</v>
      </c>
      <c r="BY80" s="69">
        <v>0</v>
      </c>
      <c r="BZ80" s="80">
        <v>0</v>
      </c>
      <c r="CA80" s="80">
        <v>0</v>
      </c>
      <c r="CB80" s="69">
        <v>0</v>
      </c>
      <c r="CC80" s="69">
        <v>0</v>
      </c>
      <c r="CD80" s="80">
        <v>0</v>
      </c>
      <c r="CE80" s="80">
        <v>0</v>
      </c>
      <c r="CF80" s="69">
        <v>0</v>
      </c>
      <c r="CG80" s="69">
        <v>0</v>
      </c>
      <c r="CH80" s="80">
        <v>0</v>
      </c>
      <c r="CI80" s="80">
        <v>0</v>
      </c>
      <c r="CJ80" s="69">
        <v>251</v>
      </c>
      <c r="CK80" s="69">
        <v>0</v>
      </c>
      <c r="CL80" s="80">
        <v>0</v>
      </c>
      <c r="CM80" s="80">
        <v>0</v>
      </c>
      <c r="CN80" s="67" t="s">
        <v>610</v>
      </c>
      <c r="CO80" s="67" t="s">
        <v>611</v>
      </c>
      <c r="CP80" s="67" t="s">
        <v>514</v>
      </c>
      <c r="CQ80" s="67" t="s">
        <v>514</v>
      </c>
      <c r="CR80" s="67" t="s">
        <v>514</v>
      </c>
      <c r="CS80" s="67" t="s">
        <v>514</v>
      </c>
      <c r="CT80" s="68">
        <v>45932</v>
      </c>
      <c r="CU80" s="67" t="s">
        <v>727</v>
      </c>
      <c r="CV80" s="67" t="s">
        <v>724</v>
      </c>
      <c r="CW80" s="68" t="s">
        <v>168</v>
      </c>
      <c r="CX80" s="68">
        <v>45804</v>
      </c>
      <c r="CY80" s="67" t="s">
        <v>721</v>
      </c>
      <c r="CZ80" s="67" t="s">
        <v>730</v>
      </c>
      <c r="DA80" s="67" t="s">
        <v>741</v>
      </c>
      <c r="DB80" s="81">
        <v>1271778.2</v>
      </c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</row>
    <row r="81" spans="2:1477" s="69" customFormat="1">
      <c r="B81" s="67" t="s">
        <v>2</v>
      </c>
      <c r="C81" s="67" t="s">
        <v>272</v>
      </c>
      <c r="D81" s="67" t="s">
        <v>273</v>
      </c>
      <c r="E81" s="68">
        <v>45196</v>
      </c>
      <c r="F81" s="67" t="s">
        <v>723</v>
      </c>
      <c r="G81" s="67" t="s">
        <v>725</v>
      </c>
      <c r="H81" s="187">
        <v>1</v>
      </c>
      <c r="I81" s="69">
        <v>1</v>
      </c>
      <c r="J81" s="69">
        <v>90</v>
      </c>
      <c r="K81" s="69">
        <v>421</v>
      </c>
      <c r="L81" s="69">
        <v>420</v>
      </c>
      <c r="M81" s="186">
        <f t="shared" si="30"/>
        <v>3.9666666666666668</v>
      </c>
      <c r="N81" s="69">
        <f t="shared" si="31"/>
        <v>0</v>
      </c>
      <c r="O81" s="69">
        <v>1</v>
      </c>
      <c r="P81" s="69">
        <v>0</v>
      </c>
      <c r="Q81" s="69">
        <v>0</v>
      </c>
      <c r="R81" s="69">
        <v>213</v>
      </c>
      <c r="S81" s="69">
        <v>118</v>
      </c>
      <c r="T81" s="190">
        <v>1298401</v>
      </c>
      <c r="U81" s="190">
        <v>50000</v>
      </c>
      <c r="V81" s="190">
        <v>1248401</v>
      </c>
      <c r="W81" s="190">
        <v>1321412</v>
      </c>
      <c r="X81" s="190">
        <v>1234071</v>
      </c>
      <c r="Y81" s="190">
        <v>0</v>
      </c>
      <c r="Z81" s="190">
        <v>0</v>
      </c>
      <c r="AA81" s="190">
        <v>0</v>
      </c>
      <c r="AB81" s="190">
        <v>1234071</v>
      </c>
      <c r="AC81" s="190">
        <v>1234071</v>
      </c>
      <c r="AD81" s="186">
        <f t="shared" si="32"/>
        <v>0.98852131646802588</v>
      </c>
      <c r="AE81" s="69">
        <f t="shared" si="33"/>
        <v>1</v>
      </c>
      <c r="AF81" s="190">
        <v>0</v>
      </c>
      <c r="AG81" s="190">
        <v>23011</v>
      </c>
      <c r="AH81" s="69">
        <v>20</v>
      </c>
      <c r="AI81" s="69">
        <v>43</v>
      </c>
      <c r="AJ81" s="69">
        <v>0</v>
      </c>
      <c r="AK81" s="69">
        <v>0</v>
      </c>
      <c r="AL81" s="80">
        <v>0</v>
      </c>
      <c r="AM81" s="80">
        <v>0</v>
      </c>
      <c r="AN81" s="69">
        <v>0</v>
      </c>
      <c r="AO81" s="69">
        <v>0</v>
      </c>
      <c r="AP81" s="80">
        <v>0</v>
      </c>
      <c r="AQ81" s="80">
        <v>0</v>
      </c>
      <c r="AR81" s="69">
        <v>0</v>
      </c>
      <c r="AS81" s="69">
        <v>0</v>
      </c>
      <c r="AT81" s="80">
        <v>0</v>
      </c>
      <c r="AU81" s="80">
        <v>0</v>
      </c>
      <c r="AV81" s="69">
        <v>0</v>
      </c>
      <c r="AW81" s="69">
        <v>0</v>
      </c>
      <c r="AX81" s="80">
        <v>0</v>
      </c>
      <c r="AY81" s="80">
        <v>0</v>
      </c>
      <c r="AZ81" s="69">
        <v>0</v>
      </c>
      <c r="BA81" s="69">
        <v>0</v>
      </c>
      <c r="BB81" s="80">
        <v>0</v>
      </c>
      <c r="BC81" s="80">
        <v>0</v>
      </c>
      <c r="BD81" s="69">
        <v>150</v>
      </c>
      <c r="BE81" s="69">
        <v>118</v>
      </c>
      <c r="BF81" s="80">
        <v>70737</v>
      </c>
      <c r="BG81" s="80">
        <v>0</v>
      </c>
      <c r="BH81" s="69">
        <v>0</v>
      </c>
      <c r="BI81" s="69">
        <v>0</v>
      </c>
      <c r="BJ81" s="80">
        <v>0</v>
      </c>
      <c r="BK81" s="80">
        <v>0</v>
      </c>
      <c r="BL81" s="69">
        <v>0</v>
      </c>
      <c r="BM81" s="69">
        <v>0</v>
      </c>
      <c r="BN81" s="80">
        <v>0</v>
      </c>
      <c r="BO81" s="80">
        <v>0</v>
      </c>
      <c r="BP81" s="69">
        <v>0</v>
      </c>
      <c r="BQ81" s="69">
        <v>0</v>
      </c>
      <c r="BR81" s="80">
        <v>0</v>
      </c>
      <c r="BS81" s="80">
        <v>0</v>
      </c>
      <c r="BT81" s="69">
        <v>0</v>
      </c>
      <c r="BU81" s="69">
        <v>0</v>
      </c>
      <c r="BV81" s="80">
        <v>0</v>
      </c>
      <c r="BW81" s="80">
        <v>0</v>
      </c>
      <c r="BX81" s="69">
        <v>0</v>
      </c>
      <c r="BY81" s="69">
        <v>0</v>
      </c>
      <c r="BZ81" s="80">
        <v>0</v>
      </c>
      <c r="CA81" s="80">
        <v>0</v>
      </c>
      <c r="CB81" s="69">
        <v>0</v>
      </c>
      <c r="CC81" s="69">
        <v>0</v>
      </c>
      <c r="CD81" s="80">
        <v>0</v>
      </c>
      <c r="CE81" s="80">
        <v>0</v>
      </c>
      <c r="CF81" s="69">
        <v>0</v>
      </c>
      <c r="CG81" s="69">
        <v>0</v>
      </c>
      <c r="CH81" s="80">
        <v>0</v>
      </c>
      <c r="CI81" s="80">
        <v>0</v>
      </c>
      <c r="CJ81" s="69">
        <v>150</v>
      </c>
      <c r="CK81" s="69">
        <v>118</v>
      </c>
      <c r="CL81" s="80">
        <v>70737</v>
      </c>
      <c r="CM81" s="80">
        <v>0</v>
      </c>
      <c r="CN81" s="67" t="s">
        <v>610</v>
      </c>
      <c r="CO81" s="67" t="s">
        <v>611</v>
      </c>
      <c r="CP81" s="67" t="s">
        <v>514</v>
      </c>
      <c r="CQ81" s="67" t="s">
        <v>514</v>
      </c>
      <c r="CR81" s="67" t="s">
        <v>514</v>
      </c>
      <c r="CS81" s="67" t="s">
        <v>514</v>
      </c>
      <c r="CT81" s="68">
        <v>45897</v>
      </c>
      <c r="CU81" s="67" t="s">
        <v>723</v>
      </c>
      <c r="CV81" s="67" t="s">
        <v>724</v>
      </c>
      <c r="CW81" s="68" t="s">
        <v>168</v>
      </c>
      <c r="CX81" s="68">
        <v>45801</v>
      </c>
      <c r="CY81" s="67" t="s">
        <v>721</v>
      </c>
      <c r="CZ81" s="67" t="s">
        <v>730</v>
      </c>
      <c r="DA81" s="67" t="s">
        <v>743</v>
      </c>
      <c r="DB81" s="81">
        <v>1300164.1000000001</v>
      </c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</row>
    <row r="82" spans="2:1477" s="69" customFormat="1">
      <c r="B82" s="67" t="s">
        <v>2</v>
      </c>
      <c r="C82" s="67" t="s">
        <v>500</v>
      </c>
      <c r="D82" s="67" t="s">
        <v>501</v>
      </c>
      <c r="E82" s="68">
        <v>45196</v>
      </c>
      <c r="F82" s="67" t="s">
        <v>723</v>
      </c>
      <c r="G82" s="67" t="s">
        <v>725</v>
      </c>
      <c r="H82" s="187">
        <v>1</v>
      </c>
      <c r="I82" s="69">
        <v>0</v>
      </c>
      <c r="J82" s="69">
        <v>74</v>
      </c>
      <c r="K82" s="69">
        <v>447</v>
      </c>
      <c r="L82" s="69">
        <v>447</v>
      </c>
      <c r="M82" s="186">
        <f t="shared" si="30"/>
        <v>1.8108108108108107</v>
      </c>
      <c r="N82" s="69">
        <f t="shared" si="31"/>
        <v>0</v>
      </c>
      <c r="O82" s="69">
        <v>0</v>
      </c>
      <c r="P82" s="69">
        <v>0</v>
      </c>
      <c r="Q82" s="69">
        <v>0</v>
      </c>
      <c r="R82" s="69">
        <v>373</v>
      </c>
      <c r="S82" s="69">
        <v>0</v>
      </c>
      <c r="T82" s="190">
        <v>988409</v>
      </c>
      <c r="U82" s="190">
        <v>46367</v>
      </c>
      <c r="V82" s="190">
        <v>942042</v>
      </c>
      <c r="W82" s="190">
        <v>988409</v>
      </c>
      <c r="X82" s="190">
        <v>938135</v>
      </c>
      <c r="Y82" s="190">
        <v>0</v>
      </c>
      <c r="Z82" s="190">
        <v>0</v>
      </c>
      <c r="AA82" s="190">
        <v>0</v>
      </c>
      <c r="AB82" s="190">
        <v>938135</v>
      </c>
      <c r="AC82" s="190">
        <v>938135</v>
      </c>
      <c r="AD82" s="186">
        <f t="shared" si="32"/>
        <v>0.99585262652832884</v>
      </c>
      <c r="AE82" s="69">
        <f t="shared" si="33"/>
        <v>1</v>
      </c>
      <c r="AF82" s="190">
        <v>0</v>
      </c>
      <c r="AG82" s="190">
        <v>0</v>
      </c>
      <c r="AH82" s="69">
        <v>262</v>
      </c>
      <c r="AI82" s="69">
        <v>51</v>
      </c>
      <c r="AJ82" s="69">
        <v>120</v>
      </c>
      <c r="AK82" s="69">
        <v>0</v>
      </c>
      <c r="AL82" s="80">
        <v>0</v>
      </c>
      <c r="AM82" s="80">
        <v>0</v>
      </c>
      <c r="AN82" s="69">
        <v>0</v>
      </c>
      <c r="AO82" s="69">
        <v>0</v>
      </c>
      <c r="AP82" s="80">
        <v>0</v>
      </c>
      <c r="AQ82" s="80">
        <v>0</v>
      </c>
      <c r="AR82" s="69">
        <v>0</v>
      </c>
      <c r="AS82" s="69">
        <v>0</v>
      </c>
      <c r="AT82" s="80">
        <v>0</v>
      </c>
      <c r="AU82" s="80">
        <v>0</v>
      </c>
      <c r="AV82" s="69">
        <v>0</v>
      </c>
      <c r="AW82" s="69">
        <v>0</v>
      </c>
      <c r="AX82" s="80">
        <v>0</v>
      </c>
      <c r="AY82" s="80">
        <v>0</v>
      </c>
      <c r="AZ82" s="69">
        <v>0</v>
      </c>
      <c r="BA82" s="69">
        <v>0</v>
      </c>
      <c r="BB82" s="80">
        <v>0</v>
      </c>
      <c r="BC82" s="80">
        <v>0</v>
      </c>
      <c r="BD82" s="69">
        <v>0</v>
      </c>
      <c r="BE82" s="69">
        <v>0</v>
      </c>
      <c r="BF82" s="80">
        <v>0</v>
      </c>
      <c r="BG82" s="80">
        <v>0</v>
      </c>
      <c r="BH82" s="69">
        <v>0</v>
      </c>
      <c r="BI82" s="69">
        <v>0</v>
      </c>
      <c r="BJ82" s="80">
        <v>0</v>
      </c>
      <c r="BK82" s="80">
        <v>0</v>
      </c>
      <c r="BL82" s="69">
        <v>0</v>
      </c>
      <c r="BM82" s="69">
        <v>0</v>
      </c>
      <c r="BN82" s="80">
        <v>0</v>
      </c>
      <c r="BO82" s="80">
        <v>0</v>
      </c>
      <c r="BP82" s="69">
        <v>0</v>
      </c>
      <c r="BQ82" s="69">
        <v>0</v>
      </c>
      <c r="BR82" s="80">
        <v>0</v>
      </c>
      <c r="BS82" s="80">
        <v>0</v>
      </c>
      <c r="BT82" s="69">
        <v>0</v>
      </c>
      <c r="BU82" s="69">
        <v>0</v>
      </c>
      <c r="BV82" s="80">
        <v>0</v>
      </c>
      <c r="BW82" s="80">
        <v>0</v>
      </c>
      <c r="BX82" s="69">
        <v>60</v>
      </c>
      <c r="BY82" s="69">
        <v>0</v>
      </c>
      <c r="BZ82" s="80">
        <v>0</v>
      </c>
      <c r="CA82" s="80">
        <v>0</v>
      </c>
      <c r="CB82" s="69">
        <v>0</v>
      </c>
      <c r="CC82" s="69">
        <v>0</v>
      </c>
      <c r="CD82" s="80">
        <v>0</v>
      </c>
      <c r="CE82" s="80">
        <v>0</v>
      </c>
      <c r="CF82" s="69">
        <v>0</v>
      </c>
      <c r="CG82" s="69">
        <v>0</v>
      </c>
      <c r="CH82" s="80">
        <v>0</v>
      </c>
      <c r="CI82" s="80">
        <v>0</v>
      </c>
      <c r="CJ82" s="69">
        <v>180</v>
      </c>
      <c r="CK82" s="69">
        <v>0</v>
      </c>
      <c r="CL82" s="80">
        <v>0</v>
      </c>
      <c r="CM82" s="80">
        <v>0</v>
      </c>
      <c r="CN82" s="67" t="s">
        <v>610</v>
      </c>
      <c r="CO82" s="67" t="s">
        <v>611</v>
      </c>
      <c r="CP82" s="67" t="s">
        <v>514</v>
      </c>
      <c r="CQ82" s="67" t="s">
        <v>514</v>
      </c>
      <c r="CR82" s="67" t="s">
        <v>514</v>
      </c>
      <c r="CS82" s="67" t="s">
        <v>514</v>
      </c>
      <c r="CT82" s="68">
        <v>45875</v>
      </c>
      <c r="CU82" s="67" t="s">
        <v>723</v>
      </c>
      <c r="CV82" s="67" t="s">
        <v>724</v>
      </c>
      <c r="CW82" s="68" t="s">
        <v>168</v>
      </c>
      <c r="CX82" s="68">
        <v>45827</v>
      </c>
      <c r="CY82" s="67" t="s">
        <v>721</v>
      </c>
      <c r="CZ82" s="67" t="s">
        <v>730</v>
      </c>
      <c r="DA82" s="67" t="s">
        <v>745</v>
      </c>
      <c r="DB82" s="81">
        <v>990878.67</v>
      </c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</row>
    <row r="83" spans="2:1477" s="69" customFormat="1">
      <c r="B83" s="67" t="s">
        <v>2</v>
      </c>
      <c r="C83" s="67" t="s">
        <v>274</v>
      </c>
      <c r="D83" s="67" t="s">
        <v>275</v>
      </c>
      <c r="E83" s="68">
        <v>45322</v>
      </c>
      <c r="F83" s="67" t="s">
        <v>729</v>
      </c>
      <c r="G83" s="67" t="s">
        <v>725</v>
      </c>
      <c r="H83" s="187">
        <v>2</v>
      </c>
      <c r="I83" s="69">
        <v>2</v>
      </c>
      <c r="J83" s="69">
        <v>200</v>
      </c>
      <c r="K83" s="69">
        <v>288</v>
      </c>
      <c r="L83" s="69">
        <v>288</v>
      </c>
      <c r="M83" s="186">
        <f t="shared" si="30"/>
        <v>1</v>
      </c>
      <c r="N83" s="69">
        <f t="shared" si="31"/>
        <v>1</v>
      </c>
      <c r="O83" s="69">
        <v>0</v>
      </c>
      <c r="P83" s="69">
        <v>0</v>
      </c>
      <c r="Q83" s="69">
        <v>0</v>
      </c>
      <c r="R83" s="69">
        <v>88</v>
      </c>
      <c r="S83" s="69">
        <v>0</v>
      </c>
      <c r="T83" s="190">
        <v>2823614</v>
      </c>
      <c r="U83" s="190">
        <v>50000</v>
      </c>
      <c r="V83" s="190">
        <v>2773614</v>
      </c>
      <c r="W83" s="190">
        <v>2855298</v>
      </c>
      <c r="X83" s="190">
        <v>2780904</v>
      </c>
      <c r="Y83" s="190">
        <v>0</v>
      </c>
      <c r="Z83" s="190">
        <v>0</v>
      </c>
      <c r="AA83" s="190">
        <v>0</v>
      </c>
      <c r="AB83" s="190">
        <v>2780904</v>
      </c>
      <c r="AC83" s="190">
        <v>2780236</v>
      </c>
      <c r="AD83" s="186">
        <f t="shared" si="32"/>
        <v>1.0023874987651491</v>
      </c>
      <c r="AE83" s="69">
        <f t="shared" si="33"/>
        <v>1</v>
      </c>
      <c r="AF83" s="190">
        <v>-668</v>
      </c>
      <c r="AG83" s="190">
        <v>31684</v>
      </c>
      <c r="AH83" s="69">
        <v>50</v>
      </c>
      <c r="AI83" s="69">
        <v>38</v>
      </c>
      <c r="AJ83" s="69">
        <v>0</v>
      </c>
      <c r="AK83" s="69">
        <v>0</v>
      </c>
      <c r="AL83" s="80">
        <v>0</v>
      </c>
      <c r="AM83" s="80">
        <v>0</v>
      </c>
      <c r="AN83" s="69">
        <v>0</v>
      </c>
      <c r="AO83" s="69">
        <v>0</v>
      </c>
      <c r="AP83" s="80">
        <v>31684</v>
      </c>
      <c r="AQ83" s="80">
        <v>0</v>
      </c>
      <c r="AR83" s="69">
        <v>0</v>
      </c>
      <c r="AS83" s="69">
        <v>0</v>
      </c>
      <c r="AT83" s="80">
        <v>0</v>
      </c>
      <c r="AU83" s="80">
        <v>0</v>
      </c>
      <c r="AV83" s="69">
        <v>0</v>
      </c>
      <c r="AW83" s="69">
        <v>0</v>
      </c>
      <c r="AX83" s="80">
        <v>0</v>
      </c>
      <c r="AY83" s="80">
        <v>0</v>
      </c>
      <c r="AZ83" s="69">
        <v>0</v>
      </c>
      <c r="BA83" s="69">
        <v>0</v>
      </c>
      <c r="BB83" s="80">
        <v>0</v>
      </c>
      <c r="BC83" s="80">
        <v>0</v>
      </c>
      <c r="BD83" s="69">
        <v>0</v>
      </c>
      <c r="BE83" s="69">
        <v>0</v>
      </c>
      <c r="BF83" s="80">
        <v>0</v>
      </c>
      <c r="BG83" s="80">
        <v>0</v>
      </c>
      <c r="BH83" s="69">
        <v>0</v>
      </c>
      <c r="BI83" s="69">
        <v>0</v>
      </c>
      <c r="BJ83" s="80">
        <v>0</v>
      </c>
      <c r="BK83" s="80">
        <v>0</v>
      </c>
      <c r="BL83" s="69">
        <v>0</v>
      </c>
      <c r="BM83" s="69">
        <v>0</v>
      </c>
      <c r="BN83" s="80">
        <v>0</v>
      </c>
      <c r="BO83" s="80">
        <v>0</v>
      </c>
      <c r="BP83" s="69">
        <v>0</v>
      </c>
      <c r="BQ83" s="69">
        <v>0</v>
      </c>
      <c r="BR83" s="80">
        <v>0</v>
      </c>
      <c r="BS83" s="80">
        <v>0</v>
      </c>
      <c r="BT83" s="69">
        <v>0</v>
      </c>
      <c r="BU83" s="69">
        <v>0</v>
      </c>
      <c r="BV83" s="80">
        <v>0</v>
      </c>
      <c r="BW83" s="80">
        <v>0</v>
      </c>
      <c r="BX83" s="69">
        <v>0</v>
      </c>
      <c r="BY83" s="69">
        <v>0</v>
      </c>
      <c r="BZ83" s="80">
        <v>0</v>
      </c>
      <c r="CA83" s="80">
        <v>0</v>
      </c>
      <c r="CB83" s="69">
        <v>0</v>
      </c>
      <c r="CC83" s="69">
        <v>0</v>
      </c>
      <c r="CD83" s="80">
        <v>0</v>
      </c>
      <c r="CE83" s="80">
        <v>0</v>
      </c>
      <c r="CF83" s="69">
        <v>0</v>
      </c>
      <c r="CG83" s="69">
        <v>0</v>
      </c>
      <c r="CH83" s="80">
        <v>0</v>
      </c>
      <c r="CI83" s="80">
        <v>0</v>
      </c>
      <c r="CJ83" s="69">
        <v>0</v>
      </c>
      <c r="CK83" s="69">
        <v>0</v>
      </c>
      <c r="CL83" s="80">
        <v>31684</v>
      </c>
      <c r="CM83" s="80">
        <v>0</v>
      </c>
      <c r="CN83" s="67" t="s">
        <v>532</v>
      </c>
      <c r="CO83" s="67" t="s">
        <v>533</v>
      </c>
      <c r="CP83" s="67" t="s">
        <v>514</v>
      </c>
      <c r="CQ83" s="67" t="s">
        <v>514</v>
      </c>
      <c r="CR83" s="67" t="s">
        <v>514</v>
      </c>
      <c r="CS83" s="67" t="s">
        <v>514</v>
      </c>
      <c r="CT83" s="68">
        <v>45852</v>
      </c>
      <c r="CU83" s="67" t="s">
        <v>723</v>
      </c>
      <c r="CV83" s="67" t="s">
        <v>724</v>
      </c>
      <c r="CW83" s="68" t="s">
        <v>168</v>
      </c>
      <c r="CX83" s="68">
        <v>45793</v>
      </c>
      <c r="CY83" s="67" t="s">
        <v>721</v>
      </c>
      <c r="CZ83" s="67" t="s">
        <v>730</v>
      </c>
      <c r="DA83" s="67" t="s">
        <v>741</v>
      </c>
      <c r="DB83" s="81">
        <v>3805809.9</v>
      </c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</row>
    <row r="84" spans="2:1477" s="69" customFormat="1">
      <c r="B84" s="67" t="s">
        <v>2</v>
      </c>
      <c r="C84" s="67" t="s">
        <v>276</v>
      </c>
      <c r="D84" s="67" t="s">
        <v>277</v>
      </c>
      <c r="E84" s="68">
        <v>45504</v>
      </c>
      <c r="F84" s="67" t="s">
        <v>723</v>
      </c>
      <c r="G84" s="67" t="s">
        <v>730</v>
      </c>
      <c r="H84" s="187">
        <v>1</v>
      </c>
      <c r="I84" s="69">
        <v>1</v>
      </c>
      <c r="J84" s="69">
        <v>205</v>
      </c>
      <c r="K84" s="69">
        <v>261</v>
      </c>
      <c r="L84" s="69">
        <v>254</v>
      </c>
      <c r="M84" s="186">
        <f t="shared" si="30"/>
        <v>0.97560975609756095</v>
      </c>
      <c r="N84" s="69">
        <f t="shared" si="31"/>
        <v>1</v>
      </c>
      <c r="O84" s="69">
        <v>7</v>
      </c>
      <c r="P84" s="69">
        <v>0</v>
      </c>
      <c r="Q84" s="69">
        <v>0</v>
      </c>
      <c r="R84" s="69">
        <v>54</v>
      </c>
      <c r="S84" s="69">
        <v>2</v>
      </c>
      <c r="T84" s="190">
        <v>3608291</v>
      </c>
      <c r="U84" s="190">
        <v>50000</v>
      </c>
      <c r="V84" s="190">
        <v>3558291</v>
      </c>
      <c r="W84" s="190">
        <v>3609941</v>
      </c>
      <c r="X84" s="190">
        <v>3619668</v>
      </c>
      <c r="Y84" s="190">
        <v>0</v>
      </c>
      <c r="Z84" s="190">
        <v>0</v>
      </c>
      <c r="AA84" s="190">
        <v>0</v>
      </c>
      <c r="AB84" s="190">
        <v>3619668</v>
      </c>
      <c r="AC84" s="190">
        <v>3616057</v>
      </c>
      <c r="AD84" s="186">
        <f t="shared" si="32"/>
        <v>1.0162341978213698</v>
      </c>
      <c r="AE84" s="69">
        <f t="shared" si="33"/>
        <v>1</v>
      </c>
      <c r="AF84" s="190">
        <v>-3611</v>
      </c>
      <c r="AG84" s="190">
        <v>1650</v>
      </c>
      <c r="AH84" s="69">
        <v>29</v>
      </c>
      <c r="AI84" s="69">
        <v>25</v>
      </c>
      <c r="AJ84" s="69">
        <v>0</v>
      </c>
      <c r="AK84" s="69">
        <v>0</v>
      </c>
      <c r="AL84" s="80">
        <v>0</v>
      </c>
      <c r="AM84" s="80">
        <v>0</v>
      </c>
      <c r="AN84" s="69">
        <v>0</v>
      </c>
      <c r="AO84" s="69">
        <v>2</v>
      </c>
      <c r="AP84" s="80">
        <v>1650</v>
      </c>
      <c r="AQ84" s="80">
        <v>1500</v>
      </c>
      <c r="AR84" s="69">
        <v>0</v>
      </c>
      <c r="AS84" s="69">
        <v>0</v>
      </c>
      <c r="AT84" s="80">
        <v>0</v>
      </c>
      <c r="AU84" s="80">
        <v>0</v>
      </c>
      <c r="AV84" s="69">
        <v>0</v>
      </c>
      <c r="AW84" s="69">
        <v>0</v>
      </c>
      <c r="AX84" s="80">
        <v>0</v>
      </c>
      <c r="AY84" s="80">
        <v>0</v>
      </c>
      <c r="AZ84" s="69">
        <v>0</v>
      </c>
      <c r="BA84" s="69">
        <v>0</v>
      </c>
      <c r="BB84" s="80">
        <v>0</v>
      </c>
      <c r="BC84" s="80">
        <v>0</v>
      </c>
      <c r="BD84" s="69">
        <v>0</v>
      </c>
      <c r="BE84" s="69">
        <v>0</v>
      </c>
      <c r="BF84" s="80">
        <v>17669</v>
      </c>
      <c r="BG84" s="80">
        <v>0</v>
      </c>
      <c r="BH84" s="69">
        <v>0</v>
      </c>
      <c r="BI84" s="69">
        <v>0</v>
      </c>
      <c r="BJ84" s="80">
        <v>0</v>
      </c>
      <c r="BK84" s="80">
        <v>0</v>
      </c>
      <c r="BL84" s="69">
        <v>0</v>
      </c>
      <c r="BM84" s="69">
        <v>0</v>
      </c>
      <c r="BN84" s="80">
        <v>0</v>
      </c>
      <c r="BO84" s="80">
        <v>0</v>
      </c>
      <c r="BP84" s="69">
        <v>0</v>
      </c>
      <c r="BQ84" s="69">
        <v>0</v>
      </c>
      <c r="BR84" s="80">
        <v>0</v>
      </c>
      <c r="BS84" s="80">
        <v>0</v>
      </c>
      <c r="BT84" s="69">
        <v>0</v>
      </c>
      <c r="BU84" s="69">
        <v>0</v>
      </c>
      <c r="BV84" s="80">
        <v>0</v>
      </c>
      <c r="BW84" s="80">
        <v>0</v>
      </c>
      <c r="BX84" s="69">
        <v>0</v>
      </c>
      <c r="BY84" s="69">
        <v>0</v>
      </c>
      <c r="BZ84" s="80">
        <v>0</v>
      </c>
      <c r="CA84" s="80">
        <v>0</v>
      </c>
      <c r="CB84" s="69">
        <v>0</v>
      </c>
      <c r="CC84" s="69">
        <v>0</v>
      </c>
      <c r="CD84" s="80">
        <v>0</v>
      </c>
      <c r="CE84" s="80">
        <v>0</v>
      </c>
      <c r="CF84" s="69">
        <v>0</v>
      </c>
      <c r="CG84" s="69">
        <v>0</v>
      </c>
      <c r="CH84" s="80">
        <v>0</v>
      </c>
      <c r="CI84" s="80">
        <v>0</v>
      </c>
      <c r="CJ84" s="69">
        <v>0</v>
      </c>
      <c r="CK84" s="69">
        <v>2</v>
      </c>
      <c r="CL84" s="80">
        <v>19319</v>
      </c>
      <c r="CM84" s="80">
        <v>1500</v>
      </c>
      <c r="CN84" s="67" t="s">
        <v>532</v>
      </c>
      <c r="CO84" s="67" t="s">
        <v>533</v>
      </c>
      <c r="CP84" s="67" t="s">
        <v>514</v>
      </c>
      <c r="CQ84" s="67" t="s">
        <v>514</v>
      </c>
      <c r="CR84" s="67" t="s">
        <v>514</v>
      </c>
      <c r="CS84" s="67" t="s">
        <v>514</v>
      </c>
      <c r="CT84" s="68">
        <v>45959</v>
      </c>
      <c r="CU84" s="67" t="s">
        <v>727</v>
      </c>
      <c r="CV84" s="67" t="s">
        <v>724</v>
      </c>
      <c r="CW84" s="68" t="s">
        <v>168</v>
      </c>
      <c r="CX84" s="68">
        <v>45866</v>
      </c>
      <c r="CY84" s="67" t="s">
        <v>723</v>
      </c>
      <c r="CZ84" s="67" t="s">
        <v>724</v>
      </c>
      <c r="DA84" s="67" t="s">
        <v>744</v>
      </c>
      <c r="DB84" s="81">
        <v>3187529.04</v>
      </c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</row>
    <row r="85" spans="2:1477" s="69" customFormat="1">
      <c r="B85" s="67" t="s">
        <v>2</v>
      </c>
      <c r="C85" s="67" t="s">
        <v>278</v>
      </c>
      <c r="D85" s="67" t="s">
        <v>279</v>
      </c>
      <c r="E85" s="68">
        <v>45532</v>
      </c>
      <c r="F85" s="67" t="s">
        <v>723</v>
      </c>
      <c r="G85" s="67" t="s">
        <v>730</v>
      </c>
      <c r="H85" s="187">
        <v>2</v>
      </c>
      <c r="I85" s="69">
        <v>1</v>
      </c>
      <c r="J85" s="69">
        <v>165</v>
      </c>
      <c r="K85" s="69">
        <v>248</v>
      </c>
      <c r="L85" s="69">
        <v>221</v>
      </c>
      <c r="M85" s="186">
        <f t="shared" si="30"/>
        <v>0.83636363636363631</v>
      </c>
      <c r="N85" s="69">
        <f t="shared" si="31"/>
        <v>1</v>
      </c>
      <c r="O85" s="69">
        <v>27</v>
      </c>
      <c r="P85" s="69">
        <v>0</v>
      </c>
      <c r="Q85" s="69">
        <v>0</v>
      </c>
      <c r="R85" s="69">
        <v>83</v>
      </c>
      <c r="S85" s="69">
        <v>0</v>
      </c>
      <c r="T85" s="190">
        <v>2531784</v>
      </c>
      <c r="U85" s="190">
        <v>50000</v>
      </c>
      <c r="V85" s="190">
        <v>2481784</v>
      </c>
      <c r="W85" s="190">
        <v>2570548</v>
      </c>
      <c r="X85" s="190">
        <v>2574902</v>
      </c>
      <c r="Y85" s="190">
        <v>0</v>
      </c>
      <c r="Z85" s="190">
        <v>0</v>
      </c>
      <c r="AA85" s="190">
        <v>0</v>
      </c>
      <c r="AB85" s="190">
        <v>2574902</v>
      </c>
      <c r="AC85" s="190">
        <v>2573463</v>
      </c>
      <c r="AD85" s="186">
        <f t="shared" si="32"/>
        <v>1.0369407651914913</v>
      </c>
      <c r="AE85" s="69">
        <f t="shared" si="33"/>
        <v>1</v>
      </c>
      <c r="AF85" s="190">
        <v>-1439</v>
      </c>
      <c r="AG85" s="190">
        <v>38764</v>
      </c>
      <c r="AH85" s="69">
        <v>59</v>
      </c>
      <c r="AI85" s="69">
        <v>24</v>
      </c>
      <c r="AJ85" s="69">
        <v>0</v>
      </c>
      <c r="AK85" s="69">
        <v>0</v>
      </c>
      <c r="AL85" s="80">
        <v>61379</v>
      </c>
      <c r="AM85" s="80">
        <v>16559</v>
      </c>
      <c r="AN85" s="69">
        <v>0</v>
      </c>
      <c r="AO85" s="69">
        <v>0</v>
      </c>
      <c r="AP85" s="80">
        <v>0</v>
      </c>
      <c r="AQ85" s="80">
        <v>0</v>
      </c>
      <c r="AR85" s="69">
        <v>0</v>
      </c>
      <c r="AS85" s="69">
        <v>0</v>
      </c>
      <c r="AT85" s="80">
        <v>0</v>
      </c>
      <c r="AU85" s="80">
        <v>0</v>
      </c>
      <c r="AV85" s="69">
        <v>0</v>
      </c>
      <c r="AW85" s="69">
        <v>0</v>
      </c>
      <c r="AX85" s="80">
        <v>0</v>
      </c>
      <c r="AY85" s="80">
        <v>0</v>
      </c>
      <c r="AZ85" s="69">
        <v>0</v>
      </c>
      <c r="BA85" s="69">
        <v>0</v>
      </c>
      <c r="BB85" s="80">
        <v>0</v>
      </c>
      <c r="BC85" s="80">
        <v>0</v>
      </c>
      <c r="BD85" s="69">
        <v>0</v>
      </c>
      <c r="BE85" s="69">
        <v>0</v>
      </c>
      <c r="BF85" s="80">
        <v>0</v>
      </c>
      <c r="BG85" s="80">
        <v>0</v>
      </c>
      <c r="BH85" s="69">
        <v>0</v>
      </c>
      <c r="BI85" s="69">
        <v>0</v>
      </c>
      <c r="BJ85" s="80">
        <v>0</v>
      </c>
      <c r="BK85" s="80">
        <v>0</v>
      </c>
      <c r="BL85" s="69">
        <v>0</v>
      </c>
      <c r="BM85" s="69">
        <v>0</v>
      </c>
      <c r="BN85" s="80">
        <v>0</v>
      </c>
      <c r="BO85" s="80">
        <v>0</v>
      </c>
      <c r="BP85" s="69">
        <v>0</v>
      </c>
      <c r="BQ85" s="69">
        <v>0</v>
      </c>
      <c r="BR85" s="80">
        <v>0</v>
      </c>
      <c r="BS85" s="80">
        <v>0</v>
      </c>
      <c r="BT85" s="69">
        <v>0</v>
      </c>
      <c r="BU85" s="69">
        <v>0</v>
      </c>
      <c r="BV85" s="80">
        <v>0</v>
      </c>
      <c r="BW85" s="80">
        <v>0</v>
      </c>
      <c r="BX85" s="69">
        <v>0</v>
      </c>
      <c r="BY85" s="69">
        <v>0</v>
      </c>
      <c r="BZ85" s="80">
        <v>0</v>
      </c>
      <c r="CA85" s="80">
        <v>0</v>
      </c>
      <c r="CB85" s="69">
        <v>0</v>
      </c>
      <c r="CC85" s="69">
        <v>0</v>
      </c>
      <c r="CD85" s="80">
        <v>0</v>
      </c>
      <c r="CE85" s="80">
        <v>0</v>
      </c>
      <c r="CF85" s="69">
        <v>0</v>
      </c>
      <c r="CG85" s="69">
        <v>0</v>
      </c>
      <c r="CH85" s="80">
        <v>0</v>
      </c>
      <c r="CI85" s="80">
        <v>0</v>
      </c>
      <c r="CJ85" s="69">
        <v>0</v>
      </c>
      <c r="CK85" s="69">
        <v>0</v>
      </c>
      <c r="CL85" s="80">
        <v>61379</v>
      </c>
      <c r="CM85" s="80">
        <v>16559</v>
      </c>
      <c r="CN85" s="67" t="s">
        <v>612</v>
      </c>
      <c r="CO85" s="67" t="s">
        <v>613</v>
      </c>
      <c r="CP85" s="67" t="s">
        <v>514</v>
      </c>
      <c r="CQ85" s="67" t="s">
        <v>514</v>
      </c>
      <c r="CR85" s="67" t="s">
        <v>514</v>
      </c>
      <c r="CS85" s="67" t="s">
        <v>514</v>
      </c>
      <c r="CT85" s="68">
        <v>46022</v>
      </c>
      <c r="CU85" s="67" t="s">
        <v>727</v>
      </c>
      <c r="CV85" s="67" t="s">
        <v>724</v>
      </c>
      <c r="CW85" s="68" t="s">
        <v>168</v>
      </c>
      <c r="CX85" s="68">
        <v>45880</v>
      </c>
      <c r="CY85" s="67" t="s">
        <v>723</v>
      </c>
      <c r="CZ85" s="67" t="s">
        <v>724</v>
      </c>
      <c r="DA85" s="67" t="s">
        <v>745</v>
      </c>
      <c r="DB85" s="81">
        <v>3011928.8</v>
      </c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</row>
    <row r="86" spans="2:1477" s="69" customFormat="1">
      <c r="B86" s="67" t="s">
        <v>2</v>
      </c>
      <c r="C86" s="67" t="s">
        <v>502</v>
      </c>
      <c r="D86" s="67" t="s">
        <v>503</v>
      </c>
      <c r="E86" s="68">
        <v>45560</v>
      </c>
      <c r="F86" s="67" t="s">
        <v>723</v>
      </c>
      <c r="G86" s="67" t="s">
        <v>730</v>
      </c>
      <c r="H86" s="187">
        <v>1</v>
      </c>
      <c r="I86" s="69">
        <v>0</v>
      </c>
      <c r="J86" s="69">
        <v>90</v>
      </c>
      <c r="K86" s="69">
        <v>124</v>
      </c>
      <c r="L86" s="69">
        <v>124</v>
      </c>
      <c r="M86" s="186">
        <f t="shared" si="30"/>
        <v>1.1000000000000001</v>
      </c>
      <c r="N86" s="69">
        <f t="shared" si="31"/>
        <v>1</v>
      </c>
      <c r="O86" s="69">
        <v>0</v>
      </c>
      <c r="P86" s="69">
        <v>0</v>
      </c>
      <c r="Q86" s="69">
        <v>0</v>
      </c>
      <c r="R86" s="69">
        <v>34</v>
      </c>
      <c r="S86" s="69">
        <v>0</v>
      </c>
      <c r="T86" s="190">
        <v>189979</v>
      </c>
      <c r="U86" s="190">
        <v>10000</v>
      </c>
      <c r="V86" s="190">
        <v>179979</v>
      </c>
      <c r="W86" s="190">
        <v>189979</v>
      </c>
      <c r="X86" s="190">
        <v>177334</v>
      </c>
      <c r="Y86" s="190">
        <v>0</v>
      </c>
      <c r="Z86" s="190">
        <v>0</v>
      </c>
      <c r="AA86" s="190">
        <v>0</v>
      </c>
      <c r="AB86" s="190">
        <v>177334</v>
      </c>
      <c r="AC86" s="190">
        <v>177334</v>
      </c>
      <c r="AD86" s="186">
        <f t="shared" si="32"/>
        <v>0.98530384100367263</v>
      </c>
      <c r="AE86" s="69">
        <f t="shared" si="33"/>
        <v>1</v>
      </c>
      <c r="AF86" s="190">
        <v>0</v>
      </c>
      <c r="AG86" s="190">
        <v>0</v>
      </c>
      <c r="AH86" s="69">
        <v>25</v>
      </c>
      <c r="AI86" s="69">
        <v>0</v>
      </c>
      <c r="AJ86" s="69">
        <v>0</v>
      </c>
      <c r="AK86" s="69">
        <v>0</v>
      </c>
      <c r="AL86" s="80">
        <v>0</v>
      </c>
      <c r="AM86" s="80">
        <v>0</v>
      </c>
      <c r="AN86" s="69">
        <v>0</v>
      </c>
      <c r="AO86" s="69">
        <v>0</v>
      </c>
      <c r="AP86" s="80">
        <v>0</v>
      </c>
      <c r="AQ86" s="80">
        <v>0</v>
      </c>
      <c r="AR86" s="69">
        <v>0</v>
      </c>
      <c r="AS86" s="69">
        <v>0</v>
      </c>
      <c r="AT86" s="80">
        <v>0</v>
      </c>
      <c r="AU86" s="80">
        <v>0</v>
      </c>
      <c r="AV86" s="69">
        <v>0</v>
      </c>
      <c r="AW86" s="69">
        <v>0</v>
      </c>
      <c r="AX86" s="80">
        <v>0</v>
      </c>
      <c r="AY86" s="80">
        <v>0</v>
      </c>
      <c r="AZ86" s="69">
        <v>0</v>
      </c>
      <c r="BA86" s="69">
        <v>0</v>
      </c>
      <c r="BB86" s="80">
        <v>0</v>
      </c>
      <c r="BC86" s="80">
        <v>0</v>
      </c>
      <c r="BD86" s="69">
        <v>0</v>
      </c>
      <c r="BE86" s="69">
        <v>0</v>
      </c>
      <c r="BF86" s="80">
        <v>0</v>
      </c>
      <c r="BG86" s="80">
        <v>0</v>
      </c>
      <c r="BH86" s="69">
        <v>0</v>
      </c>
      <c r="BI86" s="69">
        <v>0</v>
      </c>
      <c r="BJ86" s="80">
        <v>0</v>
      </c>
      <c r="BK86" s="80">
        <v>0</v>
      </c>
      <c r="BL86" s="69">
        <v>0</v>
      </c>
      <c r="BM86" s="69">
        <v>0</v>
      </c>
      <c r="BN86" s="80">
        <v>0</v>
      </c>
      <c r="BO86" s="80">
        <v>0</v>
      </c>
      <c r="BP86" s="69">
        <v>9</v>
      </c>
      <c r="BQ86" s="69">
        <v>0</v>
      </c>
      <c r="BR86" s="80">
        <v>0</v>
      </c>
      <c r="BS86" s="80">
        <v>0</v>
      </c>
      <c r="BT86" s="69">
        <v>0</v>
      </c>
      <c r="BU86" s="69">
        <v>0</v>
      </c>
      <c r="BV86" s="80">
        <v>0</v>
      </c>
      <c r="BW86" s="80">
        <v>0</v>
      </c>
      <c r="BX86" s="69">
        <v>0</v>
      </c>
      <c r="BY86" s="69">
        <v>0</v>
      </c>
      <c r="BZ86" s="80">
        <v>0</v>
      </c>
      <c r="CA86" s="80">
        <v>0</v>
      </c>
      <c r="CB86" s="69">
        <v>0</v>
      </c>
      <c r="CC86" s="69">
        <v>0</v>
      </c>
      <c r="CD86" s="80">
        <v>0</v>
      </c>
      <c r="CE86" s="80">
        <v>0</v>
      </c>
      <c r="CF86" s="69">
        <v>0</v>
      </c>
      <c r="CG86" s="69">
        <v>0</v>
      </c>
      <c r="CH86" s="80">
        <v>0</v>
      </c>
      <c r="CI86" s="80">
        <v>0</v>
      </c>
      <c r="CJ86" s="69">
        <v>9</v>
      </c>
      <c r="CK86" s="69">
        <v>0</v>
      </c>
      <c r="CL86" s="80">
        <v>0</v>
      </c>
      <c r="CM86" s="80">
        <v>0</v>
      </c>
      <c r="CN86" s="67" t="s">
        <v>583</v>
      </c>
      <c r="CO86" s="67" t="s">
        <v>584</v>
      </c>
      <c r="CP86" s="67" t="s">
        <v>514</v>
      </c>
      <c r="CQ86" s="67" t="s">
        <v>514</v>
      </c>
      <c r="CR86" s="67" t="s">
        <v>514</v>
      </c>
      <c r="CS86" s="67" t="s">
        <v>514</v>
      </c>
      <c r="CT86" s="68">
        <v>45994</v>
      </c>
      <c r="CU86" s="67" t="s">
        <v>727</v>
      </c>
      <c r="CV86" s="67" t="s">
        <v>724</v>
      </c>
      <c r="CW86" s="68" t="s">
        <v>168</v>
      </c>
      <c r="CX86" s="68">
        <v>45786</v>
      </c>
      <c r="CY86" s="67" t="s">
        <v>721</v>
      </c>
      <c r="CZ86" s="67" t="s">
        <v>730</v>
      </c>
      <c r="DA86" s="67" t="s">
        <v>741</v>
      </c>
      <c r="DB86" s="81">
        <v>237358.31</v>
      </c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</row>
    <row r="87" spans="2:1477" s="5" customFormat="1" ht="12" customHeight="1" thickBot="1">
      <c r="B87" s="75"/>
      <c r="C87" s="75"/>
      <c r="D87" s="75"/>
      <c r="E87" s="68"/>
      <c r="F87" s="75"/>
      <c r="G87" s="75"/>
      <c r="H87" s="187"/>
      <c r="I87" s="76"/>
      <c r="J87" s="76"/>
      <c r="K87" s="76"/>
      <c r="L87" s="76"/>
      <c r="M87" s="140"/>
      <c r="N87" s="69"/>
      <c r="O87" s="76"/>
      <c r="P87" s="76"/>
      <c r="Q87" s="76"/>
      <c r="R87" s="76"/>
      <c r="S87" s="76"/>
      <c r="T87" s="77"/>
      <c r="U87" s="77"/>
      <c r="V87" s="77"/>
      <c r="W87" s="77"/>
      <c r="X87" s="77"/>
      <c r="Y87" s="190"/>
      <c r="Z87" s="190"/>
      <c r="AA87" s="190"/>
      <c r="AB87" s="190"/>
      <c r="AC87" s="190"/>
      <c r="AD87" s="140"/>
      <c r="AE87" s="69"/>
      <c r="AF87" s="190"/>
      <c r="AG87" s="190"/>
      <c r="AH87" s="76"/>
      <c r="AI87" s="76"/>
      <c r="AJ87" s="78"/>
      <c r="AK87" s="78"/>
      <c r="AL87" s="80"/>
      <c r="AM87" s="80"/>
      <c r="AN87" s="78"/>
      <c r="AO87" s="78"/>
      <c r="AP87" s="80"/>
      <c r="AQ87" s="80"/>
      <c r="AR87" s="78"/>
      <c r="AS87" s="78"/>
      <c r="AT87" s="80"/>
      <c r="AU87" s="80"/>
      <c r="AV87" s="78"/>
      <c r="AW87" s="78"/>
      <c r="AX87" s="80"/>
      <c r="AY87" s="80"/>
      <c r="AZ87" s="78"/>
      <c r="BA87" s="78"/>
      <c r="BB87" s="80"/>
      <c r="BC87" s="80"/>
      <c r="BD87" s="78"/>
      <c r="BE87" s="78"/>
      <c r="BF87" s="80"/>
      <c r="BG87" s="80"/>
      <c r="BH87" s="78"/>
      <c r="BI87" s="78"/>
      <c r="BJ87" s="80"/>
      <c r="BK87" s="80"/>
      <c r="BL87" s="78"/>
      <c r="BM87" s="78"/>
      <c r="BN87" s="80"/>
      <c r="BO87" s="80"/>
      <c r="BP87" s="78"/>
      <c r="BQ87" s="78"/>
      <c r="BR87" s="80"/>
      <c r="BS87" s="80"/>
      <c r="BT87" s="78"/>
      <c r="BU87" s="78"/>
      <c r="BV87" s="80"/>
      <c r="BW87" s="80"/>
      <c r="BX87" s="78"/>
      <c r="BY87" s="78"/>
      <c r="BZ87" s="80"/>
      <c r="CA87" s="80"/>
      <c r="CB87" s="78"/>
      <c r="CC87" s="78"/>
      <c r="CD87" s="80"/>
      <c r="CE87" s="80"/>
      <c r="CF87" s="78"/>
      <c r="CG87" s="78"/>
      <c r="CH87" s="80"/>
      <c r="CI87" s="80"/>
      <c r="CJ87" s="78"/>
      <c r="CK87" s="78"/>
      <c r="CL87" s="80"/>
      <c r="CM87" s="80"/>
      <c r="CN87" s="79"/>
      <c r="CO87" s="79"/>
      <c r="CP87" s="79"/>
      <c r="CQ87" s="79"/>
      <c r="CR87" s="79"/>
      <c r="CS87" s="79"/>
      <c r="CT87" s="68"/>
      <c r="CU87" s="75"/>
      <c r="CV87" s="75"/>
      <c r="CW87" s="68"/>
      <c r="CX87" s="68"/>
      <c r="CY87" s="75"/>
      <c r="CZ87" s="75"/>
      <c r="DA87" s="75"/>
      <c r="DB87" s="77"/>
      <c r="DC87" s="79"/>
      <c r="DD87" s="212"/>
    </row>
    <row r="88" spans="2:1477" s="6" customFormat="1" ht="24" customHeight="1" thickTop="1">
      <c r="B88" s="257" t="s">
        <v>786</v>
      </c>
      <c r="C88" s="258"/>
      <c r="D88" s="259"/>
      <c r="E88" s="110"/>
      <c r="F88" s="111"/>
      <c r="G88" s="159">
        <f>IF(B77="","",ROWS(B77:B87)-1)</f>
        <v>10</v>
      </c>
      <c r="H88" s="189">
        <f>SUM(H77:H87)</f>
        <v>15</v>
      </c>
      <c r="I88" s="112">
        <f>SUM(I77:I87)</f>
        <v>15</v>
      </c>
      <c r="J88" s="112">
        <f>SUM(J77:J87)</f>
        <v>2794</v>
      </c>
      <c r="K88" s="112">
        <f>SUM(K77:K87)</f>
        <v>4563</v>
      </c>
      <c r="L88" s="112">
        <f>SUM(L77:L87)</f>
        <v>4482</v>
      </c>
      <c r="M88" s="142">
        <f>IF(G88="",0,N88/G88)</f>
        <v>0.7</v>
      </c>
      <c r="N88" s="112">
        <f t="shared" ref="N88:AC88" si="34">SUM(N77:N87)</f>
        <v>7</v>
      </c>
      <c r="O88" s="112">
        <f t="shared" si="34"/>
        <v>81</v>
      </c>
      <c r="P88" s="112">
        <f t="shared" si="34"/>
        <v>0</v>
      </c>
      <c r="Q88" s="112">
        <f t="shared" si="34"/>
        <v>0</v>
      </c>
      <c r="R88" s="112">
        <f t="shared" si="34"/>
        <v>1612</v>
      </c>
      <c r="S88" s="112">
        <f t="shared" si="34"/>
        <v>157</v>
      </c>
      <c r="T88" s="114">
        <f t="shared" si="34"/>
        <v>49505616</v>
      </c>
      <c r="U88" s="114">
        <f t="shared" si="34"/>
        <v>592466</v>
      </c>
      <c r="V88" s="114">
        <f t="shared" si="34"/>
        <v>48913150</v>
      </c>
      <c r="W88" s="114">
        <f t="shared" si="34"/>
        <v>52200754</v>
      </c>
      <c r="X88" s="114">
        <f t="shared" si="34"/>
        <v>52080270</v>
      </c>
      <c r="Y88" s="114">
        <f t="shared" si="34"/>
        <v>0</v>
      </c>
      <c r="Z88" s="114">
        <f t="shared" si="34"/>
        <v>0</v>
      </c>
      <c r="AA88" s="114">
        <f t="shared" si="34"/>
        <v>0</v>
      </c>
      <c r="AB88" s="114">
        <f t="shared" si="34"/>
        <v>52080270</v>
      </c>
      <c r="AC88" s="114">
        <f t="shared" si="34"/>
        <v>52071379</v>
      </c>
      <c r="AD88" s="142">
        <f>IF(G88="",0,AE88/G88)</f>
        <v>0.9</v>
      </c>
      <c r="AE88" s="144">
        <f t="shared" ref="AE88:CM88" si="35">SUM(AE77:AE87)</f>
        <v>9</v>
      </c>
      <c r="AF88" s="114">
        <f t="shared" si="35"/>
        <v>396815</v>
      </c>
      <c r="AG88" s="114">
        <f t="shared" si="35"/>
        <v>2695137</v>
      </c>
      <c r="AH88" s="115">
        <f t="shared" si="35"/>
        <v>853</v>
      </c>
      <c r="AI88" s="115">
        <f t="shared" si="35"/>
        <v>404</v>
      </c>
      <c r="AJ88" s="115">
        <f t="shared" si="35"/>
        <v>120</v>
      </c>
      <c r="AK88" s="115">
        <f t="shared" si="35"/>
        <v>3</v>
      </c>
      <c r="AL88" s="114">
        <f t="shared" si="35"/>
        <v>63549</v>
      </c>
      <c r="AM88" s="114">
        <f t="shared" si="35"/>
        <v>16559</v>
      </c>
      <c r="AN88" s="115">
        <f t="shared" si="35"/>
        <v>126</v>
      </c>
      <c r="AO88" s="115">
        <f t="shared" si="35"/>
        <v>14</v>
      </c>
      <c r="AP88" s="114">
        <f t="shared" si="35"/>
        <v>1922447</v>
      </c>
      <c r="AQ88" s="114">
        <f t="shared" si="35"/>
        <v>1819753</v>
      </c>
      <c r="AR88" s="115">
        <f t="shared" si="35"/>
        <v>0</v>
      </c>
      <c r="AS88" s="115">
        <f t="shared" si="35"/>
        <v>0</v>
      </c>
      <c r="AT88" s="114">
        <f t="shared" si="35"/>
        <v>0</v>
      </c>
      <c r="AU88" s="114">
        <f t="shared" si="35"/>
        <v>0</v>
      </c>
      <c r="AV88" s="115">
        <f t="shared" si="35"/>
        <v>0</v>
      </c>
      <c r="AW88" s="115">
        <f t="shared" si="35"/>
        <v>0</v>
      </c>
      <c r="AX88" s="114">
        <f t="shared" si="35"/>
        <v>0</v>
      </c>
      <c r="AY88" s="114">
        <f t="shared" si="35"/>
        <v>0</v>
      </c>
      <c r="AZ88" s="115">
        <f t="shared" si="35"/>
        <v>0</v>
      </c>
      <c r="BA88" s="115">
        <f t="shared" si="35"/>
        <v>0</v>
      </c>
      <c r="BB88" s="114">
        <f t="shared" si="35"/>
        <v>0</v>
      </c>
      <c r="BC88" s="114">
        <f t="shared" si="35"/>
        <v>0</v>
      </c>
      <c r="BD88" s="115">
        <f t="shared" si="35"/>
        <v>150</v>
      </c>
      <c r="BE88" s="115">
        <f t="shared" si="35"/>
        <v>140</v>
      </c>
      <c r="BF88" s="114">
        <f t="shared" si="35"/>
        <v>901473</v>
      </c>
      <c r="BG88" s="114">
        <f t="shared" si="35"/>
        <v>579</v>
      </c>
      <c r="BH88" s="115">
        <f t="shared" si="35"/>
        <v>0</v>
      </c>
      <c r="BI88" s="115">
        <f t="shared" si="35"/>
        <v>0</v>
      </c>
      <c r="BJ88" s="114">
        <f t="shared" si="35"/>
        <v>0</v>
      </c>
      <c r="BK88" s="114">
        <f t="shared" si="35"/>
        <v>0</v>
      </c>
      <c r="BL88" s="115">
        <f t="shared" si="35"/>
        <v>0</v>
      </c>
      <c r="BM88" s="115">
        <f t="shared" si="35"/>
        <v>0</v>
      </c>
      <c r="BN88" s="114">
        <f t="shared" si="35"/>
        <v>0</v>
      </c>
      <c r="BO88" s="114">
        <f t="shared" si="35"/>
        <v>0</v>
      </c>
      <c r="BP88" s="115">
        <f t="shared" si="35"/>
        <v>138</v>
      </c>
      <c r="BQ88" s="115">
        <f t="shared" si="35"/>
        <v>0</v>
      </c>
      <c r="BR88" s="114">
        <f t="shared" si="35"/>
        <v>0</v>
      </c>
      <c r="BS88" s="114">
        <f t="shared" si="35"/>
        <v>0</v>
      </c>
      <c r="BT88" s="115">
        <f t="shared" si="35"/>
        <v>0</v>
      </c>
      <c r="BU88" s="115">
        <f t="shared" si="35"/>
        <v>0</v>
      </c>
      <c r="BV88" s="114">
        <f t="shared" si="35"/>
        <v>0</v>
      </c>
      <c r="BW88" s="114">
        <f t="shared" si="35"/>
        <v>0</v>
      </c>
      <c r="BX88" s="115">
        <f t="shared" si="35"/>
        <v>60</v>
      </c>
      <c r="BY88" s="115">
        <f t="shared" si="35"/>
        <v>0</v>
      </c>
      <c r="BZ88" s="114">
        <f t="shared" si="35"/>
        <v>0</v>
      </c>
      <c r="CA88" s="114">
        <f t="shared" si="35"/>
        <v>0</v>
      </c>
      <c r="CB88" s="115">
        <f t="shared" si="35"/>
        <v>0</v>
      </c>
      <c r="CC88" s="115">
        <f t="shared" si="35"/>
        <v>0</v>
      </c>
      <c r="CD88" s="114">
        <f t="shared" si="35"/>
        <v>0</v>
      </c>
      <c r="CE88" s="114">
        <f t="shared" si="35"/>
        <v>0</v>
      </c>
      <c r="CF88" s="115">
        <f t="shared" si="35"/>
        <v>0</v>
      </c>
      <c r="CG88" s="115">
        <f t="shared" si="35"/>
        <v>0</v>
      </c>
      <c r="CH88" s="114">
        <f t="shared" si="35"/>
        <v>0</v>
      </c>
      <c r="CI88" s="114">
        <f t="shared" si="35"/>
        <v>0</v>
      </c>
      <c r="CJ88" s="115">
        <f t="shared" si="35"/>
        <v>594</v>
      </c>
      <c r="CK88" s="115">
        <f t="shared" si="35"/>
        <v>157</v>
      </c>
      <c r="CL88" s="114">
        <f t="shared" si="35"/>
        <v>2887469</v>
      </c>
      <c r="CM88" s="114">
        <f t="shared" si="35"/>
        <v>1836891</v>
      </c>
      <c r="CN88" s="116"/>
      <c r="CO88" s="116"/>
      <c r="CP88" s="116"/>
      <c r="CQ88" s="116"/>
      <c r="CR88" s="116"/>
      <c r="CS88" s="116"/>
      <c r="CT88" s="110"/>
      <c r="CU88" s="111"/>
      <c r="CV88" s="111"/>
      <c r="CW88" s="110"/>
      <c r="CX88" s="110"/>
      <c r="CY88" s="111"/>
      <c r="CZ88" s="111"/>
      <c r="DA88" s="111"/>
      <c r="DB88" s="114"/>
      <c r="DC88" s="116"/>
      <c r="DD88" s="210"/>
    </row>
    <row r="89" spans="2:1477" s="69" customFormat="1">
      <c r="B89" s="67" t="s">
        <v>2</v>
      </c>
      <c r="C89" s="67" t="s">
        <v>256</v>
      </c>
      <c r="D89" s="67" t="s">
        <v>257</v>
      </c>
      <c r="E89" s="68">
        <v>44966</v>
      </c>
      <c r="F89" s="67" t="s">
        <v>729</v>
      </c>
      <c r="G89" s="158" t="s">
        <v>728</v>
      </c>
      <c r="H89" s="187">
        <v>3</v>
      </c>
      <c r="I89" s="69">
        <v>4</v>
      </c>
      <c r="J89" s="69">
        <v>310</v>
      </c>
      <c r="K89" s="69">
        <v>751</v>
      </c>
      <c r="L89" s="69">
        <v>749</v>
      </c>
      <c r="M89" s="186">
        <f>IF(J89 = 0,0,(L89-AH89-AI89)/J89)</f>
        <v>1.7774193548387096</v>
      </c>
      <c r="N89" s="69">
        <f>IF(G89&lt;&gt;"",IF(M89&lt;=1.2,1,0),0)</f>
        <v>0</v>
      </c>
      <c r="O89" s="69">
        <v>2</v>
      </c>
      <c r="P89" s="69">
        <v>0</v>
      </c>
      <c r="Q89" s="69">
        <v>0</v>
      </c>
      <c r="R89" s="69">
        <v>275</v>
      </c>
      <c r="S89" s="69">
        <v>169</v>
      </c>
      <c r="T89" s="190">
        <v>9981474</v>
      </c>
      <c r="U89" s="190">
        <v>90589</v>
      </c>
      <c r="V89" s="190">
        <v>9890885</v>
      </c>
      <c r="W89" s="190">
        <v>10203672</v>
      </c>
      <c r="X89" s="190">
        <v>10678123</v>
      </c>
      <c r="Y89" s="190">
        <v>0</v>
      </c>
      <c r="Z89" s="190">
        <v>0</v>
      </c>
      <c r="AA89" s="190">
        <v>0</v>
      </c>
      <c r="AB89" s="190">
        <v>10678123</v>
      </c>
      <c r="AC89" s="190">
        <v>10639564</v>
      </c>
      <c r="AD89" s="186">
        <f>IF(V89=0,0,AC89/V89)</f>
        <v>1.0756938332616344</v>
      </c>
      <c r="AE89" s="69">
        <f>IF(AD89 &lt;=1.1,1,0)</f>
        <v>1</v>
      </c>
      <c r="AF89" s="190">
        <v>-38559</v>
      </c>
      <c r="AG89" s="190">
        <v>222198</v>
      </c>
      <c r="AH89" s="69">
        <v>136</v>
      </c>
      <c r="AI89" s="69">
        <v>62</v>
      </c>
      <c r="AJ89" s="69">
        <v>0</v>
      </c>
      <c r="AK89" s="69">
        <v>51</v>
      </c>
      <c r="AL89" s="80">
        <v>147417</v>
      </c>
      <c r="AM89" s="80">
        <v>0</v>
      </c>
      <c r="AN89" s="69">
        <v>77</v>
      </c>
      <c r="AO89" s="69">
        <v>3</v>
      </c>
      <c r="AP89" s="80">
        <v>27500</v>
      </c>
      <c r="AQ89" s="80">
        <v>0</v>
      </c>
      <c r="AR89" s="69">
        <v>0</v>
      </c>
      <c r="AS89" s="69">
        <v>0</v>
      </c>
      <c r="AT89" s="80">
        <v>0</v>
      </c>
      <c r="AU89" s="80">
        <v>0</v>
      </c>
      <c r="AV89" s="69">
        <v>0</v>
      </c>
      <c r="AW89" s="69">
        <v>0</v>
      </c>
      <c r="AX89" s="80">
        <v>0</v>
      </c>
      <c r="AY89" s="80">
        <v>0</v>
      </c>
      <c r="AZ89" s="69">
        <v>0</v>
      </c>
      <c r="BA89" s="69">
        <v>0</v>
      </c>
      <c r="BB89" s="80">
        <v>0</v>
      </c>
      <c r="BC89" s="80">
        <v>0</v>
      </c>
      <c r="BD89" s="69">
        <v>0</v>
      </c>
      <c r="BE89" s="69">
        <v>115</v>
      </c>
      <c r="BF89" s="80">
        <v>44650</v>
      </c>
      <c r="BG89" s="80">
        <v>0</v>
      </c>
      <c r="BH89" s="69">
        <v>0</v>
      </c>
      <c r="BI89" s="69">
        <v>0</v>
      </c>
      <c r="BJ89" s="80">
        <v>0</v>
      </c>
      <c r="BK89" s="80">
        <v>0</v>
      </c>
      <c r="BL89" s="69">
        <v>0</v>
      </c>
      <c r="BM89" s="69">
        <v>0</v>
      </c>
      <c r="BN89" s="80">
        <v>0</v>
      </c>
      <c r="BO89" s="80">
        <v>0</v>
      </c>
      <c r="BP89" s="69">
        <v>0</v>
      </c>
      <c r="BQ89" s="69">
        <v>0</v>
      </c>
      <c r="BR89" s="80">
        <v>0</v>
      </c>
      <c r="BS89" s="80">
        <v>0</v>
      </c>
      <c r="BT89" s="69">
        <v>0</v>
      </c>
      <c r="BU89" s="69">
        <v>0</v>
      </c>
      <c r="BV89" s="80">
        <v>0</v>
      </c>
      <c r="BW89" s="80">
        <v>0</v>
      </c>
      <c r="BX89" s="69">
        <v>0</v>
      </c>
      <c r="BY89" s="69">
        <v>0</v>
      </c>
      <c r="BZ89" s="80">
        <v>0</v>
      </c>
      <c r="CA89" s="80">
        <v>0</v>
      </c>
      <c r="CB89" s="69">
        <v>0</v>
      </c>
      <c r="CC89" s="69">
        <v>0</v>
      </c>
      <c r="CD89" s="80">
        <v>0</v>
      </c>
      <c r="CE89" s="80">
        <v>0</v>
      </c>
      <c r="CF89" s="69">
        <v>0</v>
      </c>
      <c r="CG89" s="69">
        <v>0</v>
      </c>
      <c r="CH89" s="80">
        <v>0</v>
      </c>
      <c r="CI89" s="80">
        <v>0</v>
      </c>
      <c r="CJ89" s="69">
        <v>77</v>
      </c>
      <c r="CK89" s="69">
        <v>169</v>
      </c>
      <c r="CL89" s="80">
        <v>219567</v>
      </c>
      <c r="CM89" s="80">
        <v>0</v>
      </c>
      <c r="CN89" s="67" t="s">
        <v>550</v>
      </c>
      <c r="CO89" s="67" t="s">
        <v>551</v>
      </c>
      <c r="CP89" s="67" t="s">
        <v>514</v>
      </c>
      <c r="CQ89" s="67" t="s">
        <v>514</v>
      </c>
      <c r="CR89" s="67" t="s">
        <v>514</v>
      </c>
      <c r="CS89" s="67" t="s">
        <v>514</v>
      </c>
      <c r="CT89" s="68">
        <v>45925</v>
      </c>
      <c r="CU89" s="67" t="s">
        <v>723</v>
      </c>
      <c r="CV89" s="67" t="s">
        <v>724</v>
      </c>
      <c r="CW89" s="68" t="s">
        <v>168</v>
      </c>
      <c r="CX89" s="68">
        <v>45804</v>
      </c>
      <c r="CY89" s="67" t="s">
        <v>721</v>
      </c>
      <c r="CZ89" s="67" t="s">
        <v>730</v>
      </c>
      <c r="DA89" s="67" t="s">
        <v>745</v>
      </c>
      <c r="DB89" s="81">
        <v>10144016.25</v>
      </c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</row>
    <row r="90" spans="2:1477" s="69" customFormat="1">
      <c r="B90" s="67" t="s">
        <v>2</v>
      </c>
      <c r="C90" s="67" t="s">
        <v>490</v>
      </c>
      <c r="D90" s="67" t="s">
        <v>491</v>
      </c>
      <c r="E90" s="68">
        <v>45211</v>
      </c>
      <c r="F90" s="67" t="s">
        <v>727</v>
      </c>
      <c r="G90" s="158" t="s">
        <v>725</v>
      </c>
      <c r="H90" s="187">
        <v>1</v>
      </c>
      <c r="I90" s="69">
        <v>0</v>
      </c>
      <c r="J90" s="69">
        <v>333</v>
      </c>
      <c r="K90" s="69">
        <v>516</v>
      </c>
      <c r="L90" s="69">
        <v>511</v>
      </c>
      <c r="M90" s="186">
        <f t="shared" ref="M90:M105" si="36">IF(J90 = 0,0,(L90-AH90-AI90)/J90)</f>
        <v>1.0690690690690692</v>
      </c>
      <c r="N90" s="69">
        <f t="shared" ref="N90:N105" si="37">IF(G90&lt;&gt;"",IF(M90&lt;=1.2,1,0),0)</f>
        <v>1</v>
      </c>
      <c r="O90" s="69">
        <v>5</v>
      </c>
      <c r="P90" s="69">
        <v>0</v>
      </c>
      <c r="Q90" s="69">
        <v>0</v>
      </c>
      <c r="R90" s="69">
        <v>183</v>
      </c>
      <c r="S90" s="69">
        <v>0</v>
      </c>
      <c r="T90" s="190">
        <v>3075367</v>
      </c>
      <c r="U90" s="190">
        <v>50000</v>
      </c>
      <c r="V90" s="190">
        <v>3025367</v>
      </c>
      <c r="W90" s="190">
        <v>3075367</v>
      </c>
      <c r="X90" s="190">
        <v>2907496</v>
      </c>
      <c r="Y90" s="190">
        <v>0</v>
      </c>
      <c r="Z90" s="190">
        <v>0</v>
      </c>
      <c r="AA90" s="190">
        <v>0</v>
      </c>
      <c r="AB90" s="190">
        <v>2907496</v>
      </c>
      <c r="AC90" s="190">
        <v>2907496</v>
      </c>
      <c r="AD90" s="186">
        <f t="shared" ref="AD90:AD105" si="38">IF(V90=0,0,AC90/V90)</f>
        <v>0.9610391069909866</v>
      </c>
      <c r="AE90" s="69">
        <f t="shared" ref="AE90:AE105" si="39">IF(AD90 &lt;=1.1,1,0)</f>
        <v>1</v>
      </c>
      <c r="AF90" s="190">
        <v>0</v>
      </c>
      <c r="AG90" s="190">
        <v>0</v>
      </c>
      <c r="AH90" s="69">
        <v>87</v>
      </c>
      <c r="AI90" s="69">
        <v>68</v>
      </c>
      <c r="AJ90" s="69">
        <v>0</v>
      </c>
      <c r="AK90" s="69">
        <v>0</v>
      </c>
      <c r="AL90" s="80">
        <v>0</v>
      </c>
      <c r="AM90" s="80">
        <v>0</v>
      </c>
      <c r="AN90" s="69">
        <v>0</v>
      </c>
      <c r="AO90" s="69">
        <v>0</v>
      </c>
      <c r="AP90" s="80">
        <v>0</v>
      </c>
      <c r="AQ90" s="80">
        <v>0</v>
      </c>
      <c r="AR90" s="69">
        <v>0</v>
      </c>
      <c r="AS90" s="69">
        <v>0</v>
      </c>
      <c r="AT90" s="80">
        <v>0</v>
      </c>
      <c r="AU90" s="80">
        <v>0</v>
      </c>
      <c r="AV90" s="69">
        <v>0</v>
      </c>
      <c r="AW90" s="69">
        <v>0</v>
      </c>
      <c r="AX90" s="80">
        <v>0</v>
      </c>
      <c r="AY90" s="80">
        <v>0</v>
      </c>
      <c r="AZ90" s="69">
        <v>0</v>
      </c>
      <c r="BA90" s="69">
        <v>0</v>
      </c>
      <c r="BB90" s="80">
        <v>0</v>
      </c>
      <c r="BC90" s="80">
        <v>0</v>
      </c>
      <c r="BD90" s="69">
        <v>28</v>
      </c>
      <c r="BE90" s="69">
        <v>0</v>
      </c>
      <c r="BF90" s="80">
        <v>0</v>
      </c>
      <c r="BG90" s="80">
        <v>0</v>
      </c>
      <c r="BH90" s="69">
        <v>0</v>
      </c>
      <c r="BI90" s="69">
        <v>0</v>
      </c>
      <c r="BJ90" s="80">
        <v>0</v>
      </c>
      <c r="BK90" s="80">
        <v>0</v>
      </c>
      <c r="BL90" s="69">
        <v>0</v>
      </c>
      <c r="BM90" s="69">
        <v>0</v>
      </c>
      <c r="BN90" s="80">
        <v>0</v>
      </c>
      <c r="BO90" s="80">
        <v>0</v>
      </c>
      <c r="BP90" s="69">
        <v>0</v>
      </c>
      <c r="BQ90" s="69">
        <v>0</v>
      </c>
      <c r="BR90" s="80">
        <v>0</v>
      </c>
      <c r="BS90" s="80">
        <v>0</v>
      </c>
      <c r="BT90" s="69">
        <v>0</v>
      </c>
      <c r="BU90" s="69">
        <v>0</v>
      </c>
      <c r="BV90" s="80">
        <v>0</v>
      </c>
      <c r="BW90" s="80">
        <v>0</v>
      </c>
      <c r="BX90" s="69">
        <v>0</v>
      </c>
      <c r="BY90" s="69">
        <v>0</v>
      </c>
      <c r="BZ90" s="80">
        <v>0</v>
      </c>
      <c r="CA90" s="80">
        <v>0</v>
      </c>
      <c r="CB90" s="69">
        <v>0</v>
      </c>
      <c r="CC90" s="69">
        <v>0</v>
      </c>
      <c r="CD90" s="80">
        <v>0</v>
      </c>
      <c r="CE90" s="80">
        <v>0</v>
      </c>
      <c r="CF90" s="69">
        <v>0</v>
      </c>
      <c r="CG90" s="69">
        <v>0</v>
      </c>
      <c r="CH90" s="80">
        <v>0</v>
      </c>
      <c r="CI90" s="80">
        <v>0</v>
      </c>
      <c r="CJ90" s="69">
        <v>28</v>
      </c>
      <c r="CK90" s="69">
        <v>0</v>
      </c>
      <c r="CL90" s="80">
        <v>0</v>
      </c>
      <c r="CM90" s="80">
        <v>0</v>
      </c>
      <c r="CN90" s="67" t="s">
        <v>585</v>
      </c>
      <c r="CO90" s="67" t="s">
        <v>586</v>
      </c>
      <c r="CP90" s="67" t="s">
        <v>514</v>
      </c>
      <c r="CQ90" s="67" t="s">
        <v>514</v>
      </c>
      <c r="CR90" s="67" t="s">
        <v>514</v>
      </c>
      <c r="CS90" s="67" t="s">
        <v>514</v>
      </c>
      <c r="CT90" s="68">
        <v>45897</v>
      </c>
      <c r="CU90" s="67" t="s">
        <v>723</v>
      </c>
      <c r="CV90" s="67" t="s">
        <v>724</v>
      </c>
      <c r="CW90" s="68" t="s">
        <v>168</v>
      </c>
      <c r="CX90" s="68">
        <v>45821</v>
      </c>
      <c r="CY90" s="67" t="s">
        <v>721</v>
      </c>
      <c r="CZ90" s="67" t="s">
        <v>730</v>
      </c>
      <c r="DA90" s="67" t="s">
        <v>743</v>
      </c>
      <c r="DB90" s="81">
        <v>4067368.66</v>
      </c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2:1477" s="69" customFormat="1">
      <c r="B91" s="67" t="s">
        <v>2</v>
      </c>
      <c r="C91" s="67" t="s">
        <v>258</v>
      </c>
      <c r="D91" s="67" t="s">
        <v>259</v>
      </c>
      <c r="E91" s="68">
        <v>45512</v>
      </c>
      <c r="F91" s="67" t="s">
        <v>723</v>
      </c>
      <c r="G91" s="158" t="s">
        <v>730</v>
      </c>
      <c r="H91" s="187">
        <v>2</v>
      </c>
      <c r="I91" s="69">
        <v>1</v>
      </c>
      <c r="J91" s="69">
        <v>170</v>
      </c>
      <c r="K91" s="69">
        <v>220</v>
      </c>
      <c r="L91" s="69">
        <v>220</v>
      </c>
      <c r="M91" s="186">
        <f t="shared" si="36"/>
        <v>1.2</v>
      </c>
      <c r="N91" s="69">
        <f t="shared" si="37"/>
        <v>1</v>
      </c>
      <c r="O91" s="69">
        <v>0</v>
      </c>
      <c r="P91" s="69">
        <v>0</v>
      </c>
      <c r="Q91" s="69">
        <v>0</v>
      </c>
      <c r="R91" s="69">
        <v>16</v>
      </c>
      <c r="S91" s="69">
        <v>34</v>
      </c>
      <c r="T91" s="190">
        <v>2949285</v>
      </c>
      <c r="U91" s="190">
        <v>50000</v>
      </c>
      <c r="V91" s="190">
        <v>2899285</v>
      </c>
      <c r="W91" s="190">
        <v>2625347</v>
      </c>
      <c r="X91" s="190">
        <v>2604415</v>
      </c>
      <c r="Y91" s="190">
        <v>0</v>
      </c>
      <c r="Z91" s="190">
        <v>0</v>
      </c>
      <c r="AA91" s="190">
        <v>0</v>
      </c>
      <c r="AB91" s="190">
        <v>2604415</v>
      </c>
      <c r="AC91" s="190">
        <v>2604415</v>
      </c>
      <c r="AD91" s="186">
        <f t="shared" si="38"/>
        <v>0.89829561426351667</v>
      </c>
      <c r="AE91" s="69">
        <f t="shared" si="39"/>
        <v>1</v>
      </c>
      <c r="AF91" s="190">
        <v>0</v>
      </c>
      <c r="AG91" s="190">
        <v>-323937</v>
      </c>
      <c r="AH91" s="69">
        <v>5</v>
      </c>
      <c r="AI91" s="69">
        <v>11</v>
      </c>
      <c r="AJ91" s="69">
        <v>0</v>
      </c>
      <c r="AK91" s="69">
        <v>16</v>
      </c>
      <c r="AL91" s="80">
        <v>0</v>
      </c>
      <c r="AM91" s="80">
        <v>0</v>
      </c>
      <c r="AN91" s="69">
        <v>0</v>
      </c>
      <c r="AO91" s="69">
        <v>0</v>
      </c>
      <c r="AP91" s="80">
        <v>0</v>
      </c>
      <c r="AQ91" s="80">
        <v>0</v>
      </c>
      <c r="AR91" s="69">
        <v>0</v>
      </c>
      <c r="AS91" s="69">
        <v>0</v>
      </c>
      <c r="AT91" s="80">
        <v>0</v>
      </c>
      <c r="AU91" s="80">
        <v>0</v>
      </c>
      <c r="AV91" s="69">
        <v>0</v>
      </c>
      <c r="AW91" s="69">
        <v>0</v>
      </c>
      <c r="AX91" s="80">
        <v>0</v>
      </c>
      <c r="AY91" s="80">
        <v>0</v>
      </c>
      <c r="AZ91" s="69">
        <v>0</v>
      </c>
      <c r="BA91" s="69">
        <v>0</v>
      </c>
      <c r="BB91" s="80">
        <v>0</v>
      </c>
      <c r="BC91" s="80">
        <v>0</v>
      </c>
      <c r="BD91" s="69">
        <v>0</v>
      </c>
      <c r="BE91" s="69">
        <v>18</v>
      </c>
      <c r="BF91" s="80">
        <v>-323937</v>
      </c>
      <c r="BG91" s="80">
        <v>0</v>
      </c>
      <c r="BH91" s="69">
        <v>0</v>
      </c>
      <c r="BI91" s="69">
        <v>0</v>
      </c>
      <c r="BJ91" s="80">
        <v>0</v>
      </c>
      <c r="BK91" s="80">
        <v>0</v>
      </c>
      <c r="BL91" s="69">
        <v>0</v>
      </c>
      <c r="BM91" s="69">
        <v>0</v>
      </c>
      <c r="BN91" s="80">
        <v>0</v>
      </c>
      <c r="BO91" s="80">
        <v>0</v>
      </c>
      <c r="BP91" s="69">
        <v>0</v>
      </c>
      <c r="BQ91" s="69">
        <v>0</v>
      </c>
      <c r="BR91" s="80">
        <v>0</v>
      </c>
      <c r="BS91" s="80">
        <v>0</v>
      </c>
      <c r="BT91" s="69">
        <v>0</v>
      </c>
      <c r="BU91" s="69">
        <v>0</v>
      </c>
      <c r="BV91" s="80">
        <v>0</v>
      </c>
      <c r="BW91" s="80">
        <v>0</v>
      </c>
      <c r="BX91" s="69">
        <v>0</v>
      </c>
      <c r="BY91" s="69">
        <v>0</v>
      </c>
      <c r="BZ91" s="80">
        <v>0</v>
      </c>
      <c r="CA91" s="80">
        <v>0</v>
      </c>
      <c r="CB91" s="69">
        <v>0</v>
      </c>
      <c r="CC91" s="69">
        <v>0</v>
      </c>
      <c r="CD91" s="80">
        <v>0</v>
      </c>
      <c r="CE91" s="80">
        <v>0</v>
      </c>
      <c r="CF91" s="69">
        <v>0</v>
      </c>
      <c r="CG91" s="69">
        <v>0</v>
      </c>
      <c r="CH91" s="80">
        <v>0</v>
      </c>
      <c r="CI91" s="80">
        <v>0</v>
      </c>
      <c r="CJ91" s="69">
        <v>0</v>
      </c>
      <c r="CK91" s="69">
        <v>34</v>
      </c>
      <c r="CL91" s="80">
        <v>-323937</v>
      </c>
      <c r="CM91" s="80">
        <v>0</v>
      </c>
      <c r="CN91" s="67" t="s">
        <v>587</v>
      </c>
      <c r="CO91" s="67" t="s">
        <v>588</v>
      </c>
      <c r="CP91" s="67" t="s">
        <v>514</v>
      </c>
      <c r="CQ91" s="67" t="s">
        <v>514</v>
      </c>
      <c r="CR91" s="67" t="s">
        <v>514</v>
      </c>
      <c r="CS91" s="67" t="s">
        <v>514</v>
      </c>
      <c r="CT91" s="68">
        <v>45994</v>
      </c>
      <c r="CU91" s="67" t="s">
        <v>727</v>
      </c>
      <c r="CV91" s="67" t="s">
        <v>724</v>
      </c>
      <c r="CW91" s="68" t="s">
        <v>168</v>
      </c>
      <c r="CX91" s="68">
        <v>45922</v>
      </c>
      <c r="CY91" s="67" t="s">
        <v>723</v>
      </c>
      <c r="CZ91" s="67" t="s">
        <v>724</v>
      </c>
      <c r="DA91" s="67" t="s">
        <v>744</v>
      </c>
      <c r="DB91" s="81">
        <v>3480038</v>
      </c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</row>
    <row r="92" spans="2:1477" s="69" customFormat="1">
      <c r="B92" s="67" t="s">
        <v>2</v>
      </c>
      <c r="C92" s="67" t="s">
        <v>260</v>
      </c>
      <c r="D92" s="67" t="s">
        <v>261</v>
      </c>
      <c r="E92" s="68">
        <v>45085</v>
      </c>
      <c r="F92" s="67" t="s">
        <v>721</v>
      </c>
      <c r="G92" s="158" t="s">
        <v>728</v>
      </c>
      <c r="H92" s="187">
        <v>1</v>
      </c>
      <c r="I92" s="69">
        <v>1</v>
      </c>
      <c r="J92" s="69">
        <v>365</v>
      </c>
      <c r="K92" s="69">
        <v>665</v>
      </c>
      <c r="L92" s="69">
        <v>665</v>
      </c>
      <c r="M92" s="186">
        <f t="shared" si="36"/>
        <v>1.547945205479452</v>
      </c>
      <c r="N92" s="69">
        <f t="shared" si="37"/>
        <v>0</v>
      </c>
      <c r="O92" s="69">
        <v>0</v>
      </c>
      <c r="P92" s="69">
        <v>0</v>
      </c>
      <c r="Q92" s="69">
        <v>0</v>
      </c>
      <c r="R92" s="69">
        <v>220</v>
      </c>
      <c r="S92" s="69">
        <v>110</v>
      </c>
      <c r="T92" s="190">
        <v>4167167</v>
      </c>
      <c r="U92" s="190">
        <v>50000</v>
      </c>
      <c r="V92" s="190">
        <v>4117167</v>
      </c>
      <c r="W92" s="190">
        <v>4263313</v>
      </c>
      <c r="X92" s="190">
        <v>3906647</v>
      </c>
      <c r="Y92" s="190">
        <v>0</v>
      </c>
      <c r="Z92" s="190">
        <v>0</v>
      </c>
      <c r="AA92" s="190">
        <v>0</v>
      </c>
      <c r="AB92" s="190">
        <v>3906647</v>
      </c>
      <c r="AC92" s="190">
        <v>3906647</v>
      </c>
      <c r="AD92" s="186">
        <f t="shared" si="38"/>
        <v>0.94886775299617432</v>
      </c>
      <c r="AE92" s="69">
        <f t="shared" si="39"/>
        <v>1</v>
      </c>
      <c r="AF92" s="190">
        <v>0</v>
      </c>
      <c r="AG92" s="190">
        <v>96146</v>
      </c>
      <c r="AH92" s="69">
        <v>18</v>
      </c>
      <c r="AI92" s="69">
        <v>82</v>
      </c>
      <c r="AJ92" s="69">
        <v>0</v>
      </c>
      <c r="AK92" s="69">
        <v>0</v>
      </c>
      <c r="AL92" s="80">
        <v>0</v>
      </c>
      <c r="AM92" s="80">
        <v>0</v>
      </c>
      <c r="AN92" s="69">
        <v>0</v>
      </c>
      <c r="AO92" s="69">
        <v>0</v>
      </c>
      <c r="AP92" s="80">
        <v>0</v>
      </c>
      <c r="AQ92" s="80">
        <v>0</v>
      </c>
      <c r="AR92" s="69">
        <v>0</v>
      </c>
      <c r="AS92" s="69">
        <v>0</v>
      </c>
      <c r="AT92" s="80">
        <v>0</v>
      </c>
      <c r="AU92" s="80">
        <v>0</v>
      </c>
      <c r="AV92" s="69">
        <v>0</v>
      </c>
      <c r="AW92" s="69">
        <v>0</v>
      </c>
      <c r="AX92" s="80">
        <v>0</v>
      </c>
      <c r="AY92" s="80">
        <v>0</v>
      </c>
      <c r="AZ92" s="69">
        <v>0</v>
      </c>
      <c r="BA92" s="69">
        <v>0</v>
      </c>
      <c r="BB92" s="80">
        <v>0</v>
      </c>
      <c r="BC92" s="80">
        <v>0</v>
      </c>
      <c r="BD92" s="69">
        <v>120</v>
      </c>
      <c r="BE92" s="69">
        <v>80</v>
      </c>
      <c r="BF92" s="80">
        <v>122581</v>
      </c>
      <c r="BG92" s="80">
        <v>0</v>
      </c>
      <c r="BH92" s="69">
        <v>0</v>
      </c>
      <c r="BI92" s="69">
        <v>0</v>
      </c>
      <c r="BJ92" s="80">
        <v>0</v>
      </c>
      <c r="BK92" s="80">
        <v>0</v>
      </c>
      <c r="BL92" s="69">
        <v>0</v>
      </c>
      <c r="BM92" s="69">
        <v>0</v>
      </c>
      <c r="BN92" s="80">
        <v>0</v>
      </c>
      <c r="BO92" s="80">
        <v>0</v>
      </c>
      <c r="BP92" s="69">
        <v>0</v>
      </c>
      <c r="BQ92" s="69">
        <v>0</v>
      </c>
      <c r="BR92" s="80">
        <v>0</v>
      </c>
      <c r="BS92" s="80">
        <v>0</v>
      </c>
      <c r="BT92" s="69">
        <v>0</v>
      </c>
      <c r="BU92" s="69">
        <v>0</v>
      </c>
      <c r="BV92" s="80">
        <v>0</v>
      </c>
      <c r="BW92" s="80">
        <v>0</v>
      </c>
      <c r="BX92" s="69">
        <v>0</v>
      </c>
      <c r="BY92" s="69">
        <v>0</v>
      </c>
      <c r="BZ92" s="80">
        <v>0</v>
      </c>
      <c r="CA92" s="80">
        <v>0</v>
      </c>
      <c r="CB92" s="69">
        <v>0</v>
      </c>
      <c r="CC92" s="69">
        <v>0</v>
      </c>
      <c r="CD92" s="80">
        <v>0</v>
      </c>
      <c r="CE92" s="80">
        <v>0</v>
      </c>
      <c r="CF92" s="69">
        <v>0</v>
      </c>
      <c r="CG92" s="69">
        <v>0</v>
      </c>
      <c r="CH92" s="80">
        <v>0</v>
      </c>
      <c r="CI92" s="80">
        <v>0</v>
      </c>
      <c r="CJ92" s="69">
        <v>120</v>
      </c>
      <c r="CK92" s="69">
        <v>80</v>
      </c>
      <c r="CL92" s="80">
        <v>122581</v>
      </c>
      <c r="CM92" s="80">
        <v>0</v>
      </c>
      <c r="CN92" s="67" t="s">
        <v>587</v>
      </c>
      <c r="CO92" s="67" t="s">
        <v>588</v>
      </c>
      <c r="CP92" s="67" t="s">
        <v>514</v>
      </c>
      <c r="CQ92" s="67" t="s">
        <v>514</v>
      </c>
      <c r="CR92" s="67" t="s">
        <v>514</v>
      </c>
      <c r="CS92" s="67" t="s">
        <v>514</v>
      </c>
      <c r="CT92" s="68">
        <v>46022</v>
      </c>
      <c r="CU92" s="67" t="s">
        <v>727</v>
      </c>
      <c r="CV92" s="67" t="s">
        <v>724</v>
      </c>
      <c r="CW92" s="68" t="s">
        <v>168</v>
      </c>
      <c r="CX92" s="68">
        <v>45959</v>
      </c>
      <c r="CY92" s="67" t="s">
        <v>727</v>
      </c>
      <c r="CZ92" s="67" t="s">
        <v>724</v>
      </c>
      <c r="DA92" s="67" t="s">
        <v>746</v>
      </c>
      <c r="DB92" s="81">
        <v>4722891.55</v>
      </c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</row>
    <row r="93" spans="2:1477" s="69" customFormat="1">
      <c r="B93" s="67" t="s">
        <v>2</v>
      </c>
      <c r="C93" s="67" t="s">
        <v>262</v>
      </c>
      <c r="D93" s="67" t="s">
        <v>263</v>
      </c>
      <c r="E93" s="68">
        <v>45057</v>
      </c>
      <c r="F93" s="67" t="s">
        <v>721</v>
      </c>
      <c r="G93" s="158" t="s">
        <v>728</v>
      </c>
      <c r="H93" s="187">
        <v>2</v>
      </c>
      <c r="I93" s="69">
        <v>1</v>
      </c>
      <c r="J93" s="69">
        <v>240</v>
      </c>
      <c r="K93" s="69">
        <v>529</v>
      </c>
      <c r="L93" s="69">
        <v>547</v>
      </c>
      <c r="M93" s="186">
        <f t="shared" si="36"/>
        <v>1.2749999999999999</v>
      </c>
      <c r="N93" s="69">
        <f t="shared" si="37"/>
        <v>0</v>
      </c>
      <c r="O93" s="69">
        <v>-18</v>
      </c>
      <c r="P93" s="69">
        <v>18</v>
      </c>
      <c r="Q93" s="69">
        <v>0</v>
      </c>
      <c r="R93" s="69">
        <v>286</v>
      </c>
      <c r="S93" s="69">
        <v>3</v>
      </c>
      <c r="T93" s="190">
        <v>6286877</v>
      </c>
      <c r="U93" s="190">
        <v>58278</v>
      </c>
      <c r="V93" s="190">
        <v>6228599</v>
      </c>
      <c r="W93" s="190">
        <v>6497112</v>
      </c>
      <c r="X93" s="190">
        <v>6613095</v>
      </c>
      <c r="Y93" s="190">
        <v>-68148</v>
      </c>
      <c r="Z93" s="190">
        <v>0</v>
      </c>
      <c r="AA93" s="190">
        <v>-68148</v>
      </c>
      <c r="AB93" s="190">
        <v>6544947</v>
      </c>
      <c r="AC93" s="190">
        <v>6545243</v>
      </c>
      <c r="AD93" s="186">
        <f t="shared" si="38"/>
        <v>1.0508371144136908</v>
      </c>
      <c r="AE93" s="69">
        <f t="shared" si="39"/>
        <v>1</v>
      </c>
      <c r="AF93" s="190">
        <v>297</v>
      </c>
      <c r="AG93" s="190">
        <v>210235</v>
      </c>
      <c r="AH93" s="69">
        <v>157</v>
      </c>
      <c r="AI93" s="69">
        <v>84</v>
      </c>
      <c r="AJ93" s="69">
        <v>0</v>
      </c>
      <c r="AK93" s="69">
        <v>1</v>
      </c>
      <c r="AL93" s="80">
        <v>7085</v>
      </c>
      <c r="AM93" s="80">
        <v>0</v>
      </c>
      <c r="AN93" s="69">
        <v>45</v>
      </c>
      <c r="AO93" s="69">
        <v>2</v>
      </c>
      <c r="AP93" s="80">
        <v>211204</v>
      </c>
      <c r="AQ93" s="80">
        <v>0</v>
      </c>
      <c r="AR93" s="69">
        <v>0</v>
      </c>
      <c r="AS93" s="69">
        <v>0</v>
      </c>
      <c r="AT93" s="80">
        <v>0</v>
      </c>
      <c r="AU93" s="80">
        <v>0</v>
      </c>
      <c r="AV93" s="69">
        <v>0</v>
      </c>
      <c r="AW93" s="69">
        <v>0</v>
      </c>
      <c r="AX93" s="80">
        <v>0</v>
      </c>
      <c r="AY93" s="80">
        <v>0</v>
      </c>
      <c r="AZ93" s="69">
        <v>0</v>
      </c>
      <c r="BA93" s="69">
        <v>0</v>
      </c>
      <c r="BB93" s="80">
        <v>0</v>
      </c>
      <c r="BC93" s="80">
        <v>0</v>
      </c>
      <c r="BD93" s="69">
        <v>0</v>
      </c>
      <c r="BE93" s="69">
        <v>0</v>
      </c>
      <c r="BF93" s="80">
        <v>0</v>
      </c>
      <c r="BG93" s="80">
        <v>0</v>
      </c>
      <c r="BH93" s="69">
        <v>0</v>
      </c>
      <c r="BI93" s="69">
        <v>0</v>
      </c>
      <c r="BJ93" s="80">
        <v>0</v>
      </c>
      <c r="BK93" s="80">
        <v>0</v>
      </c>
      <c r="BL93" s="69">
        <v>0</v>
      </c>
      <c r="BM93" s="69">
        <v>0</v>
      </c>
      <c r="BN93" s="80">
        <v>0</v>
      </c>
      <c r="BO93" s="80">
        <v>0</v>
      </c>
      <c r="BP93" s="69">
        <v>83</v>
      </c>
      <c r="BQ93" s="69">
        <v>0</v>
      </c>
      <c r="BR93" s="80">
        <v>0</v>
      </c>
      <c r="BS93" s="80">
        <v>0</v>
      </c>
      <c r="BT93" s="69">
        <v>0</v>
      </c>
      <c r="BU93" s="69">
        <v>0</v>
      </c>
      <c r="BV93" s="80">
        <v>0</v>
      </c>
      <c r="BW93" s="80">
        <v>0</v>
      </c>
      <c r="BX93" s="69">
        <v>0</v>
      </c>
      <c r="BY93" s="69">
        <v>0</v>
      </c>
      <c r="BZ93" s="80">
        <v>0</v>
      </c>
      <c r="CA93" s="80">
        <v>0</v>
      </c>
      <c r="CB93" s="69">
        <v>0</v>
      </c>
      <c r="CC93" s="69">
        <v>0</v>
      </c>
      <c r="CD93" s="80">
        <v>0</v>
      </c>
      <c r="CE93" s="80">
        <v>0</v>
      </c>
      <c r="CF93" s="69">
        <v>0</v>
      </c>
      <c r="CG93" s="69">
        <v>0</v>
      </c>
      <c r="CH93" s="80">
        <v>0</v>
      </c>
      <c r="CI93" s="80">
        <v>0</v>
      </c>
      <c r="CJ93" s="69">
        <v>128</v>
      </c>
      <c r="CK93" s="69">
        <v>3</v>
      </c>
      <c r="CL93" s="80">
        <v>218289</v>
      </c>
      <c r="CM93" s="80">
        <v>0</v>
      </c>
      <c r="CN93" s="67" t="s">
        <v>532</v>
      </c>
      <c r="CO93" s="67" t="s">
        <v>533</v>
      </c>
      <c r="CP93" s="67" t="s">
        <v>514</v>
      </c>
      <c r="CQ93" s="67" t="s">
        <v>514</v>
      </c>
      <c r="CR93" s="67" t="s">
        <v>514</v>
      </c>
      <c r="CS93" s="67" t="s">
        <v>514</v>
      </c>
      <c r="CT93" s="68">
        <v>45852</v>
      </c>
      <c r="CU93" s="67" t="s">
        <v>723</v>
      </c>
      <c r="CV93" s="67" t="s">
        <v>724</v>
      </c>
      <c r="CW93" s="68" t="s">
        <v>168</v>
      </c>
      <c r="CX93" s="68">
        <v>45778</v>
      </c>
      <c r="CY93" s="67" t="s">
        <v>721</v>
      </c>
      <c r="CZ93" s="67" t="s">
        <v>730</v>
      </c>
      <c r="DA93" s="67" t="s">
        <v>741</v>
      </c>
      <c r="DB93" s="81">
        <v>5983264.8600000003</v>
      </c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</row>
    <row r="94" spans="2:1477" s="69" customFormat="1">
      <c r="B94" s="67" t="s">
        <v>2</v>
      </c>
      <c r="C94" s="67" t="s">
        <v>467</v>
      </c>
      <c r="D94" s="67" t="s">
        <v>468</v>
      </c>
      <c r="E94" s="68">
        <v>45057</v>
      </c>
      <c r="F94" s="67" t="s">
        <v>721</v>
      </c>
      <c r="G94" s="158" t="s">
        <v>728</v>
      </c>
      <c r="H94" s="187">
        <v>1</v>
      </c>
      <c r="I94" s="69">
        <v>1</v>
      </c>
      <c r="J94" s="69">
        <v>195</v>
      </c>
      <c r="K94" s="69">
        <v>345</v>
      </c>
      <c r="L94" s="69">
        <v>394</v>
      </c>
      <c r="M94" s="186">
        <f t="shared" si="36"/>
        <v>1.2666666666666666</v>
      </c>
      <c r="N94" s="69">
        <f t="shared" si="37"/>
        <v>0</v>
      </c>
      <c r="O94" s="69">
        <v>-49</v>
      </c>
      <c r="P94" s="69">
        <v>49</v>
      </c>
      <c r="Q94" s="69">
        <v>0</v>
      </c>
      <c r="R94" s="69">
        <v>147</v>
      </c>
      <c r="S94" s="69">
        <v>3</v>
      </c>
      <c r="T94" s="190">
        <v>6987787</v>
      </c>
      <c r="U94" s="190">
        <v>100654</v>
      </c>
      <c r="V94" s="190">
        <v>6887133</v>
      </c>
      <c r="W94" s="190">
        <v>6987787</v>
      </c>
      <c r="X94" s="190">
        <v>7253303</v>
      </c>
      <c r="Y94" s="190">
        <v>-185514</v>
      </c>
      <c r="Z94" s="190">
        <v>0</v>
      </c>
      <c r="AA94" s="190">
        <v>-185514</v>
      </c>
      <c r="AB94" s="190">
        <v>7067789</v>
      </c>
      <c r="AC94" s="190">
        <v>7068223</v>
      </c>
      <c r="AD94" s="186">
        <f t="shared" si="38"/>
        <v>1.0262939600556573</v>
      </c>
      <c r="AE94" s="69">
        <f t="shared" si="39"/>
        <v>1</v>
      </c>
      <c r="AF94" s="190">
        <v>435</v>
      </c>
      <c r="AG94" s="190">
        <v>0</v>
      </c>
      <c r="AH94" s="69">
        <v>104</v>
      </c>
      <c r="AI94" s="69">
        <v>43</v>
      </c>
      <c r="AJ94" s="69">
        <v>0</v>
      </c>
      <c r="AK94" s="69">
        <v>3</v>
      </c>
      <c r="AL94" s="80">
        <v>0</v>
      </c>
      <c r="AM94" s="80">
        <v>0</v>
      </c>
      <c r="AN94" s="69">
        <v>0</v>
      </c>
      <c r="AO94" s="69">
        <v>0</v>
      </c>
      <c r="AP94" s="80">
        <v>0</v>
      </c>
      <c r="AQ94" s="80">
        <v>0</v>
      </c>
      <c r="AR94" s="69">
        <v>0</v>
      </c>
      <c r="AS94" s="69">
        <v>0</v>
      </c>
      <c r="AT94" s="80">
        <v>0</v>
      </c>
      <c r="AU94" s="80">
        <v>0</v>
      </c>
      <c r="AV94" s="69">
        <v>0</v>
      </c>
      <c r="AW94" s="69">
        <v>0</v>
      </c>
      <c r="AX94" s="80">
        <v>0</v>
      </c>
      <c r="AY94" s="80">
        <v>0</v>
      </c>
      <c r="AZ94" s="69">
        <v>0</v>
      </c>
      <c r="BA94" s="69">
        <v>0</v>
      </c>
      <c r="BB94" s="80">
        <v>0</v>
      </c>
      <c r="BC94" s="80">
        <v>0</v>
      </c>
      <c r="BD94" s="69">
        <v>0</v>
      </c>
      <c r="BE94" s="69">
        <v>0</v>
      </c>
      <c r="BF94" s="80">
        <v>0</v>
      </c>
      <c r="BG94" s="80">
        <v>0</v>
      </c>
      <c r="BH94" s="69">
        <v>0</v>
      </c>
      <c r="BI94" s="69">
        <v>0</v>
      </c>
      <c r="BJ94" s="80">
        <v>0</v>
      </c>
      <c r="BK94" s="80">
        <v>0</v>
      </c>
      <c r="BL94" s="69">
        <v>0</v>
      </c>
      <c r="BM94" s="69">
        <v>0</v>
      </c>
      <c r="BN94" s="80">
        <v>0</v>
      </c>
      <c r="BO94" s="80">
        <v>0</v>
      </c>
      <c r="BP94" s="69">
        <v>82</v>
      </c>
      <c r="BQ94" s="69">
        <v>0</v>
      </c>
      <c r="BR94" s="80">
        <v>0</v>
      </c>
      <c r="BS94" s="80">
        <v>0</v>
      </c>
      <c r="BT94" s="69">
        <v>0</v>
      </c>
      <c r="BU94" s="69">
        <v>0</v>
      </c>
      <c r="BV94" s="80">
        <v>0</v>
      </c>
      <c r="BW94" s="80">
        <v>0</v>
      </c>
      <c r="BX94" s="69">
        <v>0</v>
      </c>
      <c r="BY94" s="69">
        <v>0</v>
      </c>
      <c r="BZ94" s="80">
        <v>0</v>
      </c>
      <c r="CA94" s="80">
        <v>0</v>
      </c>
      <c r="CB94" s="69">
        <v>0</v>
      </c>
      <c r="CC94" s="69">
        <v>0</v>
      </c>
      <c r="CD94" s="80">
        <v>0</v>
      </c>
      <c r="CE94" s="80">
        <v>0</v>
      </c>
      <c r="CF94" s="69">
        <v>0</v>
      </c>
      <c r="CG94" s="69">
        <v>0</v>
      </c>
      <c r="CH94" s="80">
        <v>0</v>
      </c>
      <c r="CI94" s="80">
        <v>0</v>
      </c>
      <c r="CJ94" s="69">
        <v>82</v>
      </c>
      <c r="CK94" s="69">
        <v>3</v>
      </c>
      <c r="CL94" s="80">
        <v>0</v>
      </c>
      <c r="CM94" s="80">
        <v>0</v>
      </c>
      <c r="CN94" s="67" t="s">
        <v>589</v>
      </c>
      <c r="CO94" s="67" t="s">
        <v>590</v>
      </c>
      <c r="CP94" s="67" t="s">
        <v>514</v>
      </c>
      <c r="CQ94" s="67" t="s">
        <v>514</v>
      </c>
      <c r="CR94" s="67" t="s">
        <v>514</v>
      </c>
      <c r="CS94" s="67" t="s">
        <v>514</v>
      </c>
      <c r="CT94" s="68">
        <v>45932</v>
      </c>
      <c r="CU94" s="67" t="s">
        <v>727</v>
      </c>
      <c r="CV94" s="67" t="s">
        <v>724</v>
      </c>
      <c r="CW94" s="68" t="s">
        <v>168</v>
      </c>
      <c r="CX94" s="68">
        <v>45580</v>
      </c>
      <c r="CY94" s="67" t="s">
        <v>727</v>
      </c>
      <c r="CZ94" s="67" t="s">
        <v>730</v>
      </c>
      <c r="DA94" s="67" t="s">
        <v>741</v>
      </c>
      <c r="DB94" s="81">
        <v>10217706.9</v>
      </c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</row>
    <row r="95" spans="2:1477" s="69" customFormat="1">
      <c r="B95" s="67" t="s">
        <v>2</v>
      </c>
      <c r="C95" s="67" t="s">
        <v>591</v>
      </c>
      <c r="D95" s="67" t="s">
        <v>747</v>
      </c>
      <c r="E95" s="68">
        <v>45701</v>
      </c>
      <c r="F95" s="67" t="s">
        <v>729</v>
      </c>
      <c r="G95" s="158" t="s">
        <v>730</v>
      </c>
      <c r="H95" s="187">
        <v>1</v>
      </c>
      <c r="I95" s="69">
        <v>0</v>
      </c>
      <c r="J95" s="69">
        <v>60</v>
      </c>
      <c r="K95" s="69">
        <v>65</v>
      </c>
      <c r="L95" s="69">
        <v>52</v>
      </c>
      <c r="M95" s="186">
        <f t="shared" si="36"/>
        <v>0.78333333333333333</v>
      </c>
      <c r="N95" s="69">
        <f t="shared" si="37"/>
        <v>1</v>
      </c>
      <c r="O95" s="69">
        <v>13</v>
      </c>
      <c r="P95" s="69">
        <v>0</v>
      </c>
      <c r="Q95" s="69">
        <v>0</v>
      </c>
      <c r="R95" s="69">
        <v>5</v>
      </c>
      <c r="S95" s="69">
        <v>0</v>
      </c>
      <c r="T95" s="190">
        <v>112106</v>
      </c>
      <c r="U95" s="190">
        <v>8466</v>
      </c>
      <c r="V95" s="190">
        <v>103639</v>
      </c>
      <c r="W95" s="190">
        <v>112106</v>
      </c>
      <c r="X95" s="190">
        <v>103639</v>
      </c>
      <c r="Y95" s="190">
        <v>0</v>
      </c>
      <c r="Z95" s="190">
        <v>0</v>
      </c>
      <c r="AA95" s="190">
        <v>0</v>
      </c>
      <c r="AB95" s="190">
        <v>103639</v>
      </c>
      <c r="AC95" s="190">
        <v>103639</v>
      </c>
      <c r="AD95" s="186">
        <f t="shared" si="38"/>
        <v>1</v>
      </c>
      <c r="AE95" s="69">
        <f t="shared" si="39"/>
        <v>1</v>
      </c>
      <c r="AF95" s="190">
        <v>0</v>
      </c>
      <c r="AG95" s="190">
        <v>0</v>
      </c>
      <c r="AH95" s="69">
        <v>0</v>
      </c>
      <c r="AI95" s="69">
        <v>5</v>
      </c>
      <c r="AJ95" s="69">
        <v>0</v>
      </c>
      <c r="AK95" s="69">
        <v>0</v>
      </c>
      <c r="AL95" s="80">
        <v>0</v>
      </c>
      <c r="AM95" s="80">
        <v>0</v>
      </c>
      <c r="AN95" s="69">
        <v>0</v>
      </c>
      <c r="AO95" s="69">
        <v>0</v>
      </c>
      <c r="AP95" s="80">
        <v>0</v>
      </c>
      <c r="AQ95" s="80">
        <v>0</v>
      </c>
      <c r="AR95" s="69">
        <v>0</v>
      </c>
      <c r="AS95" s="69">
        <v>0</v>
      </c>
      <c r="AT95" s="80">
        <v>0</v>
      </c>
      <c r="AU95" s="80">
        <v>0</v>
      </c>
      <c r="AV95" s="69">
        <v>0</v>
      </c>
      <c r="AW95" s="69">
        <v>0</v>
      </c>
      <c r="AX95" s="80">
        <v>0</v>
      </c>
      <c r="AY95" s="80">
        <v>0</v>
      </c>
      <c r="AZ95" s="69">
        <v>0</v>
      </c>
      <c r="BA95" s="69">
        <v>0</v>
      </c>
      <c r="BB95" s="80">
        <v>0</v>
      </c>
      <c r="BC95" s="80">
        <v>0</v>
      </c>
      <c r="BD95" s="69">
        <v>0</v>
      </c>
      <c r="BE95" s="69">
        <v>0</v>
      </c>
      <c r="BF95" s="80">
        <v>0</v>
      </c>
      <c r="BG95" s="80">
        <v>0</v>
      </c>
      <c r="BH95" s="69">
        <v>0</v>
      </c>
      <c r="BI95" s="69">
        <v>0</v>
      </c>
      <c r="BJ95" s="80">
        <v>0</v>
      </c>
      <c r="BK95" s="80">
        <v>0</v>
      </c>
      <c r="BL95" s="69">
        <v>0</v>
      </c>
      <c r="BM95" s="69">
        <v>0</v>
      </c>
      <c r="BN95" s="80">
        <v>0</v>
      </c>
      <c r="BO95" s="80">
        <v>0</v>
      </c>
      <c r="BP95" s="69">
        <v>0</v>
      </c>
      <c r="BQ95" s="69">
        <v>0</v>
      </c>
      <c r="BR95" s="80">
        <v>0</v>
      </c>
      <c r="BS95" s="80">
        <v>0</v>
      </c>
      <c r="BT95" s="69">
        <v>0</v>
      </c>
      <c r="BU95" s="69">
        <v>0</v>
      </c>
      <c r="BV95" s="80">
        <v>0</v>
      </c>
      <c r="BW95" s="80">
        <v>0</v>
      </c>
      <c r="BX95" s="69">
        <v>0</v>
      </c>
      <c r="BY95" s="69">
        <v>0</v>
      </c>
      <c r="BZ95" s="80">
        <v>0</v>
      </c>
      <c r="CA95" s="80">
        <v>0</v>
      </c>
      <c r="CB95" s="69">
        <v>0</v>
      </c>
      <c r="CC95" s="69">
        <v>0</v>
      </c>
      <c r="CD95" s="80">
        <v>0</v>
      </c>
      <c r="CE95" s="80">
        <v>0</v>
      </c>
      <c r="CF95" s="69">
        <v>0</v>
      </c>
      <c r="CG95" s="69">
        <v>0</v>
      </c>
      <c r="CH95" s="80">
        <v>0</v>
      </c>
      <c r="CI95" s="80">
        <v>0</v>
      </c>
      <c r="CJ95" s="69">
        <v>0</v>
      </c>
      <c r="CK95" s="69">
        <v>0</v>
      </c>
      <c r="CL95" s="80">
        <v>0</v>
      </c>
      <c r="CM95" s="80">
        <v>0</v>
      </c>
      <c r="CN95" s="67" t="s">
        <v>592</v>
      </c>
      <c r="CO95" s="67" t="s">
        <v>593</v>
      </c>
      <c r="CP95" s="67" t="s">
        <v>514</v>
      </c>
      <c r="CQ95" s="67" t="s">
        <v>514</v>
      </c>
      <c r="CR95" s="67" t="s">
        <v>514</v>
      </c>
      <c r="CS95" s="67" t="s">
        <v>514</v>
      </c>
      <c r="CT95" s="68">
        <v>45862</v>
      </c>
      <c r="CU95" s="67" t="s">
        <v>723</v>
      </c>
      <c r="CV95" s="67" t="s">
        <v>724</v>
      </c>
      <c r="CW95" s="68" t="s">
        <v>168</v>
      </c>
      <c r="CX95" s="68">
        <v>45820</v>
      </c>
      <c r="CY95" s="67" t="s">
        <v>721</v>
      </c>
      <c r="CZ95" s="67" t="s">
        <v>730</v>
      </c>
      <c r="DA95" s="67" t="s">
        <v>745</v>
      </c>
      <c r="DB95" s="81">
        <v>174993.22</v>
      </c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</row>
    <row r="96" spans="2:1477" s="69" customFormat="1">
      <c r="B96" s="67" t="s">
        <v>2</v>
      </c>
      <c r="C96" s="67" t="s">
        <v>492</v>
      </c>
      <c r="D96" s="67" t="s">
        <v>493</v>
      </c>
      <c r="E96" s="68">
        <v>45393</v>
      </c>
      <c r="F96" s="67" t="s">
        <v>721</v>
      </c>
      <c r="G96" s="158" t="s">
        <v>725</v>
      </c>
      <c r="H96" s="187">
        <v>1</v>
      </c>
      <c r="I96" s="69">
        <v>0</v>
      </c>
      <c r="J96" s="69">
        <v>90</v>
      </c>
      <c r="K96" s="69">
        <v>143</v>
      </c>
      <c r="L96" s="69">
        <v>142</v>
      </c>
      <c r="M96" s="186">
        <f t="shared" si="36"/>
        <v>0.98888888888888893</v>
      </c>
      <c r="N96" s="69">
        <f t="shared" si="37"/>
        <v>1</v>
      </c>
      <c r="O96" s="69">
        <v>1</v>
      </c>
      <c r="P96" s="69">
        <v>0</v>
      </c>
      <c r="Q96" s="69">
        <v>0</v>
      </c>
      <c r="R96" s="69">
        <v>53</v>
      </c>
      <c r="S96" s="69">
        <v>0</v>
      </c>
      <c r="T96" s="190">
        <v>485265</v>
      </c>
      <c r="U96" s="190">
        <v>30756</v>
      </c>
      <c r="V96" s="190">
        <v>454509</v>
      </c>
      <c r="W96" s="190">
        <v>485265</v>
      </c>
      <c r="X96" s="190">
        <v>487819</v>
      </c>
      <c r="Y96" s="190">
        <v>0</v>
      </c>
      <c r="Z96" s="190">
        <v>0</v>
      </c>
      <c r="AA96" s="190">
        <v>0</v>
      </c>
      <c r="AB96" s="190">
        <v>487819</v>
      </c>
      <c r="AC96" s="190">
        <v>487819</v>
      </c>
      <c r="AD96" s="186">
        <f t="shared" si="38"/>
        <v>1.0732878776877905</v>
      </c>
      <c r="AE96" s="69">
        <f t="shared" si="39"/>
        <v>1</v>
      </c>
      <c r="AF96" s="190">
        <v>0</v>
      </c>
      <c r="AG96" s="190">
        <v>0</v>
      </c>
      <c r="AH96" s="69">
        <v>34</v>
      </c>
      <c r="AI96" s="69">
        <v>19</v>
      </c>
      <c r="AJ96" s="69">
        <v>0</v>
      </c>
      <c r="AK96" s="69">
        <v>0</v>
      </c>
      <c r="AL96" s="80">
        <v>0</v>
      </c>
      <c r="AM96" s="80">
        <v>0</v>
      </c>
      <c r="AN96" s="69">
        <v>0</v>
      </c>
      <c r="AO96" s="69">
        <v>0</v>
      </c>
      <c r="AP96" s="80">
        <v>0</v>
      </c>
      <c r="AQ96" s="80">
        <v>0</v>
      </c>
      <c r="AR96" s="69">
        <v>0</v>
      </c>
      <c r="AS96" s="69">
        <v>0</v>
      </c>
      <c r="AT96" s="80">
        <v>0</v>
      </c>
      <c r="AU96" s="80">
        <v>0</v>
      </c>
      <c r="AV96" s="69">
        <v>0</v>
      </c>
      <c r="AW96" s="69">
        <v>0</v>
      </c>
      <c r="AX96" s="80">
        <v>0</v>
      </c>
      <c r="AY96" s="80">
        <v>0</v>
      </c>
      <c r="AZ96" s="69">
        <v>0</v>
      </c>
      <c r="BA96" s="69">
        <v>0</v>
      </c>
      <c r="BB96" s="80">
        <v>0</v>
      </c>
      <c r="BC96" s="80">
        <v>0</v>
      </c>
      <c r="BD96" s="69">
        <v>0</v>
      </c>
      <c r="BE96" s="69">
        <v>0</v>
      </c>
      <c r="BF96" s="80">
        <v>0</v>
      </c>
      <c r="BG96" s="80">
        <v>0</v>
      </c>
      <c r="BH96" s="69">
        <v>0</v>
      </c>
      <c r="BI96" s="69">
        <v>0</v>
      </c>
      <c r="BJ96" s="80">
        <v>0</v>
      </c>
      <c r="BK96" s="80">
        <v>0</v>
      </c>
      <c r="BL96" s="69">
        <v>0</v>
      </c>
      <c r="BM96" s="69">
        <v>0</v>
      </c>
      <c r="BN96" s="80">
        <v>0</v>
      </c>
      <c r="BO96" s="80">
        <v>0</v>
      </c>
      <c r="BP96" s="69">
        <v>16</v>
      </c>
      <c r="BQ96" s="69">
        <v>0</v>
      </c>
      <c r="BR96" s="80">
        <v>0</v>
      </c>
      <c r="BS96" s="80">
        <v>0</v>
      </c>
      <c r="BT96" s="69">
        <v>0</v>
      </c>
      <c r="BU96" s="69">
        <v>0</v>
      </c>
      <c r="BV96" s="80">
        <v>0</v>
      </c>
      <c r="BW96" s="80">
        <v>0</v>
      </c>
      <c r="BX96" s="69">
        <v>0</v>
      </c>
      <c r="BY96" s="69">
        <v>0</v>
      </c>
      <c r="BZ96" s="80">
        <v>0</v>
      </c>
      <c r="CA96" s="80">
        <v>0</v>
      </c>
      <c r="CB96" s="69">
        <v>0</v>
      </c>
      <c r="CC96" s="69">
        <v>0</v>
      </c>
      <c r="CD96" s="80">
        <v>0</v>
      </c>
      <c r="CE96" s="80">
        <v>0</v>
      </c>
      <c r="CF96" s="69">
        <v>0</v>
      </c>
      <c r="CG96" s="69">
        <v>0</v>
      </c>
      <c r="CH96" s="80">
        <v>0</v>
      </c>
      <c r="CI96" s="80">
        <v>0</v>
      </c>
      <c r="CJ96" s="69">
        <v>16</v>
      </c>
      <c r="CK96" s="69">
        <v>0</v>
      </c>
      <c r="CL96" s="80">
        <v>0</v>
      </c>
      <c r="CM96" s="80">
        <v>0</v>
      </c>
      <c r="CN96" s="67" t="s">
        <v>594</v>
      </c>
      <c r="CO96" s="67" t="s">
        <v>595</v>
      </c>
      <c r="CP96" s="67" t="s">
        <v>514</v>
      </c>
      <c r="CQ96" s="67" t="s">
        <v>514</v>
      </c>
      <c r="CR96" s="67" t="s">
        <v>514</v>
      </c>
      <c r="CS96" s="67" t="s">
        <v>514</v>
      </c>
      <c r="CT96" s="68">
        <v>45875</v>
      </c>
      <c r="CU96" s="67" t="s">
        <v>723</v>
      </c>
      <c r="CV96" s="67" t="s">
        <v>724</v>
      </c>
      <c r="CW96" s="68" t="s">
        <v>168</v>
      </c>
      <c r="CX96" s="68">
        <v>45692</v>
      </c>
      <c r="CY96" s="67" t="s">
        <v>729</v>
      </c>
      <c r="CZ96" s="67" t="s">
        <v>730</v>
      </c>
      <c r="DA96" s="67" t="s">
        <v>744</v>
      </c>
      <c r="DB96" s="81">
        <v>555113.46</v>
      </c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</row>
    <row r="97" spans="2:1477" s="69" customFormat="1">
      <c r="B97" s="67" t="s">
        <v>2</v>
      </c>
      <c r="C97" s="67" t="s">
        <v>494</v>
      </c>
      <c r="D97" s="67" t="s">
        <v>495</v>
      </c>
      <c r="E97" s="68">
        <v>45589</v>
      </c>
      <c r="F97" s="67" t="s">
        <v>727</v>
      </c>
      <c r="G97" s="158" t="s">
        <v>730</v>
      </c>
      <c r="H97" s="187">
        <v>1</v>
      </c>
      <c r="I97" s="69">
        <v>0</v>
      </c>
      <c r="J97" s="69">
        <v>120</v>
      </c>
      <c r="K97" s="69">
        <v>159</v>
      </c>
      <c r="L97" s="69">
        <v>153</v>
      </c>
      <c r="M97" s="186">
        <f t="shared" si="36"/>
        <v>1.2</v>
      </c>
      <c r="N97" s="69">
        <f t="shared" si="37"/>
        <v>1</v>
      </c>
      <c r="O97" s="69">
        <v>6</v>
      </c>
      <c r="P97" s="69">
        <v>0</v>
      </c>
      <c r="Q97" s="69">
        <v>0</v>
      </c>
      <c r="R97" s="69">
        <v>39</v>
      </c>
      <c r="S97" s="69">
        <v>0</v>
      </c>
      <c r="T97" s="190">
        <v>328567</v>
      </c>
      <c r="U97" s="190">
        <v>17193</v>
      </c>
      <c r="V97" s="190">
        <v>311374</v>
      </c>
      <c r="W97" s="190">
        <v>328567</v>
      </c>
      <c r="X97" s="190">
        <v>291720</v>
      </c>
      <c r="Y97" s="190">
        <v>0</v>
      </c>
      <c r="Z97" s="190">
        <v>0</v>
      </c>
      <c r="AA97" s="190">
        <v>0</v>
      </c>
      <c r="AB97" s="190">
        <v>291720</v>
      </c>
      <c r="AC97" s="190">
        <v>291720</v>
      </c>
      <c r="AD97" s="186">
        <f t="shared" si="38"/>
        <v>0.93687976516986005</v>
      </c>
      <c r="AE97" s="69">
        <f t="shared" si="39"/>
        <v>1</v>
      </c>
      <c r="AF97" s="190">
        <v>0</v>
      </c>
      <c r="AG97" s="190">
        <v>0</v>
      </c>
      <c r="AH97" s="69">
        <v>0</v>
      </c>
      <c r="AI97" s="69">
        <v>9</v>
      </c>
      <c r="AJ97" s="69">
        <v>0</v>
      </c>
      <c r="AK97" s="69">
        <v>0</v>
      </c>
      <c r="AL97" s="80">
        <v>0</v>
      </c>
      <c r="AM97" s="80">
        <v>0</v>
      </c>
      <c r="AN97" s="69">
        <v>0</v>
      </c>
      <c r="AO97" s="69">
        <v>0</v>
      </c>
      <c r="AP97" s="80">
        <v>0</v>
      </c>
      <c r="AQ97" s="80">
        <v>0</v>
      </c>
      <c r="AR97" s="69">
        <v>0</v>
      </c>
      <c r="AS97" s="69">
        <v>0</v>
      </c>
      <c r="AT97" s="80">
        <v>0</v>
      </c>
      <c r="AU97" s="80">
        <v>0</v>
      </c>
      <c r="AV97" s="69">
        <v>0</v>
      </c>
      <c r="AW97" s="69">
        <v>0</v>
      </c>
      <c r="AX97" s="80">
        <v>0</v>
      </c>
      <c r="AY97" s="80">
        <v>0</v>
      </c>
      <c r="AZ97" s="69">
        <v>0</v>
      </c>
      <c r="BA97" s="69">
        <v>0</v>
      </c>
      <c r="BB97" s="80">
        <v>0</v>
      </c>
      <c r="BC97" s="80">
        <v>0</v>
      </c>
      <c r="BD97" s="69">
        <v>30</v>
      </c>
      <c r="BE97" s="69">
        <v>0</v>
      </c>
      <c r="BF97" s="80">
        <v>0</v>
      </c>
      <c r="BG97" s="80">
        <v>0</v>
      </c>
      <c r="BH97" s="69">
        <v>0</v>
      </c>
      <c r="BI97" s="69">
        <v>0</v>
      </c>
      <c r="BJ97" s="80">
        <v>0</v>
      </c>
      <c r="BK97" s="80">
        <v>0</v>
      </c>
      <c r="BL97" s="69">
        <v>0</v>
      </c>
      <c r="BM97" s="69">
        <v>0</v>
      </c>
      <c r="BN97" s="80">
        <v>0</v>
      </c>
      <c r="BO97" s="80">
        <v>0</v>
      </c>
      <c r="BP97" s="69">
        <v>0</v>
      </c>
      <c r="BQ97" s="69">
        <v>0</v>
      </c>
      <c r="BR97" s="80">
        <v>0</v>
      </c>
      <c r="BS97" s="80">
        <v>0</v>
      </c>
      <c r="BT97" s="69">
        <v>0</v>
      </c>
      <c r="BU97" s="69">
        <v>0</v>
      </c>
      <c r="BV97" s="80">
        <v>0</v>
      </c>
      <c r="BW97" s="80">
        <v>0</v>
      </c>
      <c r="BX97" s="69">
        <v>0</v>
      </c>
      <c r="BY97" s="69">
        <v>0</v>
      </c>
      <c r="BZ97" s="80">
        <v>0</v>
      </c>
      <c r="CA97" s="80">
        <v>0</v>
      </c>
      <c r="CB97" s="69">
        <v>0</v>
      </c>
      <c r="CC97" s="69">
        <v>0</v>
      </c>
      <c r="CD97" s="80">
        <v>0</v>
      </c>
      <c r="CE97" s="80">
        <v>0</v>
      </c>
      <c r="CF97" s="69">
        <v>0</v>
      </c>
      <c r="CG97" s="69">
        <v>0</v>
      </c>
      <c r="CH97" s="80">
        <v>0</v>
      </c>
      <c r="CI97" s="80">
        <v>0</v>
      </c>
      <c r="CJ97" s="69">
        <v>30</v>
      </c>
      <c r="CK97" s="69">
        <v>0</v>
      </c>
      <c r="CL97" s="80">
        <v>0</v>
      </c>
      <c r="CM97" s="80">
        <v>0</v>
      </c>
      <c r="CN97" s="67" t="s">
        <v>535</v>
      </c>
      <c r="CO97" s="67" t="s">
        <v>536</v>
      </c>
      <c r="CP97" s="67" t="s">
        <v>514</v>
      </c>
      <c r="CQ97" s="67" t="s">
        <v>514</v>
      </c>
      <c r="CR97" s="67" t="s">
        <v>514</v>
      </c>
      <c r="CS97" s="67" t="s">
        <v>514</v>
      </c>
      <c r="CT97" s="68">
        <v>45994</v>
      </c>
      <c r="CU97" s="67" t="s">
        <v>727</v>
      </c>
      <c r="CV97" s="67" t="s">
        <v>724</v>
      </c>
      <c r="CW97" s="68" t="s">
        <v>168</v>
      </c>
      <c r="CX97" s="68">
        <v>45939</v>
      </c>
      <c r="CY97" s="67" t="s">
        <v>727</v>
      </c>
      <c r="CZ97" s="67" t="s">
        <v>724</v>
      </c>
      <c r="DA97" s="67" t="s">
        <v>743</v>
      </c>
      <c r="DB97" s="81">
        <v>364798.17</v>
      </c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</row>
    <row r="98" spans="2:1477" s="69" customFormat="1">
      <c r="B98" s="67" t="s">
        <v>2</v>
      </c>
      <c r="C98" s="67" t="s">
        <v>596</v>
      </c>
      <c r="D98" s="67" t="s">
        <v>748</v>
      </c>
      <c r="E98" s="68">
        <v>45729</v>
      </c>
      <c r="F98" s="67" t="s">
        <v>729</v>
      </c>
      <c r="G98" s="158" t="s">
        <v>730</v>
      </c>
      <c r="H98" s="187">
        <v>1</v>
      </c>
      <c r="I98" s="69">
        <v>0</v>
      </c>
      <c r="J98" s="69">
        <v>90</v>
      </c>
      <c r="K98" s="69">
        <v>112</v>
      </c>
      <c r="L98" s="69">
        <v>86</v>
      </c>
      <c r="M98" s="186">
        <f t="shared" si="36"/>
        <v>0.71111111111111114</v>
      </c>
      <c r="N98" s="69">
        <f t="shared" si="37"/>
        <v>1</v>
      </c>
      <c r="O98" s="69">
        <v>26</v>
      </c>
      <c r="P98" s="69">
        <v>0</v>
      </c>
      <c r="Q98" s="69">
        <v>0</v>
      </c>
      <c r="R98" s="69">
        <v>22</v>
      </c>
      <c r="S98" s="69">
        <v>0</v>
      </c>
      <c r="T98" s="190">
        <v>169075</v>
      </c>
      <c r="U98" s="190">
        <v>11395</v>
      </c>
      <c r="V98" s="190">
        <v>157679</v>
      </c>
      <c r="W98" s="190">
        <v>169075</v>
      </c>
      <c r="X98" s="190">
        <v>154095</v>
      </c>
      <c r="Y98" s="190">
        <v>0</v>
      </c>
      <c r="Z98" s="190">
        <v>0</v>
      </c>
      <c r="AA98" s="190">
        <v>0</v>
      </c>
      <c r="AB98" s="190">
        <v>154095</v>
      </c>
      <c r="AC98" s="190">
        <v>154095</v>
      </c>
      <c r="AD98" s="186">
        <f t="shared" si="38"/>
        <v>0.97727027695507962</v>
      </c>
      <c r="AE98" s="69">
        <f t="shared" si="39"/>
        <v>1</v>
      </c>
      <c r="AF98" s="190">
        <v>0</v>
      </c>
      <c r="AG98" s="190">
        <v>0</v>
      </c>
      <c r="AH98" s="69">
        <v>18</v>
      </c>
      <c r="AI98" s="69">
        <v>4</v>
      </c>
      <c r="AJ98" s="69">
        <v>0</v>
      </c>
      <c r="AK98" s="69">
        <v>0</v>
      </c>
      <c r="AL98" s="80">
        <v>0</v>
      </c>
      <c r="AM98" s="80">
        <v>0</v>
      </c>
      <c r="AN98" s="69">
        <v>0</v>
      </c>
      <c r="AO98" s="69">
        <v>0</v>
      </c>
      <c r="AP98" s="80">
        <v>0</v>
      </c>
      <c r="AQ98" s="80">
        <v>0</v>
      </c>
      <c r="AR98" s="69">
        <v>0</v>
      </c>
      <c r="AS98" s="69">
        <v>0</v>
      </c>
      <c r="AT98" s="80">
        <v>0</v>
      </c>
      <c r="AU98" s="80">
        <v>0</v>
      </c>
      <c r="AV98" s="69">
        <v>0</v>
      </c>
      <c r="AW98" s="69">
        <v>0</v>
      </c>
      <c r="AX98" s="80">
        <v>0</v>
      </c>
      <c r="AY98" s="80">
        <v>0</v>
      </c>
      <c r="AZ98" s="69">
        <v>0</v>
      </c>
      <c r="BA98" s="69">
        <v>0</v>
      </c>
      <c r="BB98" s="80">
        <v>0</v>
      </c>
      <c r="BC98" s="80">
        <v>0</v>
      </c>
      <c r="BD98" s="69">
        <v>0</v>
      </c>
      <c r="BE98" s="69">
        <v>0</v>
      </c>
      <c r="BF98" s="80">
        <v>0</v>
      </c>
      <c r="BG98" s="80">
        <v>0</v>
      </c>
      <c r="BH98" s="69">
        <v>0</v>
      </c>
      <c r="BI98" s="69">
        <v>0</v>
      </c>
      <c r="BJ98" s="80">
        <v>0</v>
      </c>
      <c r="BK98" s="80">
        <v>0</v>
      </c>
      <c r="BL98" s="69">
        <v>0</v>
      </c>
      <c r="BM98" s="69">
        <v>0</v>
      </c>
      <c r="BN98" s="80">
        <v>0</v>
      </c>
      <c r="BO98" s="80">
        <v>0</v>
      </c>
      <c r="BP98" s="69">
        <v>0</v>
      </c>
      <c r="BQ98" s="69">
        <v>0</v>
      </c>
      <c r="BR98" s="80">
        <v>0</v>
      </c>
      <c r="BS98" s="80">
        <v>0</v>
      </c>
      <c r="BT98" s="69">
        <v>0</v>
      </c>
      <c r="BU98" s="69">
        <v>0</v>
      </c>
      <c r="BV98" s="80">
        <v>0</v>
      </c>
      <c r="BW98" s="80">
        <v>0</v>
      </c>
      <c r="BX98" s="69">
        <v>0</v>
      </c>
      <c r="BY98" s="69">
        <v>0</v>
      </c>
      <c r="BZ98" s="80">
        <v>0</v>
      </c>
      <c r="CA98" s="80">
        <v>0</v>
      </c>
      <c r="CB98" s="69">
        <v>0</v>
      </c>
      <c r="CC98" s="69">
        <v>0</v>
      </c>
      <c r="CD98" s="80">
        <v>0</v>
      </c>
      <c r="CE98" s="80">
        <v>0</v>
      </c>
      <c r="CF98" s="69">
        <v>0</v>
      </c>
      <c r="CG98" s="69">
        <v>0</v>
      </c>
      <c r="CH98" s="80">
        <v>0</v>
      </c>
      <c r="CI98" s="80">
        <v>0</v>
      </c>
      <c r="CJ98" s="69">
        <v>0</v>
      </c>
      <c r="CK98" s="69">
        <v>0</v>
      </c>
      <c r="CL98" s="80">
        <v>0</v>
      </c>
      <c r="CM98" s="80">
        <v>0</v>
      </c>
      <c r="CN98" s="67" t="s">
        <v>597</v>
      </c>
      <c r="CO98" s="67" t="s">
        <v>598</v>
      </c>
      <c r="CP98" s="67" t="s">
        <v>514</v>
      </c>
      <c r="CQ98" s="67" t="s">
        <v>514</v>
      </c>
      <c r="CR98" s="67" t="s">
        <v>514</v>
      </c>
      <c r="CS98" s="67" t="s">
        <v>514</v>
      </c>
      <c r="CT98" s="68">
        <v>45959</v>
      </c>
      <c r="CU98" s="67" t="s">
        <v>727</v>
      </c>
      <c r="CV98" s="67" t="s">
        <v>724</v>
      </c>
      <c r="CW98" s="68" t="s">
        <v>168</v>
      </c>
      <c r="CX98" s="68">
        <v>45890</v>
      </c>
      <c r="CY98" s="67" t="s">
        <v>723</v>
      </c>
      <c r="CZ98" s="67" t="s">
        <v>724</v>
      </c>
      <c r="DA98" s="67" t="s">
        <v>743</v>
      </c>
      <c r="DB98" s="81">
        <v>240133.12</v>
      </c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</row>
    <row r="99" spans="2:1477" s="69" customFormat="1">
      <c r="B99" s="67" t="s">
        <v>2</v>
      </c>
      <c r="C99" s="67" t="s">
        <v>599</v>
      </c>
      <c r="D99" s="67" t="s">
        <v>749</v>
      </c>
      <c r="E99" s="68">
        <v>45484</v>
      </c>
      <c r="F99" s="67" t="s">
        <v>723</v>
      </c>
      <c r="G99" s="158" t="s">
        <v>730</v>
      </c>
      <c r="H99" s="187">
        <v>1</v>
      </c>
      <c r="I99" s="69">
        <v>0</v>
      </c>
      <c r="J99" s="69">
        <v>225</v>
      </c>
      <c r="K99" s="69">
        <v>303</v>
      </c>
      <c r="L99" s="69">
        <v>223</v>
      </c>
      <c r="M99" s="186">
        <f t="shared" si="36"/>
        <v>0.64444444444444449</v>
      </c>
      <c r="N99" s="69">
        <f t="shared" si="37"/>
        <v>1</v>
      </c>
      <c r="O99" s="69">
        <v>80</v>
      </c>
      <c r="P99" s="69">
        <v>0</v>
      </c>
      <c r="Q99" s="69">
        <v>0</v>
      </c>
      <c r="R99" s="69">
        <v>78</v>
      </c>
      <c r="S99" s="69">
        <v>0</v>
      </c>
      <c r="T99" s="190">
        <v>1112248</v>
      </c>
      <c r="U99" s="190">
        <v>50000</v>
      </c>
      <c r="V99" s="190">
        <v>1062248</v>
      </c>
      <c r="W99" s="190">
        <v>1112248</v>
      </c>
      <c r="X99" s="190">
        <v>1077908</v>
      </c>
      <c r="Y99" s="190">
        <v>0</v>
      </c>
      <c r="Z99" s="190">
        <v>0</v>
      </c>
      <c r="AA99" s="190">
        <v>0</v>
      </c>
      <c r="AB99" s="190">
        <v>1077908</v>
      </c>
      <c r="AC99" s="190">
        <v>1077908</v>
      </c>
      <c r="AD99" s="186">
        <f t="shared" si="38"/>
        <v>1.0147423200608521</v>
      </c>
      <c r="AE99" s="69">
        <f t="shared" si="39"/>
        <v>1</v>
      </c>
      <c r="AF99" s="190">
        <v>0</v>
      </c>
      <c r="AG99" s="190">
        <v>0</v>
      </c>
      <c r="AH99" s="69">
        <v>44</v>
      </c>
      <c r="AI99" s="69">
        <v>34</v>
      </c>
      <c r="AJ99" s="69">
        <v>0</v>
      </c>
      <c r="AK99" s="69">
        <v>0</v>
      </c>
      <c r="AL99" s="80">
        <v>0</v>
      </c>
      <c r="AM99" s="80">
        <v>0</v>
      </c>
      <c r="AN99" s="69">
        <v>0</v>
      </c>
      <c r="AO99" s="69">
        <v>0</v>
      </c>
      <c r="AP99" s="80">
        <v>0</v>
      </c>
      <c r="AQ99" s="80">
        <v>0</v>
      </c>
      <c r="AR99" s="69">
        <v>0</v>
      </c>
      <c r="AS99" s="69">
        <v>0</v>
      </c>
      <c r="AT99" s="80">
        <v>0</v>
      </c>
      <c r="AU99" s="80">
        <v>0</v>
      </c>
      <c r="AV99" s="69">
        <v>0</v>
      </c>
      <c r="AW99" s="69">
        <v>0</v>
      </c>
      <c r="AX99" s="80">
        <v>0</v>
      </c>
      <c r="AY99" s="80">
        <v>0</v>
      </c>
      <c r="AZ99" s="69">
        <v>0</v>
      </c>
      <c r="BA99" s="69">
        <v>0</v>
      </c>
      <c r="BB99" s="80">
        <v>0</v>
      </c>
      <c r="BC99" s="80">
        <v>0</v>
      </c>
      <c r="BD99" s="69">
        <v>0</v>
      </c>
      <c r="BE99" s="69">
        <v>0</v>
      </c>
      <c r="BF99" s="80">
        <v>0</v>
      </c>
      <c r="BG99" s="80">
        <v>0</v>
      </c>
      <c r="BH99" s="69">
        <v>0</v>
      </c>
      <c r="BI99" s="69">
        <v>0</v>
      </c>
      <c r="BJ99" s="80">
        <v>0</v>
      </c>
      <c r="BK99" s="80">
        <v>0</v>
      </c>
      <c r="BL99" s="69">
        <v>0</v>
      </c>
      <c r="BM99" s="69">
        <v>0</v>
      </c>
      <c r="BN99" s="80">
        <v>0</v>
      </c>
      <c r="BO99" s="80">
        <v>0</v>
      </c>
      <c r="BP99" s="69">
        <v>0</v>
      </c>
      <c r="BQ99" s="69">
        <v>0</v>
      </c>
      <c r="BR99" s="80">
        <v>0</v>
      </c>
      <c r="BS99" s="80">
        <v>0</v>
      </c>
      <c r="BT99" s="69">
        <v>0</v>
      </c>
      <c r="BU99" s="69">
        <v>0</v>
      </c>
      <c r="BV99" s="80">
        <v>0</v>
      </c>
      <c r="BW99" s="80">
        <v>0</v>
      </c>
      <c r="BX99" s="69">
        <v>0</v>
      </c>
      <c r="BY99" s="69">
        <v>0</v>
      </c>
      <c r="BZ99" s="80">
        <v>0</v>
      </c>
      <c r="CA99" s="80">
        <v>0</v>
      </c>
      <c r="CB99" s="69">
        <v>0</v>
      </c>
      <c r="CC99" s="69">
        <v>0</v>
      </c>
      <c r="CD99" s="80">
        <v>0</v>
      </c>
      <c r="CE99" s="80">
        <v>0</v>
      </c>
      <c r="CF99" s="69">
        <v>0</v>
      </c>
      <c r="CG99" s="69">
        <v>0</v>
      </c>
      <c r="CH99" s="80">
        <v>0</v>
      </c>
      <c r="CI99" s="80">
        <v>0</v>
      </c>
      <c r="CJ99" s="69">
        <v>0</v>
      </c>
      <c r="CK99" s="69">
        <v>0</v>
      </c>
      <c r="CL99" s="80">
        <v>0</v>
      </c>
      <c r="CM99" s="80">
        <v>0</v>
      </c>
      <c r="CN99" s="67" t="s">
        <v>592</v>
      </c>
      <c r="CO99" s="67" t="s">
        <v>593</v>
      </c>
      <c r="CP99" s="67" t="s">
        <v>514</v>
      </c>
      <c r="CQ99" s="67" t="s">
        <v>514</v>
      </c>
      <c r="CR99" s="67" t="s">
        <v>514</v>
      </c>
      <c r="CS99" s="67" t="s">
        <v>514</v>
      </c>
      <c r="CT99" s="68">
        <v>45852</v>
      </c>
      <c r="CU99" s="67" t="s">
        <v>723</v>
      </c>
      <c r="CV99" s="67" t="s">
        <v>724</v>
      </c>
      <c r="CW99" s="68" t="s">
        <v>168</v>
      </c>
      <c r="CX99" s="68">
        <v>45799</v>
      </c>
      <c r="CY99" s="67" t="s">
        <v>721</v>
      </c>
      <c r="CZ99" s="67" t="s">
        <v>730</v>
      </c>
      <c r="DA99" s="67" t="s">
        <v>743</v>
      </c>
      <c r="DB99" s="81">
        <v>1273505.1499999999</v>
      </c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</row>
    <row r="100" spans="2:1477" s="69" customFormat="1">
      <c r="B100" s="67" t="s">
        <v>2</v>
      </c>
      <c r="C100" s="67" t="s">
        <v>264</v>
      </c>
      <c r="D100" s="67" t="s">
        <v>265</v>
      </c>
      <c r="E100" s="68">
        <v>45456</v>
      </c>
      <c r="F100" s="67" t="s">
        <v>721</v>
      </c>
      <c r="G100" s="158" t="s">
        <v>725</v>
      </c>
      <c r="H100" s="187">
        <v>2</v>
      </c>
      <c r="I100" s="69">
        <v>1</v>
      </c>
      <c r="J100" s="69">
        <v>175</v>
      </c>
      <c r="K100" s="69">
        <v>283</v>
      </c>
      <c r="L100" s="69">
        <v>282</v>
      </c>
      <c r="M100" s="186">
        <f t="shared" si="36"/>
        <v>1.0228571428571429</v>
      </c>
      <c r="N100" s="69">
        <f t="shared" si="37"/>
        <v>1</v>
      </c>
      <c r="O100" s="69">
        <v>1</v>
      </c>
      <c r="P100" s="69">
        <v>0</v>
      </c>
      <c r="Q100" s="69">
        <v>0</v>
      </c>
      <c r="R100" s="69">
        <v>103</v>
      </c>
      <c r="S100" s="69">
        <v>5</v>
      </c>
      <c r="T100" s="190">
        <v>2342678</v>
      </c>
      <c r="U100" s="190">
        <v>50000</v>
      </c>
      <c r="V100" s="190">
        <v>2292678</v>
      </c>
      <c r="W100" s="190">
        <v>2369603</v>
      </c>
      <c r="X100" s="190">
        <v>2340433</v>
      </c>
      <c r="Y100" s="190">
        <v>0</v>
      </c>
      <c r="Z100" s="190">
        <v>0</v>
      </c>
      <c r="AA100" s="190">
        <v>0</v>
      </c>
      <c r="AB100" s="190">
        <v>2340433</v>
      </c>
      <c r="AC100" s="190">
        <v>2340369</v>
      </c>
      <c r="AD100" s="186">
        <f t="shared" si="38"/>
        <v>1.0208014383179844</v>
      </c>
      <c r="AE100" s="69">
        <f t="shared" si="39"/>
        <v>1</v>
      </c>
      <c r="AF100" s="190">
        <v>-64</v>
      </c>
      <c r="AG100" s="190">
        <v>26925</v>
      </c>
      <c r="AH100" s="69">
        <v>78</v>
      </c>
      <c r="AI100" s="69">
        <v>25</v>
      </c>
      <c r="AJ100" s="69">
        <v>0</v>
      </c>
      <c r="AK100" s="69">
        <v>0</v>
      </c>
      <c r="AL100" s="80">
        <v>0</v>
      </c>
      <c r="AM100" s="80">
        <v>0</v>
      </c>
      <c r="AN100" s="69">
        <v>0</v>
      </c>
      <c r="AO100" s="69">
        <v>5</v>
      </c>
      <c r="AP100" s="80">
        <v>26925</v>
      </c>
      <c r="AQ100" s="80">
        <v>0</v>
      </c>
      <c r="AR100" s="69">
        <v>0</v>
      </c>
      <c r="AS100" s="69">
        <v>0</v>
      </c>
      <c r="AT100" s="80">
        <v>0</v>
      </c>
      <c r="AU100" s="80">
        <v>0</v>
      </c>
      <c r="AV100" s="69">
        <v>0</v>
      </c>
      <c r="AW100" s="69">
        <v>0</v>
      </c>
      <c r="AX100" s="80">
        <v>0</v>
      </c>
      <c r="AY100" s="80">
        <v>0</v>
      </c>
      <c r="AZ100" s="69">
        <v>0</v>
      </c>
      <c r="BA100" s="69">
        <v>0</v>
      </c>
      <c r="BB100" s="80">
        <v>0</v>
      </c>
      <c r="BC100" s="80">
        <v>0</v>
      </c>
      <c r="BD100" s="69">
        <v>0</v>
      </c>
      <c r="BE100" s="69">
        <v>0</v>
      </c>
      <c r="BF100" s="80">
        <v>0</v>
      </c>
      <c r="BG100" s="80">
        <v>0</v>
      </c>
      <c r="BH100" s="69">
        <v>0</v>
      </c>
      <c r="BI100" s="69">
        <v>0</v>
      </c>
      <c r="BJ100" s="80">
        <v>0</v>
      </c>
      <c r="BK100" s="80">
        <v>0</v>
      </c>
      <c r="BL100" s="69">
        <v>0</v>
      </c>
      <c r="BM100" s="69">
        <v>0</v>
      </c>
      <c r="BN100" s="80">
        <v>0</v>
      </c>
      <c r="BO100" s="80">
        <v>0</v>
      </c>
      <c r="BP100" s="69">
        <v>0</v>
      </c>
      <c r="BQ100" s="69">
        <v>0</v>
      </c>
      <c r="BR100" s="80">
        <v>0</v>
      </c>
      <c r="BS100" s="80">
        <v>0</v>
      </c>
      <c r="BT100" s="69">
        <v>0</v>
      </c>
      <c r="BU100" s="69">
        <v>0</v>
      </c>
      <c r="BV100" s="80">
        <v>0</v>
      </c>
      <c r="BW100" s="80">
        <v>0</v>
      </c>
      <c r="BX100" s="69">
        <v>0</v>
      </c>
      <c r="BY100" s="69">
        <v>0</v>
      </c>
      <c r="BZ100" s="80">
        <v>0</v>
      </c>
      <c r="CA100" s="80">
        <v>0</v>
      </c>
      <c r="CB100" s="69">
        <v>0</v>
      </c>
      <c r="CC100" s="69">
        <v>0</v>
      </c>
      <c r="CD100" s="80">
        <v>0</v>
      </c>
      <c r="CE100" s="80">
        <v>0</v>
      </c>
      <c r="CF100" s="69">
        <v>0</v>
      </c>
      <c r="CG100" s="69">
        <v>0</v>
      </c>
      <c r="CH100" s="80">
        <v>0</v>
      </c>
      <c r="CI100" s="80">
        <v>0</v>
      </c>
      <c r="CJ100" s="69">
        <v>0</v>
      </c>
      <c r="CK100" s="69">
        <v>5</v>
      </c>
      <c r="CL100" s="80">
        <v>26925</v>
      </c>
      <c r="CM100" s="80">
        <v>0</v>
      </c>
      <c r="CN100" s="67" t="s">
        <v>532</v>
      </c>
      <c r="CO100" s="67" t="s">
        <v>533</v>
      </c>
      <c r="CP100" s="67" t="s">
        <v>514</v>
      </c>
      <c r="CQ100" s="67" t="s">
        <v>514</v>
      </c>
      <c r="CR100" s="67" t="s">
        <v>514</v>
      </c>
      <c r="CS100" s="67" t="s">
        <v>514</v>
      </c>
      <c r="CT100" s="68">
        <v>45994</v>
      </c>
      <c r="CU100" s="67" t="s">
        <v>727</v>
      </c>
      <c r="CV100" s="67" t="s">
        <v>724</v>
      </c>
      <c r="CW100" s="68" t="s">
        <v>168</v>
      </c>
      <c r="CX100" s="68">
        <v>45926</v>
      </c>
      <c r="CY100" s="67" t="s">
        <v>723</v>
      </c>
      <c r="CZ100" s="67" t="s">
        <v>724</v>
      </c>
      <c r="DA100" s="67" t="s">
        <v>741</v>
      </c>
      <c r="DB100" s="81">
        <v>2975754.37</v>
      </c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</row>
    <row r="101" spans="2:1477" s="69" customFormat="1">
      <c r="B101" s="67" t="s">
        <v>2</v>
      </c>
      <c r="C101" s="67" t="s">
        <v>600</v>
      </c>
      <c r="D101" s="67" t="s">
        <v>750</v>
      </c>
      <c r="E101" s="68">
        <v>45484</v>
      </c>
      <c r="F101" s="67" t="s">
        <v>723</v>
      </c>
      <c r="G101" s="158" t="s">
        <v>730</v>
      </c>
      <c r="H101" s="187">
        <v>1</v>
      </c>
      <c r="I101" s="69">
        <v>0</v>
      </c>
      <c r="J101" s="69">
        <v>150</v>
      </c>
      <c r="K101" s="69">
        <v>208</v>
      </c>
      <c r="L101" s="69">
        <v>208</v>
      </c>
      <c r="M101" s="186">
        <f t="shared" si="36"/>
        <v>1</v>
      </c>
      <c r="N101" s="69">
        <f t="shared" si="37"/>
        <v>1</v>
      </c>
      <c r="O101" s="69">
        <v>0</v>
      </c>
      <c r="P101" s="69">
        <v>0</v>
      </c>
      <c r="Q101" s="69">
        <v>0</v>
      </c>
      <c r="R101" s="69">
        <v>58</v>
      </c>
      <c r="S101" s="69">
        <v>0</v>
      </c>
      <c r="T101" s="190">
        <v>4271650</v>
      </c>
      <c r="U101" s="190">
        <v>50000</v>
      </c>
      <c r="V101" s="190">
        <v>4221650</v>
      </c>
      <c r="W101" s="190">
        <v>4271650</v>
      </c>
      <c r="X101" s="190">
        <v>4371998</v>
      </c>
      <c r="Y101" s="190">
        <v>0</v>
      </c>
      <c r="Z101" s="190">
        <v>0</v>
      </c>
      <c r="AA101" s="190">
        <v>0</v>
      </c>
      <c r="AB101" s="190">
        <v>4371998</v>
      </c>
      <c r="AC101" s="190">
        <v>4360199</v>
      </c>
      <c r="AD101" s="186">
        <f t="shared" si="38"/>
        <v>1.0328186846375234</v>
      </c>
      <c r="AE101" s="69">
        <f t="shared" si="39"/>
        <v>1</v>
      </c>
      <c r="AF101" s="190">
        <v>-11799</v>
      </c>
      <c r="AG101" s="190">
        <v>0</v>
      </c>
      <c r="AH101" s="69">
        <v>28</v>
      </c>
      <c r="AI101" s="69">
        <v>30</v>
      </c>
      <c r="AJ101" s="69">
        <v>0</v>
      </c>
      <c r="AK101" s="69">
        <v>0</v>
      </c>
      <c r="AL101" s="80">
        <v>0</v>
      </c>
      <c r="AM101" s="80">
        <v>0</v>
      </c>
      <c r="AN101" s="69">
        <v>0</v>
      </c>
      <c r="AO101" s="69">
        <v>0</v>
      </c>
      <c r="AP101" s="80">
        <v>0</v>
      </c>
      <c r="AQ101" s="80">
        <v>0</v>
      </c>
      <c r="AR101" s="69">
        <v>0</v>
      </c>
      <c r="AS101" s="69">
        <v>0</v>
      </c>
      <c r="AT101" s="80">
        <v>0</v>
      </c>
      <c r="AU101" s="80">
        <v>0</v>
      </c>
      <c r="AV101" s="69">
        <v>0</v>
      </c>
      <c r="AW101" s="69">
        <v>0</v>
      </c>
      <c r="AX101" s="80">
        <v>0</v>
      </c>
      <c r="AY101" s="80">
        <v>0</v>
      </c>
      <c r="AZ101" s="69">
        <v>0</v>
      </c>
      <c r="BA101" s="69">
        <v>0</v>
      </c>
      <c r="BB101" s="80">
        <v>0</v>
      </c>
      <c r="BC101" s="80">
        <v>0</v>
      </c>
      <c r="BD101" s="69">
        <v>0</v>
      </c>
      <c r="BE101" s="69">
        <v>0</v>
      </c>
      <c r="BF101" s="80">
        <v>0</v>
      </c>
      <c r="BG101" s="80">
        <v>0</v>
      </c>
      <c r="BH101" s="69">
        <v>0</v>
      </c>
      <c r="BI101" s="69">
        <v>0</v>
      </c>
      <c r="BJ101" s="80">
        <v>0</v>
      </c>
      <c r="BK101" s="80">
        <v>0</v>
      </c>
      <c r="BL101" s="69">
        <v>0</v>
      </c>
      <c r="BM101" s="69">
        <v>0</v>
      </c>
      <c r="BN101" s="80">
        <v>0</v>
      </c>
      <c r="BO101" s="80">
        <v>0</v>
      </c>
      <c r="BP101" s="69">
        <v>0</v>
      </c>
      <c r="BQ101" s="69">
        <v>0</v>
      </c>
      <c r="BR101" s="80">
        <v>0</v>
      </c>
      <c r="BS101" s="80">
        <v>0</v>
      </c>
      <c r="BT101" s="69">
        <v>0</v>
      </c>
      <c r="BU101" s="69">
        <v>0</v>
      </c>
      <c r="BV101" s="80">
        <v>0</v>
      </c>
      <c r="BW101" s="80">
        <v>0</v>
      </c>
      <c r="BX101" s="69">
        <v>0</v>
      </c>
      <c r="BY101" s="69">
        <v>0</v>
      </c>
      <c r="BZ101" s="80">
        <v>0</v>
      </c>
      <c r="CA101" s="80">
        <v>0</v>
      </c>
      <c r="CB101" s="69">
        <v>0</v>
      </c>
      <c r="CC101" s="69">
        <v>0</v>
      </c>
      <c r="CD101" s="80">
        <v>0</v>
      </c>
      <c r="CE101" s="80">
        <v>0</v>
      </c>
      <c r="CF101" s="69">
        <v>0</v>
      </c>
      <c r="CG101" s="69">
        <v>0</v>
      </c>
      <c r="CH101" s="80">
        <v>0</v>
      </c>
      <c r="CI101" s="80">
        <v>0</v>
      </c>
      <c r="CJ101" s="69">
        <v>0</v>
      </c>
      <c r="CK101" s="69">
        <v>0</v>
      </c>
      <c r="CL101" s="80">
        <v>0</v>
      </c>
      <c r="CM101" s="80">
        <v>0</v>
      </c>
      <c r="CN101" s="67" t="s">
        <v>550</v>
      </c>
      <c r="CO101" s="67" t="s">
        <v>551</v>
      </c>
      <c r="CP101" s="67" t="s">
        <v>514</v>
      </c>
      <c r="CQ101" s="67" t="s">
        <v>514</v>
      </c>
      <c r="CR101" s="67" t="s">
        <v>514</v>
      </c>
      <c r="CS101" s="67" t="s">
        <v>514</v>
      </c>
      <c r="CT101" s="68">
        <v>45897</v>
      </c>
      <c r="CU101" s="67" t="s">
        <v>723</v>
      </c>
      <c r="CV101" s="67" t="s">
        <v>724</v>
      </c>
      <c r="CW101" s="68" t="s">
        <v>168</v>
      </c>
      <c r="CX101" s="68">
        <v>45797</v>
      </c>
      <c r="CY101" s="67" t="s">
        <v>721</v>
      </c>
      <c r="CZ101" s="67" t="s">
        <v>730</v>
      </c>
      <c r="DA101" s="67" t="s">
        <v>745</v>
      </c>
      <c r="DB101" s="81">
        <v>4754953.2</v>
      </c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</row>
    <row r="102" spans="2:1477" s="69" customFormat="1">
      <c r="B102" s="67" t="s">
        <v>2</v>
      </c>
      <c r="C102" s="67" t="s">
        <v>496</v>
      </c>
      <c r="D102" s="67" t="s">
        <v>497</v>
      </c>
      <c r="E102" s="68">
        <v>45701</v>
      </c>
      <c r="F102" s="67" t="s">
        <v>729</v>
      </c>
      <c r="G102" s="158" t="s">
        <v>730</v>
      </c>
      <c r="H102" s="187">
        <v>1</v>
      </c>
      <c r="I102" s="69">
        <v>0</v>
      </c>
      <c r="J102" s="69">
        <v>150</v>
      </c>
      <c r="K102" s="69">
        <v>200</v>
      </c>
      <c r="L102" s="69">
        <v>155</v>
      </c>
      <c r="M102" s="186">
        <f t="shared" si="36"/>
        <v>0.9</v>
      </c>
      <c r="N102" s="69">
        <f t="shared" si="37"/>
        <v>1</v>
      </c>
      <c r="O102" s="69">
        <v>45</v>
      </c>
      <c r="P102" s="69">
        <v>0</v>
      </c>
      <c r="Q102" s="69">
        <v>0</v>
      </c>
      <c r="R102" s="69">
        <v>50</v>
      </c>
      <c r="S102" s="69">
        <v>0</v>
      </c>
      <c r="T102" s="190">
        <v>647631</v>
      </c>
      <c r="U102" s="190">
        <v>42452</v>
      </c>
      <c r="V102" s="190">
        <v>605180</v>
      </c>
      <c r="W102" s="190">
        <v>647631</v>
      </c>
      <c r="X102" s="190">
        <v>536583</v>
      </c>
      <c r="Y102" s="190">
        <v>0</v>
      </c>
      <c r="Z102" s="190">
        <v>0</v>
      </c>
      <c r="AA102" s="190">
        <v>0</v>
      </c>
      <c r="AB102" s="190">
        <v>536583</v>
      </c>
      <c r="AC102" s="190">
        <v>536583</v>
      </c>
      <c r="AD102" s="186">
        <f t="shared" si="38"/>
        <v>0.88665025281734355</v>
      </c>
      <c r="AE102" s="69">
        <f t="shared" si="39"/>
        <v>1</v>
      </c>
      <c r="AF102" s="190">
        <v>0</v>
      </c>
      <c r="AG102" s="190">
        <v>0</v>
      </c>
      <c r="AH102" s="69">
        <v>9</v>
      </c>
      <c r="AI102" s="69">
        <v>11</v>
      </c>
      <c r="AJ102" s="69">
        <v>0</v>
      </c>
      <c r="AK102" s="69">
        <v>0</v>
      </c>
      <c r="AL102" s="80">
        <v>0</v>
      </c>
      <c r="AM102" s="80">
        <v>0</v>
      </c>
      <c r="AN102" s="69">
        <v>0</v>
      </c>
      <c r="AO102" s="69">
        <v>0</v>
      </c>
      <c r="AP102" s="80">
        <v>0</v>
      </c>
      <c r="AQ102" s="80">
        <v>0</v>
      </c>
      <c r="AR102" s="69">
        <v>0</v>
      </c>
      <c r="AS102" s="69">
        <v>0</v>
      </c>
      <c r="AT102" s="80">
        <v>0</v>
      </c>
      <c r="AU102" s="80">
        <v>0</v>
      </c>
      <c r="AV102" s="69">
        <v>0</v>
      </c>
      <c r="AW102" s="69">
        <v>0</v>
      </c>
      <c r="AX102" s="80">
        <v>0</v>
      </c>
      <c r="AY102" s="80">
        <v>0</v>
      </c>
      <c r="AZ102" s="69">
        <v>0</v>
      </c>
      <c r="BA102" s="69">
        <v>0</v>
      </c>
      <c r="BB102" s="80">
        <v>0</v>
      </c>
      <c r="BC102" s="80">
        <v>0</v>
      </c>
      <c r="BD102" s="69">
        <v>30</v>
      </c>
      <c r="BE102" s="69">
        <v>0</v>
      </c>
      <c r="BF102" s="80">
        <v>0</v>
      </c>
      <c r="BG102" s="80">
        <v>0</v>
      </c>
      <c r="BH102" s="69">
        <v>0</v>
      </c>
      <c r="BI102" s="69">
        <v>0</v>
      </c>
      <c r="BJ102" s="80">
        <v>0</v>
      </c>
      <c r="BK102" s="80">
        <v>0</v>
      </c>
      <c r="BL102" s="69">
        <v>0</v>
      </c>
      <c r="BM102" s="69">
        <v>0</v>
      </c>
      <c r="BN102" s="80">
        <v>0</v>
      </c>
      <c r="BO102" s="80">
        <v>0</v>
      </c>
      <c r="BP102" s="69">
        <v>0</v>
      </c>
      <c r="BQ102" s="69">
        <v>0</v>
      </c>
      <c r="BR102" s="80">
        <v>0</v>
      </c>
      <c r="BS102" s="80">
        <v>0</v>
      </c>
      <c r="BT102" s="69">
        <v>0</v>
      </c>
      <c r="BU102" s="69">
        <v>0</v>
      </c>
      <c r="BV102" s="80">
        <v>0</v>
      </c>
      <c r="BW102" s="80">
        <v>0</v>
      </c>
      <c r="BX102" s="69">
        <v>0</v>
      </c>
      <c r="BY102" s="69">
        <v>0</v>
      </c>
      <c r="BZ102" s="80">
        <v>0</v>
      </c>
      <c r="CA102" s="80">
        <v>0</v>
      </c>
      <c r="CB102" s="69">
        <v>0</v>
      </c>
      <c r="CC102" s="69">
        <v>0</v>
      </c>
      <c r="CD102" s="80">
        <v>0</v>
      </c>
      <c r="CE102" s="80">
        <v>0</v>
      </c>
      <c r="CF102" s="69">
        <v>0</v>
      </c>
      <c r="CG102" s="69">
        <v>0</v>
      </c>
      <c r="CH102" s="80">
        <v>0</v>
      </c>
      <c r="CI102" s="80">
        <v>0</v>
      </c>
      <c r="CJ102" s="69">
        <v>30</v>
      </c>
      <c r="CK102" s="69">
        <v>0</v>
      </c>
      <c r="CL102" s="80">
        <v>0</v>
      </c>
      <c r="CM102" s="80">
        <v>0</v>
      </c>
      <c r="CN102" s="67" t="s">
        <v>597</v>
      </c>
      <c r="CO102" s="67" t="s">
        <v>598</v>
      </c>
      <c r="CP102" s="67" t="s">
        <v>514</v>
      </c>
      <c r="CQ102" s="67" t="s">
        <v>514</v>
      </c>
      <c r="CR102" s="67" t="s">
        <v>514</v>
      </c>
      <c r="CS102" s="67" t="s">
        <v>514</v>
      </c>
      <c r="CT102" s="68">
        <v>45965</v>
      </c>
      <c r="CU102" s="67" t="s">
        <v>727</v>
      </c>
      <c r="CV102" s="67" t="s">
        <v>724</v>
      </c>
      <c r="CW102" s="68" t="s">
        <v>168</v>
      </c>
      <c r="CX102" s="68">
        <v>45929</v>
      </c>
      <c r="CY102" s="67" t="s">
        <v>723</v>
      </c>
      <c r="CZ102" s="67" t="s">
        <v>724</v>
      </c>
      <c r="DA102" s="67" t="s">
        <v>743</v>
      </c>
      <c r="DB102" s="81">
        <v>900232.57</v>
      </c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</row>
    <row r="103" spans="2:1477" s="69" customFormat="1">
      <c r="B103" s="67" t="s">
        <v>2</v>
      </c>
      <c r="C103" s="67" t="s">
        <v>266</v>
      </c>
      <c r="D103" s="67" t="s">
        <v>267</v>
      </c>
      <c r="E103" s="68">
        <v>45547</v>
      </c>
      <c r="F103" s="67" t="s">
        <v>723</v>
      </c>
      <c r="G103" s="158" t="s">
        <v>730</v>
      </c>
      <c r="H103" s="187">
        <v>1</v>
      </c>
      <c r="I103" s="69">
        <v>1</v>
      </c>
      <c r="J103" s="69">
        <v>120</v>
      </c>
      <c r="K103" s="69">
        <v>179</v>
      </c>
      <c r="L103" s="69">
        <v>178</v>
      </c>
      <c r="M103" s="186">
        <f t="shared" si="36"/>
        <v>1.325</v>
      </c>
      <c r="N103" s="69">
        <f t="shared" si="37"/>
        <v>0</v>
      </c>
      <c r="O103" s="69">
        <v>1</v>
      </c>
      <c r="P103" s="69">
        <v>0</v>
      </c>
      <c r="Q103" s="69">
        <v>0</v>
      </c>
      <c r="R103" s="69">
        <v>58</v>
      </c>
      <c r="S103" s="69">
        <v>1</v>
      </c>
      <c r="T103" s="190">
        <v>1172775</v>
      </c>
      <c r="U103" s="190">
        <v>50000</v>
      </c>
      <c r="V103" s="190">
        <v>1122775</v>
      </c>
      <c r="W103" s="190">
        <v>1197264</v>
      </c>
      <c r="X103" s="190">
        <v>1124063</v>
      </c>
      <c r="Y103" s="190">
        <v>0</v>
      </c>
      <c r="Z103" s="190">
        <v>0</v>
      </c>
      <c r="AA103" s="190">
        <v>0</v>
      </c>
      <c r="AB103" s="190">
        <v>1124063</v>
      </c>
      <c r="AC103" s="190">
        <v>1124063</v>
      </c>
      <c r="AD103" s="186">
        <f t="shared" si="38"/>
        <v>1.0011471577119191</v>
      </c>
      <c r="AE103" s="69">
        <f t="shared" si="39"/>
        <v>1</v>
      </c>
      <c r="AF103" s="190">
        <v>0</v>
      </c>
      <c r="AG103" s="190">
        <v>24489</v>
      </c>
      <c r="AH103" s="69">
        <v>12</v>
      </c>
      <c r="AI103" s="69">
        <v>7</v>
      </c>
      <c r="AJ103" s="69">
        <v>0</v>
      </c>
      <c r="AK103" s="69">
        <v>1</v>
      </c>
      <c r="AL103" s="80">
        <v>0</v>
      </c>
      <c r="AM103" s="80">
        <v>0</v>
      </c>
      <c r="AN103" s="69">
        <v>0</v>
      </c>
      <c r="AO103" s="69">
        <v>0</v>
      </c>
      <c r="AP103" s="80">
        <v>0</v>
      </c>
      <c r="AQ103" s="80">
        <v>0</v>
      </c>
      <c r="AR103" s="69">
        <v>0</v>
      </c>
      <c r="AS103" s="69">
        <v>0</v>
      </c>
      <c r="AT103" s="80">
        <v>0</v>
      </c>
      <c r="AU103" s="80">
        <v>0</v>
      </c>
      <c r="AV103" s="69">
        <v>0</v>
      </c>
      <c r="AW103" s="69">
        <v>0</v>
      </c>
      <c r="AX103" s="80">
        <v>0</v>
      </c>
      <c r="AY103" s="80">
        <v>0</v>
      </c>
      <c r="AZ103" s="69">
        <v>0</v>
      </c>
      <c r="BA103" s="69">
        <v>0</v>
      </c>
      <c r="BB103" s="80">
        <v>0</v>
      </c>
      <c r="BC103" s="80">
        <v>0</v>
      </c>
      <c r="BD103" s="69">
        <v>39</v>
      </c>
      <c r="BE103" s="69">
        <v>0</v>
      </c>
      <c r="BF103" s="80">
        <v>24489</v>
      </c>
      <c r="BG103" s="80">
        <v>0</v>
      </c>
      <c r="BH103" s="69">
        <v>0</v>
      </c>
      <c r="BI103" s="69">
        <v>0</v>
      </c>
      <c r="BJ103" s="80">
        <v>0</v>
      </c>
      <c r="BK103" s="80">
        <v>0</v>
      </c>
      <c r="BL103" s="69">
        <v>0</v>
      </c>
      <c r="BM103" s="69">
        <v>0</v>
      </c>
      <c r="BN103" s="80">
        <v>0</v>
      </c>
      <c r="BO103" s="80">
        <v>0</v>
      </c>
      <c r="BP103" s="69">
        <v>0</v>
      </c>
      <c r="BQ103" s="69">
        <v>0</v>
      </c>
      <c r="BR103" s="80">
        <v>0</v>
      </c>
      <c r="BS103" s="80">
        <v>0</v>
      </c>
      <c r="BT103" s="69">
        <v>0</v>
      </c>
      <c r="BU103" s="69">
        <v>0</v>
      </c>
      <c r="BV103" s="80">
        <v>0</v>
      </c>
      <c r="BW103" s="80">
        <v>0</v>
      </c>
      <c r="BX103" s="69">
        <v>0</v>
      </c>
      <c r="BY103" s="69">
        <v>0</v>
      </c>
      <c r="BZ103" s="80">
        <v>0</v>
      </c>
      <c r="CA103" s="80">
        <v>0</v>
      </c>
      <c r="CB103" s="69">
        <v>0</v>
      </c>
      <c r="CC103" s="69">
        <v>0</v>
      </c>
      <c r="CD103" s="80">
        <v>0</v>
      </c>
      <c r="CE103" s="80">
        <v>0</v>
      </c>
      <c r="CF103" s="69">
        <v>0</v>
      </c>
      <c r="CG103" s="69">
        <v>0</v>
      </c>
      <c r="CH103" s="80">
        <v>0</v>
      </c>
      <c r="CI103" s="80">
        <v>0</v>
      </c>
      <c r="CJ103" s="69">
        <v>39</v>
      </c>
      <c r="CK103" s="69">
        <v>1</v>
      </c>
      <c r="CL103" s="80">
        <v>24489</v>
      </c>
      <c r="CM103" s="80">
        <v>0</v>
      </c>
      <c r="CN103" s="67" t="s">
        <v>601</v>
      </c>
      <c r="CO103" s="67" t="s">
        <v>602</v>
      </c>
      <c r="CP103" s="67" t="s">
        <v>514</v>
      </c>
      <c r="CQ103" s="67" t="s">
        <v>514</v>
      </c>
      <c r="CR103" s="67" t="s">
        <v>514</v>
      </c>
      <c r="CS103" s="67" t="s">
        <v>514</v>
      </c>
      <c r="CT103" s="68">
        <v>45932</v>
      </c>
      <c r="CU103" s="67" t="s">
        <v>727</v>
      </c>
      <c r="CV103" s="67" t="s">
        <v>724</v>
      </c>
      <c r="CW103" s="68" t="s">
        <v>168</v>
      </c>
      <c r="CX103" s="68">
        <v>45868</v>
      </c>
      <c r="CY103" s="67" t="s">
        <v>723</v>
      </c>
      <c r="CZ103" s="67" t="s">
        <v>724</v>
      </c>
      <c r="DA103" s="67" t="s">
        <v>744</v>
      </c>
      <c r="DB103" s="81">
        <v>1445110</v>
      </c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</row>
    <row r="104" spans="2:1477" s="69" customFormat="1">
      <c r="B104" s="67" t="s">
        <v>2</v>
      </c>
      <c r="C104" s="67" t="s">
        <v>603</v>
      </c>
      <c r="D104" s="67" t="s">
        <v>751</v>
      </c>
      <c r="E104" s="68">
        <v>45687</v>
      </c>
      <c r="F104" s="67" t="s">
        <v>729</v>
      </c>
      <c r="G104" s="158" t="s">
        <v>730</v>
      </c>
      <c r="H104" s="187">
        <v>1</v>
      </c>
      <c r="I104" s="69">
        <v>0</v>
      </c>
      <c r="J104" s="69">
        <v>120</v>
      </c>
      <c r="K104" s="69">
        <v>128</v>
      </c>
      <c r="L104" s="69">
        <v>115</v>
      </c>
      <c r="M104" s="186">
        <f t="shared" si="36"/>
        <v>0.89166666666666672</v>
      </c>
      <c r="N104" s="69">
        <f t="shared" si="37"/>
        <v>1</v>
      </c>
      <c r="O104" s="69">
        <v>13</v>
      </c>
      <c r="P104" s="69">
        <v>0</v>
      </c>
      <c r="Q104" s="69">
        <v>0</v>
      </c>
      <c r="R104" s="69">
        <v>8</v>
      </c>
      <c r="S104" s="69">
        <v>0</v>
      </c>
      <c r="T104" s="190">
        <v>493247</v>
      </c>
      <c r="U104" s="190">
        <v>26670</v>
      </c>
      <c r="V104" s="190">
        <v>466577</v>
      </c>
      <c r="W104" s="190">
        <v>493247</v>
      </c>
      <c r="X104" s="190">
        <v>468786</v>
      </c>
      <c r="Y104" s="190">
        <v>0</v>
      </c>
      <c r="Z104" s="190">
        <v>0</v>
      </c>
      <c r="AA104" s="190">
        <v>0</v>
      </c>
      <c r="AB104" s="190">
        <v>468786</v>
      </c>
      <c r="AC104" s="190">
        <v>468786</v>
      </c>
      <c r="AD104" s="186">
        <f t="shared" si="38"/>
        <v>1.0047344811253018</v>
      </c>
      <c r="AE104" s="69">
        <f t="shared" si="39"/>
        <v>1</v>
      </c>
      <c r="AF104" s="190">
        <v>0</v>
      </c>
      <c r="AG104" s="190">
        <v>0</v>
      </c>
      <c r="AH104" s="69">
        <v>0</v>
      </c>
      <c r="AI104" s="69">
        <v>8</v>
      </c>
      <c r="AJ104" s="69">
        <v>0</v>
      </c>
      <c r="AK104" s="69">
        <v>0</v>
      </c>
      <c r="AL104" s="80">
        <v>0</v>
      </c>
      <c r="AM104" s="80">
        <v>0</v>
      </c>
      <c r="AN104" s="69">
        <v>0</v>
      </c>
      <c r="AO104" s="69">
        <v>0</v>
      </c>
      <c r="AP104" s="80">
        <v>0</v>
      </c>
      <c r="AQ104" s="80">
        <v>0</v>
      </c>
      <c r="AR104" s="69">
        <v>0</v>
      </c>
      <c r="AS104" s="69">
        <v>0</v>
      </c>
      <c r="AT104" s="80">
        <v>0</v>
      </c>
      <c r="AU104" s="80">
        <v>0</v>
      </c>
      <c r="AV104" s="69">
        <v>0</v>
      </c>
      <c r="AW104" s="69">
        <v>0</v>
      </c>
      <c r="AX104" s="80">
        <v>0</v>
      </c>
      <c r="AY104" s="80">
        <v>0</v>
      </c>
      <c r="AZ104" s="69">
        <v>0</v>
      </c>
      <c r="BA104" s="69">
        <v>0</v>
      </c>
      <c r="BB104" s="80">
        <v>0</v>
      </c>
      <c r="BC104" s="80">
        <v>0</v>
      </c>
      <c r="BD104" s="69">
        <v>0</v>
      </c>
      <c r="BE104" s="69">
        <v>0</v>
      </c>
      <c r="BF104" s="80">
        <v>0</v>
      </c>
      <c r="BG104" s="80">
        <v>0</v>
      </c>
      <c r="BH104" s="69">
        <v>0</v>
      </c>
      <c r="BI104" s="69">
        <v>0</v>
      </c>
      <c r="BJ104" s="80">
        <v>0</v>
      </c>
      <c r="BK104" s="80">
        <v>0</v>
      </c>
      <c r="BL104" s="69">
        <v>0</v>
      </c>
      <c r="BM104" s="69">
        <v>0</v>
      </c>
      <c r="BN104" s="80">
        <v>0</v>
      </c>
      <c r="BO104" s="80">
        <v>0</v>
      </c>
      <c r="BP104" s="69">
        <v>0</v>
      </c>
      <c r="BQ104" s="69">
        <v>0</v>
      </c>
      <c r="BR104" s="80">
        <v>0</v>
      </c>
      <c r="BS104" s="80">
        <v>0</v>
      </c>
      <c r="BT104" s="69">
        <v>0</v>
      </c>
      <c r="BU104" s="69">
        <v>0</v>
      </c>
      <c r="BV104" s="80">
        <v>0</v>
      </c>
      <c r="BW104" s="80">
        <v>0</v>
      </c>
      <c r="BX104" s="69">
        <v>0</v>
      </c>
      <c r="BY104" s="69">
        <v>0</v>
      </c>
      <c r="BZ104" s="80">
        <v>0</v>
      </c>
      <c r="CA104" s="80">
        <v>0</v>
      </c>
      <c r="CB104" s="69">
        <v>0</v>
      </c>
      <c r="CC104" s="69">
        <v>0</v>
      </c>
      <c r="CD104" s="80">
        <v>0</v>
      </c>
      <c r="CE104" s="80">
        <v>0</v>
      </c>
      <c r="CF104" s="69">
        <v>0</v>
      </c>
      <c r="CG104" s="69">
        <v>0</v>
      </c>
      <c r="CH104" s="80">
        <v>0</v>
      </c>
      <c r="CI104" s="80">
        <v>0</v>
      </c>
      <c r="CJ104" s="69">
        <v>0</v>
      </c>
      <c r="CK104" s="69">
        <v>0</v>
      </c>
      <c r="CL104" s="80">
        <v>0</v>
      </c>
      <c r="CM104" s="80">
        <v>0</v>
      </c>
      <c r="CN104" s="67" t="s">
        <v>594</v>
      </c>
      <c r="CO104" s="67" t="s">
        <v>595</v>
      </c>
      <c r="CP104" s="67" t="s">
        <v>514</v>
      </c>
      <c r="CQ104" s="67" t="s">
        <v>514</v>
      </c>
      <c r="CR104" s="67" t="s">
        <v>514</v>
      </c>
      <c r="CS104" s="67" t="s">
        <v>514</v>
      </c>
      <c r="CT104" s="68">
        <v>45959</v>
      </c>
      <c r="CU104" s="67" t="s">
        <v>727</v>
      </c>
      <c r="CV104" s="67" t="s">
        <v>724</v>
      </c>
      <c r="CW104" s="68" t="s">
        <v>168</v>
      </c>
      <c r="CX104" s="68">
        <v>45924</v>
      </c>
      <c r="CY104" s="67" t="s">
        <v>723</v>
      </c>
      <c r="CZ104" s="67" t="s">
        <v>724</v>
      </c>
      <c r="DA104" s="67" t="s">
        <v>744</v>
      </c>
      <c r="DB104" s="81">
        <v>566683.49</v>
      </c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</row>
    <row r="105" spans="2:1477" s="69" customFormat="1">
      <c r="B105" s="67" t="s">
        <v>2</v>
      </c>
      <c r="C105" s="67" t="s">
        <v>604</v>
      </c>
      <c r="D105" s="67" t="s">
        <v>752</v>
      </c>
      <c r="E105" s="68">
        <v>45757</v>
      </c>
      <c r="F105" s="67" t="s">
        <v>721</v>
      </c>
      <c r="G105" s="158" t="s">
        <v>730</v>
      </c>
      <c r="H105" s="187">
        <v>1</v>
      </c>
      <c r="I105" s="69">
        <v>0</v>
      </c>
      <c r="J105" s="69">
        <v>120</v>
      </c>
      <c r="K105" s="69">
        <v>125</v>
      </c>
      <c r="L105" s="69">
        <v>107</v>
      </c>
      <c r="M105" s="186">
        <f t="shared" si="36"/>
        <v>0.85</v>
      </c>
      <c r="N105" s="69">
        <f t="shared" si="37"/>
        <v>1</v>
      </c>
      <c r="O105" s="69">
        <v>18</v>
      </c>
      <c r="P105" s="69">
        <v>0</v>
      </c>
      <c r="Q105" s="69">
        <v>0</v>
      </c>
      <c r="R105" s="69">
        <v>5</v>
      </c>
      <c r="S105" s="69">
        <v>0</v>
      </c>
      <c r="T105" s="190">
        <v>339177</v>
      </c>
      <c r="U105" s="190">
        <v>19836</v>
      </c>
      <c r="V105" s="190">
        <v>319341</v>
      </c>
      <c r="W105" s="190">
        <v>339177</v>
      </c>
      <c r="X105" s="190">
        <v>318764</v>
      </c>
      <c r="Y105" s="190">
        <v>0</v>
      </c>
      <c r="Z105" s="190">
        <v>0</v>
      </c>
      <c r="AA105" s="190">
        <v>0</v>
      </c>
      <c r="AB105" s="190">
        <v>318764</v>
      </c>
      <c r="AC105" s="190">
        <v>318764</v>
      </c>
      <c r="AD105" s="186">
        <f t="shared" si="38"/>
        <v>0.99819315402657349</v>
      </c>
      <c r="AE105" s="69">
        <f t="shared" si="39"/>
        <v>1</v>
      </c>
      <c r="AF105" s="190">
        <v>0</v>
      </c>
      <c r="AG105" s="190">
        <v>0</v>
      </c>
      <c r="AH105" s="69">
        <v>1</v>
      </c>
      <c r="AI105" s="69">
        <v>4</v>
      </c>
      <c r="AJ105" s="69">
        <v>0</v>
      </c>
      <c r="AK105" s="69">
        <v>0</v>
      </c>
      <c r="AL105" s="80">
        <v>0</v>
      </c>
      <c r="AM105" s="80">
        <v>0</v>
      </c>
      <c r="AN105" s="69">
        <v>0</v>
      </c>
      <c r="AO105" s="69">
        <v>0</v>
      </c>
      <c r="AP105" s="80">
        <v>0</v>
      </c>
      <c r="AQ105" s="80">
        <v>0</v>
      </c>
      <c r="AR105" s="69">
        <v>0</v>
      </c>
      <c r="AS105" s="69">
        <v>0</v>
      </c>
      <c r="AT105" s="80">
        <v>0</v>
      </c>
      <c r="AU105" s="80">
        <v>0</v>
      </c>
      <c r="AV105" s="69">
        <v>0</v>
      </c>
      <c r="AW105" s="69">
        <v>0</v>
      </c>
      <c r="AX105" s="80">
        <v>0</v>
      </c>
      <c r="AY105" s="80">
        <v>0</v>
      </c>
      <c r="AZ105" s="69">
        <v>0</v>
      </c>
      <c r="BA105" s="69">
        <v>0</v>
      </c>
      <c r="BB105" s="80">
        <v>0</v>
      </c>
      <c r="BC105" s="80">
        <v>0</v>
      </c>
      <c r="BD105" s="69">
        <v>0</v>
      </c>
      <c r="BE105" s="69">
        <v>0</v>
      </c>
      <c r="BF105" s="80">
        <v>0</v>
      </c>
      <c r="BG105" s="80">
        <v>0</v>
      </c>
      <c r="BH105" s="69">
        <v>0</v>
      </c>
      <c r="BI105" s="69">
        <v>0</v>
      </c>
      <c r="BJ105" s="80">
        <v>0</v>
      </c>
      <c r="BK105" s="80">
        <v>0</v>
      </c>
      <c r="BL105" s="69">
        <v>0</v>
      </c>
      <c r="BM105" s="69">
        <v>0</v>
      </c>
      <c r="BN105" s="80">
        <v>0</v>
      </c>
      <c r="BO105" s="80">
        <v>0</v>
      </c>
      <c r="BP105" s="69">
        <v>0</v>
      </c>
      <c r="BQ105" s="69">
        <v>0</v>
      </c>
      <c r="BR105" s="80">
        <v>0</v>
      </c>
      <c r="BS105" s="80">
        <v>0</v>
      </c>
      <c r="BT105" s="69">
        <v>0</v>
      </c>
      <c r="BU105" s="69">
        <v>0</v>
      </c>
      <c r="BV105" s="80">
        <v>0</v>
      </c>
      <c r="BW105" s="80">
        <v>0</v>
      </c>
      <c r="BX105" s="69">
        <v>0</v>
      </c>
      <c r="BY105" s="69">
        <v>0</v>
      </c>
      <c r="BZ105" s="80">
        <v>0</v>
      </c>
      <c r="CA105" s="80">
        <v>0</v>
      </c>
      <c r="CB105" s="69">
        <v>0</v>
      </c>
      <c r="CC105" s="69">
        <v>0</v>
      </c>
      <c r="CD105" s="80">
        <v>0</v>
      </c>
      <c r="CE105" s="80">
        <v>0</v>
      </c>
      <c r="CF105" s="69">
        <v>0</v>
      </c>
      <c r="CG105" s="69">
        <v>0</v>
      </c>
      <c r="CH105" s="80">
        <v>0</v>
      </c>
      <c r="CI105" s="80">
        <v>0</v>
      </c>
      <c r="CJ105" s="69">
        <v>0</v>
      </c>
      <c r="CK105" s="69">
        <v>0</v>
      </c>
      <c r="CL105" s="80">
        <v>0</v>
      </c>
      <c r="CM105" s="80">
        <v>0</v>
      </c>
      <c r="CN105" s="67" t="s">
        <v>592</v>
      </c>
      <c r="CO105" s="67" t="s">
        <v>593</v>
      </c>
      <c r="CP105" s="67" t="s">
        <v>514</v>
      </c>
      <c r="CQ105" s="67" t="s">
        <v>514</v>
      </c>
      <c r="CR105" s="67" t="s">
        <v>514</v>
      </c>
      <c r="CS105" s="67" t="s">
        <v>514</v>
      </c>
      <c r="CT105" s="68">
        <v>46022</v>
      </c>
      <c r="CU105" s="67" t="s">
        <v>727</v>
      </c>
      <c r="CV105" s="67" t="s">
        <v>724</v>
      </c>
      <c r="CW105" s="68" t="s">
        <v>168</v>
      </c>
      <c r="CX105" s="68">
        <v>45964</v>
      </c>
      <c r="CY105" s="67" t="s">
        <v>727</v>
      </c>
      <c r="CZ105" s="67" t="s">
        <v>724</v>
      </c>
      <c r="DA105" s="67" t="s">
        <v>741</v>
      </c>
      <c r="DB105" s="81">
        <v>393848.24</v>
      </c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</row>
    <row r="106" spans="2:1477" s="5" customFormat="1" ht="13" thickBot="1">
      <c r="B106" s="83"/>
      <c r="C106" s="83"/>
      <c r="D106" s="83"/>
      <c r="E106" s="68"/>
      <c r="F106" s="84"/>
      <c r="G106" s="84"/>
      <c r="H106" s="187"/>
      <c r="I106" s="76"/>
      <c r="J106" s="85"/>
      <c r="K106" s="85"/>
      <c r="L106" s="85"/>
      <c r="M106" s="140"/>
      <c r="N106" s="69"/>
      <c r="O106" s="76"/>
      <c r="P106" s="76"/>
      <c r="Q106" s="76"/>
      <c r="R106" s="86"/>
      <c r="S106" s="86"/>
      <c r="T106" s="87"/>
      <c r="U106" s="87"/>
      <c r="V106" s="87"/>
      <c r="W106" s="87"/>
      <c r="X106" s="87"/>
      <c r="Y106" s="190"/>
      <c r="Z106" s="190"/>
      <c r="AA106" s="190"/>
      <c r="AB106" s="190"/>
      <c r="AC106" s="190"/>
      <c r="AD106" s="140"/>
      <c r="AE106" s="69"/>
      <c r="AF106" s="190"/>
      <c r="AG106" s="190"/>
      <c r="AH106" s="76"/>
      <c r="AI106" s="76"/>
      <c r="AJ106" s="78"/>
      <c r="AK106" s="78"/>
      <c r="AL106" s="80"/>
      <c r="AM106" s="80"/>
      <c r="AN106" s="78"/>
      <c r="AO106" s="78"/>
      <c r="AP106" s="80"/>
      <c r="AQ106" s="80"/>
      <c r="AR106" s="78"/>
      <c r="AS106" s="78"/>
      <c r="AT106" s="80"/>
      <c r="AU106" s="80"/>
      <c r="AV106" s="78"/>
      <c r="AW106" s="78"/>
      <c r="AX106" s="80"/>
      <c r="AY106" s="80"/>
      <c r="AZ106" s="78"/>
      <c r="BA106" s="78"/>
      <c r="BB106" s="80"/>
      <c r="BC106" s="80"/>
      <c r="BD106" s="78"/>
      <c r="BE106" s="78"/>
      <c r="BF106" s="80"/>
      <c r="BG106" s="80"/>
      <c r="BH106" s="78"/>
      <c r="BI106" s="78"/>
      <c r="BJ106" s="80"/>
      <c r="BK106" s="80"/>
      <c r="BL106" s="78"/>
      <c r="BM106" s="78"/>
      <c r="BN106" s="80"/>
      <c r="BO106" s="80"/>
      <c r="BP106" s="78"/>
      <c r="BQ106" s="78"/>
      <c r="BR106" s="80"/>
      <c r="BS106" s="80"/>
      <c r="BT106" s="78"/>
      <c r="BU106" s="78"/>
      <c r="BV106" s="80"/>
      <c r="BW106" s="80"/>
      <c r="BX106" s="78"/>
      <c r="BY106" s="78"/>
      <c r="BZ106" s="80"/>
      <c r="CA106" s="80"/>
      <c r="CB106" s="78"/>
      <c r="CC106" s="78"/>
      <c r="CD106" s="80"/>
      <c r="CE106" s="80"/>
      <c r="CF106" s="78"/>
      <c r="CG106" s="78"/>
      <c r="CH106" s="80"/>
      <c r="CI106" s="80"/>
      <c r="CJ106" s="78"/>
      <c r="CK106" s="78"/>
      <c r="CL106" s="80"/>
      <c r="CM106" s="80"/>
      <c r="CN106" s="89"/>
      <c r="CO106" s="89"/>
      <c r="CP106" s="89"/>
      <c r="CQ106" s="76"/>
      <c r="CR106" s="76"/>
      <c r="CS106" s="76"/>
      <c r="CT106" s="68"/>
      <c r="CU106" s="75"/>
      <c r="CV106" s="75"/>
      <c r="CW106" s="68"/>
      <c r="CX106" s="68"/>
      <c r="CY106" s="75"/>
      <c r="CZ106" s="75"/>
      <c r="DA106" s="90"/>
      <c r="DB106" s="88"/>
      <c r="DC106" s="76"/>
      <c r="DD106" s="211"/>
    </row>
    <row r="107" spans="2:1477" s="6" customFormat="1" ht="24" customHeight="1" thickTop="1" thickBot="1">
      <c r="B107" s="260" t="s">
        <v>787</v>
      </c>
      <c r="C107" s="261"/>
      <c r="D107" s="262"/>
      <c r="E107" s="7"/>
      <c r="F107" s="8"/>
      <c r="G107" s="141">
        <f>IF(B89="","",ROWS(B89:B106)-1)</f>
        <v>17</v>
      </c>
      <c r="H107" s="9">
        <f>SUM(H89:H106)</f>
        <v>22</v>
      </c>
      <c r="I107" s="9">
        <f>SUM(I89:I106)</f>
        <v>10</v>
      </c>
      <c r="J107" s="9">
        <f>SUM(J89:J106)</f>
        <v>3033</v>
      </c>
      <c r="K107" s="9">
        <f>SUM(K89:K106)</f>
        <v>4931</v>
      </c>
      <c r="L107" s="9">
        <f>SUM(L89:L106)</f>
        <v>4787</v>
      </c>
      <c r="M107" s="142">
        <f>IF(G107="",0,N107/G107)</f>
        <v>0.70588235294117652</v>
      </c>
      <c r="N107" s="9">
        <f t="shared" ref="N107:AC107" si="40">SUM(N89:N106)</f>
        <v>12</v>
      </c>
      <c r="O107" s="9">
        <f t="shared" si="40"/>
        <v>144</v>
      </c>
      <c r="P107" s="9">
        <f t="shared" si="40"/>
        <v>67</v>
      </c>
      <c r="Q107" s="9">
        <f t="shared" si="40"/>
        <v>0</v>
      </c>
      <c r="R107" s="9">
        <f t="shared" si="40"/>
        <v>1606</v>
      </c>
      <c r="S107" s="9">
        <f t="shared" si="40"/>
        <v>325</v>
      </c>
      <c r="T107" s="11">
        <f t="shared" si="40"/>
        <v>44922376</v>
      </c>
      <c r="U107" s="11">
        <f t="shared" si="40"/>
        <v>756289</v>
      </c>
      <c r="V107" s="11">
        <f t="shared" si="40"/>
        <v>44166086</v>
      </c>
      <c r="W107" s="11">
        <f t="shared" si="40"/>
        <v>45178431</v>
      </c>
      <c r="X107" s="11">
        <f t="shared" si="40"/>
        <v>45238887</v>
      </c>
      <c r="Y107" s="11">
        <f t="shared" si="40"/>
        <v>-253662</v>
      </c>
      <c r="Z107" s="11">
        <f t="shared" si="40"/>
        <v>0</v>
      </c>
      <c r="AA107" s="11">
        <f t="shared" si="40"/>
        <v>-253662</v>
      </c>
      <c r="AB107" s="11">
        <f t="shared" si="40"/>
        <v>44985225</v>
      </c>
      <c r="AC107" s="11">
        <f t="shared" si="40"/>
        <v>44935533</v>
      </c>
      <c r="AD107" s="142">
        <f>IF(G107="",0,AE107/G107)</f>
        <v>1</v>
      </c>
      <c r="AE107" s="145">
        <f t="shared" ref="AE107:CM107" si="41">SUM(AE89:AE106)</f>
        <v>17</v>
      </c>
      <c r="AF107" s="11">
        <f t="shared" si="41"/>
        <v>-49690</v>
      </c>
      <c r="AG107" s="11">
        <f t="shared" si="41"/>
        <v>256056</v>
      </c>
      <c r="AH107" s="12">
        <f t="shared" si="41"/>
        <v>731</v>
      </c>
      <c r="AI107" s="12">
        <f t="shared" si="41"/>
        <v>506</v>
      </c>
      <c r="AJ107" s="12">
        <f t="shared" si="41"/>
        <v>0</v>
      </c>
      <c r="AK107" s="12">
        <f t="shared" si="41"/>
        <v>72</v>
      </c>
      <c r="AL107" s="11">
        <f t="shared" si="41"/>
        <v>154502</v>
      </c>
      <c r="AM107" s="11">
        <f t="shared" si="41"/>
        <v>0</v>
      </c>
      <c r="AN107" s="12">
        <f t="shared" si="41"/>
        <v>122</v>
      </c>
      <c r="AO107" s="12">
        <f t="shared" si="41"/>
        <v>10</v>
      </c>
      <c r="AP107" s="11">
        <f t="shared" si="41"/>
        <v>265629</v>
      </c>
      <c r="AQ107" s="11">
        <f t="shared" si="41"/>
        <v>0</v>
      </c>
      <c r="AR107" s="12">
        <f t="shared" si="41"/>
        <v>0</v>
      </c>
      <c r="AS107" s="12">
        <f t="shared" si="41"/>
        <v>0</v>
      </c>
      <c r="AT107" s="11">
        <f t="shared" si="41"/>
        <v>0</v>
      </c>
      <c r="AU107" s="11">
        <f t="shared" si="41"/>
        <v>0</v>
      </c>
      <c r="AV107" s="12">
        <f t="shared" si="41"/>
        <v>0</v>
      </c>
      <c r="AW107" s="12">
        <f t="shared" si="41"/>
        <v>0</v>
      </c>
      <c r="AX107" s="11">
        <f t="shared" si="41"/>
        <v>0</v>
      </c>
      <c r="AY107" s="11">
        <f t="shared" si="41"/>
        <v>0</v>
      </c>
      <c r="AZ107" s="12">
        <f t="shared" si="41"/>
        <v>0</v>
      </c>
      <c r="BA107" s="12">
        <f t="shared" si="41"/>
        <v>0</v>
      </c>
      <c r="BB107" s="11">
        <f t="shared" si="41"/>
        <v>0</v>
      </c>
      <c r="BC107" s="11">
        <f t="shared" si="41"/>
        <v>0</v>
      </c>
      <c r="BD107" s="12">
        <f t="shared" si="41"/>
        <v>247</v>
      </c>
      <c r="BE107" s="12">
        <f t="shared" si="41"/>
        <v>213</v>
      </c>
      <c r="BF107" s="11">
        <f t="shared" si="41"/>
        <v>-132217</v>
      </c>
      <c r="BG107" s="11">
        <f t="shared" si="41"/>
        <v>0</v>
      </c>
      <c r="BH107" s="12">
        <f t="shared" si="41"/>
        <v>0</v>
      </c>
      <c r="BI107" s="12">
        <f t="shared" si="41"/>
        <v>0</v>
      </c>
      <c r="BJ107" s="11">
        <f t="shared" si="41"/>
        <v>0</v>
      </c>
      <c r="BK107" s="11">
        <f t="shared" si="41"/>
        <v>0</v>
      </c>
      <c r="BL107" s="12">
        <f t="shared" si="41"/>
        <v>0</v>
      </c>
      <c r="BM107" s="12">
        <f t="shared" si="41"/>
        <v>0</v>
      </c>
      <c r="BN107" s="11">
        <f t="shared" si="41"/>
        <v>0</v>
      </c>
      <c r="BO107" s="11">
        <f t="shared" si="41"/>
        <v>0</v>
      </c>
      <c r="BP107" s="12">
        <f t="shared" si="41"/>
        <v>181</v>
      </c>
      <c r="BQ107" s="12">
        <f t="shared" si="41"/>
        <v>0</v>
      </c>
      <c r="BR107" s="11">
        <f t="shared" si="41"/>
        <v>0</v>
      </c>
      <c r="BS107" s="11">
        <f t="shared" si="41"/>
        <v>0</v>
      </c>
      <c r="BT107" s="12">
        <f t="shared" si="41"/>
        <v>0</v>
      </c>
      <c r="BU107" s="12">
        <f t="shared" si="41"/>
        <v>0</v>
      </c>
      <c r="BV107" s="11">
        <f t="shared" si="41"/>
        <v>0</v>
      </c>
      <c r="BW107" s="11">
        <f t="shared" si="41"/>
        <v>0</v>
      </c>
      <c r="BX107" s="12">
        <f t="shared" si="41"/>
        <v>0</v>
      </c>
      <c r="BY107" s="12">
        <f t="shared" si="41"/>
        <v>0</v>
      </c>
      <c r="BZ107" s="11">
        <f t="shared" si="41"/>
        <v>0</v>
      </c>
      <c r="CA107" s="11">
        <f t="shared" si="41"/>
        <v>0</v>
      </c>
      <c r="CB107" s="12">
        <f t="shared" si="41"/>
        <v>0</v>
      </c>
      <c r="CC107" s="12">
        <f t="shared" si="41"/>
        <v>0</v>
      </c>
      <c r="CD107" s="11">
        <f t="shared" si="41"/>
        <v>0</v>
      </c>
      <c r="CE107" s="11">
        <f t="shared" si="41"/>
        <v>0</v>
      </c>
      <c r="CF107" s="12">
        <f t="shared" si="41"/>
        <v>0</v>
      </c>
      <c r="CG107" s="12">
        <f t="shared" si="41"/>
        <v>0</v>
      </c>
      <c r="CH107" s="11">
        <f t="shared" si="41"/>
        <v>0</v>
      </c>
      <c r="CI107" s="11">
        <f t="shared" si="41"/>
        <v>0</v>
      </c>
      <c r="CJ107" s="12">
        <f t="shared" si="41"/>
        <v>550</v>
      </c>
      <c r="CK107" s="12">
        <f t="shared" si="41"/>
        <v>295</v>
      </c>
      <c r="CL107" s="11">
        <f t="shared" si="41"/>
        <v>287914</v>
      </c>
      <c r="CM107" s="11">
        <f t="shared" si="41"/>
        <v>0</v>
      </c>
      <c r="CN107" s="13"/>
      <c r="CO107" s="13"/>
      <c r="CP107" s="13"/>
      <c r="CQ107" s="13"/>
      <c r="CR107" s="13"/>
      <c r="CS107" s="13"/>
      <c r="CT107" s="7"/>
      <c r="CU107" s="8"/>
      <c r="CV107" s="8"/>
      <c r="CW107" s="7"/>
      <c r="CX107" s="7"/>
      <c r="CY107" s="8"/>
      <c r="CZ107" s="8"/>
      <c r="DA107" s="8"/>
      <c r="DB107" s="11"/>
      <c r="DC107" s="13"/>
      <c r="DD107" s="15"/>
    </row>
    <row r="108" spans="2:1477" s="6" customFormat="1" ht="24" customHeight="1" thickTop="1">
      <c r="B108" s="257" t="s">
        <v>34</v>
      </c>
      <c r="C108" s="258"/>
      <c r="D108" s="259"/>
      <c r="E108" s="110"/>
      <c r="F108" s="111"/>
      <c r="G108" s="112">
        <f t="shared" ref="G108:L108" si="42">SUM(G88,G107)</f>
        <v>27</v>
      </c>
      <c r="H108" s="112">
        <f t="shared" si="42"/>
        <v>37</v>
      </c>
      <c r="I108" s="112">
        <f t="shared" si="42"/>
        <v>25</v>
      </c>
      <c r="J108" s="112">
        <f t="shared" si="42"/>
        <v>5827</v>
      </c>
      <c r="K108" s="112">
        <f t="shared" si="42"/>
        <v>9494</v>
      </c>
      <c r="L108" s="112">
        <f t="shared" si="42"/>
        <v>9269</v>
      </c>
      <c r="M108" s="142">
        <f>IF(G108=0,0,N108/G108)</f>
        <v>0.70370370370370372</v>
      </c>
      <c r="N108" s="112">
        <f t="shared" ref="N108:AC108" si="43">SUM(N88,N107)</f>
        <v>19</v>
      </c>
      <c r="O108" s="112">
        <f t="shared" si="43"/>
        <v>225</v>
      </c>
      <c r="P108" s="113">
        <f t="shared" si="43"/>
        <v>67</v>
      </c>
      <c r="Q108" s="113">
        <f t="shared" si="43"/>
        <v>0</v>
      </c>
      <c r="R108" s="112">
        <f t="shared" si="43"/>
        <v>3218</v>
      </c>
      <c r="S108" s="112">
        <f t="shared" si="43"/>
        <v>482</v>
      </c>
      <c r="T108" s="114">
        <f t="shared" si="43"/>
        <v>94427992</v>
      </c>
      <c r="U108" s="114">
        <f t="shared" si="43"/>
        <v>1348755</v>
      </c>
      <c r="V108" s="114">
        <f t="shared" si="43"/>
        <v>93079236</v>
      </c>
      <c r="W108" s="114">
        <f t="shared" si="43"/>
        <v>97379185</v>
      </c>
      <c r="X108" s="114">
        <f t="shared" si="43"/>
        <v>97319157</v>
      </c>
      <c r="Y108" s="114">
        <f t="shared" si="43"/>
        <v>-253662</v>
      </c>
      <c r="Z108" s="114">
        <f t="shared" si="43"/>
        <v>0</v>
      </c>
      <c r="AA108" s="114">
        <f t="shared" si="43"/>
        <v>-253662</v>
      </c>
      <c r="AB108" s="114">
        <f t="shared" si="43"/>
        <v>97065495</v>
      </c>
      <c r="AC108" s="114">
        <f t="shared" si="43"/>
        <v>97006912</v>
      </c>
      <c r="AD108" s="142">
        <f>IF(G108=0,0,AE108/G108)</f>
        <v>0.96296296296296291</v>
      </c>
      <c r="AE108" s="144">
        <f t="shared" ref="AE108:CM108" si="44">SUM(AE88,AE107)</f>
        <v>26</v>
      </c>
      <c r="AF108" s="114">
        <f t="shared" si="44"/>
        <v>347125</v>
      </c>
      <c r="AG108" s="114">
        <f t="shared" si="44"/>
        <v>2951193</v>
      </c>
      <c r="AH108" s="115">
        <f t="shared" si="44"/>
        <v>1584</v>
      </c>
      <c r="AI108" s="115">
        <f t="shared" si="44"/>
        <v>910</v>
      </c>
      <c r="AJ108" s="115">
        <f t="shared" si="44"/>
        <v>120</v>
      </c>
      <c r="AK108" s="115">
        <f t="shared" si="44"/>
        <v>75</v>
      </c>
      <c r="AL108" s="114">
        <f t="shared" si="44"/>
        <v>218051</v>
      </c>
      <c r="AM108" s="114">
        <f t="shared" si="44"/>
        <v>16559</v>
      </c>
      <c r="AN108" s="115">
        <f t="shared" si="44"/>
        <v>248</v>
      </c>
      <c r="AO108" s="115">
        <f t="shared" si="44"/>
        <v>24</v>
      </c>
      <c r="AP108" s="114">
        <f t="shared" si="44"/>
        <v>2188076</v>
      </c>
      <c r="AQ108" s="114">
        <f t="shared" si="44"/>
        <v>1819753</v>
      </c>
      <c r="AR108" s="115">
        <f t="shared" si="44"/>
        <v>0</v>
      </c>
      <c r="AS108" s="115">
        <f t="shared" si="44"/>
        <v>0</v>
      </c>
      <c r="AT108" s="114">
        <f t="shared" si="44"/>
        <v>0</v>
      </c>
      <c r="AU108" s="114">
        <f t="shared" si="44"/>
        <v>0</v>
      </c>
      <c r="AV108" s="115">
        <f t="shared" si="44"/>
        <v>0</v>
      </c>
      <c r="AW108" s="115">
        <f t="shared" si="44"/>
        <v>0</v>
      </c>
      <c r="AX108" s="114">
        <f t="shared" si="44"/>
        <v>0</v>
      </c>
      <c r="AY108" s="114">
        <f t="shared" si="44"/>
        <v>0</v>
      </c>
      <c r="AZ108" s="115">
        <f t="shared" si="44"/>
        <v>0</v>
      </c>
      <c r="BA108" s="115">
        <f t="shared" si="44"/>
        <v>0</v>
      </c>
      <c r="BB108" s="114">
        <f t="shared" si="44"/>
        <v>0</v>
      </c>
      <c r="BC108" s="114">
        <f t="shared" si="44"/>
        <v>0</v>
      </c>
      <c r="BD108" s="115">
        <f t="shared" si="44"/>
        <v>397</v>
      </c>
      <c r="BE108" s="115">
        <f t="shared" si="44"/>
        <v>353</v>
      </c>
      <c r="BF108" s="114">
        <f t="shared" si="44"/>
        <v>769256</v>
      </c>
      <c r="BG108" s="114">
        <f t="shared" si="44"/>
        <v>579</v>
      </c>
      <c r="BH108" s="115">
        <f t="shared" si="44"/>
        <v>0</v>
      </c>
      <c r="BI108" s="115">
        <f t="shared" si="44"/>
        <v>0</v>
      </c>
      <c r="BJ108" s="114">
        <f t="shared" si="44"/>
        <v>0</v>
      </c>
      <c r="BK108" s="114">
        <f t="shared" si="44"/>
        <v>0</v>
      </c>
      <c r="BL108" s="115">
        <f t="shared" si="44"/>
        <v>0</v>
      </c>
      <c r="BM108" s="115">
        <f t="shared" si="44"/>
        <v>0</v>
      </c>
      <c r="BN108" s="114">
        <f t="shared" si="44"/>
        <v>0</v>
      </c>
      <c r="BO108" s="114">
        <f t="shared" si="44"/>
        <v>0</v>
      </c>
      <c r="BP108" s="115">
        <f t="shared" si="44"/>
        <v>319</v>
      </c>
      <c r="BQ108" s="115">
        <f t="shared" si="44"/>
        <v>0</v>
      </c>
      <c r="BR108" s="114">
        <f t="shared" si="44"/>
        <v>0</v>
      </c>
      <c r="BS108" s="114">
        <f t="shared" si="44"/>
        <v>0</v>
      </c>
      <c r="BT108" s="115">
        <f t="shared" si="44"/>
        <v>0</v>
      </c>
      <c r="BU108" s="115">
        <f t="shared" si="44"/>
        <v>0</v>
      </c>
      <c r="BV108" s="114">
        <f t="shared" si="44"/>
        <v>0</v>
      </c>
      <c r="BW108" s="114">
        <f t="shared" si="44"/>
        <v>0</v>
      </c>
      <c r="BX108" s="115">
        <f t="shared" si="44"/>
        <v>60</v>
      </c>
      <c r="BY108" s="115">
        <f t="shared" si="44"/>
        <v>0</v>
      </c>
      <c r="BZ108" s="114">
        <f t="shared" si="44"/>
        <v>0</v>
      </c>
      <c r="CA108" s="114">
        <f t="shared" si="44"/>
        <v>0</v>
      </c>
      <c r="CB108" s="115">
        <f t="shared" si="44"/>
        <v>0</v>
      </c>
      <c r="CC108" s="115">
        <f t="shared" si="44"/>
        <v>0</v>
      </c>
      <c r="CD108" s="114">
        <f t="shared" si="44"/>
        <v>0</v>
      </c>
      <c r="CE108" s="114">
        <f t="shared" si="44"/>
        <v>0</v>
      </c>
      <c r="CF108" s="115">
        <f t="shared" si="44"/>
        <v>0</v>
      </c>
      <c r="CG108" s="115">
        <f t="shared" si="44"/>
        <v>0</v>
      </c>
      <c r="CH108" s="114">
        <f t="shared" si="44"/>
        <v>0</v>
      </c>
      <c r="CI108" s="114">
        <f t="shared" si="44"/>
        <v>0</v>
      </c>
      <c r="CJ108" s="115">
        <f t="shared" si="44"/>
        <v>1144</v>
      </c>
      <c r="CK108" s="115">
        <f t="shared" si="44"/>
        <v>452</v>
      </c>
      <c r="CL108" s="114">
        <f t="shared" si="44"/>
        <v>3175383</v>
      </c>
      <c r="CM108" s="114">
        <f t="shared" si="44"/>
        <v>1836891</v>
      </c>
      <c r="CN108" s="116"/>
      <c r="CO108" s="116"/>
      <c r="CP108" s="116"/>
      <c r="CQ108" s="116"/>
      <c r="CR108" s="116"/>
      <c r="CS108" s="116"/>
      <c r="CT108" s="110"/>
      <c r="CU108" s="111"/>
      <c r="CV108" s="111"/>
      <c r="CW108" s="110"/>
      <c r="CX108" s="110"/>
      <c r="CY108" s="111"/>
      <c r="CZ108" s="111"/>
      <c r="DA108" s="111"/>
      <c r="DB108" s="114"/>
      <c r="DC108" s="116"/>
      <c r="DD108" s="116"/>
    </row>
    <row r="109" spans="2:1477" s="69" customFormat="1">
      <c r="B109" s="67" t="s">
        <v>3</v>
      </c>
      <c r="C109" s="67" t="s">
        <v>471</v>
      </c>
      <c r="D109" s="67" t="s">
        <v>472</v>
      </c>
      <c r="E109" s="68">
        <v>44223</v>
      </c>
      <c r="F109" s="67" t="s">
        <v>729</v>
      </c>
      <c r="G109" s="67" t="s">
        <v>734</v>
      </c>
      <c r="H109" s="187">
        <v>1</v>
      </c>
      <c r="I109" s="69">
        <v>0</v>
      </c>
      <c r="J109" s="69">
        <v>482</v>
      </c>
      <c r="K109" s="69">
        <v>552</v>
      </c>
      <c r="L109" s="69">
        <v>551</v>
      </c>
      <c r="M109" s="186">
        <f>IF(J109 = 0,0,(L109-AH109-AI109)/J109)</f>
        <v>0.99792531120331951</v>
      </c>
      <c r="N109" s="69">
        <f>IF(G109&lt;&gt;"",IF(M109&lt;=1.2,1,0),0)</f>
        <v>1</v>
      </c>
      <c r="O109" s="69">
        <v>1</v>
      </c>
      <c r="P109" s="69">
        <v>0</v>
      </c>
      <c r="Q109" s="69">
        <v>0</v>
      </c>
      <c r="R109" s="69">
        <v>70</v>
      </c>
      <c r="S109" s="69">
        <v>0</v>
      </c>
      <c r="T109" s="190">
        <v>2472960</v>
      </c>
      <c r="U109" s="190">
        <v>50000</v>
      </c>
      <c r="V109" s="190">
        <v>2422960</v>
      </c>
      <c r="W109" s="190">
        <v>2472960</v>
      </c>
      <c r="X109" s="190">
        <v>2454293</v>
      </c>
      <c r="Y109" s="190">
        <v>0</v>
      </c>
      <c r="Z109" s="190">
        <v>0</v>
      </c>
      <c r="AA109" s="190">
        <v>0</v>
      </c>
      <c r="AB109" s="190">
        <v>2454293</v>
      </c>
      <c r="AC109" s="190">
        <v>2461065</v>
      </c>
      <c r="AD109" s="186">
        <f>IF(V109=0,0,AC109/V109)</f>
        <v>1.0157266318882689</v>
      </c>
      <c r="AE109" s="69">
        <f>IF(AD109 &lt;=1.1,1,0)</f>
        <v>1</v>
      </c>
      <c r="AF109" s="190">
        <v>134358</v>
      </c>
      <c r="AG109" s="190">
        <v>0</v>
      </c>
      <c r="AH109" s="69">
        <v>30</v>
      </c>
      <c r="AI109" s="69">
        <v>40</v>
      </c>
      <c r="AJ109" s="69">
        <v>0</v>
      </c>
      <c r="AK109" s="69">
        <v>0</v>
      </c>
      <c r="AL109" s="80">
        <v>0</v>
      </c>
      <c r="AM109" s="80">
        <v>0</v>
      </c>
      <c r="AN109" s="69">
        <v>0</v>
      </c>
      <c r="AO109" s="69">
        <v>0</v>
      </c>
      <c r="AP109" s="80">
        <v>19903</v>
      </c>
      <c r="AQ109" s="80">
        <v>0</v>
      </c>
      <c r="AR109" s="69">
        <v>0</v>
      </c>
      <c r="AS109" s="69">
        <v>0</v>
      </c>
      <c r="AT109" s="80">
        <v>0</v>
      </c>
      <c r="AU109" s="80">
        <v>0</v>
      </c>
      <c r="AV109" s="69">
        <v>0</v>
      </c>
      <c r="AW109" s="69">
        <v>0</v>
      </c>
      <c r="AX109" s="80">
        <v>0</v>
      </c>
      <c r="AY109" s="80">
        <v>0</v>
      </c>
      <c r="AZ109" s="69">
        <v>0</v>
      </c>
      <c r="BA109" s="69">
        <v>0</v>
      </c>
      <c r="BB109" s="80">
        <v>0</v>
      </c>
      <c r="BC109" s="80">
        <v>0</v>
      </c>
      <c r="BD109" s="69">
        <v>0</v>
      </c>
      <c r="BE109" s="69">
        <v>0</v>
      </c>
      <c r="BF109" s="80">
        <v>0</v>
      </c>
      <c r="BG109" s="80">
        <v>0</v>
      </c>
      <c r="BH109" s="69">
        <v>0</v>
      </c>
      <c r="BI109" s="69">
        <v>0</v>
      </c>
      <c r="BJ109" s="80">
        <v>1215</v>
      </c>
      <c r="BK109" s="80">
        <v>0</v>
      </c>
      <c r="BL109" s="69">
        <v>0</v>
      </c>
      <c r="BM109" s="69">
        <v>0</v>
      </c>
      <c r="BN109" s="80">
        <v>0</v>
      </c>
      <c r="BO109" s="80">
        <v>0</v>
      </c>
      <c r="BP109" s="69">
        <v>0</v>
      </c>
      <c r="BQ109" s="69">
        <v>0</v>
      </c>
      <c r="BR109" s="80">
        <v>0</v>
      </c>
      <c r="BS109" s="80">
        <v>0</v>
      </c>
      <c r="BT109" s="69">
        <v>0</v>
      </c>
      <c r="BU109" s="69">
        <v>0</v>
      </c>
      <c r="BV109" s="80">
        <v>0</v>
      </c>
      <c r="BW109" s="80">
        <v>0</v>
      </c>
      <c r="BX109" s="69">
        <v>0</v>
      </c>
      <c r="BY109" s="69">
        <v>0</v>
      </c>
      <c r="BZ109" s="80">
        <v>0</v>
      </c>
      <c r="CA109" s="80">
        <v>0</v>
      </c>
      <c r="CB109" s="69">
        <v>0</v>
      </c>
      <c r="CC109" s="69">
        <v>0</v>
      </c>
      <c r="CD109" s="80">
        <v>0</v>
      </c>
      <c r="CE109" s="80">
        <v>0</v>
      </c>
      <c r="CF109" s="69">
        <v>0</v>
      </c>
      <c r="CG109" s="69">
        <v>0</v>
      </c>
      <c r="CH109" s="80">
        <v>0</v>
      </c>
      <c r="CI109" s="80">
        <v>0</v>
      </c>
      <c r="CJ109" s="69">
        <v>0</v>
      </c>
      <c r="CK109" s="69">
        <v>0</v>
      </c>
      <c r="CL109" s="80">
        <v>21118</v>
      </c>
      <c r="CM109" s="80">
        <v>0</v>
      </c>
      <c r="CN109" s="67" t="s">
        <v>633</v>
      </c>
      <c r="CO109" s="67" t="s">
        <v>634</v>
      </c>
      <c r="CP109" s="67" t="s">
        <v>514</v>
      </c>
      <c r="CQ109" s="67" t="s">
        <v>514</v>
      </c>
      <c r="CR109" s="67" t="s">
        <v>514</v>
      </c>
      <c r="CS109" s="67" t="s">
        <v>514</v>
      </c>
      <c r="CT109" s="68">
        <v>45922</v>
      </c>
      <c r="CU109" s="67" t="s">
        <v>723</v>
      </c>
      <c r="CV109" s="67" t="s">
        <v>724</v>
      </c>
      <c r="CW109" s="68" t="s">
        <v>168</v>
      </c>
      <c r="CX109" s="68">
        <v>44960</v>
      </c>
      <c r="CY109" s="67" t="s">
        <v>729</v>
      </c>
      <c r="CZ109" s="67" t="s">
        <v>728</v>
      </c>
      <c r="DA109" s="67" t="s">
        <v>753</v>
      </c>
      <c r="DB109" s="81">
        <v>2686957.88</v>
      </c>
      <c r="DC109" s="67"/>
      <c r="DD109" s="67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</row>
    <row r="110" spans="2:1477" s="69" customFormat="1">
      <c r="B110" s="67" t="s">
        <v>3</v>
      </c>
      <c r="C110" s="67" t="s">
        <v>473</v>
      </c>
      <c r="D110" s="67" t="s">
        <v>474</v>
      </c>
      <c r="E110" s="68">
        <v>45133</v>
      </c>
      <c r="F110" s="67" t="s">
        <v>723</v>
      </c>
      <c r="G110" s="67" t="s">
        <v>725</v>
      </c>
      <c r="H110" s="187">
        <v>1</v>
      </c>
      <c r="I110" s="69">
        <v>0</v>
      </c>
      <c r="J110" s="69">
        <v>353</v>
      </c>
      <c r="K110" s="69">
        <v>497</v>
      </c>
      <c r="L110" s="69">
        <v>497</v>
      </c>
      <c r="M110" s="186">
        <f t="shared" ref="M110:M117" si="45">IF(J110 = 0,0,(L110-AH110-AI110)/J110)</f>
        <v>1.0849858356940509</v>
      </c>
      <c r="N110" s="69">
        <f t="shared" ref="N110:N117" si="46">IF(G110&lt;&gt;"",IF(M110&lt;=1.2,1,0),0)</f>
        <v>1</v>
      </c>
      <c r="O110" s="69">
        <v>0</v>
      </c>
      <c r="P110" s="69">
        <v>0</v>
      </c>
      <c r="Q110" s="69">
        <v>0</v>
      </c>
      <c r="R110" s="69">
        <v>114</v>
      </c>
      <c r="S110" s="69">
        <v>30</v>
      </c>
      <c r="T110" s="190">
        <v>1831417</v>
      </c>
      <c r="U110" s="190">
        <v>50000</v>
      </c>
      <c r="V110" s="190">
        <v>1781417</v>
      </c>
      <c r="W110" s="190">
        <v>1831417</v>
      </c>
      <c r="X110" s="190">
        <v>1800868</v>
      </c>
      <c r="Y110" s="190">
        <v>0</v>
      </c>
      <c r="Z110" s="190">
        <v>0</v>
      </c>
      <c r="AA110" s="190">
        <v>0</v>
      </c>
      <c r="AB110" s="190">
        <v>1800868</v>
      </c>
      <c r="AC110" s="190">
        <v>1800868</v>
      </c>
      <c r="AD110" s="186">
        <f t="shared" ref="AD110:AD117" si="47">IF(V110=0,0,AC110/V110)</f>
        <v>1.0109188359603618</v>
      </c>
      <c r="AE110" s="69">
        <f t="shared" ref="AE110:AE117" si="48">IF(AD110 &lt;=1.1,1,0)</f>
        <v>1</v>
      </c>
      <c r="AF110" s="190">
        <v>0</v>
      </c>
      <c r="AG110" s="190">
        <v>0</v>
      </c>
      <c r="AH110" s="69">
        <v>84</v>
      </c>
      <c r="AI110" s="69">
        <v>30</v>
      </c>
      <c r="AJ110" s="69">
        <v>0</v>
      </c>
      <c r="AK110" s="69">
        <v>0</v>
      </c>
      <c r="AL110" s="80">
        <v>0</v>
      </c>
      <c r="AM110" s="80">
        <v>0</v>
      </c>
      <c r="AN110" s="69">
        <v>0</v>
      </c>
      <c r="AO110" s="69">
        <v>30</v>
      </c>
      <c r="AP110" s="80">
        <v>47526</v>
      </c>
      <c r="AQ110" s="80">
        <v>2447</v>
      </c>
      <c r="AR110" s="69">
        <v>0</v>
      </c>
      <c r="AS110" s="69">
        <v>0</v>
      </c>
      <c r="AT110" s="80">
        <v>0</v>
      </c>
      <c r="AU110" s="80">
        <v>0</v>
      </c>
      <c r="AV110" s="69">
        <v>0</v>
      </c>
      <c r="AW110" s="69">
        <v>0</v>
      </c>
      <c r="AX110" s="80">
        <v>0</v>
      </c>
      <c r="AY110" s="80">
        <v>0</v>
      </c>
      <c r="AZ110" s="69">
        <v>0</v>
      </c>
      <c r="BA110" s="69">
        <v>0</v>
      </c>
      <c r="BB110" s="80">
        <v>0</v>
      </c>
      <c r="BC110" s="80">
        <v>0</v>
      </c>
      <c r="BD110" s="69">
        <v>0</v>
      </c>
      <c r="BE110" s="69">
        <v>0</v>
      </c>
      <c r="BF110" s="80">
        <v>0</v>
      </c>
      <c r="BG110" s="80">
        <v>0</v>
      </c>
      <c r="BH110" s="69">
        <v>0</v>
      </c>
      <c r="BI110" s="69">
        <v>0</v>
      </c>
      <c r="BJ110" s="80">
        <v>0</v>
      </c>
      <c r="BK110" s="80">
        <v>0</v>
      </c>
      <c r="BL110" s="69">
        <v>0</v>
      </c>
      <c r="BM110" s="69">
        <v>0</v>
      </c>
      <c r="BN110" s="80">
        <v>0</v>
      </c>
      <c r="BO110" s="80">
        <v>0</v>
      </c>
      <c r="BP110" s="69">
        <v>0</v>
      </c>
      <c r="BQ110" s="69">
        <v>0</v>
      </c>
      <c r="BR110" s="80">
        <v>0</v>
      </c>
      <c r="BS110" s="80">
        <v>0</v>
      </c>
      <c r="BT110" s="69">
        <v>0</v>
      </c>
      <c r="BU110" s="69">
        <v>0</v>
      </c>
      <c r="BV110" s="80">
        <v>0</v>
      </c>
      <c r="BW110" s="80">
        <v>0</v>
      </c>
      <c r="BX110" s="69">
        <v>0</v>
      </c>
      <c r="BY110" s="69">
        <v>0</v>
      </c>
      <c r="BZ110" s="80">
        <v>0</v>
      </c>
      <c r="CA110" s="80">
        <v>0</v>
      </c>
      <c r="CB110" s="69">
        <v>0</v>
      </c>
      <c r="CC110" s="69">
        <v>0</v>
      </c>
      <c r="CD110" s="80">
        <v>0</v>
      </c>
      <c r="CE110" s="80">
        <v>0</v>
      </c>
      <c r="CF110" s="69">
        <v>0</v>
      </c>
      <c r="CG110" s="69">
        <v>0</v>
      </c>
      <c r="CH110" s="80">
        <v>0</v>
      </c>
      <c r="CI110" s="80">
        <v>0</v>
      </c>
      <c r="CJ110" s="69">
        <v>0</v>
      </c>
      <c r="CK110" s="69">
        <v>30</v>
      </c>
      <c r="CL110" s="80">
        <v>47526</v>
      </c>
      <c r="CM110" s="80">
        <v>2447</v>
      </c>
      <c r="CN110" s="67" t="s">
        <v>629</v>
      </c>
      <c r="CO110" s="67" t="s">
        <v>630</v>
      </c>
      <c r="CP110" s="67" t="s">
        <v>514</v>
      </c>
      <c r="CQ110" s="67" t="s">
        <v>514</v>
      </c>
      <c r="CR110" s="67" t="s">
        <v>514</v>
      </c>
      <c r="CS110" s="67" t="s">
        <v>514</v>
      </c>
      <c r="CT110" s="68">
        <v>45860</v>
      </c>
      <c r="CU110" s="67" t="s">
        <v>723</v>
      </c>
      <c r="CV110" s="67" t="s">
        <v>724</v>
      </c>
      <c r="CW110" s="68" t="s">
        <v>168</v>
      </c>
      <c r="CX110" s="68">
        <v>45824</v>
      </c>
      <c r="CY110" s="67" t="s">
        <v>721</v>
      </c>
      <c r="CZ110" s="67" t="s">
        <v>730</v>
      </c>
      <c r="DA110" s="67" t="s">
        <v>754</v>
      </c>
      <c r="DB110" s="81">
        <v>2390409.3199999998</v>
      </c>
      <c r="DC110" s="67"/>
      <c r="DD110" s="67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</row>
    <row r="111" spans="2:1477" s="69" customFormat="1">
      <c r="B111" s="67" t="s">
        <v>3</v>
      </c>
      <c r="C111" s="67" t="s">
        <v>304</v>
      </c>
      <c r="D111" s="67" t="s">
        <v>305</v>
      </c>
      <c r="E111" s="68">
        <v>45133</v>
      </c>
      <c r="F111" s="67" t="s">
        <v>723</v>
      </c>
      <c r="G111" s="67" t="s">
        <v>725</v>
      </c>
      <c r="H111" s="187">
        <v>4</v>
      </c>
      <c r="I111" s="69">
        <v>4</v>
      </c>
      <c r="J111" s="69">
        <v>345</v>
      </c>
      <c r="K111" s="69">
        <v>512</v>
      </c>
      <c r="L111" s="69">
        <v>512</v>
      </c>
      <c r="M111" s="186">
        <f t="shared" si="45"/>
        <v>1.0869565217391304</v>
      </c>
      <c r="N111" s="69">
        <f t="shared" si="46"/>
        <v>1</v>
      </c>
      <c r="O111" s="69">
        <v>0</v>
      </c>
      <c r="P111" s="69">
        <v>0</v>
      </c>
      <c r="Q111" s="69">
        <v>0</v>
      </c>
      <c r="R111" s="69">
        <v>137</v>
      </c>
      <c r="S111" s="69">
        <v>30</v>
      </c>
      <c r="T111" s="190">
        <v>8148235</v>
      </c>
      <c r="U111" s="190">
        <v>82702</v>
      </c>
      <c r="V111" s="190">
        <v>8065534</v>
      </c>
      <c r="W111" s="190">
        <v>8411133</v>
      </c>
      <c r="X111" s="190">
        <v>8179681</v>
      </c>
      <c r="Y111" s="190">
        <v>0</v>
      </c>
      <c r="Z111" s="190">
        <v>0</v>
      </c>
      <c r="AA111" s="190">
        <v>0</v>
      </c>
      <c r="AB111" s="190">
        <v>8179681</v>
      </c>
      <c r="AC111" s="190">
        <v>8160560</v>
      </c>
      <c r="AD111" s="186">
        <f t="shared" si="47"/>
        <v>1.0117817369562883</v>
      </c>
      <c r="AE111" s="69">
        <f t="shared" si="48"/>
        <v>1</v>
      </c>
      <c r="AF111" s="190">
        <v>-3998</v>
      </c>
      <c r="AG111" s="190">
        <v>262898</v>
      </c>
      <c r="AH111" s="69">
        <v>110</v>
      </c>
      <c r="AI111" s="69">
        <v>27</v>
      </c>
      <c r="AJ111" s="69">
        <v>0</v>
      </c>
      <c r="AK111" s="69">
        <v>0</v>
      </c>
      <c r="AL111" s="80">
        <v>0</v>
      </c>
      <c r="AM111" s="80">
        <v>0</v>
      </c>
      <c r="AN111" s="69">
        <v>0</v>
      </c>
      <c r="AO111" s="69">
        <v>30</v>
      </c>
      <c r="AP111" s="80">
        <v>283139</v>
      </c>
      <c r="AQ111" s="80">
        <v>127150</v>
      </c>
      <c r="AR111" s="69">
        <v>0</v>
      </c>
      <c r="AS111" s="69">
        <v>0</v>
      </c>
      <c r="AT111" s="80">
        <v>0</v>
      </c>
      <c r="AU111" s="80">
        <v>0</v>
      </c>
      <c r="AV111" s="69">
        <v>0</v>
      </c>
      <c r="AW111" s="69">
        <v>0</v>
      </c>
      <c r="AX111" s="80">
        <v>0</v>
      </c>
      <c r="AY111" s="80">
        <v>0</v>
      </c>
      <c r="AZ111" s="69">
        <v>0</v>
      </c>
      <c r="BA111" s="69">
        <v>0</v>
      </c>
      <c r="BB111" s="80">
        <v>0</v>
      </c>
      <c r="BC111" s="80">
        <v>0</v>
      </c>
      <c r="BD111" s="69">
        <v>0</v>
      </c>
      <c r="BE111" s="69">
        <v>0</v>
      </c>
      <c r="BF111" s="80">
        <v>0</v>
      </c>
      <c r="BG111" s="80">
        <v>0</v>
      </c>
      <c r="BH111" s="69">
        <v>0</v>
      </c>
      <c r="BI111" s="69">
        <v>0</v>
      </c>
      <c r="BJ111" s="80">
        <v>0</v>
      </c>
      <c r="BK111" s="80">
        <v>0</v>
      </c>
      <c r="BL111" s="69">
        <v>0</v>
      </c>
      <c r="BM111" s="69">
        <v>0</v>
      </c>
      <c r="BN111" s="80">
        <v>0</v>
      </c>
      <c r="BO111" s="80">
        <v>0</v>
      </c>
      <c r="BP111" s="69">
        <v>0</v>
      </c>
      <c r="BQ111" s="69">
        <v>0</v>
      </c>
      <c r="BR111" s="80">
        <v>0</v>
      </c>
      <c r="BS111" s="80">
        <v>0</v>
      </c>
      <c r="BT111" s="69">
        <v>0</v>
      </c>
      <c r="BU111" s="69">
        <v>0</v>
      </c>
      <c r="BV111" s="80">
        <v>0</v>
      </c>
      <c r="BW111" s="80">
        <v>0</v>
      </c>
      <c r="BX111" s="69">
        <v>0</v>
      </c>
      <c r="BY111" s="69">
        <v>0</v>
      </c>
      <c r="BZ111" s="80">
        <v>0</v>
      </c>
      <c r="CA111" s="80">
        <v>0</v>
      </c>
      <c r="CB111" s="69">
        <v>0</v>
      </c>
      <c r="CC111" s="69">
        <v>0</v>
      </c>
      <c r="CD111" s="80">
        <v>0</v>
      </c>
      <c r="CE111" s="80">
        <v>0</v>
      </c>
      <c r="CF111" s="69">
        <v>0</v>
      </c>
      <c r="CG111" s="69">
        <v>0</v>
      </c>
      <c r="CH111" s="80">
        <v>0</v>
      </c>
      <c r="CI111" s="80">
        <v>0</v>
      </c>
      <c r="CJ111" s="69">
        <v>0</v>
      </c>
      <c r="CK111" s="69">
        <v>30</v>
      </c>
      <c r="CL111" s="80">
        <v>283139</v>
      </c>
      <c r="CM111" s="80">
        <v>127150</v>
      </c>
      <c r="CN111" s="67" t="s">
        <v>635</v>
      </c>
      <c r="CO111" s="67" t="s">
        <v>636</v>
      </c>
      <c r="CP111" s="67" t="s">
        <v>514</v>
      </c>
      <c r="CQ111" s="67" t="s">
        <v>514</v>
      </c>
      <c r="CR111" s="67" t="s">
        <v>514</v>
      </c>
      <c r="CS111" s="67" t="s">
        <v>514</v>
      </c>
      <c r="CT111" s="68">
        <v>45993</v>
      </c>
      <c r="CU111" s="67" t="s">
        <v>727</v>
      </c>
      <c r="CV111" s="67" t="s">
        <v>724</v>
      </c>
      <c r="CW111" s="68" t="s">
        <v>168</v>
      </c>
      <c r="CX111" s="68">
        <v>45861</v>
      </c>
      <c r="CY111" s="67" t="s">
        <v>723</v>
      </c>
      <c r="CZ111" s="67" t="s">
        <v>724</v>
      </c>
      <c r="DA111" s="67" t="s">
        <v>754</v>
      </c>
      <c r="DB111" s="81">
        <v>8255267.2199999997</v>
      </c>
      <c r="DC111" s="67"/>
      <c r="DD111" s="67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</row>
    <row r="112" spans="2:1477" s="69" customFormat="1">
      <c r="B112" s="67" t="s">
        <v>3</v>
      </c>
      <c r="C112" s="67" t="s">
        <v>306</v>
      </c>
      <c r="D112" s="67" t="s">
        <v>307</v>
      </c>
      <c r="E112" s="68">
        <v>45070</v>
      </c>
      <c r="F112" s="67" t="s">
        <v>721</v>
      </c>
      <c r="G112" s="67" t="s">
        <v>728</v>
      </c>
      <c r="H112" s="187">
        <v>2</v>
      </c>
      <c r="I112" s="69">
        <v>4</v>
      </c>
      <c r="J112" s="69">
        <v>430</v>
      </c>
      <c r="K112" s="69">
        <v>560</v>
      </c>
      <c r="L112" s="69">
        <v>558</v>
      </c>
      <c r="M112" s="186">
        <f t="shared" si="45"/>
        <v>1.0441860465116279</v>
      </c>
      <c r="N112" s="69">
        <f t="shared" si="46"/>
        <v>1</v>
      </c>
      <c r="O112" s="69">
        <v>2</v>
      </c>
      <c r="P112" s="69">
        <v>0</v>
      </c>
      <c r="Q112" s="69">
        <v>0</v>
      </c>
      <c r="R112" s="69">
        <v>130</v>
      </c>
      <c r="S112" s="69">
        <v>0</v>
      </c>
      <c r="T112" s="190">
        <v>12833449</v>
      </c>
      <c r="U112" s="190">
        <v>133704</v>
      </c>
      <c r="V112" s="190">
        <v>12699745</v>
      </c>
      <c r="W112" s="190">
        <v>12956058</v>
      </c>
      <c r="X112" s="190">
        <v>12287948</v>
      </c>
      <c r="Y112" s="190">
        <v>0</v>
      </c>
      <c r="Z112" s="190">
        <v>0</v>
      </c>
      <c r="AA112" s="190">
        <v>0</v>
      </c>
      <c r="AB112" s="190">
        <v>12287948</v>
      </c>
      <c r="AC112" s="190">
        <v>12282375</v>
      </c>
      <c r="AD112" s="186">
        <f t="shared" si="47"/>
        <v>0.96713556059590178</v>
      </c>
      <c r="AE112" s="69">
        <f t="shared" si="48"/>
        <v>1</v>
      </c>
      <c r="AF112" s="190">
        <v>2250</v>
      </c>
      <c r="AG112" s="190">
        <v>122609</v>
      </c>
      <c r="AH112" s="69">
        <v>65</v>
      </c>
      <c r="AI112" s="69">
        <v>44</v>
      </c>
      <c r="AJ112" s="69">
        <v>0</v>
      </c>
      <c r="AK112" s="69">
        <v>0</v>
      </c>
      <c r="AL112" s="80">
        <v>35147</v>
      </c>
      <c r="AM112" s="80">
        <v>0</v>
      </c>
      <c r="AN112" s="69">
        <v>21</v>
      </c>
      <c r="AO112" s="69">
        <v>0</v>
      </c>
      <c r="AP112" s="80">
        <v>79638</v>
      </c>
      <c r="AQ112" s="80">
        <v>29413</v>
      </c>
      <c r="AR112" s="69">
        <v>0</v>
      </c>
      <c r="AS112" s="69">
        <v>0</v>
      </c>
      <c r="AT112" s="80">
        <v>0</v>
      </c>
      <c r="AU112" s="80">
        <v>0</v>
      </c>
      <c r="AV112" s="69">
        <v>0</v>
      </c>
      <c r="AW112" s="69">
        <v>0</v>
      </c>
      <c r="AX112" s="80">
        <v>0</v>
      </c>
      <c r="AY112" s="80">
        <v>0</v>
      </c>
      <c r="AZ112" s="69">
        <v>0</v>
      </c>
      <c r="BA112" s="69">
        <v>0</v>
      </c>
      <c r="BB112" s="80">
        <v>0</v>
      </c>
      <c r="BC112" s="80">
        <v>0</v>
      </c>
      <c r="BD112" s="69">
        <v>0</v>
      </c>
      <c r="BE112" s="69">
        <v>0</v>
      </c>
      <c r="BF112" s="80">
        <v>0</v>
      </c>
      <c r="BG112" s="80">
        <v>0</v>
      </c>
      <c r="BH112" s="69">
        <v>0</v>
      </c>
      <c r="BI112" s="69">
        <v>0</v>
      </c>
      <c r="BJ112" s="80">
        <v>0</v>
      </c>
      <c r="BK112" s="80">
        <v>0</v>
      </c>
      <c r="BL112" s="69">
        <v>0</v>
      </c>
      <c r="BM112" s="69">
        <v>0</v>
      </c>
      <c r="BN112" s="80">
        <v>0</v>
      </c>
      <c r="BO112" s="80">
        <v>0</v>
      </c>
      <c r="BP112" s="69">
        <v>0</v>
      </c>
      <c r="BQ112" s="69">
        <v>0</v>
      </c>
      <c r="BR112" s="80">
        <v>0</v>
      </c>
      <c r="BS112" s="80">
        <v>0</v>
      </c>
      <c r="BT112" s="69">
        <v>0</v>
      </c>
      <c r="BU112" s="69">
        <v>0</v>
      </c>
      <c r="BV112" s="80">
        <v>0</v>
      </c>
      <c r="BW112" s="80">
        <v>0</v>
      </c>
      <c r="BX112" s="69">
        <v>0</v>
      </c>
      <c r="BY112" s="69">
        <v>0</v>
      </c>
      <c r="BZ112" s="80">
        <v>0</v>
      </c>
      <c r="CA112" s="80">
        <v>0</v>
      </c>
      <c r="CB112" s="69">
        <v>0</v>
      </c>
      <c r="CC112" s="69">
        <v>0</v>
      </c>
      <c r="CD112" s="80">
        <v>0</v>
      </c>
      <c r="CE112" s="80">
        <v>0</v>
      </c>
      <c r="CF112" s="69">
        <v>0</v>
      </c>
      <c r="CG112" s="69">
        <v>0</v>
      </c>
      <c r="CH112" s="80">
        <v>0</v>
      </c>
      <c r="CI112" s="80">
        <v>0</v>
      </c>
      <c r="CJ112" s="69">
        <v>21</v>
      </c>
      <c r="CK112" s="69">
        <v>0</v>
      </c>
      <c r="CL112" s="80">
        <v>114786</v>
      </c>
      <c r="CM112" s="80">
        <v>29413</v>
      </c>
      <c r="CN112" s="67" t="s">
        <v>624</v>
      </c>
      <c r="CO112" s="67" t="s">
        <v>625</v>
      </c>
      <c r="CP112" s="67" t="s">
        <v>514</v>
      </c>
      <c r="CQ112" s="67" t="s">
        <v>514</v>
      </c>
      <c r="CR112" s="67" t="s">
        <v>514</v>
      </c>
      <c r="CS112" s="67" t="s">
        <v>514</v>
      </c>
      <c r="CT112" s="68">
        <v>45869</v>
      </c>
      <c r="CU112" s="67" t="s">
        <v>723</v>
      </c>
      <c r="CV112" s="67" t="s">
        <v>724</v>
      </c>
      <c r="CW112" s="68" t="s">
        <v>168</v>
      </c>
      <c r="CX112" s="68">
        <v>45779</v>
      </c>
      <c r="CY112" s="67" t="s">
        <v>721</v>
      </c>
      <c r="CZ112" s="67" t="s">
        <v>730</v>
      </c>
      <c r="DA112" s="67" t="s">
        <v>753</v>
      </c>
      <c r="DB112" s="81">
        <v>14351247.26</v>
      </c>
      <c r="DC112" s="67"/>
      <c r="DD112" s="67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</row>
    <row r="113" spans="2:1477" s="69" customFormat="1">
      <c r="B113" s="67" t="s">
        <v>3</v>
      </c>
      <c r="C113" s="67" t="s">
        <v>308</v>
      </c>
      <c r="D113" s="67" t="s">
        <v>309</v>
      </c>
      <c r="E113" s="68">
        <v>45266</v>
      </c>
      <c r="F113" s="67" t="s">
        <v>727</v>
      </c>
      <c r="G113" s="67" t="s">
        <v>725</v>
      </c>
      <c r="H113" s="187">
        <v>1</v>
      </c>
      <c r="I113" s="69">
        <v>3</v>
      </c>
      <c r="J113" s="69">
        <v>182</v>
      </c>
      <c r="K113" s="69">
        <v>353</v>
      </c>
      <c r="L113" s="69">
        <v>351</v>
      </c>
      <c r="M113" s="186">
        <f t="shared" si="45"/>
        <v>1.1153846153846154</v>
      </c>
      <c r="N113" s="69">
        <f t="shared" si="46"/>
        <v>1</v>
      </c>
      <c r="O113" s="69">
        <v>2</v>
      </c>
      <c r="P113" s="69">
        <v>0</v>
      </c>
      <c r="Q113" s="69">
        <v>0</v>
      </c>
      <c r="R113" s="69">
        <v>171</v>
      </c>
      <c r="S113" s="69">
        <v>0</v>
      </c>
      <c r="T113" s="190">
        <v>2710165</v>
      </c>
      <c r="U113" s="190">
        <v>50000</v>
      </c>
      <c r="V113" s="190">
        <v>2660165</v>
      </c>
      <c r="W113" s="190">
        <v>2699856</v>
      </c>
      <c r="X113" s="190">
        <v>2568771</v>
      </c>
      <c r="Y113" s="190">
        <v>0</v>
      </c>
      <c r="Z113" s="190">
        <v>0</v>
      </c>
      <c r="AA113" s="190">
        <v>0</v>
      </c>
      <c r="AB113" s="190">
        <v>2568771</v>
      </c>
      <c r="AC113" s="190">
        <v>2567076</v>
      </c>
      <c r="AD113" s="186">
        <f t="shared" si="47"/>
        <v>0.96500630599981585</v>
      </c>
      <c r="AE113" s="69">
        <f t="shared" si="48"/>
        <v>1</v>
      </c>
      <c r="AF113" s="190">
        <v>-16</v>
      </c>
      <c r="AG113" s="190">
        <v>-10309</v>
      </c>
      <c r="AH113" s="69">
        <v>123</v>
      </c>
      <c r="AI113" s="69">
        <v>25</v>
      </c>
      <c r="AJ113" s="69">
        <v>0</v>
      </c>
      <c r="AK113" s="69">
        <v>0</v>
      </c>
      <c r="AL113" s="80">
        <v>811</v>
      </c>
      <c r="AM113" s="80">
        <v>0</v>
      </c>
      <c r="AN113" s="69">
        <v>23</v>
      </c>
      <c r="AO113" s="69">
        <v>0</v>
      </c>
      <c r="AP113" s="80">
        <v>-6653</v>
      </c>
      <c r="AQ113" s="80">
        <v>0</v>
      </c>
      <c r="AR113" s="69">
        <v>0</v>
      </c>
      <c r="AS113" s="69">
        <v>0</v>
      </c>
      <c r="AT113" s="80">
        <v>0</v>
      </c>
      <c r="AU113" s="80">
        <v>0</v>
      </c>
      <c r="AV113" s="69">
        <v>0</v>
      </c>
      <c r="AW113" s="69">
        <v>0</v>
      </c>
      <c r="AX113" s="80">
        <v>0</v>
      </c>
      <c r="AY113" s="80">
        <v>0</v>
      </c>
      <c r="AZ113" s="69">
        <v>0</v>
      </c>
      <c r="BA113" s="69">
        <v>0</v>
      </c>
      <c r="BB113" s="80">
        <v>0</v>
      </c>
      <c r="BC113" s="80">
        <v>0</v>
      </c>
      <c r="BD113" s="69">
        <v>0</v>
      </c>
      <c r="BE113" s="69">
        <v>0</v>
      </c>
      <c r="BF113" s="80">
        <v>0</v>
      </c>
      <c r="BG113" s="80">
        <v>0</v>
      </c>
      <c r="BH113" s="69">
        <v>0</v>
      </c>
      <c r="BI113" s="69">
        <v>0</v>
      </c>
      <c r="BJ113" s="80">
        <v>0</v>
      </c>
      <c r="BK113" s="80">
        <v>0</v>
      </c>
      <c r="BL113" s="69">
        <v>0</v>
      </c>
      <c r="BM113" s="69">
        <v>0</v>
      </c>
      <c r="BN113" s="80">
        <v>0</v>
      </c>
      <c r="BO113" s="80">
        <v>0</v>
      </c>
      <c r="BP113" s="69">
        <v>0</v>
      </c>
      <c r="BQ113" s="69">
        <v>0</v>
      </c>
      <c r="BR113" s="80">
        <v>0</v>
      </c>
      <c r="BS113" s="80">
        <v>0</v>
      </c>
      <c r="BT113" s="69">
        <v>0</v>
      </c>
      <c r="BU113" s="69">
        <v>0</v>
      </c>
      <c r="BV113" s="80">
        <v>0</v>
      </c>
      <c r="BW113" s="80">
        <v>0</v>
      </c>
      <c r="BX113" s="69">
        <v>0</v>
      </c>
      <c r="BY113" s="69">
        <v>0</v>
      </c>
      <c r="BZ113" s="80">
        <v>0</v>
      </c>
      <c r="CA113" s="80">
        <v>0</v>
      </c>
      <c r="CB113" s="69">
        <v>0</v>
      </c>
      <c r="CC113" s="69">
        <v>0</v>
      </c>
      <c r="CD113" s="80">
        <v>0</v>
      </c>
      <c r="CE113" s="80">
        <v>0</v>
      </c>
      <c r="CF113" s="69">
        <v>0</v>
      </c>
      <c r="CG113" s="69">
        <v>0</v>
      </c>
      <c r="CH113" s="80">
        <v>0</v>
      </c>
      <c r="CI113" s="80">
        <v>0</v>
      </c>
      <c r="CJ113" s="69">
        <v>23</v>
      </c>
      <c r="CK113" s="69">
        <v>0</v>
      </c>
      <c r="CL113" s="80">
        <v>-5843</v>
      </c>
      <c r="CM113" s="80">
        <v>0</v>
      </c>
      <c r="CN113" s="67" t="s">
        <v>614</v>
      </c>
      <c r="CO113" s="67" t="s">
        <v>615</v>
      </c>
      <c r="CP113" s="67" t="s">
        <v>514</v>
      </c>
      <c r="CQ113" s="67" t="s">
        <v>514</v>
      </c>
      <c r="CR113" s="67" t="s">
        <v>514</v>
      </c>
      <c r="CS113" s="67" t="s">
        <v>514</v>
      </c>
      <c r="CT113" s="68">
        <v>45925</v>
      </c>
      <c r="CU113" s="67" t="s">
        <v>723</v>
      </c>
      <c r="CV113" s="67" t="s">
        <v>724</v>
      </c>
      <c r="CW113" s="68" t="s">
        <v>168</v>
      </c>
      <c r="CX113" s="68">
        <v>45880</v>
      </c>
      <c r="CY113" s="67" t="s">
        <v>723</v>
      </c>
      <c r="CZ113" s="67" t="s">
        <v>724</v>
      </c>
      <c r="DA113" s="67" t="s">
        <v>753</v>
      </c>
      <c r="DB113" s="81">
        <v>3354139.5</v>
      </c>
      <c r="DC113" s="67"/>
      <c r="DD113" s="67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</row>
    <row r="114" spans="2:1477" s="69" customFormat="1">
      <c r="B114" s="67" t="s">
        <v>3</v>
      </c>
      <c r="C114" s="67" t="s">
        <v>504</v>
      </c>
      <c r="D114" s="67" t="s">
        <v>505</v>
      </c>
      <c r="E114" s="68">
        <v>45182</v>
      </c>
      <c r="F114" s="67" t="s">
        <v>723</v>
      </c>
      <c r="G114" s="67" t="s">
        <v>725</v>
      </c>
      <c r="H114" s="187">
        <v>3</v>
      </c>
      <c r="I114" s="69">
        <v>0</v>
      </c>
      <c r="J114" s="69">
        <v>210</v>
      </c>
      <c r="K114" s="69">
        <v>395</v>
      </c>
      <c r="L114" s="69">
        <v>394</v>
      </c>
      <c r="M114" s="186">
        <f t="shared" si="45"/>
        <v>0.99523809523809526</v>
      </c>
      <c r="N114" s="69">
        <f t="shared" si="46"/>
        <v>1</v>
      </c>
      <c r="O114" s="69">
        <v>1</v>
      </c>
      <c r="P114" s="69">
        <v>0</v>
      </c>
      <c r="Q114" s="69">
        <v>0</v>
      </c>
      <c r="R114" s="69">
        <v>185</v>
      </c>
      <c r="S114" s="69">
        <v>0</v>
      </c>
      <c r="T114" s="190">
        <v>1247247</v>
      </c>
      <c r="U114" s="190">
        <v>50000</v>
      </c>
      <c r="V114" s="190">
        <v>1197247</v>
      </c>
      <c r="W114" s="190">
        <v>1247247</v>
      </c>
      <c r="X114" s="190">
        <v>1175544</v>
      </c>
      <c r="Y114" s="190">
        <v>0</v>
      </c>
      <c r="Z114" s="190">
        <v>0</v>
      </c>
      <c r="AA114" s="190">
        <v>0</v>
      </c>
      <c r="AB114" s="190">
        <v>1175544</v>
      </c>
      <c r="AC114" s="190">
        <v>1174544</v>
      </c>
      <c r="AD114" s="186">
        <f t="shared" si="47"/>
        <v>0.98103732980746661</v>
      </c>
      <c r="AE114" s="69">
        <f t="shared" si="48"/>
        <v>1</v>
      </c>
      <c r="AF114" s="190">
        <v>-1000</v>
      </c>
      <c r="AG114" s="190">
        <v>0</v>
      </c>
      <c r="AH114" s="69">
        <v>157</v>
      </c>
      <c r="AI114" s="69">
        <v>28</v>
      </c>
      <c r="AJ114" s="69">
        <v>0</v>
      </c>
      <c r="AK114" s="69">
        <v>0</v>
      </c>
      <c r="AL114" s="80">
        <v>0</v>
      </c>
      <c r="AM114" s="80">
        <v>0</v>
      </c>
      <c r="AN114" s="69">
        <v>0</v>
      </c>
      <c r="AO114" s="69">
        <v>0</v>
      </c>
      <c r="AP114" s="80">
        <v>0</v>
      </c>
      <c r="AQ114" s="80">
        <v>0</v>
      </c>
      <c r="AR114" s="69">
        <v>0</v>
      </c>
      <c r="AS114" s="69">
        <v>0</v>
      </c>
      <c r="AT114" s="80">
        <v>0</v>
      </c>
      <c r="AU114" s="80">
        <v>0</v>
      </c>
      <c r="AV114" s="69">
        <v>0</v>
      </c>
      <c r="AW114" s="69">
        <v>0</v>
      </c>
      <c r="AX114" s="80">
        <v>0</v>
      </c>
      <c r="AY114" s="80">
        <v>0</v>
      </c>
      <c r="AZ114" s="69">
        <v>0</v>
      </c>
      <c r="BA114" s="69">
        <v>0</v>
      </c>
      <c r="BB114" s="80">
        <v>0</v>
      </c>
      <c r="BC114" s="80">
        <v>0</v>
      </c>
      <c r="BD114" s="69">
        <v>0</v>
      </c>
      <c r="BE114" s="69">
        <v>0</v>
      </c>
      <c r="BF114" s="80">
        <v>0</v>
      </c>
      <c r="BG114" s="80">
        <v>0</v>
      </c>
      <c r="BH114" s="69">
        <v>0</v>
      </c>
      <c r="BI114" s="69">
        <v>0</v>
      </c>
      <c r="BJ114" s="80">
        <v>0</v>
      </c>
      <c r="BK114" s="80">
        <v>0</v>
      </c>
      <c r="BL114" s="69">
        <v>0</v>
      </c>
      <c r="BM114" s="69">
        <v>0</v>
      </c>
      <c r="BN114" s="80">
        <v>0</v>
      </c>
      <c r="BO114" s="80">
        <v>0</v>
      </c>
      <c r="BP114" s="69">
        <v>73</v>
      </c>
      <c r="BQ114" s="69">
        <v>0</v>
      </c>
      <c r="BR114" s="80">
        <v>0</v>
      </c>
      <c r="BS114" s="80">
        <v>0</v>
      </c>
      <c r="BT114" s="69">
        <v>0</v>
      </c>
      <c r="BU114" s="69">
        <v>0</v>
      </c>
      <c r="BV114" s="80">
        <v>0</v>
      </c>
      <c r="BW114" s="80">
        <v>0</v>
      </c>
      <c r="BX114" s="69">
        <v>0</v>
      </c>
      <c r="BY114" s="69">
        <v>0</v>
      </c>
      <c r="BZ114" s="80">
        <v>0</v>
      </c>
      <c r="CA114" s="80">
        <v>0</v>
      </c>
      <c r="CB114" s="69">
        <v>0</v>
      </c>
      <c r="CC114" s="69">
        <v>0</v>
      </c>
      <c r="CD114" s="80">
        <v>0</v>
      </c>
      <c r="CE114" s="80">
        <v>0</v>
      </c>
      <c r="CF114" s="69">
        <v>0</v>
      </c>
      <c r="CG114" s="69">
        <v>0</v>
      </c>
      <c r="CH114" s="80">
        <v>0</v>
      </c>
      <c r="CI114" s="80">
        <v>0</v>
      </c>
      <c r="CJ114" s="69">
        <v>73</v>
      </c>
      <c r="CK114" s="69">
        <v>0</v>
      </c>
      <c r="CL114" s="80">
        <v>0</v>
      </c>
      <c r="CM114" s="80">
        <v>0</v>
      </c>
      <c r="CN114" s="67" t="s">
        <v>637</v>
      </c>
      <c r="CO114" s="67" t="s">
        <v>638</v>
      </c>
      <c r="CP114" s="67" t="s">
        <v>514</v>
      </c>
      <c r="CQ114" s="67" t="s">
        <v>514</v>
      </c>
      <c r="CR114" s="67" t="s">
        <v>514</v>
      </c>
      <c r="CS114" s="67" t="s">
        <v>514</v>
      </c>
      <c r="CT114" s="68">
        <v>45840</v>
      </c>
      <c r="CU114" s="67" t="s">
        <v>723</v>
      </c>
      <c r="CV114" s="67" t="s">
        <v>724</v>
      </c>
      <c r="CW114" s="68" t="s">
        <v>168</v>
      </c>
      <c r="CX114" s="68">
        <v>45789</v>
      </c>
      <c r="CY114" s="67" t="s">
        <v>721</v>
      </c>
      <c r="CZ114" s="67" t="s">
        <v>730</v>
      </c>
      <c r="DA114" s="67" t="s">
        <v>754</v>
      </c>
      <c r="DB114" s="81">
        <v>1347694.58</v>
      </c>
      <c r="DC114" s="67"/>
      <c r="DD114" s="67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</row>
    <row r="115" spans="2:1477" s="69" customFormat="1">
      <c r="B115" s="67" t="s">
        <v>3</v>
      </c>
      <c r="C115" s="67" t="s">
        <v>639</v>
      </c>
      <c r="D115" s="67" t="s">
        <v>755</v>
      </c>
      <c r="E115" s="68">
        <v>45322</v>
      </c>
      <c r="F115" s="67" t="s">
        <v>729</v>
      </c>
      <c r="G115" s="67" t="s">
        <v>725</v>
      </c>
      <c r="H115" s="187">
        <v>3</v>
      </c>
      <c r="I115" s="69">
        <v>0</v>
      </c>
      <c r="J115" s="69">
        <v>244</v>
      </c>
      <c r="K115" s="69">
        <v>337</v>
      </c>
      <c r="L115" s="69">
        <v>336</v>
      </c>
      <c r="M115" s="186">
        <f t="shared" si="45"/>
        <v>0.99590163934426235</v>
      </c>
      <c r="N115" s="69">
        <f t="shared" si="46"/>
        <v>1</v>
      </c>
      <c r="O115" s="69">
        <v>1</v>
      </c>
      <c r="P115" s="69">
        <v>0</v>
      </c>
      <c r="Q115" s="69">
        <v>0</v>
      </c>
      <c r="R115" s="69">
        <v>93</v>
      </c>
      <c r="S115" s="69">
        <v>0</v>
      </c>
      <c r="T115" s="190">
        <v>5469442</v>
      </c>
      <c r="U115" s="190">
        <v>56677</v>
      </c>
      <c r="V115" s="190">
        <v>5412765</v>
      </c>
      <c r="W115" s="190">
        <v>5469442</v>
      </c>
      <c r="X115" s="190">
        <v>5544372</v>
      </c>
      <c r="Y115" s="190">
        <v>0</v>
      </c>
      <c r="Z115" s="190">
        <v>0</v>
      </c>
      <c r="AA115" s="190">
        <v>0</v>
      </c>
      <c r="AB115" s="190">
        <v>5544372</v>
      </c>
      <c r="AC115" s="190">
        <v>5542177</v>
      </c>
      <c r="AD115" s="186">
        <f t="shared" si="47"/>
        <v>1.0239086677511402</v>
      </c>
      <c r="AE115" s="69">
        <f t="shared" si="48"/>
        <v>1</v>
      </c>
      <c r="AF115" s="190">
        <v>-2195</v>
      </c>
      <c r="AG115" s="190">
        <v>0</v>
      </c>
      <c r="AH115" s="69">
        <v>70</v>
      </c>
      <c r="AI115" s="69">
        <v>23</v>
      </c>
      <c r="AJ115" s="69">
        <v>0</v>
      </c>
      <c r="AK115" s="69">
        <v>0</v>
      </c>
      <c r="AL115" s="80">
        <v>0</v>
      </c>
      <c r="AM115" s="80">
        <v>0</v>
      </c>
      <c r="AN115" s="69">
        <v>0</v>
      </c>
      <c r="AO115" s="69">
        <v>0</v>
      </c>
      <c r="AP115" s="80">
        <v>0</v>
      </c>
      <c r="AQ115" s="80">
        <v>0</v>
      </c>
      <c r="AR115" s="69">
        <v>0</v>
      </c>
      <c r="AS115" s="69">
        <v>0</v>
      </c>
      <c r="AT115" s="80">
        <v>0</v>
      </c>
      <c r="AU115" s="80">
        <v>0</v>
      </c>
      <c r="AV115" s="69">
        <v>0</v>
      </c>
      <c r="AW115" s="69">
        <v>0</v>
      </c>
      <c r="AX115" s="80">
        <v>0</v>
      </c>
      <c r="AY115" s="80">
        <v>0</v>
      </c>
      <c r="AZ115" s="69">
        <v>0</v>
      </c>
      <c r="BA115" s="69">
        <v>0</v>
      </c>
      <c r="BB115" s="80">
        <v>0</v>
      </c>
      <c r="BC115" s="80">
        <v>0</v>
      </c>
      <c r="BD115" s="69">
        <v>0</v>
      </c>
      <c r="BE115" s="69">
        <v>0</v>
      </c>
      <c r="BF115" s="80">
        <v>0</v>
      </c>
      <c r="BG115" s="80">
        <v>0</v>
      </c>
      <c r="BH115" s="69">
        <v>0</v>
      </c>
      <c r="BI115" s="69">
        <v>0</v>
      </c>
      <c r="BJ115" s="80">
        <v>0</v>
      </c>
      <c r="BK115" s="80">
        <v>0</v>
      </c>
      <c r="BL115" s="69">
        <v>0</v>
      </c>
      <c r="BM115" s="69">
        <v>0</v>
      </c>
      <c r="BN115" s="80">
        <v>0</v>
      </c>
      <c r="BO115" s="80">
        <v>0</v>
      </c>
      <c r="BP115" s="69">
        <v>0</v>
      </c>
      <c r="BQ115" s="69">
        <v>0</v>
      </c>
      <c r="BR115" s="80">
        <v>0</v>
      </c>
      <c r="BS115" s="80">
        <v>0</v>
      </c>
      <c r="BT115" s="69">
        <v>0</v>
      </c>
      <c r="BU115" s="69">
        <v>0</v>
      </c>
      <c r="BV115" s="80">
        <v>0</v>
      </c>
      <c r="BW115" s="80">
        <v>0</v>
      </c>
      <c r="BX115" s="69">
        <v>0</v>
      </c>
      <c r="BY115" s="69">
        <v>0</v>
      </c>
      <c r="BZ115" s="80">
        <v>0</v>
      </c>
      <c r="CA115" s="80">
        <v>0</v>
      </c>
      <c r="CB115" s="69">
        <v>0</v>
      </c>
      <c r="CC115" s="69">
        <v>0</v>
      </c>
      <c r="CD115" s="80">
        <v>0</v>
      </c>
      <c r="CE115" s="80">
        <v>0</v>
      </c>
      <c r="CF115" s="69">
        <v>0</v>
      </c>
      <c r="CG115" s="69">
        <v>0</v>
      </c>
      <c r="CH115" s="80">
        <v>0</v>
      </c>
      <c r="CI115" s="80">
        <v>0</v>
      </c>
      <c r="CJ115" s="69">
        <v>0</v>
      </c>
      <c r="CK115" s="69">
        <v>0</v>
      </c>
      <c r="CL115" s="80">
        <v>0</v>
      </c>
      <c r="CM115" s="80">
        <v>0</v>
      </c>
      <c r="CN115" s="67" t="s">
        <v>620</v>
      </c>
      <c r="CO115" s="67" t="s">
        <v>621</v>
      </c>
      <c r="CP115" s="67" t="s">
        <v>514</v>
      </c>
      <c r="CQ115" s="67" t="s">
        <v>514</v>
      </c>
      <c r="CR115" s="67" t="s">
        <v>514</v>
      </c>
      <c r="CS115" s="67" t="s">
        <v>514</v>
      </c>
      <c r="CT115" s="68">
        <v>46003</v>
      </c>
      <c r="CU115" s="67" t="s">
        <v>727</v>
      </c>
      <c r="CV115" s="67" t="s">
        <v>724</v>
      </c>
      <c r="CW115" s="68" t="s">
        <v>168</v>
      </c>
      <c r="CX115" s="68">
        <v>45838</v>
      </c>
      <c r="CY115" s="67" t="s">
        <v>721</v>
      </c>
      <c r="CZ115" s="67" t="s">
        <v>730</v>
      </c>
      <c r="DA115" s="67" t="s">
        <v>754</v>
      </c>
      <c r="DB115" s="81">
        <v>5971108.6600000001</v>
      </c>
      <c r="DC115" s="67"/>
      <c r="DD115" s="67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</row>
    <row r="116" spans="2:1477" s="69" customFormat="1">
      <c r="B116" s="67" t="s">
        <v>3</v>
      </c>
      <c r="C116" s="67" t="s">
        <v>506</v>
      </c>
      <c r="D116" s="67" t="s">
        <v>507</v>
      </c>
      <c r="E116" s="68">
        <v>45434</v>
      </c>
      <c r="F116" s="67" t="s">
        <v>721</v>
      </c>
      <c r="G116" s="67" t="s">
        <v>725</v>
      </c>
      <c r="H116" s="187">
        <v>1</v>
      </c>
      <c r="I116" s="69">
        <v>0</v>
      </c>
      <c r="J116" s="69">
        <v>167</v>
      </c>
      <c r="K116" s="69">
        <v>237</v>
      </c>
      <c r="L116" s="69">
        <v>237</v>
      </c>
      <c r="M116" s="186">
        <f t="shared" si="45"/>
        <v>1.1736526946107784</v>
      </c>
      <c r="N116" s="69">
        <f t="shared" si="46"/>
        <v>1</v>
      </c>
      <c r="O116" s="69">
        <v>0</v>
      </c>
      <c r="P116" s="69">
        <v>0</v>
      </c>
      <c r="Q116" s="69">
        <v>0</v>
      </c>
      <c r="R116" s="69">
        <v>70</v>
      </c>
      <c r="S116" s="69">
        <v>0</v>
      </c>
      <c r="T116" s="190">
        <v>1600545</v>
      </c>
      <c r="U116" s="190">
        <v>50000</v>
      </c>
      <c r="V116" s="190">
        <v>1550545</v>
      </c>
      <c r="W116" s="190">
        <v>1600545</v>
      </c>
      <c r="X116" s="190">
        <v>1508063</v>
      </c>
      <c r="Y116" s="190">
        <v>0</v>
      </c>
      <c r="Z116" s="190">
        <v>0</v>
      </c>
      <c r="AA116" s="190">
        <v>0</v>
      </c>
      <c r="AB116" s="190">
        <v>1508063</v>
      </c>
      <c r="AC116" s="190">
        <v>1508063</v>
      </c>
      <c r="AD116" s="186">
        <f t="shared" si="47"/>
        <v>0.97260189159295607</v>
      </c>
      <c r="AE116" s="69">
        <f t="shared" si="48"/>
        <v>1</v>
      </c>
      <c r="AF116" s="190">
        <v>0</v>
      </c>
      <c r="AG116" s="190">
        <v>0</v>
      </c>
      <c r="AH116" s="69">
        <v>22</v>
      </c>
      <c r="AI116" s="69">
        <v>19</v>
      </c>
      <c r="AJ116" s="69">
        <v>0</v>
      </c>
      <c r="AK116" s="69">
        <v>0</v>
      </c>
      <c r="AL116" s="80">
        <v>0</v>
      </c>
      <c r="AM116" s="80">
        <v>0</v>
      </c>
      <c r="AN116" s="69">
        <v>29</v>
      </c>
      <c r="AO116" s="69">
        <v>0</v>
      </c>
      <c r="AP116" s="80">
        <v>0</v>
      </c>
      <c r="AQ116" s="80">
        <v>0</v>
      </c>
      <c r="AR116" s="69">
        <v>0</v>
      </c>
      <c r="AS116" s="69">
        <v>0</v>
      </c>
      <c r="AT116" s="80">
        <v>0</v>
      </c>
      <c r="AU116" s="80">
        <v>0</v>
      </c>
      <c r="AV116" s="69">
        <v>0</v>
      </c>
      <c r="AW116" s="69">
        <v>0</v>
      </c>
      <c r="AX116" s="80">
        <v>0</v>
      </c>
      <c r="AY116" s="80">
        <v>0</v>
      </c>
      <c r="AZ116" s="69">
        <v>0</v>
      </c>
      <c r="BA116" s="69">
        <v>0</v>
      </c>
      <c r="BB116" s="80">
        <v>0</v>
      </c>
      <c r="BC116" s="80">
        <v>0</v>
      </c>
      <c r="BD116" s="69">
        <v>0</v>
      </c>
      <c r="BE116" s="69">
        <v>0</v>
      </c>
      <c r="BF116" s="80">
        <v>0</v>
      </c>
      <c r="BG116" s="80">
        <v>0</v>
      </c>
      <c r="BH116" s="69">
        <v>0</v>
      </c>
      <c r="BI116" s="69">
        <v>0</v>
      </c>
      <c r="BJ116" s="80">
        <v>0</v>
      </c>
      <c r="BK116" s="80">
        <v>0</v>
      </c>
      <c r="BL116" s="69">
        <v>0</v>
      </c>
      <c r="BM116" s="69">
        <v>0</v>
      </c>
      <c r="BN116" s="80">
        <v>0</v>
      </c>
      <c r="BO116" s="80">
        <v>0</v>
      </c>
      <c r="BP116" s="69">
        <v>0</v>
      </c>
      <c r="BQ116" s="69">
        <v>0</v>
      </c>
      <c r="BR116" s="80">
        <v>0</v>
      </c>
      <c r="BS116" s="80">
        <v>0</v>
      </c>
      <c r="BT116" s="69">
        <v>0</v>
      </c>
      <c r="BU116" s="69">
        <v>0</v>
      </c>
      <c r="BV116" s="80">
        <v>0</v>
      </c>
      <c r="BW116" s="80">
        <v>0</v>
      </c>
      <c r="BX116" s="69">
        <v>0</v>
      </c>
      <c r="BY116" s="69">
        <v>0</v>
      </c>
      <c r="BZ116" s="80">
        <v>0</v>
      </c>
      <c r="CA116" s="80">
        <v>0</v>
      </c>
      <c r="CB116" s="69">
        <v>0</v>
      </c>
      <c r="CC116" s="69">
        <v>0</v>
      </c>
      <c r="CD116" s="80">
        <v>0</v>
      </c>
      <c r="CE116" s="80">
        <v>0</v>
      </c>
      <c r="CF116" s="69">
        <v>0</v>
      </c>
      <c r="CG116" s="69">
        <v>0</v>
      </c>
      <c r="CH116" s="80">
        <v>0</v>
      </c>
      <c r="CI116" s="80">
        <v>0</v>
      </c>
      <c r="CJ116" s="69">
        <v>29</v>
      </c>
      <c r="CK116" s="69">
        <v>0</v>
      </c>
      <c r="CL116" s="80">
        <v>0</v>
      </c>
      <c r="CM116" s="80">
        <v>0</v>
      </c>
      <c r="CN116" s="67" t="s">
        <v>574</v>
      </c>
      <c r="CO116" s="67" t="s">
        <v>575</v>
      </c>
      <c r="CP116" s="67" t="s">
        <v>514</v>
      </c>
      <c r="CQ116" s="67" t="s">
        <v>514</v>
      </c>
      <c r="CR116" s="67" t="s">
        <v>514</v>
      </c>
      <c r="CS116" s="67" t="s">
        <v>514</v>
      </c>
      <c r="CT116" s="68">
        <v>45853</v>
      </c>
      <c r="CU116" s="67" t="s">
        <v>723</v>
      </c>
      <c r="CV116" s="67" t="s">
        <v>724</v>
      </c>
      <c r="CW116" s="68" t="s">
        <v>168</v>
      </c>
      <c r="CX116" s="68">
        <v>45793</v>
      </c>
      <c r="CY116" s="67" t="s">
        <v>721</v>
      </c>
      <c r="CZ116" s="67" t="s">
        <v>730</v>
      </c>
      <c r="DA116" s="67" t="s">
        <v>756</v>
      </c>
      <c r="DB116" s="81">
        <v>2128846.17</v>
      </c>
      <c r="DC116" s="67"/>
      <c r="DD116" s="67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</row>
    <row r="117" spans="2:1477" s="69" customFormat="1">
      <c r="B117" s="67" t="s">
        <v>3</v>
      </c>
      <c r="C117" s="67" t="s">
        <v>640</v>
      </c>
      <c r="D117" s="67" t="s">
        <v>757</v>
      </c>
      <c r="E117" s="68">
        <v>45504</v>
      </c>
      <c r="F117" s="67" t="s">
        <v>723</v>
      </c>
      <c r="G117" s="67" t="s">
        <v>730</v>
      </c>
      <c r="H117" s="187">
        <v>1</v>
      </c>
      <c r="I117" s="69">
        <v>0</v>
      </c>
      <c r="J117" s="69">
        <v>200</v>
      </c>
      <c r="K117" s="69">
        <v>237</v>
      </c>
      <c r="L117" s="69">
        <v>211</v>
      </c>
      <c r="M117" s="186">
        <f t="shared" si="45"/>
        <v>0.87</v>
      </c>
      <c r="N117" s="69">
        <f t="shared" si="46"/>
        <v>1</v>
      </c>
      <c r="O117" s="69">
        <v>26</v>
      </c>
      <c r="P117" s="69">
        <v>0</v>
      </c>
      <c r="Q117" s="69">
        <v>0</v>
      </c>
      <c r="R117" s="69">
        <v>37</v>
      </c>
      <c r="S117" s="69">
        <v>0</v>
      </c>
      <c r="T117" s="190">
        <v>1300000</v>
      </c>
      <c r="U117" s="190">
        <v>50000</v>
      </c>
      <c r="V117" s="190">
        <v>1250000</v>
      </c>
      <c r="W117" s="190">
        <v>1300000</v>
      </c>
      <c r="X117" s="190">
        <v>1243700</v>
      </c>
      <c r="Y117" s="190">
        <v>0</v>
      </c>
      <c r="Z117" s="190">
        <v>0</v>
      </c>
      <c r="AA117" s="190">
        <v>0</v>
      </c>
      <c r="AB117" s="190">
        <v>1243700</v>
      </c>
      <c r="AC117" s="190">
        <v>1243700</v>
      </c>
      <c r="AD117" s="186">
        <f t="shared" si="47"/>
        <v>0.99495999999999996</v>
      </c>
      <c r="AE117" s="69">
        <f t="shared" si="48"/>
        <v>1</v>
      </c>
      <c r="AF117" s="190">
        <v>0</v>
      </c>
      <c r="AG117" s="190">
        <v>0</v>
      </c>
      <c r="AH117" s="69">
        <v>22</v>
      </c>
      <c r="AI117" s="69">
        <v>15</v>
      </c>
      <c r="AJ117" s="69">
        <v>0</v>
      </c>
      <c r="AK117" s="69">
        <v>0</v>
      </c>
      <c r="AL117" s="80">
        <v>0</v>
      </c>
      <c r="AM117" s="80">
        <v>0</v>
      </c>
      <c r="AN117" s="69">
        <v>0</v>
      </c>
      <c r="AO117" s="69">
        <v>0</v>
      </c>
      <c r="AP117" s="80">
        <v>0</v>
      </c>
      <c r="AQ117" s="80">
        <v>0</v>
      </c>
      <c r="AR117" s="69">
        <v>0</v>
      </c>
      <c r="AS117" s="69">
        <v>0</v>
      </c>
      <c r="AT117" s="80">
        <v>0</v>
      </c>
      <c r="AU117" s="80">
        <v>0</v>
      </c>
      <c r="AV117" s="69">
        <v>0</v>
      </c>
      <c r="AW117" s="69">
        <v>0</v>
      </c>
      <c r="AX117" s="80">
        <v>0</v>
      </c>
      <c r="AY117" s="80">
        <v>0</v>
      </c>
      <c r="AZ117" s="69">
        <v>0</v>
      </c>
      <c r="BA117" s="69">
        <v>0</v>
      </c>
      <c r="BB117" s="80">
        <v>0</v>
      </c>
      <c r="BC117" s="80">
        <v>0</v>
      </c>
      <c r="BD117" s="69">
        <v>0</v>
      </c>
      <c r="BE117" s="69">
        <v>0</v>
      </c>
      <c r="BF117" s="80">
        <v>0</v>
      </c>
      <c r="BG117" s="80">
        <v>0</v>
      </c>
      <c r="BH117" s="69">
        <v>0</v>
      </c>
      <c r="BI117" s="69">
        <v>0</v>
      </c>
      <c r="BJ117" s="80">
        <v>0</v>
      </c>
      <c r="BK117" s="80">
        <v>0</v>
      </c>
      <c r="BL117" s="69">
        <v>0</v>
      </c>
      <c r="BM117" s="69">
        <v>0</v>
      </c>
      <c r="BN117" s="80">
        <v>0</v>
      </c>
      <c r="BO117" s="80">
        <v>0</v>
      </c>
      <c r="BP117" s="69">
        <v>0</v>
      </c>
      <c r="BQ117" s="69">
        <v>0</v>
      </c>
      <c r="BR117" s="80">
        <v>0</v>
      </c>
      <c r="BS117" s="80">
        <v>0</v>
      </c>
      <c r="BT117" s="69">
        <v>0</v>
      </c>
      <c r="BU117" s="69">
        <v>0</v>
      </c>
      <c r="BV117" s="80">
        <v>0</v>
      </c>
      <c r="BW117" s="80">
        <v>0</v>
      </c>
      <c r="BX117" s="69">
        <v>0</v>
      </c>
      <c r="BY117" s="69">
        <v>0</v>
      </c>
      <c r="BZ117" s="80">
        <v>0</v>
      </c>
      <c r="CA117" s="80">
        <v>0</v>
      </c>
      <c r="CB117" s="69">
        <v>0</v>
      </c>
      <c r="CC117" s="69">
        <v>0</v>
      </c>
      <c r="CD117" s="80">
        <v>0</v>
      </c>
      <c r="CE117" s="80">
        <v>0</v>
      </c>
      <c r="CF117" s="69">
        <v>0</v>
      </c>
      <c r="CG117" s="69">
        <v>0</v>
      </c>
      <c r="CH117" s="80">
        <v>0</v>
      </c>
      <c r="CI117" s="80">
        <v>0</v>
      </c>
      <c r="CJ117" s="69">
        <v>0</v>
      </c>
      <c r="CK117" s="69">
        <v>0</v>
      </c>
      <c r="CL117" s="80">
        <v>0</v>
      </c>
      <c r="CM117" s="80">
        <v>0</v>
      </c>
      <c r="CN117" s="67" t="s">
        <v>641</v>
      </c>
      <c r="CO117" s="67" t="s">
        <v>642</v>
      </c>
      <c r="CP117" s="67" t="s">
        <v>514</v>
      </c>
      <c r="CQ117" s="67" t="s">
        <v>514</v>
      </c>
      <c r="CR117" s="67" t="s">
        <v>514</v>
      </c>
      <c r="CS117" s="67" t="s">
        <v>514</v>
      </c>
      <c r="CT117" s="68">
        <v>45874</v>
      </c>
      <c r="CU117" s="67" t="s">
        <v>723</v>
      </c>
      <c r="CV117" s="67" t="s">
        <v>724</v>
      </c>
      <c r="CW117" s="68" t="s">
        <v>168</v>
      </c>
      <c r="CX117" s="68">
        <v>45838</v>
      </c>
      <c r="CY117" s="67" t="s">
        <v>721</v>
      </c>
      <c r="CZ117" s="67" t="s">
        <v>730</v>
      </c>
      <c r="DA117" s="67" t="s">
        <v>754</v>
      </c>
      <c r="DB117" s="81">
        <v>1369377.1</v>
      </c>
      <c r="DC117" s="67"/>
      <c r="DD117" s="6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</row>
    <row r="118" spans="2:1477" s="5" customFormat="1" ht="12" thickBot="1">
      <c r="B118" s="75"/>
      <c r="C118" s="75"/>
      <c r="D118" s="75"/>
      <c r="E118" s="68"/>
      <c r="F118" s="75"/>
      <c r="G118" s="75"/>
      <c r="H118" s="187"/>
      <c r="I118" s="76"/>
      <c r="J118" s="76"/>
      <c r="K118" s="76"/>
      <c r="L118" s="76"/>
      <c r="M118" s="140"/>
      <c r="N118" s="69"/>
      <c r="O118" s="76"/>
      <c r="P118" s="76"/>
      <c r="Q118" s="76"/>
      <c r="R118" s="76"/>
      <c r="S118" s="76"/>
      <c r="T118" s="77"/>
      <c r="U118" s="77"/>
      <c r="V118" s="77"/>
      <c r="W118" s="77"/>
      <c r="X118" s="77"/>
      <c r="Y118" s="190"/>
      <c r="Z118" s="190"/>
      <c r="AA118" s="190"/>
      <c r="AB118" s="190"/>
      <c r="AC118" s="190"/>
      <c r="AD118" s="140"/>
      <c r="AE118" s="69"/>
      <c r="AF118" s="190"/>
      <c r="AG118" s="190"/>
      <c r="AH118" s="76"/>
      <c r="AI118" s="76"/>
      <c r="AJ118" s="78"/>
      <c r="AK118" s="78"/>
      <c r="AL118" s="80"/>
      <c r="AM118" s="80"/>
      <c r="AN118" s="78"/>
      <c r="AO118" s="78"/>
      <c r="AP118" s="80"/>
      <c r="AQ118" s="80"/>
      <c r="AR118" s="78"/>
      <c r="AS118" s="78"/>
      <c r="AT118" s="80"/>
      <c r="AU118" s="80"/>
      <c r="AV118" s="78"/>
      <c r="AW118" s="78"/>
      <c r="AX118" s="80"/>
      <c r="AY118" s="80"/>
      <c r="AZ118" s="78"/>
      <c r="BA118" s="78"/>
      <c r="BB118" s="80"/>
      <c r="BC118" s="80"/>
      <c r="BD118" s="78"/>
      <c r="BE118" s="78"/>
      <c r="BF118" s="80"/>
      <c r="BG118" s="80"/>
      <c r="BH118" s="78"/>
      <c r="BI118" s="78"/>
      <c r="BJ118" s="80"/>
      <c r="BK118" s="80"/>
      <c r="BL118" s="78"/>
      <c r="BM118" s="78"/>
      <c r="BN118" s="80"/>
      <c r="BO118" s="80"/>
      <c r="BP118" s="78"/>
      <c r="BQ118" s="78"/>
      <c r="BR118" s="80"/>
      <c r="BS118" s="80"/>
      <c r="BT118" s="78"/>
      <c r="BU118" s="78"/>
      <c r="BV118" s="80"/>
      <c r="BW118" s="80"/>
      <c r="BX118" s="78"/>
      <c r="BY118" s="78"/>
      <c r="BZ118" s="80"/>
      <c r="CA118" s="80"/>
      <c r="CB118" s="78"/>
      <c r="CC118" s="78"/>
      <c r="CD118" s="80"/>
      <c r="CE118" s="80"/>
      <c r="CF118" s="78"/>
      <c r="CG118" s="78"/>
      <c r="CH118" s="80"/>
      <c r="CI118" s="80"/>
      <c r="CJ118" s="78"/>
      <c r="CK118" s="78"/>
      <c r="CL118" s="80"/>
      <c r="CM118" s="80"/>
      <c r="CN118" s="79"/>
      <c r="CO118" s="79"/>
      <c r="CP118" s="79"/>
      <c r="CQ118" s="79"/>
      <c r="CR118" s="79"/>
      <c r="CS118" s="79"/>
      <c r="CT118" s="68"/>
      <c r="CU118" s="75"/>
      <c r="CV118" s="75"/>
      <c r="CW118" s="68"/>
      <c r="CX118" s="68"/>
      <c r="CY118" s="75"/>
      <c r="CZ118" s="75"/>
      <c r="DA118" s="75"/>
      <c r="DB118" s="77"/>
      <c r="DC118" s="76"/>
      <c r="DD118" s="211"/>
    </row>
    <row r="119" spans="2:1477" s="6" customFormat="1" ht="24" customHeight="1" thickTop="1">
      <c r="B119" s="257" t="s">
        <v>788</v>
      </c>
      <c r="C119" s="258"/>
      <c r="D119" s="259"/>
      <c r="E119" s="110"/>
      <c r="F119" s="111"/>
      <c r="G119" s="159">
        <f>IF(B109="","",ROWS(B109:B118)-1)</f>
        <v>9</v>
      </c>
      <c r="H119" s="112">
        <f>SUM(H109:H118)</f>
        <v>17</v>
      </c>
      <c r="I119" s="112">
        <f>SUM(I109:I118)</f>
        <v>11</v>
      </c>
      <c r="J119" s="112">
        <f>SUM(J109:J118)</f>
        <v>2613</v>
      </c>
      <c r="K119" s="112">
        <f>SUM(K109:K118)</f>
        <v>3680</v>
      </c>
      <c r="L119" s="112">
        <f>SUM(L109:L118)</f>
        <v>3647</v>
      </c>
      <c r="M119" s="142">
        <f>IF(G119="",0,N119/G119)</f>
        <v>1</v>
      </c>
      <c r="N119" s="112">
        <f t="shared" ref="N119:AC119" si="49">SUM(N109:N118)</f>
        <v>9</v>
      </c>
      <c r="O119" s="112">
        <f t="shared" si="49"/>
        <v>33</v>
      </c>
      <c r="P119" s="113">
        <f t="shared" si="49"/>
        <v>0</v>
      </c>
      <c r="Q119" s="113">
        <f t="shared" si="49"/>
        <v>0</v>
      </c>
      <c r="R119" s="112">
        <f t="shared" si="49"/>
        <v>1007</v>
      </c>
      <c r="S119" s="112">
        <f t="shared" si="49"/>
        <v>60</v>
      </c>
      <c r="T119" s="114">
        <f t="shared" si="49"/>
        <v>37613460</v>
      </c>
      <c r="U119" s="114">
        <f t="shared" si="49"/>
        <v>573083</v>
      </c>
      <c r="V119" s="114">
        <f t="shared" si="49"/>
        <v>37040378</v>
      </c>
      <c r="W119" s="114">
        <f t="shared" si="49"/>
        <v>37988658</v>
      </c>
      <c r="X119" s="114">
        <f t="shared" si="49"/>
        <v>36763240</v>
      </c>
      <c r="Y119" s="114">
        <f t="shared" si="49"/>
        <v>0</v>
      </c>
      <c r="Z119" s="114">
        <f t="shared" si="49"/>
        <v>0</v>
      </c>
      <c r="AA119" s="114">
        <f t="shared" si="49"/>
        <v>0</v>
      </c>
      <c r="AB119" s="114">
        <f t="shared" si="49"/>
        <v>36763240</v>
      </c>
      <c r="AC119" s="114">
        <f t="shared" si="49"/>
        <v>36740428</v>
      </c>
      <c r="AD119" s="142">
        <f>IF(G119="",0,AE119/G119)</f>
        <v>1</v>
      </c>
      <c r="AE119" s="144">
        <f t="shared" ref="AE119:CM119" si="50">SUM(AE109:AE118)</f>
        <v>9</v>
      </c>
      <c r="AF119" s="114">
        <f t="shared" si="50"/>
        <v>129399</v>
      </c>
      <c r="AG119" s="114">
        <f t="shared" si="50"/>
        <v>375198</v>
      </c>
      <c r="AH119" s="115">
        <f t="shared" si="50"/>
        <v>683</v>
      </c>
      <c r="AI119" s="115">
        <f t="shared" si="50"/>
        <v>251</v>
      </c>
      <c r="AJ119" s="115">
        <f t="shared" si="50"/>
        <v>0</v>
      </c>
      <c r="AK119" s="115">
        <f t="shared" si="50"/>
        <v>0</v>
      </c>
      <c r="AL119" s="114">
        <f t="shared" si="50"/>
        <v>35958</v>
      </c>
      <c r="AM119" s="114">
        <f t="shared" si="50"/>
        <v>0</v>
      </c>
      <c r="AN119" s="115">
        <f t="shared" si="50"/>
        <v>73</v>
      </c>
      <c r="AO119" s="115">
        <f t="shared" si="50"/>
        <v>60</v>
      </c>
      <c r="AP119" s="114">
        <f t="shared" si="50"/>
        <v>423553</v>
      </c>
      <c r="AQ119" s="114">
        <f t="shared" si="50"/>
        <v>159010</v>
      </c>
      <c r="AR119" s="115">
        <f t="shared" si="50"/>
        <v>0</v>
      </c>
      <c r="AS119" s="115">
        <f t="shared" si="50"/>
        <v>0</v>
      </c>
      <c r="AT119" s="114">
        <f t="shared" si="50"/>
        <v>0</v>
      </c>
      <c r="AU119" s="114">
        <f t="shared" si="50"/>
        <v>0</v>
      </c>
      <c r="AV119" s="115">
        <f t="shared" si="50"/>
        <v>0</v>
      </c>
      <c r="AW119" s="115">
        <f t="shared" si="50"/>
        <v>0</v>
      </c>
      <c r="AX119" s="114">
        <f t="shared" si="50"/>
        <v>0</v>
      </c>
      <c r="AY119" s="114">
        <f t="shared" si="50"/>
        <v>0</v>
      </c>
      <c r="AZ119" s="115">
        <f t="shared" si="50"/>
        <v>0</v>
      </c>
      <c r="BA119" s="115">
        <f t="shared" si="50"/>
        <v>0</v>
      </c>
      <c r="BB119" s="114">
        <f t="shared" si="50"/>
        <v>0</v>
      </c>
      <c r="BC119" s="114">
        <f t="shared" si="50"/>
        <v>0</v>
      </c>
      <c r="BD119" s="115">
        <f t="shared" si="50"/>
        <v>0</v>
      </c>
      <c r="BE119" s="115">
        <f t="shared" si="50"/>
        <v>0</v>
      </c>
      <c r="BF119" s="114">
        <f t="shared" si="50"/>
        <v>0</v>
      </c>
      <c r="BG119" s="114">
        <f t="shared" si="50"/>
        <v>0</v>
      </c>
      <c r="BH119" s="115">
        <f t="shared" si="50"/>
        <v>0</v>
      </c>
      <c r="BI119" s="115">
        <f t="shared" si="50"/>
        <v>0</v>
      </c>
      <c r="BJ119" s="114">
        <f t="shared" si="50"/>
        <v>1215</v>
      </c>
      <c r="BK119" s="114">
        <f t="shared" si="50"/>
        <v>0</v>
      </c>
      <c r="BL119" s="115">
        <f t="shared" si="50"/>
        <v>0</v>
      </c>
      <c r="BM119" s="115">
        <f t="shared" si="50"/>
        <v>0</v>
      </c>
      <c r="BN119" s="114">
        <f t="shared" si="50"/>
        <v>0</v>
      </c>
      <c r="BO119" s="114">
        <f t="shared" si="50"/>
        <v>0</v>
      </c>
      <c r="BP119" s="115">
        <f t="shared" si="50"/>
        <v>73</v>
      </c>
      <c r="BQ119" s="115">
        <f t="shared" si="50"/>
        <v>0</v>
      </c>
      <c r="BR119" s="114">
        <f t="shared" si="50"/>
        <v>0</v>
      </c>
      <c r="BS119" s="114">
        <f t="shared" si="50"/>
        <v>0</v>
      </c>
      <c r="BT119" s="115">
        <f t="shared" si="50"/>
        <v>0</v>
      </c>
      <c r="BU119" s="115">
        <f t="shared" si="50"/>
        <v>0</v>
      </c>
      <c r="BV119" s="114">
        <f t="shared" si="50"/>
        <v>0</v>
      </c>
      <c r="BW119" s="114">
        <f t="shared" si="50"/>
        <v>0</v>
      </c>
      <c r="BX119" s="115">
        <f t="shared" si="50"/>
        <v>0</v>
      </c>
      <c r="BY119" s="115">
        <f t="shared" si="50"/>
        <v>0</v>
      </c>
      <c r="BZ119" s="114">
        <f t="shared" si="50"/>
        <v>0</v>
      </c>
      <c r="CA119" s="114">
        <f t="shared" si="50"/>
        <v>0</v>
      </c>
      <c r="CB119" s="115">
        <f t="shared" si="50"/>
        <v>0</v>
      </c>
      <c r="CC119" s="115">
        <f t="shared" si="50"/>
        <v>0</v>
      </c>
      <c r="CD119" s="114">
        <f t="shared" si="50"/>
        <v>0</v>
      </c>
      <c r="CE119" s="114">
        <f t="shared" si="50"/>
        <v>0</v>
      </c>
      <c r="CF119" s="115">
        <f t="shared" si="50"/>
        <v>0</v>
      </c>
      <c r="CG119" s="115">
        <f t="shared" si="50"/>
        <v>0</v>
      </c>
      <c r="CH119" s="114">
        <f t="shared" si="50"/>
        <v>0</v>
      </c>
      <c r="CI119" s="114">
        <f t="shared" si="50"/>
        <v>0</v>
      </c>
      <c r="CJ119" s="115">
        <f t="shared" si="50"/>
        <v>146</v>
      </c>
      <c r="CK119" s="115">
        <f t="shared" si="50"/>
        <v>60</v>
      </c>
      <c r="CL119" s="114">
        <f t="shared" si="50"/>
        <v>460726</v>
      </c>
      <c r="CM119" s="114">
        <f t="shared" si="50"/>
        <v>159010</v>
      </c>
      <c r="CN119" s="116"/>
      <c r="CO119" s="116"/>
      <c r="CP119" s="116"/>
      <c r="CQ119" s="116"/>
      <c r="CR119" s="116"/>
      <c r="CS119" s="116"/>
      <c r="CT119" s="110"/>
      <c r="CU119" s="111"/>
      <c r="CV119" s="111"/>
      <c r="CW119" s="110"/>
      <c r="CX119" s="110"/>
      <c r="CY119" s="111"/>
      <c r="CZ119" s="111"/>
      <c r="DA119" s="111"/>
      <c r="DB119" s="114"/>
      <c r="DC119" s="116"/>
      <c r="DD119" s="210"/>
    </row>
    <row r="120" spans="2:1477" s="69" customFormat="1">
      <c r="B120" s="67" t="s">
        <v>3</v>
      </c>
      <c r="C120" s="67" t="s">
        <v>280</v>
      </c>
      <c r="D120" s="67" t="s">
        <v>281</v>
      </c>
      <c r="E120" s="68">
        <v>45091</v>
      </c>
      <c r="F120" s="67" t="s">
        <v>721</v>
      </c>
      <c r="G120" s="158" t="s">
        <v>728</v>
      </c>
      <c r="H120" s="187">
        <v>1</v>
      </c>
      <c r="I120" s="69">
        <v>2</v>
      </c>
      <c r="J120" s="69">
        <v>281</v>
      </c>
      <c r="K120" s="69">
        <v>416</v>
      </c>
      <c r="L120" s="69">
        <v>416</v>
      </c>
      <c r="M120" s="186">
        <f>IF(J120 = 0,0,(L120-AH120-AI120)/J120)</f>
        <v>1.106761565836299</v>
      </c>
      <c r="N120" s="69">
        <f>IF(G120&lt;&gt;"",IF(M120&lt;=1.2,1,0),0)</f>
        <v>1</v>
      </c>
      <c r="O120" s="69">
        <v>0</v>
      </c>
      <c r="P120" s="69">
        <v>0</v>
      </c>
      <c r="Q120" s="69">
        <v>0</v>
      </c>
      <c r="R120" s="69">
        <v>135</v>
      </c>
      <c r="S120" s="69">
        <v>0</v>
      </c>
      <c r="T120" s="190">
        <v>2126000</v>
      </c>
      <c r="U120" s="190">
        <v>50000</v>
      </c>
      <c r="V120" s="190">
        <v>2076000</v>
      </c>
      <c r="W120" s="190">
        <v>2132929</v>
      </c>
      <c r="X120" s="190">
        <v>1513603</v>
      </c>
      <c r="Y120" s="190">
        <v>0</v>
      </c>
      <c r="Z120" s="190">
        <v>0</v>
      </c>
      <c r="AA120" s="190">
        <v>0</v>
      </c>
      <c r="AB120" s="190">
        <v>1513603</v>
      </c>
      <c r="AC120" s="190">
        <v>1506673</v>
      </c>
      <c r="AD120" s="186">
        <f>IF(V120=0,0,AC120/V120)</f>
        <v>0.72575770712909438</v>
      </c>
      <c r="AE120" s="69">
        <f>IF(AD120 &lt;=1.1,1,0)</f>
        <v>1</v>
      </c>
      <c r="AF120" s="80">
        <v>0</v>
      </c>
      <c r="AG120" s="69">
        <v>6930</v>
      </c>
      <c r="AH120" s="69">
        <v>77</v>
      </c>
      <c r="AI120" s="69">
        <v>28</v>
      </c>
      <c r="AJ120" s="69">
        <v>30</v>
      </c>
      <c r="AK120" s="69">
        <v>0</v>
      </c>
      <c r="AL120" s="80">
        <v>0</v>
      </c>
      <c r="AM120" s="80">
        <v>0</v>
      </c>
      <c r="AN120" s="69">
        <v>0</v>
      </c>
      <c r="AO120" s="69">
        <v>0</v>
      </c>
      <c r="AP120" s="80">
        <v>0</v>
      </c>
      <c r="AQ120" s="80">
        <v>0</v>
      </c>
      <c r="AR120" s="69">
        <v>0</v>
      </c>
      <c r="AS120" s="69">
        <v>0</v>
      </c>
      <c r="AT120" s="80">
        <v>0</v>
      </c>
      <c r="AU120" s="80">
        <v>0</v>
      </c>
      <c r="AV120" s="69">
        <v>0</v>
      </c>
      <c r="AW120" s="69">
        <v>0</v>
      </c>
      <c r="AX120" s="80">
        <v>0</v>
      </c>
      <c r="AY120" s="80">
        <v>0</v>
      </c>
      <c r="AZ120" s="69">
        <v>0</v>
      </c>
      <c r="BA120" s="69">
        <v>0</v>
      </c>
      <c r="BB120" s="80">
        <v>0</v>
      </c>
      <c r="BC120" s="80">
        <v>0</v>
      </c>
      <c r="BD120" s="69">
        <v>0</v>
      </c>
      <c r="BE120" s="69">
        <v>0</v>
      </c>
      <c r="BF120" s="80">
        <v>0</v>
      </c>
      <c r="BG120" s="80">
        <v>0</v>
      </c>
      <c r="BH120" s="69">
        <v>0</v>
      </c>
      <c r="BI120" s="69">
        <v>0</v>
      </c>
      <c r="BJ120" s="80">
        <v>0</v>
      </c>
      <c r="BK120" s="80">
        <v>0</v>
      </c>
      <c r="BL120" s="69">
        <v>0</v>
      </c>
      <c r="BM120" s="69">
        <v>0</v>
      </c>
      <c r="BN120" s="80">
        <v>0</v>
      </c>
      <c r="BO120" s="80">
        <v>0</v>
      </c>
      <c r="BP120" s="69">
        <v>0</v>
      </c>
      <c r="BQ120" s="69">
        <v>0</v>
      </c>
      <c r="BR120" s="80">
        <v>0</v>
      </c>
      <c r="BS120" s="80">
        <v>0</v>
      </c>
      <c r="BT120" s="69">
        <v>0</v>
      </c>
      <c r="BU120" s="69">
        <v>0</v>
      </c>
      <c r="BV120" s="80">
        <v>0</v>
      </c>
      <c r="BW120" s="80">
        <v>0</v>
      </c>
      <c r="BX120" s="69">
        <v>0</v>
      </c>
      <c r="BY120" s="69">
        <v>0</v>
      </c>
      <c r="BZ120" s="80">
        <v>0</v>
      </c>
      <c r="CA120" s="80">
        <v>0</v>
      </c>
      <c r="CB120" s="69">
        <v>0</v>
      </c>
      <c r="CC120" s="69">
        <v>0</v>
      </c>
      <c r="CD120" s="80">
        <v>0</v>
      </c>
      <c r="CE120" s="80">
        <v>0</v>
      </c>
      <c r="CF120" s="69">
        <v>0</v>
      </c>
      <c r="CG120" s="69">
        <v>0</v>
      </c>
      <c r="CH120" s="80">
        <v>0</v>
      </c>
      <c r="CI120" s="80">
        <v>0</v>
      </c>
      <c r="CJ120" s="69">
        <v>30</v>
      </c>
      <c r="CK120" s="69">
        <v>0</v>
      </c>
      <c r="CL120" s="80">
        <v>0</v>
      </c>
      <c r="CM120" s="80">
        <v>0</v>
      </c>
      <c r="CN120" s="67" t="s">
        <v>554</v>
      </c>
      <c r="CO120" s="67" t="s">
        <v>555</v>
      </c>
      <c r="CP120" s="67" t="s">
        <v>514</v>
      </c>
      <c r="CQ120" s="67" t="s">
        <v>514</v>
      </c>
      <c r="CR120" s="67" t="s">
        <v>514</v>
      </c>
      <c r="CS120" s="67" t="s">
        <v>514</v>
      </c>
      <c r="CT120" s="68">
        <v>45873</v>
      </c>
      <c r="CU120" s="67" t="s">
        <v>723</v>
      </c>
      <c r="CV120" s="67" t="s">
        <v>724</v>
      </c>
      <c r="CW120" s="68" t="s">
        <v>168</v>
      </c>
      <c r="CX120" s="68">
        <v>45715</v>
      </c>
      <c r="CY120" s="67" t="s">
        <v>729</v>
      </c>
      <c r="CZ120" s="67" t="s">
        <v>730</v>
      </c>
      <c r="DA120" s="67" t="s">
        <v>753</v>
      </c>
      <c r="DB120" s="81">
        <v>2622051.6</v>
      </c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</row>
    <row r="121" spans="2:1477" s="69" customFormat="1">
      <c r="B121" s="67" t="s">
        <v>3</v>
      </c>
      <c r="C121" s="67" t="s">
        <v>282</v>
      </c>
      <c r="D121" s="67" t="s">
        <v>283</v>
      </c>
      <c r="E121" s="68">
        <v>45023</v>
      </c>
      <c r="F121" s="67" t="s">
        <v>721</v>
      </c>
      <c r="G121" s="158" t="s">
        <v>728</v>
      </c>
      <c r="H121" s="187">
        <v>1</v>
      </c>
      <c r="I121" s="69">
        <v>3</v>
      </c>
      <c r="J121" s="69">
        <v>764</v>
      </c>
      <c r="K121" s="69">
        <v>860</v>
      </c>
      <c r="L121" s="69">
        <v>713</v>
      </c>
      <c r="M121" s="186">
        <f t="shared" ref="M121:M133" si="51">IF(J121 = 0,0,(L121-AH121-AI121)/J121)</f>
        <v>0.80759162303664922</v>
      </c>
      <c r="N121" s="69">
        <f t="shared" ref="N121:N133" si="52">IF(G121&lt;&gt;"",IF(M121&lt;=1.2,1,0),0)</f>
        <v>1</v>
      </c>
      <c r="O121" s="69">
        <v>147</v>
      </c>
      <c r="P121" s="69">
        <v>0</v>
      </c>
      <c r="Q121" s="69">
        <v>0</v>
      </c>
      <c r="R121" s="69">
        <v>96</v>
      </c>
      <c r="S121" s="69">
        <v>0</v>
      </c>
      <c r="T121" s="190">
        <v>10631541</v>
      </c>
      <c r="U121" s="190">
        <v>85557</v>
      </c>
      <c r="V121" s="190">
        <v>10545984</v>
      </c>
      <c r="W121" s="190">
        <v>10738131</v>
      </c>
      <c r="X121" s="190">
        <v>11100934</v>
      </c>
      <c r="Y121" s="190">
        <v>0</v>
      </c>
      <c r="Z121" s="190">
        <v>0</v>
      </c>
      <c r="AA121" s="190">
        <v>0</v>
      </c>
      <c r="AB121" s="190">
        <v>11100934</v>
      </c>
      <c r="AC121" s="190">
        <v>11070252</v>
      </c>
      <c r="AD121" s="186">
        <f t="shared" ref="AD121:AD133" si="53">IF(V121=0,0,AC121/V121)</f>
        <v>1.0497125730515047</v>
      </c>
      <c r="AE121" s="69">
        <f t="shared" ref="AE121:AE133" si="54">IF(AD121 &lt;=1.1,1,0)</f>
        <v>1</v>
      </c>
      <c r="AF121" s="80">
        <v>-1518</v>
      </c>
      <c r="AG121" s="69">
        <v>106590</v>
      </c>
      <c r="AH121" s="69">
        <v>57</v>
      </c>
      <c r="AI121" s="69">
        <v>39</v>
      </c>
      <c r="AJ121" s="69">
        <v>0</v>
      </c>
      <c r="AK121" s="69">
        <v>0</v>
      </c>
      <c r="AL121" s="80">
        <v>0</v>
      </c>
      <c r="AM121" s="80">
        <v>0</v>
      </c>
      <c r="AN121" s="69">
        <v>0</v>
      </c>
      <c r="AO121" s="69">
        <v>0</v>
      </c>
      <c r="AP121" s="80">
        <v>0</v>
      </c>
      <c r="AQ121" s="80">
        <v>0</v>
      </c>
      <c r="AR121" s="69">
        <v>0</v>
      </c>
      <c r="AS121" s="69">
        <v>0</v>
      </c>
      <c r="AT121" s="80">
        <v>0</v>
      </c>
      <c r="AU121" s="80">
        <v>0</v>
      </c>
      <c r="AV121" s="69">
        <v>0</v>
      </c>
      <c r="AW121" s="69">
        <v>0</v>
      </c>
      <c r="AX121" s="80">
        <v>0</v>
      </c>
      <c r="AY121" s="80">
        <v>0</v>
      </c>
      <c r="AZ121" s="69">
        <v>0</v>
      </c>
      <c r="BA121" s="69">
        <v>0</v>
      </c>
      <c r="BB121" s="80">
        <v>0</v>
      </c>
      <c r="BC121" s="80">
        <v>0</v>
      </c>
      <c r="BD121" s="69">
        <v>0</v>
      </c>
      <c r="BE121" s="69">
        <v>0</v>
      </c>
      <c r="BF121" s="80">
        <v>0</v>
      </c>
      <c r="BG121" s="80">
        <v>0</v>
      </c>
      <c r="BH121" s="69">
        <v>0</v>
      </c>
      <c r="BI121" s="69">
        <v>0</v>
      </c>
      <c r="BJ121" s="80">
        <v>77426</v>
      </c>
      <c r="BK121" s="80">
        <v>0</v>
      </c>
      <c r="BL121" s="69">
        <v>0</v>
      </c>
      <c r="BM121" s="69">
        <v>0</v>
      </c>
      <c r="BN121" s="80">
        <v>0</v>
      </c>
      <c r="BO121" s="80">
        <v>0</v>
      </c>
      <c r="BP121" s="69">
        <v>0</v>
      </c>
      <c r="BQ121" s="69">
        <v>0</v>
      </c>
      <c r="BR121" s="80">
        <v>0</v>
      </c>
      <c r="BS121" s="80">
        <v>0</v>
      </c>
      <c r="BT121" s="69">
        <v>0</v>
      </c>
      <c r="BU121" s="69">
        <v>0</v>
      </c>
      <c r="BV121" s="80">
        <v>0</v>
      </c>
      <c r="BW121" s="80">
        <v>0</v>
      </c>
      <c r="BX121" s="69">
        <v>0</v>
      </c>
      <c r="BY121" s="69">
        <v>0</v>
      </c>
      <c r="BZ121" s="80">
        <v>0</v>
      </c>
      <c r="CA121" s="80">
        <v>0</v>
      </c>
      <c r="CB121" s="69">
        <v>0</v>
      </c>
      <c r="CC121" s="69">
        <v>0</v>
      </c>
      <c r="CD121" s="80">
        <v>0</v>
      </c>
      <c r="CE121" s="80">
        <v>0</v>
      </c>
      <c r="CF121" s="69">
        <v>0</v>
      </c>
      <c r="CG121" s="69">
        <v>0</v>
      </c>
      <c r="CH121" s="80">
        <v>0</v>
      </c>
      <c r="CI121" s="80">
        <v>0</v>
      </c>
      <c r="CJ121" s="69">
        <v>0</v>
      </c>
      <c r="CK121" s="69">
        <v>0</v>
      </c>
      <c r="CL121" s="80">
        <v>77426</v>
      </c>
      <c r="CM121" s="80">
        <v>0</v>
      </c>
      <c r="CN121" s="67" t="s">
        <v>614</v>
      </c>
      <c r="CO121" s="67" t="s">
        <v>615</v>
      </c>
      <c r="CP121" s="67" t="s">
        <v>514</v>
      </c>
      <c r="CQ121" s="67" t="s">
        <v>514</v>
      </c>
      <c r="CR121" s="67" t="s">
        <v>514</v>
      </c>
      <c r="CS121" s="67" t="s">
        <v>514</v>
      </c>
      <c r="CT121" s="68">
        <v>45867</v>
      </c>
      <c r="CU121" s="67" t="s">
        <v>723</v>
      </c>
      <c r="CV121" s="67" t="s">
        <v>724</v>
      </c>
      <c r="CW121" s="68" t="s">
        <v>168</v>
      </c>
      <c r="CX121" s="68">
        <v>45845</v>
      </c>
      <c r="CY121" s="67" t="s">
        <v>723</v>
      </c>
      <c r="CZ121" s="67" t="s">
        <v>724</v>
      </c>
      <c r="DA121" s="67" t="s">
        <v>756</v>
      </c>
      <c r="DB121" s="81">
        <v>10492574.810000001</v>
      </c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</row>
    <row r="122" spans="2:1477" s="69" customFormat="1">
      <c r="B122" s="67" t="s">
        <v>3</v>
      </c>
      <c r="C122" s="67" t="s">
        <v>284</v>
      </c>
      <c r="D122" s="67" t="s">
        <v>285</v>
      </c>
      <c r="E122" s="68">
        <v>44791</v>
      </c>
      <c r="F122" s="67" t="s">
        <v>723</v>
      </c>
      <c r="G122" s="158" t="s">
        <v>728</v>
      </c>
      <c r="H122" s="187">
        <v>2</v>
      </c>
      <c r="I122" s="69">
        <v>10</v>
      </c>
      <c r="J122" s="69">
        <v>622</v>
      </c>
      <c r="K122" s="69">
        <v>706</v>
      </c>
      <c r="L122" s="69">
        <v>649</v>
      </c>
      <c r="M122" s="186">
        <f t="shared" si="51"/>
        <v>0.90836012861736337</v>
      </c>
      <c r="N122" s="69">
        <f t="shared" si="52"/>
        <v>1</v>
      </c>
      <c r="O122" s="69">
        <v>57</v>
      </c>
      <c r="P122" s="69">
        <v>0</v>
      </c>
      <c r="Q122" s="69">
        <v>0</v>
      </c>
      <c r="R122" s="69">
        <v>84</v>
      </c>
      <c r="S122" s="69">
        <v>0</v>
      </c>
      <c r="T122" s="190">
        <v>31058595</v>
      </c>
      <c r="U122" s="190">
        <v>150000</v>
      </c>
      <c r="V122" s="190">
        <v>30908595</v>
      </c>
      <c r="W122" s="190">
        <v>33155117</v>
      </c>
      <c r="X122" s="190">
        <v>32699199</v>
      </c>
      <c r="Y122" s="190">
        <v>0</v>
      </c>
      <c r="Z122" s="190">
        <v>0</v>
      </c>
      <c r="AA122" s="190">
        <v>0</v>
      </c>
      <c r="AB122" s="190">
        <v>32699199</v>
      </c>
      <c r="AC122" s="190">
        <v>32554410</v>
      </c>
      <c r="AD122" s="186">
        <f t="shared" si="53"/>
        <v>1.0532478101964842</v>
      </c>
      <c r="AE122" s="69">
        <f t="shared" si="54"/>
        <v>1</v>
      </c>
      <c r="AF122" s="80">
        <v>-144790</v>
      </c>
      <c r="AG122" s="69">
        <v>1946522</v>
      </c>
      <c r="AH122" s="69">
        <v>57</v>
      </c>
      <c r="AI122" s="69">
        <v>27</v>
      </c>
      <c r="AJ122" s="69">
        <v>0</v>
      </c>
      <c r="AK122" s="69">
        <v>0</v>
      </c>
      <c r="AL122" s="80">
        <v>1746</v>
      </c>
      <c r="AM122" s="80">
        <v>0</v>
      </c>
      <c r="AN122" s="69">
        <v>0</v>
      </c>
      <c r="AO122" s="69">
        <v>0</v>
      </c>
      <c r="AP122" s="80">
        <v>1779105</v>
      </c>
      <c r="AQ122" s="80">
        <v>8878</v>
      </c>
      <c r="AR122" s="69">
        <v>0</v>
      </c>
      <c r="AS122" s="69">
        <v>0</v>
      </c>
      <c r="AT122" s="80">
        <v>8824</v>
      </c>
      <c r="AU122" s="80">
        <v>0</v>
      </c>
      <c r="AV122" s="69">
        <v>0</v>
      </c>
      <c r="AW122" s="69">
        <v>0</v>
      </c>
      <c r="AX122" s="80">
        <v>0</v>
      </c>
      <c r="AY122" s="80">
        <v>0</v>
      </c>
      <c r="AZ122" s="69">
        <v>0</v>
      </c>
      <c r="BA122" s="69">
        <v>0</v>
      </c>
      <c r="BB122" s="80">
        <v>0</v>
      </c>
      <c r="BC122" s="80">
        <v>0</v>
      </c>
      <c r="BD122" s="69">
        <v>0</v>
      </c>
      <c r="BE122" s="69">
        <v>0</v>
      </c>
      <c r="BF122" s="80">
        <v>239103</v>
      </c>
      <c r="BG122" s="80">
        <v>0</v>
      </c>
      <c r="BH122" s="69">
        <v>0</v>
      </c>
      <c r="BI122" s="69">
        <v>0</v>
      </c>
      <c r="BJ122" s="80">
        <v>79175</v>
      </c>
      <c r="BK122" s="80">
        <v>0</v>
      </c>
      <c r="BL122" s="69">
        <v>0</v>
      </c>
      <c r="BM122" s="69">
        <v>0</v>
      </c>
      <c r="BN122" s="80">
        <v>0</v>
      </c>
      <c r="BO122" s="80">
        <v>0</v>
      </c>
      <c r="BP122" s="69">
        <v>0</v>
      </c>
      <c r="BQ122" s="69">
        <v>0</v>
      </c>
      <c r="BR122" s="80">
        <v>0</v>
      </c>
      <c r="BS122" s="80">
        <v>0</v>
      </c>
      <c r="BT122" s="69">
        <v>0</v>
      </c>
      <c r="BU122" s="69">
        <v>0</v>
      </c>
      <c r="BV122" s="80">
        <v>0</v>
      </c>
      <c r="BW122" s="80">
        <v>0</v>
      </c>
      <c r="BX122" s="69">
        <v>0</v>
      </c>
      <c r="BY122" s="69">
        <v>0</v>
      </c>
      <c r="BZ122" s="80">
        <v>0</v>
      </c>
      <c r="CA122" s="80">
        <v>0</v>
      </c>
      <c r="CB122" s="69">
        <v>0</v>
      </c>
      <c r="CC122" s="69">
        <v>0</v>
      </c>
      <c r="CD122" s="80">
        <v>0</v>
      </c>
      <c r="CE122" s="80">
        <v>0</v>
      </c>
      <c r="CF122" s="69">
        <v>0</v>
      </c>
      <c r="CG122" s="69">
        <v>0</v>
      </c>
      <c r="CH122" s="80">
        <v>-118750</v>
      </c>
      <c r="CI122" s="80">
        <v>0</v>
      </c>
      <c r="CJ122" s="69">
        <v>0</v>
      </c>
      <c r="CK122" s="69">
        <v>0</v>
      </c>
      <c r="CL122" s="80">
        <v>1989203</v>
      </c>
      <c r="CM122" s="80">
        <v>8878</v>
      </c>
      <c r="CN122" s="67" t="s">
        <v>537</v>
      </c>
      <c r="CO122" s="67" t="s">
        <v>538</v>
      </c>
      <c r="CP122" s="67" t="s">
        <v>514</v>
      </c>
      <c r="CQ122" s="67" t="s">
        <v>514</v>
      </c>
      <c r="CR122" s="67" t="s">
        <v>514</v>
      </c>
      <c r="CS122" s="67" t="s">
        <v>514</v>
      </c>
      <c r="CT122" s="68">
        <v>45839</v>
      </c>
      <c r="CU122" s="67" t="s">
        <v>723</v>
      </c>
      <c r="CV122" s="67" t="s">
        <v>724</v>
      </c>
      <c r="CW122" s="68" t="s">
        <v>168</v>
      </c>
      <c r="CX122" s="68">
        <v>45583</v>
      </c>
      <c r="CY122" s="67" t="s">
        <v>727</v>
      </c>
      <c r="CZ122" s="67" t="s">
        <v>730</v>
      </c>
      <c r="DA122" s="67" t="s">
        <v>754</v>
      </c>
      <c r="DB122" s="81">
        <v>29695111.359999999</v>
      </c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</row>
    <row r="123" spans="2:1477" s="69" customFormat="1">
      <c r="B123" s="67" t="s">
        <v>3</v>
      </c>
      <c r="C123" s="67" t="s">
        <v>286</v>
      </c>
      <c r="D123" s="67" t="s">
        <v>287</v>
      </c>
      <c r="E123" s="68">
        <v>44897</v>
      </c>
      <c r="F123" s="67" t="s">
        <v>727</v>
      </c>
      <c r="G123" s="158" t="s">
        <v>728</v>
      </c>
      <c r="H123" s="187">
        <v>2</v>
      </c>
      <c r="I123" s="69">
        <v>11</v>
      </c>
      <c r="J123" s="69">
        <v>324</v>
      </c>
      <c r="K123" s="69">
        <v>551</v>
      </c>
      <c r="L123" s="69">
        <v>550</v>
      </c>
      <c r="M123" s="186">
        <f t="shared" si="51"/>
        <v>1.1450617283950617</v>
      </c>
      <c r="N123" s="69">
        <f t="shared" si="52"/>
        <v>1</v>
      </c>
      <c r="O123" s="69">
        <v>1</v>
      </c>
      <c r="P123" s="69">
        <v>0</v>
      </c>
      <c r="Q123" s="69">
        <v>0</v>
      </c>
      <c r="R123" s="69">
        <v>179</v>
      </c>
      <c r="S123" s="69">
        <v>48</v>
      </c>
      <c r="T123" s="190">
        <v>3993841</v>
      </c>
      <c r="U123" s="190">
        <v>50000</v>
      </c>
      <c r="V123" s="190">
        <v>3943841</v>
      </c>
      <c r="W123" s="190">
        <v>4453325</v>
      </c>
      <c r="X123" s="190">
        <v>4438530</v>
      </c>
      <c r="Y123" s="190">
        <v>0</v>
      </c>
      <c r="Z123" s="190">
        <v>0</v>
      </c>
      <c r="AA123" s="190">
        <v>0</v>
      </c>
      <c r="AB123" s="190">
        <v>4438530</v>
      </c>
      <c r="AC123" s="190">
        <v>4429433</v>
      </c>
      <c r="AD123" s="186">
        <f t="shared" si="53"/>
        <v>1.1231266676318847</v>
      </c>
      <c r="AE123" s="69">
        <f t="shared" si="54"/>
        <v>0</v>
      </c>
      <c r="AF123" s="80">
        <v>-6049</v>
      </c>
      <c r="AG123" s="69">
        <v>459484</v>
      </c>
      <c r="AH123" s="69">
        <v>135</v>
      </c>
      <c r="AI123" s="69">
        <v>44</v>
      </c>
      <c r="AJ123" s="69">
        <v>0</v>
      </c>
      <c r="AK123" s="69">
        <v>0</v>
      </c>
      <c r="AL123" s="80">
        <v>14920</v>
      </c>
      <c r="AM123" s="80">
        <v>0</v>
      </c>
      <c r="AN123" s="69">
        <v>0</v>
      </c>
      <c r="AO123" s="69">
        <v>48</v>
      </c>
      <c r="AP123" s="80">
        <v>317478</v>
      </c>
      <c r="AQ123" s="80">
        <v>258</v>
      </c>
      <c r="AR123" s="69">
        <v>0</v>
      </c>
      <c r="AS123" s="69">
        <v>0</v>
      </c>
      <c r="AT123" s="80">
        <v>0</v>
      </c>
      <c r="AU123" s="80">
        <v>0</v>
      </c>
      <c r="AV123" s="69">
        <v>0</v>
      </c>
      <c r="AW123" s="69">
        <v>0</v>
      </c>
      <c r="AX123" s="80">
        <v>0</v>
      </c>
      <c r="AY123" s="80">
        <v>0</v>
      </c>
      <c r="AZ123" s="69">
        <v>0</v>
      </c>
      <c r="BA123" s="69">
        <v>0</v>
      </c>
      <c r="BB123" s="80">
        <v>0</v>
      </c>
      <c r="BC123" s="80">
        <v>0</v>
      </c>
      <c r="BD123" s="69">
        <v>0</v>
      </c>
      <c r="BE123" s="69">
        <v>0</v>
      </c>
      <c r="BF123" s="80">
        <v>0</v>
      </c>
      <c r="BG123" s="80">
        <v>0</v>
      </c>
      <c r="BH123" s="69">
        <v>0</v>
      </c>
      <c r="BI123" s="69">
        <v>0</v>
      </c>
      <c r="BJ123" s="80">
        <v>0</v>
      </c>
      <c r="BK123" s="80">
        <v>0</v>
      </c>
      <c r="BL123" s="69">
        <v>0</v>
      </c>
      <c r="BM123" s="69">
        <v>0</v>
      </c>
      <c r="BN123" s="80">
        <v>0</v>
      </c>
      <c r="BO123" s="80">
        <v>0</v>
      </c>
      <c r="BP123" s="69">
        <v>19</v>
      </c>
      <c r="BQ123" s="69">
        <v>0</v>
      </c>
      <c r="BR123" s="80">
        <v>0</v>
      </c>
      <c r="BS123" s="80">
        <v>0</v>
      </c>
      <c r="BT123" s="69">
        <v>0</v>
      </c>
      <c r="BU123" s="69">
        <v>0</v>
      </c>
      <c r="BV123" s="80">
        <v>93000</v>
      </c>
      <c r="BW123" s="80">
        <v>0</v>
      </c>
      <c r="BX123" s="69">
        <v>0</v>
      </c>
      <c r="BY123" s="69">
        <v>0</v>
      </c>
      <c r="BZ123" s="80">
        <v>0</v>
      </c>
      <c r="CA123" s="80">
        <v>0</v>
      </c>
      <c r="CB123" s="69">
        <v>0</v>
      </c>
      <c r="CC123" s="69">
        <v>0</v>
      </c>
      <c r="CD123" s="80">
        <v>0</v>
      </c>
      <c r="CE123" s="80">
        <v>0</v>
      </c>
      <c r="CF123" s="69">
        <v>0</v>
      </c>
      <c r="CG123" s="69">
        <v>0</v>
      </c>
      <c r="CH123" s="80">
        <v>0</v>
      </c>
      <c r="CI123" s="80">
        <v>0</v>
      </c>
      <c r="CJ123" s="69">
        <v>19</v>
      </c>
      <c r="CK123" s="69">
        <v>48</v>
      </c>
      <c r="CL123" s="80">
        <v>425398</v>
      </c>
      <c r="CM123" s="80">
        <v>258</v>
      </c>
      <c r="CN123" s="67" t="s">
        <v>616</v>
      </c>
      <c r="CO123" s="67" t="s">
        <v>617</v>
      </c>
      <c r="CP123" s="67" t="s">
        <v>514</v>
      </c>
      <c r="CQ123" s="67" t="s">
        <v>514</v>
      </c>
      <c r="CR123" s="67" t="s">
        <v>514</v>
      </c>
      <c r="CS123" s="67" t="s">
        <v>514</v>
      </c>
      <c r="CT123" s="68">
        <v>45852</v>
      </c>
      <c r="CU123" s="67" t="s">
        <v>723</v>
      </c>
      <c r="CV123" s="67" t="s">
        <v>724</v>
      </c>
      <c r="CW123" s="68" t="s">
        <v>168</v>
      </c>
      <c r="CX123" s="68">
        <v>45737</v>
      </c>
      <c r="CY123" s="67" t="s">
        <v>729</v>
      </c>
      <c r="CZ123" s="67" t="s">
        <v>730</v>
      </c>
      <c r="DA123" s="67" t="s">
        <v>756</v>
      </c>
      <c r="DB123" s="81">
        <v>4033616.25</v>
      </c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</row>
    <row r="124" spans="2:1477" s="69" customFormat="1">
      <c r="B124" s="67" t="s">
        <v>3</v>
      </c>
      <c r="C124" s="67" t="s">
        <v>288</v>
      </c>
      <c r="D124" s="67" t="s">
        <v>289</v>
      </c>
      <c r="E124" s="68">
        <v>45051</v>
      </c>
      <c r="F124" s="67" t="s">
        <v>721</v>
      </c>
      <c r="G124" s="158" t="s">
        <v>728</v>
      </c>
      <c r="H124" s="187">
        <v>2</v>
      </c>
      <c r="I124" s="69">
        <v>5</v>
      </c>
      <c r="J124" s="69">
        <v>241</v>
      </c>
      <c r="K124" s="69">
        <v>466</v>
      </c>
      <c r="L124" s="69">
        <v>466</v>
      </c>
      <c r="M124" s="186">
        <f t="shared" si="51"/>
        <v>1</v>
      </c>
      <c r="N124" s="69">
        <f t="shared" si="52"/>
        <v>1</v>
      </c>
      <c r="O124" s="69">
        <v>0</v>
      </c>
      <c r="P124" s="69">
        <v>0</v>
      </c>
      <c r="Q124" s="69">
        <v>0</v>
      </c>
      <c r="R124" s="69">
        <v>225</v>
      </c>
      <c r="S124" s="69">
        <v>0</v>
      </c>
      <c r="T124" s="190">
        <v>8153790</v>
      </c>
      <c r="U124" s="190">
        <v>72216</v>
      </c>
      <c r="V124" s="190">
        <v>8081573</v>
      </c>
      <c r="W124" s="190">
        <v>8619435</v>
      </c>
      <c r="X124" s="190">
        <v>8570644</v>
      </c>
      <c r="Y124" s="190">
        <v>0</v>
      </c>
      <c r="Z124" s="190">
        <v>0</v>
      </c>
      <c r="AA124" s="190">
        <v>0</v>
      </c>
      <c r="AB124" s="190">
        <v>8570644</v>
      </c>
      <c r="AC124" s="190">
        <v>8567270</v>
      </c>
      <c r="AD124" s="186">
        <f t="shared" si="53"/>
        <v>1.060099314823983</v>
      </c>
      <c r="AE124" s="69">
        <f t="shared" si="54"/>
        <v>1</v>
      </c>
      <c r="AF124" s="80">
        <v>0</v>
      </c>
      <c r="AG124" s="69">
        <v>469019</v>
      </c>
      <c r="AH124" s="69">
        <v>175</v>
      </c>
      <c r="AI124" s="69">
        <v>50</v>
      </c>
      <c r="AJ124" s="69">
        <v>0</v>
      </c>
      <c r="AK124" s="69">
        <v>0</v>
      </c>
      <c r="AL124" s="80">
        <v>121843</v>
      </c>
      <c r="AM124" s="80">
        <v>1201843</v>
      </c>
      <c r="AN124" s="69">
        <v>0</v>
      </c>
      <c r="AO124" s="69">
        <v>0</v>
      </c>
      <c r="AP124" s="80">
        <v>314395</v>
      </c>
      <c r="AQ124" s="80">
        <v>24985</v>
      </c>
      <c r="AR124" s="69">
        <v>0</v>
      </c>
      <c r="AS124" s="69">
        <v>0</v>
      </c>
      <c r="AT124" s="80">
        <v>0</v>
      </c>
      <c r="AU124" s="80">
        <v>0</v>
      </c>
      <c r="AV124" s="69">
        <v>0</v>
      </c>
      <c r="AW124" s="69">
        <v>0</v>
      </c>
      <c r="AX124" s="80">
        <v>0</v>
      </c>
      <c r="AY124" s="80">
        <v>0</v>
      </c>
      <c r="AZ124" s="69">
        <v>0</v>
      </c>
      <c r="BA124" s="69">
        <v>0</v>
      </c>
      <c r="BB124" s="80">
        <v>0</v>
      </c>
      <c r="BC124" s="80">
        <v>0</v>
      </c>
      <c r="BD124" s="69">
        <v>0</v>
      </c>
      <c r="BE124" s="69">
        <v>0</v>
      </c>
      <c r="BF124" s="80">
        <v>3335</v>
      </c>
      <c r="BG124" s="80">
        <v>3335</v>
      </c>
      <c r="BH124" s="69">
        <v>0</v>
      </c>
      <c r="BI124" s="69">
        <v>0</v>
      </c>
      <c r="BJ124" s="80">
        <v>22700</v>
      </c>
      <c r="BK124" s="80">
        <v>22700</v>
      </c>
      <c r="BL124" s="69">
        <v>0</v>
      </c>
      <c r="BM124" s="69">
        <v>0</v>
      </c>
      <c r="BN124" s="80">
        <v>0</v>
      </c>
      <c r="BO124" s="80">
        <v>0</v>
      </c>
      <c r="BP124" s="69">
        <v>0</v>
      </c>
      <c r="BQ124" s="69">
        <v>0</v>
      </c>
      <c r="BR124" s="80">
        <v>0</v>
      </c>
      <c r="BS124" s="80">
        <v>0</v>
      </c>
      <c r="BT124" s="69">
        <v>0</v>
      </c>
      <c r="BU124" s="69">
        <v>0</v>
      </c>
      <c r="BV124" s="80">
        <v>0</v>
      </c>
      <c r="BW124" s="80">
        <v>0</v>
      </c>
      <c r="BX124" s="69">
        <v>0</v>
      </c>
      <c r="BY124" s="69">
        <v>0</v>
      </c>
      <c r="BZ124" s="80">
        <v>0</v>
      </c>
      <c r="CA124" s="80">
        <v>0</v>
      </c>
      <c r="CB124" s="69">
        <v>0</v>
      </c>
      <c r="CC124" s="69">
        <v>0</v>
      </c>
      <c r="CD124" s="80">
        <v>0</v>
      </c>
      <c r="CE124" s="80">
        <v>0</v>
      </c>
      <c r="CF124" s="69">
        <v>0</v>
      </c>
      <c r="CG124" s="69">
        <v>0</v>
      </c>
      <c r="CH124" s="80">
        <v>0</v>
      </c>
      <c r="CI124" s="80">
        <v>0</v>
      </c>
      <c r="CJ124" s="69">
        <v>0</v>
      </c>
      <c r="CK124" s="69">
        <v>0</v>
      </c>
      <c r="CL124" s="80">
        <v>462272</v>
      </c>
      <c r="CM124" s="80">
        <v>1252862</v>
      </c>
      <c r="CN124" s="67" t="s">
        <v>618</v>
      </c>
      <c r="CO124" s="67" t="s">
        <v>619</v>
      </c>
      <c r="CP124" s="67" t="s">
        <v>514</v>
      </c>
      <c r="CQ124" s="67" t="s">
        <v>514</v>
      </c>
      <c r="CR124" s="67" t="s">
        <v>514</v>
      </c>
      <c r="CS124" s="67" t="s">
        <v>514</v>
      </c>
      <c r="CT124" s="68">
        <v>45853</v>
      </c>
      <c r="CU124" s="67" t="s">
        <v>723</v>
      </c>
      <c r="CV124" s="67" t="s">
        <v>724</v>
      </c>
      <c r="CW124" s="68" t="s">
        <v>168</v>
      </c>
      <c r="CX124" s="68">
        <v>45702</v>
      </c>
      <c r="CY124" s="67" t="s">
        <v>729</v>
      </c>
      <c r="CZ124" s="67" t="s">
        <v>730</v>
      </c>
      <c r="DA124" s="67" t="s">
        <v>754</v>
      </c>
      <c r="DB124" s="81">
        <v>7653131.2000000002</v>
      </c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</row>
    <row r="125" spans="2:1477" s="69" customFormat="1">
      <c r="B125" s="67" t="s">
        <v>3</v>
      </c>
      <c r="C125" s="67" t="s">
        <v>469</v>
      </c>
      <c r="D125" s="67" t="s">
        <v>470</v>
      </c>
      <c r="E125" s="68">
        <v>45142</v>
      </c>
      <c r="F125" s="67" t="s">
        <v>723</v>
      </c>
      <c r="G125" s="158" t="s">
        <v>725</v>
      </c>
      <c r="H125" s="187">
        <v>1</v>
      </c>
      <c r="I125" s="69">
        <v>1</v>
      </c>
      <c r="J125" s="69">
        <v>287</v>
      </c>
      <c r="K125" s="69">
        <v>408</v>
      </c>
      <c r="L125" s="69">
        <v>408</v>
      </c>
      <c r="M125" s="186">
        <f t="shared" si="51"/>
        <v>1.0975609756097562</v>
      </c>
      <c r="N125" s="69">
        <f t="shared" si="52"/>
        <v>1</v>
      </c>
      <c r="O125" s="69">
        <v>0</v>
      </c>
      <c r="P125" s="69">
        <v>0</v>
      </c>
      <c r="Q125" s="69">
        <v>0</v>
      </c>
      <c r="R125" s="69">
        <v>121</v>
      </c>
      <c r="S125" s="69">
        <v>0</v>
      </c>
      <c r="T125" s="190">
        <v>5369226</v>
      </c>
      <c r="U125" s="190">
        <v>50000</v>
      </c>
      <c r="V125" s="190">
        <v>5319226</v>
      </c>
      <c r="W125" s="190">
        <v>5369226</v>
      </c>
      <c r="X125" s="190">
        <v>5576786</v>
      </c>
      <c r="Y125" s="190">
        <v>0</v>
      </c>
      <c r="Z125" s="190">
        <v>0</v>
      </c>
      <c r="AA125" s="190">
        <v>0</v>
      </c>
      <c r="AB125" s="190">
        <v>5576786</v>
      </c>
      <c r="AC125" s="190">
        <v>5571433</v>
      </c>
      <c r="AD125" s="186">
        <f t="shared" si="53"/>
        <v>1.0474142290626494</v>
      </c>
      <c r="AE125" s="69">
        <f t="shared" si="54"/>
        <v>1</v>
      </c>
      <c r="AF125" s="80">
        <v>-5352</v>
      </c>
      <c r="AG125" s="69">
        <v>104495</v>
      </c>
      <c r="AH125" s="69">
        <v>64</v>
      </c>
      <c r="AI125" s="69">
        <v>29</v>
      </c>
      <c r="AJ125" s="69">
        <v>28</v>
      </c>
      <c r="AK125" s="69">
        <v>0</v>
      </c>
      <c r="AL125" s="80">
        <v>31492</v>
      </c>
      <c r="AM125" s="80">
        <v>0</v>
      </c>
      <c r="AN125" s="69">
        <v>0</v>
      </c>
      <c r="AO125" s="69">
        <v>0</v>
      </c>
      <c r="AP125" s="80">
        <v>7489</v>
      </c>
      <c r="AQ125" s="80">
        <v>0</v>
      </c>
      <c r="AR125" s="69">
        <v>0</v>
      </c>
      <c r="AS125" s="69">
        <v>0</v>
      </c>
      <c r="AT125" s="80">
        <v>0</v>
      </c>
      <c r="AU125" s="80">
        <v>0</v>
      </c>
      <c r="AV125" s="69">
        <v>0</v>
      </c>
      <c r="AW125" s="69">
        <v>0</v>
      </c>
      <c r="AX125" s="80">
        <v>0</v>
      </c>
      <c r="AY125" s="80">
        <v>0</v>
      </c>
      <c r="AZ125" s="69">
        <v>0</v>
      </c>
      <c r="BA125" s="69">
        <v>0</v>
      </c>
      <c r="BB125" s="80">
        <v>0</v>
      </c>
      <c r="BC125" s="80">
        <v>0</v>
      </c>
      <c r="BD125" s="69">
        <v>0</v>
      </c>
      <c r="BE125" s="69">
        <v>0</v>
      </c>
      <c r="BF125" s="80">
        <v>0</v>
      </c>
      <c r="BG125" s="80">
        <v>0</v>
      </c>
      <c r="BH125" s="69">
        <v>0</v>
      </c>
      <c r="BI125" s="69">
        <v>0</v>
      </c>
      <c r="BJ125" s="80">
        <v>0</v>
      </c>
      <c r="BK125" s="80">
        <v>0</v>
      </c>
      <c r="BL125" s="69">
        <v>0</v>
      </c>
      <c r="BM125" s="69">
        <v>0</v>
      </c>
      <c r="BN125" s="80">
        <v>0</v>
      </c>
      <c r="BO125" s="80">
        <v>0</v>
      </c>
      <c r="BP125" s="69">
        <v>0</v>
      </c>
      <c r="BQ125" s="69">
        <v>0</v>
      </c>
      <c r="BR125" s="80">
        <v>0</v>
      </c>
      <c r="BS125" s="80">
        <v>0</v>
      </c>
      <c r="BT125" s="69">
        <v>0</v>
      </c>
      <c r="BU125" s="69">
        <v>0</v>
      </c>
      <c r="BV125" s="80">
        <v>0</v>
      </c>
      <c r="BW125" s="80">
        <v>0</v>
      </c>
      <c r="BX125" s="69">
        <v>0</v>
      </c>
      <c r="BY125" s="69">
        <v>0</v>
      </c>
      <c r="BZ125" s="80">
        <v>0</v>
      </c>
      <c r="CA125" s="80">
        <v>0</v>
      </c>
      <c r="CB125" s="69">
        <v>0</v>
      </c>
      <c r="CC125" s="69">
        <v>0</v>
      </c>
      <c r="CD125" s="80">
        <v>0</v>
      </c>
      <c r="CE125" s="80">
        <v>0</v>
      </c>
      <c r="CF125" s="69">
        <v>0</v>
      </c>
      <c r="CG125" s="69">
        <v>0</v>
      </c>
      <c r="CH125" s="80">
        <v>0</v>
      </c>
      <c r="CI125" s="80">
        <v>0</v>
      </c>
      <c r="CJ125" s="69">
        <v>28</v>
      </c>
      <c r="CK125" s="69">
        <v>0</v>
      </c>
      <c r="CL125" s="80">
        <v>38981</v>
      </c>
      <c r="CM125" s="80">
        <v>0</v>
      </c>
      <c r="CN125" s="67" t="s">
        <v>620</v>
      </c>
      <c r="CO125" s="67" t="s">
        <v>621</v>
      </c>
      <c r="CP125" s="67" t="s">
        <v>514</v>
      </c>
      <c r="CQ125" s="67" t="s">
        <v>514</v>
      </c>
      <c r="CR125" s="67" t="s">
        <v>514</v>
      </c>
      <c r="CS125" s="67" t="s">
        <v>514</v>
      </c>
      <c r="CT125" s="68">
        <v>45951</v>
      </c>
      <c r="CU125" s="67" t="s">
        <v>727</v>
      </c>
      <c r="CV125" s="67" t="s">
        <v>724</v>
      </c>
      <c r="CW125" s="68" t="s">
        <v>168</v>
      </c>
      <c r="CX125" s="68">
        <v>45756</v>
      </c>
      <c r="CY125" s="67" t="s">
        <v>721</v>
      </c>
      <c r="CZ125" s="67" t="s">
        <v>730</v>
      </c>
      <c r="DA125" s="67" t="s">
        <v>753</v>
      </c>
      <c r="DB125" s="81">
        <v>4627615.0599999996</v>
      </c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</row>
    <row r="126" spans="2:1477" s="69" customFormat="1">
      <c r="B126" s="67" t="s">
        <v>3</v>
      </c>
      <c r="C126" s="67" t="s">
        <v>290</v>
      </c>
      <c r="D126" s="67" t="s">
        <v>291</v>
      </c>
      <c r="E126" s="68">
        <v>45233</v>
      </c>
      <c r="F126" s="67" t="s">
        <v>727</v>
      </c>
      <c r="G126" s="158" t="s">
        <v>725</v>
      </c>
      <c r="H126" s="187">
        <v>3</v>
      </c>
      <c r="I126" s="69">
        <v>5</v>
      </c>
      <c r="J126" s="69">
        <v>182</v>
      </c>
      <c r="K126" s="69">
        <v>306</v>
      </c>
      <c r="L126" s="69">
        <v>303</v>
      </c>
      <c r="M126" s="186">
        <f t="shared" si="51"/>
        <v>1.0879120879120878</v>
      </c>
      <c r="N126" s="69">
        <f t="shared" si="52"/>
        <v>1</v>
      </c>
      <c r="O126" s="69">
        <v>3</v>
      </c>
      <c r="P126" s="69">
        <v>0</v>
      </c>
      <c r="Q126" s="69">
        <v>0</v>
      </c>
      <c r="R126" s="69">
        <v>105</v>
      </c>
      <c r="S126" s="69">
        <v>19</v>
      </c>
      <c r="T126" s="190">
        <v>4285836</v>
      </c>
      <c r="U126" s="190">
        <v>50000</v>
      </c>
      <c r="V126" s="190">
        <v>4235836</v>
      </c>
      <c r="W126" s="190">
        <v>4430549</v>
      </c>
      <c r="X126" s="190">
        <v>4413846</v>
      </c>
      <c r="Y126" s="190">
        <v>0</v>
      </c>
      <c r="Z126" s="190">
        <v>0</v>
      </c>
      <c r="AA126" s="190">
        <v>0</v>
      </c>
      <c r="AB126" s="190">
        <v>4413846</v>
      </c>
      <c r="AC126" s="190">
        <v>4401052</v>
      </c>
      <c r="AD126" s="186">
        <f t="shared" si="53"/>
        <v>1.0390043429443443</v>
      </c>
      <c r="AE126" s="69">
        <f t="shared" si="54"/>
        <v>1</v>
      </c>
      <c r="AF126" s="80">
        <v>-9192</v>
      </c>
      <c r="AG126" s="69">
        <v>144713</v>
      </c>
      <c r="AH126" s="69">
        <v>79</v>
      </c>
      <c r="AI126" s="69">
        <v>26</v>
      </c>
      <c r="AJ126" s="69">
        <v>0</v>
      </c>
      <c r="AK126" s="69">
        <v>0</v>
      </c>
      <c r="AL126" s="80">
        <v>0</v>
      </c>
      <c r="AM126" s="80">
        <v>0</v>
      </c>
      <c r="AN126" s="69">
        <v>0</v>
      </c>
      <c r="AO126" s="69">
        <v>0</v>
      </c>
      <c r="AP126" s="80">
        <v>85267</v>
      </c>
      <c r="AQ126" s="80">
        <v>0</v>
      </c>
      <c r="AR126" s="69">
        <v>0</v>
      </c>
      <c r="AS126" s="69">
        <v>0</v>
      </c>
      <c r="AT126" s="80">
        <v>0</v>
      </c>
      <c r="AU126" s="80">
        <v>0</v>
      </c>
      <c r="AV126" s="69">
        <v>0</v>
      </c>
      <c r="AW126" s="69">
        <v>0</v>
      </c>
      <c r="AX126" s="80">
        <v>0</v>
      </c>
      <c r="AY126" s="80">
        <v>0</v>
      </c>
      <c r="AZ126" s="69">
        <v>0</v>
      </c>
      <c r="BA126" s="69">
        <v>0</v>
      </c>
      <c r="BB126" s="80">
        <v>0</v>
      </c>
      <c r="BC126" s="80">
        <v>0</v>
      </c>
      <c r="BD126" s="69">
        <v>0</v>
      </c>
      <c r="BE126" s="69">
        <v>0</v>
      </c>
      <c r="BF126" s="80">
        <v>4354</v>
      </c>
      <c r="BG126" s="80">
        <v>0</v>
      </c>
      <c r="BH126" s="69">
        <v>0</v>
      </c>
      <c r="BI126" s="69">
        <v>0</v>
      </c>
      <c r="BJ126" s="80">
        <v>0</v>
      </c>
      <c r="BK126" s="80">
        <v>0</v>
      </c>
      <c r="BL126" s="69">
        <v>0</v>
      </c>
      <c r="BM126" s="69">
        <v>0</v>
      </c>
      <c r="BN126" s="80">
        <v>0</v>
      </c>
      <c r="BO126" s="80">
        <v>0</v>
      </c>
      <c r="BP126" s="69">
        <v>0</v>
      </c>
      <c r="BQ126" s="69">
        <v>0</v>
      </c>
      <c r="BR126" s="80">
        <v>0</v>
      </c>
      <c r="BS126" s="80">
        <v>0</v>
      </c>
      <c r="BT126" s="69">
        <v>0</v>
      </c>
      <c r="BU126" s="69">
        <v>0</v>
      </c>
      <c r="BV126" s="80">
        <v>0</v>
      </c>
      <c r="BW126" s="80">
        <v>0</v>
      </c>
      <c r="BX126" s="69">
        <v>0</v>
      </c>
      <c r="BY126" s="69">
        <v>19</v>
      </c>
      <c r="BZ126" s="80">
        <v>55844</v>
      </c>
      <c r="CA126" s="80">
        <v>55844</v>
      </c>
      <c r="CB126" s="69">
        <v>0</v>
      </c>
      <c r="CC126" s="69">
        <v>0</v>
      </c>
      <c r="CD126" s="80">
        <v>0</v>
      </c>
      <c r="CE126" s="80">
        <v>0</v>
      </c>
      <c r="CF126" s="69">
        <v>0</v>
      </c>
      <c r="CG126" s="69">
        <v>0</v>
      </c>
      <c r="CH126" s="80">
        <v>0</v>
      </c>
      <c r="CI126" s="80">
        <v>0</v>
      </c>
      <c r="CJ126" s="69">
        <v>0</v>
      </c>
      <c r="CK126" s="69">
        <v>19</v>
      </c>
      <c r="CL126" s="80">
        <v>145465</v>
      </c>
      <c r="CM126" s="80">
        <v>55844</v>
      </c>
      <c r="CN126" s="67" t="s">
        <v>622</v>
      </c>
      <c r="CO126" s="67" t="s">
        <v>623</v>
      </c>
      <c r="CP126" s="67" t="s">
        <v>514</v>
      </c>
      <c r="CQ126" s="67" t="s">
        <v>514</v>
      </c>
      <c r="CR126" s="67" t="s">
        <v>514</v>
      </c>
      <c r="CS126" s="67" t="s">
        <v>514</v>
      </c>
      <c r="CT126" s="68">
        <v>45960</v>
      </c>
      <c r="CU126" s="67" t="s">
        <v>727</v>
      </c>
      <c r="CV126" s="67" t="s">
        <v>724</v>
      </c>
      <c r="CW126" s="68" t="s">
        <v>168</v>
      </c>
      <c r="CX126" s="68">
        <v>45824</v>
      </c>
      <c r="CY126" s="67" t="s">
        <v>721</v>
      </c>
      <c r="CZ126" s="67" t="s">
        <v>730</v>
      </c>
      <c r="DA126" s="67" t="s">
        <v>756</v>
      </c>
      <c r="DB126" s="81">
        <v>4697027.08</v>
      </c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</row>
    <row r="127" spans="2:1477" s="69" customFormat="1">
      <c r="B127" s="67" t="s">
        <v>3</v>
      </c>
      <c r="C127" s="67" t="s">
        <v>292</v>
      </c>
      <c r="D127" s="67" t="s">
        <v>293</v>
      </c>
      <c r="E127" s="68">
        <v>45296</v>
      </c>
      <c r="F127" s="67" t="s">
        <v>729</v>
      </c>
      <c r="G127" s="158" t="s">
        <v>725</v>
      </c>
      <c r="H127" s="187">
        <v>2</v>
      </c>
      <c r="I127" s="69">
        <v>2</v>
      </c>
      <c r="J127" s="69">
        <v>274</v>
      </c>
      <c r="K127" s="69">
        <v>356</v>
      </c>
      <c r="L127" s="69">
        <v>355</v>
      </c>
      <c r="M127" s="186">
        <f t="shared" si="51"/>
        <v>1.0912408759124088</v>
      </c>
      <c r="N127" s="69">
        <f t="shared" si="52"/>
        <v>1</v>
      </c>
      <c r="O127" s="69">
        <v>1</v>
      </c>
      <c r="P127" s="69">
        <v>0</v>
      </c>
      <c r="Q127" s="69">
        <v>0</v>
      </c>
      <c r="R127" s="69">
        <v>82</v>
      </c>
      <c r="S127" s="69">
        <v>0</v>
      </c>
      <c r="T127" s="190">
        <v>4881711</v>
      </c>
      <c r="U127" s="190">
        <v>57650</v>
      </c>
      <c r="V127" s="190">
        <v>4824061</v>
      </c>
      <c r="W127" s="190">
        <v>4893014</v>
      </c>
      <c r="X127" s="190">
        <v>4759434</v>
      </c>
      <c r="Y127" s="190">
        <v>0</v>
      </c>
      <c r="Z127" s="190">
        <v>0</v>
      </c>
      <c r="AA127" s="190">
        <v>0</v>
      </c>
      <c r="AB127" s="190">
        <v>4759434</v>
      </c>
      <c r="AC127" s="190">
        <v>4740765</v>
      </c>
      <c r="AD127" s="186">
        <f t="shared" si="53"/>
        <v>0.98273321999866914</v>
      </c>
      <c r="AE127" s="69">
        <f t="shared" si="54"/>
        <v>1</v>
      </c>
      <c r="AF127" s="80">
        <v>-5116</v>
      </c>
      <c r="AG127" s="69">
        <v>11303</v>
      </c>
      <c r="AH127" s="69">
        <v>40</v>
      </c>
      <c r="AI127" s="69">
        <v>16</v>
      </c>
      <c r="AJ127" s="69">
        <v>0</v>
      </c>
      <c r="AK127" s="69">
        <v>0</v>
      </c>
      <c r="AL127" s="80">
        <v>0</v>
      </c>
      <c r="AM127" s="80">
        <v>0</v>
      </c>
      <c r="AN127" s="69">
        <v>0</v>
      </c>
      <c r="AO127" s="69">
        <v>0</v>
      </c>
      <c r="AP127" s="80">
        <v>23092</v>
      </c>
      <c r="AQ127" s="80">
        <v>0</v>
      </c>
      <c r="AR127" s="69">
        <v>0</v>
      </c>
      <c r="AS127" s="69">
        <v>0</v>
      </c>
      <c r="AT127" s="80">
        <v>0</v>
      </c>
      <c r="AU127" s="80">
        <v>0</v>
      </c>
      <c r="AV127" s="69">
        <v>0</v>
      </c>
      <c r="AW127" s="69">
        <v>0</v>
      </c>
      <c r="AX127" s="80">
        <v>0</v>
      </c>
      <c r="AY127" s="80">
        <v>0</v>
      </c>
      <c r="AZ127" s="69">
        <v>0</v>
      </c>
      <c r="BA127" s="69">
        <v>0</v>
      </c>
      <c r="BB127" s="80">
        <v>0</v>
      </c>
      <c r="BC127" s="80">
        <v>0</v>
      </c>
      <c r="BD127" s="69">
        <v>0</v>
      </c>
      <c r="BE127" s="69">
        <v>0</v>
      </c>
      <c r="BF127" s="80">
        <v>0</v>
      </c>
      <c r="BG127" s="80">
        <v>0</v>
      </c>
      <c r="BH127" s="69">
        <v>0</v>
      </c>
      <c r="BI127" s="69">
        <v>0</v>
      </c>
      <c r="BJ127" s="80">
        <v>0</v>
      </c>
      <c r="BK127" s="80">
        <v>0</v>
      </c>
      <c r="BL127" s="69">
        <v>0</v>
      </c>
      <c r="BM127" s="69">
        <v>0</v>
      </c>
      <c r="BN127" s="80">
        <v>0</v>
      </c>
      <c r="BO127" s="80">
        <v>0</v>
      </c>
      <c r="BP127" s="69">
        <v>0</v>
      </c>
      <c r="BQ127" s="69">
        <v>0</v>
      </c>
      <c r="BR127" s="80">
        <v>0</v>
      </c>
      <c r="BS127" s="80">
        <v>0</v>
      </c>
      <c r="BT127" s="69">
        <v>0</v>
      </c>
      <c r="BU127" s="69">
        <v>0</v>
      </c>
      <c r="BV127" s="80">
        <v>0</v>
      </c>
      <c r="BW127" s="80">
        <v>0</v>
      </c>
      <c r="BX127" s="69">
        <v>0</v>
      </c>
      <c r="BY127" s="69">
        <v>0</v>
      </c>
      <c r="BZ127" s="80">
        <v>0</v>
      </c>
      <c r="CA127" s="80">
        <v>0</v>
      </c>
      <c r="CB127" s="69">
        <v>26</v>
      </c>
      <c r="CC127" s="69">
        <v>0</v>
      </c>
      <c r="CD127" s="80">
        <v>0</v>
      </c>
      <c r="CE127" s="80">
        <v>0</v>
      </c>
      <c r="CF127" s="69">
        <v>0</v>
      </c>
      <c r="CG127" s="69">
        <v>0</v>
      </c>
      <c r="CH127" s="80">
        <v>0</v>
      </c>
      <c r="CI127" s="80">
        <v>0</v>
      </c>
      <c r="CJ127" s="69">
        <v>26</v>
      </c>
      <c r="CK127" s="69">
        <v>0</v>
      </c>
      <c r="CL127" s="80">
        <v>23092</v>
      </c>
      <c r="CM127" s="80">
        <v>0</v>
      </c>
      <c r="CN127" s="67" t="s">
        <v>624</v>
      </c>
      <c r="CO127" s="67" t="s">
        <v>625</v>
      </c>
      <c r="CP127" s="67" t="s">
        <v>514</v>
      </c>
      <c r="CQ127" s="67" t="s">
        <v>514</v>
      </c>
      <c r="CR127" s="67" t="s">
        <v>514</v>
      </c>
      <c r="CS127" s="67" t="s">
        <v>514</v>
      </c>
      <c r="CT127" s="68">
        <v>45839</v>
      </c>
      <c r="CU127" s="67" t="s">
        <v>723</v>
      </c>
      <c r="CV127" s="67" t="s">
        <v>724</v>
      </c>
      <c r="CW127" s="68" t="s">
        <v>168</v>
      </c>
      <c r="CX127" s="68">
        <v>45764</v>
      </c>
      <c r="CY127" s="67" t="s">
        <v>721</v>
      </c>
      <c r="CZ127" s="67" t="s">
        <v>730</v>
      </c>
      <c r="DA127" s="67" t="s">
        <v>753</v>
      </c>
      <c r="DB127" s="81">
        <v>5716819.0999999996</v>
      </c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</row>
    <row r="128" spans="2:1477" s="69" customFormat="1">
      <c r="B128" s="67" t="s">
        <v>3</v>
      </c>
      <c r="C128" s="67" t="s">
        <v>294</v>
      </c>
      <c r="D128" s="67" t="s">
        <v>295</v>
      </c>
      <c r="E128" s="68">
        <v>45324</v>
      </c>
      <c r="F128" s="67" t="s">
        <v>729</v>
      </c>
      <c r="G128" s="158" t="s">
        <v>725</v>
      </c>
      <c r="H128" s="187">
        <v>3</v>
      </c>
      <c r="I128" s="69">
        <v>3</v>
      </c>
      <c r="J128" s="69">
        <v>233</v>
      </c>
      <c r="K128" s="69">
        <v>271</v>
      </c>
      <c r="L128" s="69">
        <v>240</v>
      </c>
      <c r="M128" s="186">
        <f t="shared" si="51"/>
        <v>0.79399141630901282</v>
      </c>
      <c r="N128" s="69">
        <f t="shared" si="52"/>
        <v>1</v>
      </c>
      <c r="O128" s="69">
        <v>31</v>
      </c>
      <c r="P128" s="69">
        <v>0</v>
      </c>
      <c r="Q128" s="69">
        <v>0</v>
      </c>
      <c r="R128" s="69">
        <v>55</v>
      </c>
      <c r="S128" s="69">
        <v>-17</v>
      </c>
      <c r="T128" s="190">
        <v>6226524</v>
      </c>
      <c r="U128" s="190">
        <v>63037</v>
      </c>
      <c r="V128" s="190">
        <v>6163487</v>
      </c>
      <c r="W128" s="190">
        <v>6395874</v>
      </c>
      <c r="X128" s="190">
        <v>6393098</v>
      </c>
      <c r="Y128" s="190">
        <v>0</v>
      </c>
      <c r="Z128" s="190">
        <v>0</v>
      </c>
      <c r="AA128" s="190">
        <v>0</v>
      </c>
      <c r="AB128" s="190">
        <v>6393098</v>
      </c>
      <c r="AC128" s="190">
        <v>6379878</v>
      </c>
      <c r="AD128" s="186">
        <f t="shared" si="53"/>
        <v>1.0351085351522604</v>
      </c>
      <c r="AE128" s="69">
        <f t="shared" si="54"/>
        <v>1</v>
      </c>
      <c r="AF128" s="80">
        <v>-5542</v>
      </c>
      <c r="AG128" s="69">
        <v>169350</v>
      </c>
      <c r="AH128" s="69">
        <v>38</v>
      </c>
      <c r="AI128" s="69">
        <v>17</v>
      </c>
      <c r="AJ128" s="69">
        <v>0</v>
      </c>
      <c r="AK128" s="69">
        <v>0</v>
      </c>
      <c r="AL128" s="80">
        <v>103394</v>
      </c>
      <c r="AM128" s="80">
        <v>103394</v>
      </c>
      <c r="AN128" s="69">
        <v>0</v>
      </c>
      <c r="AO128" s="69">
        <v>0</v>
      </c>
      <c r="AP128" s="80">
        <v>59105</v>
      </c>
      <c r="AQ128" s="80">
        <v>0</v>
      </c>
      <c r="AR128" s="69">
        <v>0</v>
      </c>
      <c r="AS128" s="69">
        <v>0</v>
      </c>
      <c r="AT128" s="80">
        <v>0</v>
      </c>
      <c r="AU128" s="80">
        <v>0</v>
      </c>
      <c r="AV128" s="69">
        <v>0</v>
      </c>
      <c r="AW128" s="69">
        <v>0</v>
      </c>
      <c r="AX128" s="80">
        <v>0</v>
      </c>
      <c r="AY128" s="80">
        <v>0</v>
      </c>
      <c r="AZ128" s="69">
        <v>0</v>
      </c>
      <c r="BA128" s="69">
        <v>0</v>
      </c>
      <c r="BB128" s="80">
        <v>0</v>
      </c>
      <c r="BC128" s="80">
        <v>0</v>
      </c>
      <c r="BD128" s="69">
        <v>0</v>
      </c>
      <c r="BE128" s="69">
        <v>0</v>
      </c>
      <c r="BF128" s="80">
        <v>0</v>
      </c>
      <c r="BG128" s="80">
        <v>0</v>
      </c>
      <c r="BH128" s="69">
        <v>0</v>
      </c>
      <c r="BI128" s="69">
        <v>0</v>
      </c>
      <c r="BJ128" s="80">
        <v>0</v>
      </c>
      <c r="BK128" s="80">
        <v>0</v>
      </c>
      <c r="BL128" s="69">
        <v>0</v>
      </c>
      <c r="BM128" s="69">
        <v>0</v>
      </c>
      <c r="BN128" s="80">
        <v>0</v>
      </c>
      <c r="BO128" s="80">
        <v>0</v>
      </c>
      <c r="BP128" s="69">
        <v>0</v>
      </c>
      <c r="BQ128" s="69">
        <v>0</v>
      </c>
      <c r="BR128" s="80">
        <v>0</v>
      </c>
      <c r="BS128" s="80">
        <v>0</v>
      </c>
      <c r="BT128" s="69">
        <v>0</v>
      </c>
      <c r="BU128" s="69">
        <v>0</v>
      </c>
      <c r="BV128" s="80">
        <v>0</v>
      </c>
      <c r="BW128" s="80">
        <v>0</v>
      </c>
      <c r="BX128" s="69">
        <v>0</v>
      </c>
      <c r="BY128" s="69">
        <v>0</v>
      </c>
      <c r="BZ128" s="80">
        <v>0</v>
      </c>
      <c r="CA128" s="80">
        <v>0</v>
      </c>
      <c r="CB128" s="69">
        <v>0</v>
      </c>
      <c r="CC128" s="69">
        <v>0</v>
      </c>
      <c r="CD128" s="80">
        <v>0</v>
      </c>
      <c r="CE128" s="80">
        <v>0</v>
      </c>
      <c r="CF128" s="69">
        <v>0</v>
      </c>
      <c r="CG128" s="69">
        <v>0</v>
      </c>
      <c r="CH128" s="80">
        <v>0</v>
      </c>
      <c r="CI128" s="80">
        <v>0</v>
      </c>
      <c r="CJ128" s="69">
        <v>0</v>
      </c>
      <c r="CK128" s="69">
        <v>0</v>
      </c>
      <c r="CL128" s="80">
        <v>162498</v>
      </c>
      <c r="CM128" s="80">
        <v>103394</v>
      </c>
      <c r="CN128" s="67" t="s">
        <v>618</v>
      </c>
      <c r="CO128" s="67" t="s">
        <v>619</v>
      </c>
      <c r="CP128" s="67" t="s">
        <v>514</v>
      </c>
      <c r="CQ128" s="67" t="s">
        <v>514</v>
      </c>
      <c r="CR128" s="67" t="s">
        <v>514</v>
      </c>
      <c r="CS128" s="67" t="s">
        <v>514</v>
      </c>
      <c r="CT128" s="68">
        <v>45994</v>
      </c>
      <c r="CU128" s="67" t="s">
        <v>727</v>
      </c>
      <c r="CV128" s="67" t="s">
        <v>724</v>
      </c>
      <c r="CW128" s="68" t="s">
        <v>168</v>
      </c>
      <c r="CX128" s="68">
        <v>45756</v>
      </c>
      <c r="CY128" s="67" t="s">
        <v>721</v>
      </c>
      <c r="CZ128" s="67" t="s">
        <v>730</v>
      </c>
      <c r="DA128" s="67" t="s">
        <v>754</v>
      </c>
      <c r="DB128" s="81">
        <v>6625403.9000000004</v>
      </c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</row>
    <row r="129" spans="2:1477" s="69" customFormat="1">
      <c r="B129" s="67" t="s">
        <v>3</v>
      </c>
      <c r="C129" s="67" t="s">
        <v>296</v>
      </c>
      <c r="D129" s="67" t="s">
        <v>297</v>
      </c>
      <c r="E129" s="68">
        <v>45485</v>
      </c>
      <c r="F129" s="67" t="s">
        <v>723</v>
      </c>
      <c r="G129" s="158" t="s">
        <v>730</v>
      </c>
      <c r="H129" s="187">
        <v>1</v>
      </c>
      <c r="I129" s="69">
        <v>1</v>
      </c>
      <c r="J129" s="69">
        <v>180</v>
      </c>
      <c r="K129" s="69">
        <v>262</v>
      </c>
      <c r="L129" s="69">
        <v>260</v>
      </c>
      <c r="M129" s="186">
        <f t="shared" si="51"/>
        <v>0.98888888888888893</v>
      </c>
      <c r="N129" s="69">
        <f t="shared" si="52"/>
        <v>1</v>
      </c>
      <c r="O129" s="69">
        <v>2</v>
      </c>
      <c r="P129" s="69">
        <v>0</v>
      </c>
      <c r="Q129" s="69">
        <v>0</v>
      </c>
      <c r="R129" s="69">
        <v>82</v>
      </c>
      <c r="S129" s="69">
        <v>0</v>
      </c>
      <c r="T129" s="190">
        <v>3966137</v>
      </c>
      <c r="U129" s="190">
        <v>50000</v>
      </c>
      <c r="V129" s="190">
        <v>3916137</v>
      </c>
      <c r="W129" s="190">
        <v>3985889</v>
      </c>
      <c r="X129" s="190">
        <v>3958991</v>
      </c>
      <c r="Y129" s="190">
        <v>0</v>
      </c>
      <c r="Z129" s="190">
        <v>0</v>
      </c>
      <c r="AA129" s="190">
        <v>0</v>
      </c>
      <c r="AB129" s="190">
        <v>3958991</v>
      </c>
      <c r="AC129" s="190">
        <v>3953275</v>
      </c>
      <c r="AD129" s="186">
        <f t="shared" si="53"/>
        <v>1.0094833250215709</v>
      </c>
      <c r="AE129" s="69">
        <f t="shared" si="54"/>
        <v>1</v>
      </c>
      <c r="AF129" s="80">
        <v>-5716</v>
      </c>
      <c r="AG129" s="69">
        <v>19752</v>
      </c>
      <c r="AH129" s="69">
        <v>60</v>
      </c>
      <c r="AI129" s="69">
        <v>22</v>
      </c>
      <c r="AJ129" s="69">
        <v>0</v>
      </c>
      <c r="AK129" s="69">
        <v>0</v>
      </c>
      <c r="AL129" s="80">
        <v>0</v>
      </c>
      <c r="AM129" s="80">
        <v>0</v>
      </c>
      <c r="AN129" s="69">
        <v>0</v>
      </c>
      <c r="AO129" s="69">
        <v>0</v>
      </c>
      <c r="AP129" s="80">
        <v>19752</v>
      </c>
      <c r="AQ129" s="80">
        <v>0</v>
      </c>
      <c r="AR129" s="69">
        <v>0</v>
      </c>
      <c r="AS129" s="69">
        <v>0</v>
      </c>
      <c r="AT129" s="80">
        <v>0</v>
      </c>
      <c r="AU129" s="80">
        <v>0</v>
      </c>
      <c r="AV129" s="69">
        <v>0</v>
      </c>
      <c r="AW129" s="69">
        <v>0</v>
      </c>
      <c r="AX129" s="80">
        <v>0</v>
      </c>
      <c r="AY129" s="80">
        <v>0</v>
      </c>
      <c r="AZ129" s="69">
        <v>0</v>
      </c>
      <c r="BA129" s="69">
        <v>0</v>
      </c>
      <c r="BB129" s="80">
        <v>0</v>
      </c>
      <c r="BC129" s="80">
        <v>0</v>
      </c>
      <c r="BD129" s="69">
        <v>0</v>
      </c>
      <c r="BE129" s="69">
        <v>0</v>
      </c>
      <c r="BF129" s="80">
        <v>0</v>
      </c>
      <c r="BG129" s="80">
        <v>0</v>
      </c>
      <c r="BH129" s="69">
        <v>0</v>
      </c>
      <c r="BI129" s="69">
        <v>0</v>
      </c>
      <c r="BJ129" s="80">
        <v>0</v>
      </c>
      <c r="BK129" s="80">
        <v>0</v>
      </c>
      <c r="BL129" s="69">
        <v>0</v>
      </c>
      <c r="BM129" s="69">
        <v>0</v>
      </c>
      <c r="BN129" s="80">
        <v>0</v>
      </c>
      <c r="BO129" s="80">
        <v>0</v>
      </c>
      <c r="BP129" s="69">
        <v>0</v>
      </c>
      <c r="BQ129" s="69">
        <v>0</v>
      </c>
      <c r="BR129" s="80">
        <v>0</v>
      </c>
      <c r="BS129" s="80">
        <v>0</v>
      </c>
      <c r="BT129" s="69">
        <v>0</v>
      </c>
      <c r="BU129" s="69">
        <v>0</v>
      </c>
      <c r="BV129" s="80">
        <v>0</v>
      </c>
      <c r="BW129" s="80">
        <v>0</v>
      </c>
      <c r="BX129" s="69">
        <v>0</v>
      </c>
      <c r="BY129" s="69">
        <v>0</v>
      </c>
      <c r="BZ129" s="80">
        <v>0</v>
      </c>
      <c r="CA129" s="80">
        <v>0</v>
      </c>
      <c r="CB129" s="69">
        <v>0</v>
      </c>
      <c r="CC129" s="69">
        <v>0</v>
      </c>
      <c r="CD129" s="80">
        <v>0</v>
      </c>
      <c r="CE129" s="80">
        <v>0</v>
      </c>
      <c r="CF129" s="69">
        <v>0</v>
      </c>
      <c r="CG129" s="69">
        <v>0</v>
      </c>
      <c r="CH129" s="80">
        <v>0</v>
      </c>
      <c r="CI129" s="80">
        <v>0</v>
      </c>
      <c r="CJ129" s="69">
        <v>0</v>
      </c>
      <c r="CK129" s="69">
        <v>0</v>
      </c>
      <c r="CL129" s="80">
        <v>19752</v>
      </c>
      <c r="CM129" s="80">
        <v>0</v>
      </c>
      <c r="CN129" s="67" t="s">
        <v>620</v>
      </c>
      <c r="CO129" s="67" t="s">
        <v>621</v>
      </c>
      <c r="CP129" s="67" t="s">
        <v>514</v>
      </c>
      <c r="CQ129" s="67" t="s">
        <v>514</v>
      </c>
      <c r="CR129" s="67" t="s">
        <v>514</v>
      </c>
      <c r="CS129" s="67" t="s">
        <v>514</v>
      </c>
      <c r="CT129" s="68">
        <v>45929</v>
      </c>
      <c r="CU129" s="67" t="s">
        <v>723</v>
      </c>
      <c r="CV129" s="67" t="s">
        <v>724</v>
      </c>
      <c r="CW129" s="68" t="s">
        <v>168</v>
      </c>
      <c r="CX129" s="68">
        <v>45868</v>
      </c>
      <c r="CY129" s="67" t="s">
        <v>723</v>
      </c>
      <c r="CZ129" s="67" t="s">
        <v>724</v>
      </c>
      <c r="DA129" s="67" t="s">
        <v>754</v>
      </c>
      <c r="DB129" s="81">
        <v>4276093.3499999996</v>
      </c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</row>
    <row r="130" spans="2:1477" s="69" customFormat="1">
      <c r="B130" s="67" t="s">
        <v>3</v>
      </c>
      <c r="C130" s="67" t="s">
        <v>626</v>
      </c>
      <c r="D130" s="67" t="s">
        <v>758</v>
      </c>
      <c r="E130" s="68">
        <v>45485</v>
      </c>
      <c r="F130" s="67" t="s">
        <v>723</v>
      </c>
      <c r="G130" s="158" t="s">
        <v>730</v>
      </c>
      <c r="H130" s="187">
        <v>2</v>
      </c>
      <c r="I130" s="69">
        <v>0</v>
      </c>
      <c r="J130" s="69">
        <v>185</v>
      </c>
      <c r="K130" s="69">
        <v>224</v>
      </c>
      <c r="L130" s="69">
        <v>215</v>
      </c>
      <c r="M130" s="186">
        <f t="shared" si="51"/>
        <v>0.9513513513513514</v>
      </c>
      <c r="N130" s="69">
        <f t="shared" si="52"/>
        <v>1</v>
      </c>
      <c r="O130" s="69">
        <v>9</v>
      </c>
      <c r="P130" s="69">
        <v>0</v>
      </c>
      <c r="Q130" s="69">
        <v>0</v>
      </c>
      <c r="R130" s="69">
        <v>39</v>
      </c>
      <c r="S130" s="69">
        <v>0</v>
      </c>
      <c r="T130" s="190">
        <v>3198987</v>
      </c>
      <c r="U130" s="190">
        <v>50000</v>
      </c>
      <c r="V130" s="190">
        <v>3148987</v>
      </c>
      <c r="W130" s="190">
        <v>3198987</v>
      </c>
      <c r="X130" s="190">
        <v>3046918</v>
      </c>
      <c r="Y130" s="190">
        <v>0</v>
      </c>
      <c r="Z130" s="190">
        <v>0</v>
      </c>
      <c r="AA130" s="190">
        <v>0</v>
      </c>
      <c r="AB130" s="190">
        <v>3046918</v>
      </c>
      <c r="AC130" s="190">
        <v>3045966</v>
      </c>
      <c r="AD130" s="186">
        <f t="shared" si="53"/>
        <v>0.9672843997133046</v>
      </c>
      <c r="AE130" s="69">
        <f t="shared" si="54"/>
        <v>1</v>
      </c>
      <c r="AF130" s="80">
        <v>-952</v>
      </c>
      <c r="AG130" s="69">
        <v>0</v>
      </c>
      <c r="AH130" s="69">
        <v>18</v>
      </c>
      <c r="AI130" s="69">
        <v>21</v>
      </c>
      <c r="AJ130" s="69">
        <v>0</v>
      </c>
      <c r="AK130" s="69">
        <v>0</v>
      </c>
      <c r="AL130" s="80">
        <v>0</v>
      </c>
      <c r="AM130" s="80">
        <v>0</v>
      </c>
      <c r="AN130" s="69">
        <v>0</v>
      </c>
      <c r="AO130" s="69">
        <v>0</v>
      </c>
      <c r="AP130" s="80">
        <v>0</v>
      </c>
      <c r="AQ130" s="80">
        <v>0</v>
      </c>
      <c r="AR130" s="69">
        <v>0</v>
      </c>
      <c r="AS130" s="69">
        <v>0</v>
      </c>
      <c r="AT130" s="80">
        <v>0</v>
      </c>
      <c r="AU130" s="80">
        <v>0</v>
      </c>
      <c r="AV130" s="69">
        <v>0</v>
      </c>
      <c r="AW130" s="69">
        <v>0</v>
      </c>
      <c r="AX130" s="80">
        <v>0</v>
      </c>
      <c r="AY130" s="80">
        <v>0</v>
      </c>
      <c r="AZ130" s="69">
        <v>0</v>
      </c>
      <c r="BA130" s="69">
        <v>0</v>
      </c>
      <c r="BB130" s="80">
        <v>0</v>
      </c>
      <c r="BC130" s="80">
        <v>0</v>
      </c>
      <c r="BD130" s="69">
        <v>0</v>
      </c>
      <c r="BE130" s="69">
        <v>0</v>
      </c>
      <c r="BF130" s="80">
        <v>0</v>
      </c>
      <c r="BG130" s="80">
        <v>0</v>
      </c>
      <c r="BH130" s="69">
        <v>0</v>
      </c>
      <c r="BI130" s="69">
        <v>0</v>
      </c>
      <c r="BJ130" s="80">
        <v>0</v>
      </c>
      <c r="BK130" s="80">
        <v>0</v>
      </c>
      <c r="BL130" s="69">
        <v>0</v>
      </c>
      <c r="BM130" s="69">
        <v>0</v>
      </c>
      <c r="BN130" s="80">
        <v>0</v>
      </c>
      <c r="BO130" s="80">
        <v>0</v>
      </c>
      <c r="BP130" s="69">
        <v>0</v>
      </c>
      <c r="BQ130" s="69">
        <v>0</v>
      </c>
      <c r="BR130" s="80">
        <v>0</v>
      </c>
      <c r="BS130" s="80">
        <v>0</v>
      </c>
      <c r="BT130" s="69">
        <v>0</v>
      </c>
      <c r="BU130" s="69">
        <v>0</v>
      </c>
      <c r="BV130" s="80">
        <v>0</v>
      </c>
      <c r="BW130" s="80">
        <v>0</v>
      </c>
      <c r="BX130" s="69">
        <v>0</v>
      </c>
      <c r="BY130" s="69">
        <v>0</v>
      </c>
      <c r="BZ130" s="80">
        <v>0</v>
      </c>
      <c r="CA130" s="80">
        <v>0</v>
      </c>
      <c r="CB130" s="69">
        <v>0</v>
      </c>
      <c r="CC130" s="69">
        <v>0</v>
      </c>
      <c r="CD130" s="80">
        <v>0</v>
      </c>
      <c r="CE130" s="80">
        <v>0</v>
      </c>
      <c r="CF130" s="69">
        <v>0</v>
      </c>
      <c r="CG130" s="69">
        <v>0</v>
      </c>
      <c r="CH130" s="80">
        <v>0</v>
      </c>
      <c r="CI130" s="80">
        <v>0</v>
      </c>
      <c r="CJ130" s="69">
        <v>0</v>
      </c>
      <c r="CK130" s="69">
        <v>0</v>
      </c>
      <c r="CL130" s="80">
        <v>0</v>
      </c>
      <c r="CM130" s="80">
        <v>0</v>
      </c>
      <c r="CN130" s="67" t="s">
        <v>627</v>
      </c>
      <c r="CO130" s="67" t="s">
        <v>628</v>
      </c>
      <c r="CP130" s="67" t="s">
        <v>514</v>
      </c>
      <c r="CQ130" s="67" t="s">
        <v>514</v>
      </c>
      <c r="CR130" s="67" t="s">
        <v>514</v>
      </c>
      <c r="CS130" s="67" t="s">
        <v>514</v>
      </c>
      <c r="CT130" s="68">
        <v>45856</v>
      </c>
      <c r="CU130" s="67" t="s">
        <v>723</v>
      </c>
      <c r="CV130" s="67" t="s">
        <v>724</v>
      </c>
      <c r="CW130" s="68" t="s">
        <v>168</v>
      </c>
      <c r="CX130" s="68">
        <v>45827</v>
      </c>
      <c r="CY130" s="67" t="s">
        <v>721</v>
      </c>
      <c r="CZ130" s="67" t="s">
        <v>730</v>
      </c>
      <c r="DA130" s="67" t="s">
        <v>756</v>
      </c>
      <c r="DB130" s="81">
        <v>3443705</v>
      </c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</row>
    <row r="131" spans="2:1477" s="69" customFormat="1">
      <c r="B131" s="67" t="s">
        <v>3</v>
      </c>
      <c r="C131" s="67" t="s">
        <v>298</v>
      </c>
      <c r="D131" s="67" t="s">
        <v>299</v>
      </c>
      <c r="E131" s="68">
        <v>45324</v>
      </c>
      <c r="F131" s="67" t="s">
        <v>729</v>
      </c>
      <c r="G131" s="158" t="s">
        <v>725</v>
      </c>
      <c r="H131" s="187">
        <v>1</v>
      </c>
      <c r="I131" s="69">
        <v>1</v>
      </c>
      <c r="J131" s="69">
        <v>132</v>
      </c>
      <c r="K131" s="69">
        <v>174</v>
      </c>
      <c r="L131" s="69">
        <v>174</v>
      </c>
      <c r="M131" s="186">
        <f t="shared" si="51"/>
        <v>1</v>
      </c>
      <c r="N131" s="69">
        <f t="shared" si="52"/>
        <v>1</v>
      </c>
      <c r="O131" s="69">
        <v>0</v>
      </c>
      <c r="P131" s="69">
        <v>0</v>
      </c>
      <c r="Q131" s="69">
        <v>0</v>
      </c>
      <c r="R131" s="69">
        <v>42</v>
      </c>
      <c r="S131" s="69">
        <v>0</v>
      </c>
      <c r="T131" s="190">
        <v>1849000</v>
      </c>
      <c r="U131" s="190">
        <v>50000</v>
      </c>
      <c r="V131" s="190">
        <v>1799000</v>
      </c>
      <c r="W131" s="190">
        <v>1870772</v>
      </c>
      <c r="X131" s="190">
        <v>1768167</v>
      </c>
      <c r="Y131" s="190">
        <v>0</v>
      </c>
      <c r="Z131" s="190">
        <v>0</v>
      </c>
      <c r="AA131" s="190">
        <v>0</v>
      </c>
      <c r="AB131" s="190">
        <v>1768167</v>
      </c>
      <c r="AC131" s="190">
        <v>1768167</v>
      </c>
      <c r="AD131" s="186">
        <f t="shared" si="53"/>
        <v>0.9828610339077265</v>
      </c>
      <c r="AE131" s="69">
        <f t="shared" si="54"/>
        <v>1</v>
      </c>
      <c r="AF131" s="80">
        <v>0</v>
      </c>
      <c r="AG131" s="69">
        <v>21772</v>
      </c>
      <c r="AH131" s="69">
        <v>38</v>
      </c>
      <c r="AI131" s="69">
        <v>4</v>
      </c>
      <c r="AJ131" s="69">
        <v>0</v>
      </c>
      <c r="AK131" s="69">
        <v>0</v>
      </c>
      <c r="AL131" s="80">
        <v>4117</v>
      </c>
      <c r="AM131" s="80">
        <v>0</v>
      </c>
      <c r="AN131" s="69">
        <v>0</v>
      </c>
      <c r="AO131" s="69">
        <v>0</v>
      </c>
      <c r="AP131" s="80">
        <v>22787</v>
      </c>
      <c r="AQ131" s="80">
        <v>0</v>
      </c>
      <c r="AR131" s="69">
        <v>0</v>
      </c>
      <c r="AS131" s="69">
        <v>0</v>
      </c>
      <c r="AT131" s="80">
        <v>0</v>
      </c>
      <c r="AU131" s="80">
        <v>0</v>
      </c>
      <c r="AV131" s="69">
        <v>0</v>
      </c>
      <c r="AW131" s="69">
        <v>0</v>
      </c>
      <c r="AX131" s="80">
        <v>0</v>
      </c>
      <c r="AY131" s="80">
        <v>0</v>
      </c>
      <c r="AZ131" s="69">
        <v>0</v>
      </c>
      <c r="BA131" s="69">
        <v>0</v>
      </c>
      <c r="BB131" s="80">
        <v>0</v>
      </c>
      <c r="BC131" s="80">
        <v>0</v>
      </c>
      <c r="BD131" s="69">
        <v>0</v>
      </c>
      <c r="BE131" s="69">
        <v>0</v>
      </c>
      <c r="BF131" s="80">
        <v>0</v>
      </c>
      <c r="BG131" s="80">
        <v>0</v>
      </c>
      <c r="BH131" s="69">
        <v>0</v>
      </c>
      <c r="BI131" s="69">
        <v>0</v>
      </c>
      <c r="BJ131" s="80">
        <v>0</v>
      </c>
      <c r="BK131" s="80">
        <v>0</v>
      </c>
      <c r="BL131" s="69">
        <v>0</v>
      </c>
      <c r="BM131" s="69">
        <v>0</v>
      </c>
      <c r="BN131" s="80">
        <v>0</v>
      </c>
      <c r="BO131" s="80">
        <v>0</v>
      </c>
      <c r="BP131" s="69">
        <v>0</v>
      </c>
      <c r="BQ131" s="69">
        <v>0</v>
      </c>
      <c r="BR131" s="80">
        <v>0</v>
      </c>
      <c r="BS131" s="80">
        <v>0</v>
      </c>
      <c r="BT131" s="69">
        <v>0</v>
      </c>
      <c r="BU131" s="69">
        <v>0</v>
      </c>
      <c r="BV131" s="80">
        <v>0</v>
      </c>
      <c r="BW131" s="80">
        <v>0</v>
      </c>
      <c r="BX131" s="69">
        <v>0</v>
      </c>
      <c r="BY131" s="69">
        <v>0</v>
      </c>
      <c r="BZ131" s="80">
        <v>0</v>
      </c>
      <c r="CA131" s="80">
        <v>0</v>
      </c>
      <c r="CB131" s="69">
        <v>0</v>
      </c>
      <c r="CC131" s="69">
        <v>0</v>
      </c>
      <c r="CD131" s="80">
        <v>0</v>
      </c>
      <c r="CE131" s="80">
        <v>0</v>
      </c>
      <c r="CF131" s="69">
        <v>0</v>
      </c>
      <c r="CG131" s="69">
        <v>0</v>
      </c>
      <c r="CH131" s="80">
        <v>0</v>
      </c>
      <c r="CI131" s="80">
        <v>0</v>
      </c>
      <c r="CJ131" s="69">
        <v>0</v>
      </c>
      <c r="CK131" s="69">
        <v>0</v>
      </c>
      <c r="CL131" s="80">
        <v>26904</v>
      </c>
      <c r="CM131" s="80">
        <v>0</v>
      </c>
      <c r="CN131" s="67" t="s">
        <v>629</v>
      </c>
      <c r="CO131" s="67" t="s">
        <v>630</v>
      </c>
      <c r="CP131" s="67" t="s">
        <v>514</v>
      </c>
      <c r="CQ131" s="67" t="s">
        <v>514</v>
      </c>
      <c r="CR131" s="67" t="s">
        <v>514</v>
      </c>
      <c r="CS131" s="67" t="s">
        <v>514</v>
      </c>
      <c r="CT131" s="68">
        <v>45912</v>
      </c>
      <c r="CU131" s="67" t="s">
        <v>723</v>
      </c>
      <c r="CV131" s="67" t="s">
        <v>724</v>
      </c>
      <c r="CW131" s="68" t="s">
        <v>168</v>
      </c>
      <c r="CX131" s="68">
        <v>45840</v>
      </c>
      <c r="CY131" s="67" t="s">
        <v>723</v>
      </c>
      <c r="CZ131" s="67" t="s">
        <v>724</v>
      </c>
      <c r="DA131" s="67" t="s">
        <v>753</v>
      </c>
      <c r="DB131" s="81">
        <v>2011837.24</v>
      </c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</row>
    <row r="132" spans="2:1477" s="69" customFormat="1">
      <c r="B132" s="67" t="s">
        <v>3</v>
      </c>
      <c r="C132" s="67" t="s">
        <v>300</v>
      </c>
      <c r="D132" s="67" t="s">
        <v>301</v>
      </c>
      <c r="E132" s="68">
        <v>45541</v>
      </c>
      <c r="F132" s="67" t="s">
        <v>723</v>
      </c>
      <c r="G132" s="158" t="s">
        <v>730</v>
      </c>
      <c r="H132" s="187">
        <v>1</v>
      </c>
      <c r="I132" s="69">
        <v>1</v>
      </c>
      <c r="J132" s="69">
        <v>222</v>
      </c>
      <c r="K132" s="69">
        <v>278</v>
      </c>
      <c r="L132" s="69">
        <v>278</v>
      </c>
      <c r="M132" s="186">
        <f t="shared" si="51"/>
        <v>1</v>
      </c>
      <c r="N132" s="69">
        <f t="shared" si="52"/>
        <v>1</v>
      </c>
      <c r="O132" s="69">
        <v>0</v>
      </c>
      <c r="P132" s="69">
        <v>0</v>
      </c>
      <c r="Q132" s="69">
        <v>0</v>
      </c>
      <c r="R132" s="69">
        <v>56</v>
      </c>
      <c r="S132" s="69">
        <v>0</v>
      </c>
      <c r="T132" s="190">
        <v>3983900</v>
      </c>
      <c r="U132" s="190">
        <v>50853</v>
      </c>
      <c r="V132" s="190">
        <v>3933047</v>
      </c>
      <c r="W132" s="190">
        <v>4183008</v>
      </c>
      <c r="X132" s="190">
        <v>4262893</v>
      </c>
      <c r="Y132" s="190">
        <v>0</v>
      </c>
      <c r="Z132" s="190">
        <v>0</v>
      </c>
      <c r="AA132" s="190">
        <v>0</v>
      </c>
      <c r="AB132" s="190">
        <v>4262893</v>
      </c>
      <c r="AC132" s="190">
        <v>4262893</v>
      </c>
      <c r="AD132" s="186">
        <f t="shared" si="53"/>
        <v>1.0838652576488408</v>
      </c>
      <c r="AE132" s="69">
        <f t="shared" si="54"/>
        <v>1</v>
      </c>
      <c r="AF132" s="80">
        <v>0</v>
      </c>
      <c r="AG132" s="69">
        <v>199108</v>
      </c>
      <c r="AH132" s="69">
        <v>48</v>
      </c>
      <c r="AI132" s="69">
        <v>8</v>
      </c>
      <c r="AJ132" s="69">
        <v>0</v>
      </c>
      <c r="AK132" s="69">
        <v>0</v>
      </c>
      <c r="AL132" s="80">
        <v>0</v>
      </c>
      <c r="AM132" s="80">
        <v>0</v>
      </c>
      <c r="AN132" s="69">
        <v>0</v>
      </c>
      <c r="AO132" s="69">
        <v>0</v>
      </c>
      <c r="AP132" s="80">
        <v>0</v>
      </c>
      <c r="AQ132" s="80">
        <v>0</v>
      </c>
      <c r="AR132" s="69">
        <v>0</v>
      </c>
      <c r="AS132" s="69">
        <v>0</v>
      </c>
      <c r="AT132" s="80">
        <v>0</v>
      </c>
      <c r="AU132" s="80">
        <v>0</v>
      </c>
      <c r="AV132" s="69">
        <v>0</v>
      </c>
      <c r="AW132" s="69">
        <v>0</v>
      </c>
      <c r="AX132" s="80">
        <v>0</v>
      </c>
      <c r="AY132" s="80">
        <v>0</v>
      </c>
      <c r="AZ132" s="69">
        <v>0</v>
      </c>
      <c r="BA132" s="69">
        <v>0</v>
      </c>
      <c r="BB132" s="80">
        <v>0</v>
      </c>
      <c r="BC132" s="80">
        <v>0</v>
      </c>
      <c r="BD132" s="69">
        <v>0</v>
      </c>
      <c r="BE132" s="69">
        <v>0</v>
      </c>
      <c r="BF132" s="80">
        <v>177000</v>
      </c>
      <c r="BG132" s="80">
        <v>0</v>
      </c>
      <c r="BH132" s="69">
        <v>0</v>
      </c>
      <c r="BI132" s="69">
        <v>0</v>
      </c>
      <c r="BJ132" s="80">
        <v>0</v>
      </c>
      <c r="BK132" s="80">
        <v>0</v>
      </c>
      <c r="BL132" s="69">
        <v>0</v>
      </c>
      <c r="BM132" s="69">
        <v>0</v>
      </c>
      <c r="BN132" s="80">
        <v>0</v>
      </c>
      <c r="BO132" s="80">
        <v>0</v>
      </c>
      <c r="BP132" s="69">
        <v>0</v>
      </c>
      <c r="BQ132" s="69">
        <v>0</v>
      </c>
      <c r="BR132" s="80">
        <v>0</v>
      </c>
      <c r="BS132" s="80">
        <v>0</v>
      </c>
      <c r="BT132" s="69">
        <v>0</v>
      </c>
      <c r="BU132" s="69">
        <v>0</v>
      </c>
      <c r="BV132" s="80">
        <v>22108</v>
      </c>
      <c r="BW132" s="80">
        <v>0</v>
      </c>
      <c r="BX132" s="69">
        <v>0</v>
      </c>
      <c r="BY132" s="69">
        <v>0</v>
      </c>
      <c r="BZ132" s="80">
        <v>0</v>
      </c>
      <c r="CA132" s="80">
        <v>0</v>
      </c>
      <c r="CB132" s="69">
        <v>0</v>
      </c>
      <c r="CC132" s="69">
        <v>0</v>
      </c>
      <c r="CD132" s="80">
        <v>0</v>
      </c>
      <c r="CE132" s="80">
        <v>0</v>
      </c>
      <c r="CF132" s="69">
        <v>0</v>
      </c>
      <c r="CG132" s="69">
        <v>0</v>
      </c>
      <c r="CH132" s="80">
        <v>0</v>
      </c>
      <c r="CI132" s="80">
        <v>0</v>
      </c>
      <c r="CJ132" s="69">
        <v>0</v>
      </c>
      <c r="CK132" s="69">
        <v>0</v>
      </c>
      <c r="CL132" s="80">
        <v>199108</v>
      </c>
      <c r="CM132" s="80">
        <v>0</v>
      </c>
      <c r="CN132" s="67" t="s">
        <v>631</v>
      </c>
      <c r="CO132" s="67" t="s">
        <v>632</v>
      </c>
      <c r="CP132" s="67" t="s">
        <v>514</v>
      </c>
      <c r="CQ132" s="67" t="s">
        <v>514</v>
      </c>
      <c r="CR132" s="67" t="s">
        <v>514</v>
      </c>
      <c r="CS132" s="67" t="s">
        <v>514</v>
      </c>
      <c r="CT132" s="68">
        <v>46009</v>
      </c>
      <c r="CU132" s="67" t="s">
        <v>727</v>
      </c>
      <c r="CV132" s="67" t="s">
        <v>724</v>
      </c>
      <c r="CW132" s="68" t="s">
        <v>168</v>
      </c>
      <c r="CX132" s="68">
        <v>45961</v>
      </c>
      <c r="CY132" s="67" t="s">
        <v>727</v>
      </c>
      <c r="CZ132" s="67" t="s">
        <v>724</v>
      </c>
      <c r="DA132" s="67" t="s">
        <v>753</v>
      </c>
      <c r="DB132" s="81">
        <v>5126069.1100000003</v>
      </c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</row>
    <row r="133" spans="2:1477" s="69" customFormat="1">
      <c r="B133" s="67" t="s">
        <v>3</v>
      </c>
      <c r="C133" s="67" t="s">
        <v>302</v>
      </c>
      <c r="D133" s="67" t="s">
        <v>303</v>
      </c>
      <c r="E133" s="68">
        <v>45541</v>
      </c>
      <c r="F133" s="67" t="s">
        <v>723</v>
      </c>
      <c r="G133" s="158" t="s">
        <v>730</v>
      </c>
      <c r="H133" s="187">
        <v>1</v>
      </c>
      <c r="I133" s="69">
        <v>1</v>
      </c>
      <c r="J133" s="69">
        <v>262</v>
      </c>
      <c r="K133" s="69">
        <v>309</v>
      </c>
      <c r="L133" s="69">
        <v>294</v>
      </c>
      <c r="M133" s="186">
        <f t="shared" si="51"/>
        <v>0.9427480916030534</v>
      </c>
      <c r="N133" s="69">
        <f t="shared" si="52"/>
        <v>1</v>
      </c>
      <c r="O133" s="69">
        <v>15</v>
      </c>
      <c r="P133" s="69">
        <v>0</v>
      </c>
      <c r="Q133" s="69">
        <v>0</v>
      </c>
      <c r="R133" s="69">
        <v>47</v>
      </c>
      <c r="S133" s="69">
        <v>0</v>
      </c>
      <c r="T133" s="190">
        <v>2579048</v>
      </c>
      <c r="U133" s="190">
        <v>50000</v>
      </c>
      <c r="V133" s="190">
        <v>2529048</v>
      </c>
      <c r="W133" s="190">
        <v>2787519</v>
      </c>
      <c r="X133" s="190">
        <v>2747199</v>
      </c>
      <c r="Y133" s="190">
        <v>0</v>
      </c>
      <c r="Z133" s="190">
        <v>0</v>
      </c>
      <c r="AA133" s="190">
        <v>0</v>
      </c>
      <c r="AB133" s="190">
        <v>2747199</v>
      </c>
      <c r="AC133" s="190">
        <v>2747177</v>
      </c>
      <c r="AD133" s="186">
        <f t="shared" si="53"/>
        <v>1.0862494503860742</v>
      </c>
      <c r="AE133" s="69">
        <f t="shared" si="54"/>
        <v>1</v>
      </c>
      <c r="AF133" s="80">
        <v>-22</v>
      </c>
      <c r="AG133" s="69">
        <v>208471</v>
      </c>
      <c r="AH133" s="69">
        <v>38</v>
      </c>
      <c r="AI133" s="69">
        <v>9</v>
      </c>
      <c r="AJ133" s="69">
        <v>0</v>
      </c>
      <c r="AK133" s="69">
        <v>0</v>
      </c>
      <c r="AL133" s="80">
        <v>0</v>
      </c>
      <c r="AM133" s="80">
        <v>0</v>
      </c>
      <c r="AN133" s="69">
        <v>0</v>
      </c>
      <c r="AO133" s="69">
        <v>0</v>
      </c>
      <c r="AP133" s="80">
        <v>9697</v>
      </c>
      <c r="AQ133" s="80">
        <v>0</v>
      </c>
      <c r="AR133" s="69">
        <v>0</v>
      </c>
      <c r="AS133" s="69">
        <v>0</v>
      </c>
      <c r="AT133" s="80">
        <v>0</v>
      </c>
      <c r="AU133" s="80">
        <v>0</v>
      </c>
      <c r="AV133" s="69">
        <v>0</v>
      </c>
      <c r="AW133" s="69">
        <v>0</v>
      </c>
      <c r="AX133" s="80">
        <v>0</v>
      </c>
      <c r="AY133" s="80">
        <v>0</v>
      </c>
      <c r="AZ133" s="69">
        <v>0</v>
      </c>
      <c r="BA133" s="69">
        <v>0</v>
      </c>
      <c r="BB133" s="80">
        <v>0</v>
      </c>
      <c r="BC133" s="80">
        <v>0</v>
      </c>
      <c r="BD133" s="69">
        <v>0</v>
      </c>
      <c r="BE133" s="69">
        <v>0</v>
      </c>
      <c r="BF133" s="80">
        <v>0</v>
      </c>
      <c r="BG133" s="80">
        <v>0</v>
      </c>
      <c r="BH133" s="69">
        <v>0</v>
      </c>
      <c r="BI133" s="69">
        <v>0</v>
      </c>
      <c r="BJ133" s="80">
        <v>0</v>
      </c>
      <c r="BK133" s="80">
        <v>0</v>
      </c>
      <c r="BL133" s="69">
        <v>0</v>
      </c>
      <c r="BM133" s="69">
        <v>0</v>
      </c>
      <c r="BN133" s="80">
        <v>0</v>
      </c>
      <c r="BO133" s="80">
        <v>0</v>
      </c>
      <c r="BP133" s="69">
        <v>0</v>
      </c>
      <c r="BQ133" s="69">
        <v>0</v>
      </c>
      <c r="BR133" s="80">
        <v>0</v>
      </c>
      <c r="BS133" s="80">
        <v>0</v>
      </c>
      <c r="BT133" s="69">
        <v>0</v>
      </c>
      <c r="BU133" s="69">
        <v>0</v>
      </c>
      <c r="BV133" s="80">
        <v>208471</v>
      </c>
      <c r="BW133" s="80">
        <v>0</v>
      </c>
      <c r="BX133" s="69">
        <v>0</v>
      </c>
      <c r="BY133" s="69">
        <v>0</v>
      </c>
      <c r="BZ133" s="80">
        <v>0</v>
      </c>
      <c r="CA133" s="80">
        <v>0</v>
      </c>
      <c r="CB133" s="69">
        <v>0</v>
      </c>
      <c r="CC133" s="69">
        <v>0</v>
      </c>
      <c r="CD133" s="80">
        <v>0</v>
      </c>
      <c r="CE133" s="80">
        <v>0</v>
      </c>
      <c r="CF133" s="69">
        <v>0</v>
      </c>
      <c r="CG133" s="69">
        <v>0</v>
      </c>
      <c r="CH133" s="80">
        <v>0</v>
      </c>
      <c r="CI133" s="80">
        <v>0</v>
      </c>
      <c r="CJ133" s="69">
        <v>0</v>
      </c>
      <c r="CK133" s="69">
        <v>0</v>
      </c>
      <c r="CL133" s="80">
        <v>218168</v>
      </c>
      <c r="CM133" s="80">
        <v>0</v>
      </c>
      <c r="CN133" s="67" t="s">
        <v>585</v>
      </c>
      <c r="CO133" s="67" t="s">
        <v>586</v>
      </c>
      <c r="CP133" s="67" t="s">
        <v>514</v>
      </c>
      <c r="CQ133" s="67" t="s">
        <v>514</v>
      </c>
      <c r="CR133" s="67" t="s">
        <v>514</v>
      </c>
      <c r="CS133" s="67" t="s">
        <v>514</v>
      </c>
      <c r="CT133" s="68">
        <v>46014</v>
      </c>
      <c r="CU133" s="67" t="s">
        <v>727</v>
      </c>
      <c r="CV133" s="67" t="s">
        <v>724</v>
      </c>
      <c r="CW133" s="68" t="s">
        <v>168</v>
      </c>
      <c r="CX133" s="68">
        <v>45974</v>
      </c>
      <c r="CY133" s="67" t="s">
        <v>727</v>
      </c>
      <c r="CZ133" s="67" t="s">
        <v>724</v>
      </c>
      <c r="DA133" s="67" t="s">
        <v>756</v>
      </c>
      <c r="DB133" s="81">
        <v>3891911.4</v>
      </c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</row>
    <row r="134" spans="2:1477" s="5" customFormat="1" ht="12" thickBot="1">
      <c r="B134" s="75"/>
      <c r="C134" s="75"/>
      <c r="D134" s="75"/>
      <c r="E134" s="68"/>
      <c r="F134" s="75"/>
      <c r="G134" s="75"/>
      <c r="H134" s="187"/>
      <c r="I134" s="76"/>
      <c r="J134" s="76"/>
      <c r="K134" s="76"/>
      <c r="L134" s="76"/>
      <c r="M134" s="140"/>
      <c r="N134" s="69"/>
      <c r="O134" s="76"/>
      <c r="P134" s="76"/>
      <c r="Q134" s="76"/>
      <c r="R134" s="76"/>
      <c r="S134" s="76"/>
      <c r="T134" s="77"/>
      <c r="U134" s="77"/>
      <c r="V134" s="77"/>
      <c r="W134" s="77"/>
      <c r="X134" s="77"/>
      <c r="Y134" s="190"/>
      <c r="Z134" s="190"/>
      <c r="AA134" s="190"/>
      <c r="AB134" s="190"/>
      <c r="AC134" s="190"/>
      <c r="AD134" s="140"/>
      <c r="AE134" s="69"/>
      <c r="AF134" s="190"/>
      <c r="AG134" s="190"/>
      <c r="AH134" s="76"/>
      <c r="AI134" s="76"/>
      <c r="AJ134" s="78"/>
      <c r="AK134" s="78"/>
      <c r="AL134" s="80"/>
      <c r="AM134" s="80"/>
      <c r="AN134" s="78"/>
      <c r="AO134" s="78"/>
      <c r="AP134" s="80"/>
      <c r="AQ134" s="80"/>
      <c r="AR134" s="78"/>
      <c r="AS134" s="78"/>
      <c r="AT134" s="80"/>
      <c r="AU134" s="80"/>
      <c r="AV134" s="78"/>
      <c r="AW134" s="78"/>
      <c r="AX134" s="80"/>
      <c r="AY134" s="80"/>
      <c r="AZ134" s="78"/>
      <c r="BA134" s="78"/>
      <c r="BB134" s="80"/>
      <c r="BC134" s="80"/>
      <c r="BD134" s="78"/>
      <c r="BE134" s="78"/>
      <c r="BF134" s="80"/>
      <c r="BG134" s="80"/>
      <c r="BH134" s="78"/>
      <c r="BI134" s="78"/>
      <c r="BJ134" s="80"/>
      <c r="BK134" s="80"/>
      <c r="BL134" s="78"/>
      <c r="BM134" s="78"/>
      <c r="BN134" s="80"/>
      <c r="BO134" s="80"/>
      <c r="BP134" s="78"/>
      <c r="BQ134" s="78"/>
      <c r="BR134" s="80"/>
      <c r="BS134" s="80"/>
      <c r="BT134" s="78"/>
      <c r="BU134" s="78"/>
      <c r="BV134" s="80"/>
      <c r="BW134" s="80"/>
      <c r="BX134" s="78"/>
      <c r="BY134" s="78"/>
      <c r="BZ134" s="80"/>
      <c r="CA134" s="80"/>
      <c r="CB134" s="78"/>
      <c r="CC134" s="78"/>
      <c r="CD134" s="80"/>
      <c r="CE134" s="80"/>
      <c r="CF134" s="78"/>
      <c r="CG134" s="78"/>
      <c r="CH134" s="80"/>
      <c r="CI134" s="80"/>
      <c r="CJ134" s="78"/>
      <c r="CK134" s="78"/>
      <c r="CL134" s="80"/>
      <c r="CM134" s="80"/>
      <c r="CN134" s="79"/>
      <c r="CO134" s="79"/>
      <c r="CP134" s="79"/>
      <c r="CQ134" s="79"/>
      <c r="CR134" s="79"/>
      <c r="CS134" s="79"/>
      <c r="CT134" s="68"/>
      <c r="CU134" s="75"/>
      <c r="CV134" s="75"/>
      <c r="CW134" s="68"/>
      <c r="CX134" s="68"/>
      <c r="CY134" s="75"/>
      <c r="CZ134" s="75"/>
      <c r="DA134" s="75"/>
      <c r="DB134" s="77"/>
      <c r="DC134" s="76"/>
      <c r="DD134" s="211"/>
    </row>
    <row r="135" spans="2:1477" s="6" customFormat="1" ht="24" customHeight="1" thickTop="1" thickBot="1">
      <c r="B135" s="260" t="s">
        <v>789</v>
      </c>
      <c r="C135" s="261"/>
      <c r="D135" s="262"/>
      <c r="E135" s="7"/>
      <c r="F135" s="8"/>
      <c r="G135" s="159">
        <f>IF(B120="","",ROWS(B120:B134)-1)</f>
        <v>14</v>
      </c>
      <c r="H135" s="9">
        <f>SUM(H120:H134)</f>
        <v>23</v>
      </c>
      <c r="I135" s="9">
        <f>SUM(I120:I134)</f>
        <v>46</v>
      </c>
      <c r="J135" s="9">
        <f>SUM(J120:J134)</f>
        <v>4189</v>
      </c>
      <c r="K135" s="9">
        <f>SUM(K120:K134)</f>
        <v>5587</v>
      </c>
      <c r="L135" s="9">
        <f>SUM(L120:L134)</f>
        <v>5321</v>
      </c>
      <c r="M135" s="142">
        <f>IF(G135="",0,N135/G135)</f>
        <v>1</v>
      </c>
      <c r="N135" s="9">
        <f t="shared" ref="N135:AC135" si="55">SUM(N120:N134)</f>
        <v>14</v>
      </c>
      <c r="O135" s="9">
        <f t="shared" si="55"/>
        <v>266</v>
      </c>
      <c r="P135" s="9">
        <f t="shared" si="55"/>
        <v>0</v>
      </c>
      <c r="Q135" s="9">
        <f t="shared" si="55"/>
        <v>0</v>
      </c>
      <c r="R135" s="9">
        <f t="shared" si="55"/>
        <v>1348</v>
      </c>
      <c r="S135" s="9">
        <f t="shared" si="55"/>
        <v>50</v>
      </c>
      <c r="T135" s="11">
        <f t="shared" si="55"/>
        <v>92304136</v>
      </c>
      <c r="U135" s="11">
        <f t="shared" si="55"/>
        <v>879313</v>
      </c>
      <c r="V135" s="11">
        <f t="shared" si="55"/>
        <v>91424822</v>
      </c>
      <c r="W135" s="11">
        <f t="shared" si="55"/>
        <v>96213775</v>
      </c>
      <c r="X135" s="11">
        <f t="shared" si="55"/>
        <v>95250242</v>
      </c>
      <c r="Y135" s="11">
        <f t="shared" si="55"/>
        <v>0</v>
      </c>
      <c r="Z135" s="11">
        <f t="shared" si="55"/>
        <v>0</v>
      </c>
      <c r="AA135" s="11">
        <f t="shared" si="55"/>
        <v>0</v>
      </c>
      <c r="AB135" s="11">
        <f t="shared" si="55"/>
        <v>95250242</v>
      </c>
      <c r="AC135" s="11">
        <f t="shared" si="55"/>
        <v>94998644</v>
      </c>
      <c r="AD135" s="142">
        <f>IF(G135="",0,AE135/G135)</f>
        <v>0.9285714285714286</v>
      </c>
      <c r="AE135" s="145">
        <f t="shared" ref="AE135:CM135" si="56">SUM(AE120:AE134)</f>
        <v>13</v>
      </c>
      <c r="AF135" s="11">
        <f t="shared" si="56"/>
        <v>-184249</v>
      </c>
      <c r="AG135" s="11">
        <f t="shared" si="56"/>
        <v>3867509</v>
      </c>
      <c r="AH135" s="109">
        <f t="shared" si="56"/>
        <v>924</v>
      </c>
      <c r="AI135" s="109">
        <f t="shared" si="56"/>
        <v>340</v>
      </c>
      <c r="AJ135" s="109">
        <f t="shared" si="56"/>
        <v>58</v>
      </c>
      <c r="AK135" s="109">
        <f t="shared" si="56"/>
        <v>0</v>
      </c>
      <c r="AL135" s="11">
        <f t="shared" si="56"/>
        <v>277512</v>
      </c>
      <c r="AM135" s="11">
        <f t="shared" si="56"/>
        <v>1305237</v>
      </c>
      <c r="AN135" s="109">
        <f t="shared" si="56"/>
        <v>0</v>
      </c>
      <c r="AO135" s="109">
        <f t="shared" si="56"/>
        <v>48</v>
      </c>
      <c r="AP135" s="11">
        <f t="shared" si="56"/>
        <v>2638167</v>
      </c>
      <c r="AQ135" s="11">
        <f t="shared" si="56"/>
        <v>34121</v>
      </c>
      <c r="AR135" s="109">
        <f t="shared" si="56"/>
        <v>0</v>
      </c>
      <c r="AS135" s="109">
        <f t="shared" si="56"/>
        <v>0</v>
      </c>
      <c r="AT135" s="11">
        <f t="shared" si="56"/>
        <v>8824</v>
      </c>
      <c r="AU135" s="11">
        <f t="shared" si="56"/>
        <v>0</v>
      </c>
      <c r="AV135" s="109">
        <f t="shared" si="56"/>
        <v>0</v>
      </c>
      <c r="AW135" s="109">
        <f t="shared" si="56"/>
        <v>0</v>
      </c>
      <c r="AX135" s="11">
        <f t="shared" si="56"/>
        <v>0</v>
      </c>
      <c r="AY135" s="11">
        <f t="shared" si="56"/>
        <v>0</v>
      </c>
      <c r="AZ135" s="109">
        <f t="shared" si="56"/>
        <v>0</v>
      </c>
      <c r="BA135" s="109">
        <f t="shared" si="56"/>
        <v>0</v>
      </c>
      <c r="BB135" s="11">
        <f t="shared" si="56"/>
        <v>0</v>
      </c>
      <c r="BC135" s="11">
        <f t="shared" si="56"/>
        <v>0</v>
      </c>
      <c r="BD135" s="109">
        <f t="shared" si="56"/>
        <v>0</v>
      </c>
      <c r="BE135" s="109">
        <f t="shared" si="56"/>
        <v>0</v>
      </c>
      <c r="BF135" s="11">
        <f t="shared" si="56"/>
        <v>423792</v>
      </c>
      <c r="BG135" s="11">
        <f t="shared" si="56"/>
        <v>3335</v>
      </c>
      <c r="BH135" s="109">
        <f t="shared" si="56"/>
        <v>0</v>
      </c>
      <c r="BI135" s="109">
        <f t="shared" si="56"/>
        <v>0</v>
      </c>
      <c r="BJ135" s="11">
        <f t="shared" si="56"/>
        <v>179301</v>
      </c>
      <c r="BK135" s="11">
        <f t="shared" si="56"/>
        <v>22700</v>
      </c>
      <c r="BL135" s="109">
        <f t="shared" si="56"/>
        <v>0</v>
      </c>
      <c r="BM135" s="109">
        <f t="shared" si="56"/>
        <v>0</v>
      </c>
      <c r="BN135" s="11">
        <f t="shared" si="56"/>
        <v>0</v>
      </c>
      <c r="BO135" s="11">
        <f t="shared" si="56"/>
        <v>0</v>
      </c>
      <c r="BP135" s="109">
        <f t="shared" si="56"/>
        <v>19</v>
      </c>
      <c r="BQ135" s="109">
        <f t="shared" si="56"/>
        <v>0</v>
      </c>
      <c r="BR135" s="11">
        <f t="shared" si="56"/>
        <v>0</v>
      </c>
      <c r="BS135" s="11">
        <f t="shared" si="56"/>
        <v>0</v>
      </c>
      <c r="BT135" s="109">
        <f t="shared" si="56"/>
        <v>0</v>
      </c>
      <c r="BU135" s="109">
        <f t="shared" si="56"/>
        <v>0</v>
      </c>
      <c r="BV135" s="11">
        <f t="shared" si="56"/>
        <v>323579</v>
      </c>
      <c r="BW135" s="11">
        <f t="shared" si="56"/>
        <v>0</v>
      </c>
      <c r="BX135" s="109">
        <f t="shared" si="56"/>
        <v>0</v>
      </c>
      <c r="BY135" s="109">
        <f t="shared" si="56"/>
        <v>19</v>
      </c>
      <c r="BZ135" s="11">
        <f t="shared" si="56"/>
        <v>55844</v>
      </c>
      <c r="CA135" s="11">
        <f t="shared" si="56"/>
        <v>55844</v>
      </c>
      <c r="CB135" s="109">
        <f t="shared" si="56"/>
        <v>26</v>
      </c>
      <c r="CC135" s="109">
        <f t="shared" si="56"/>
        <v>0</v>
      </c>
      <c r="CD135" s="11">
        <f t="shared" si="56"/>
        <v>0</v>
      </c>
      <c r="CE135" s="11">
        <f t="shared" si="56"/>
        <v>0</v>
      </c>
      <c r="CF135" s="109">
        <f t="shared" si="56"/>
        <v>0</v>
      </c>
      <c r="CG135" s="109">
        <f t="shared" si="56"/>
        <v>0</v>
      </c>
      <c r="CH135" s="11">
        <f t="shared" si="56"/>
        <v>-118750</v>
      </c>
      <c r="CI135" s="11">
        <f t="shared" si="56"/>
        <v>0</v>
      </c>
      <c r="CJ135" s="109">
        <f t="shared" si="56"/>
        <v>103</v>
      </c>
      <c r="CK135" s="109">
        <f t="shared" si="56"/>
        <v>67</v>
      </c>
      <c r="CL135" s="11">
        <f t="shared" si="56"/>
        <v>3788267</v>
      </c>
      <c r="CM135" s="11">
        <f t="shared" si="56"/>
        <v>1421236</v>
      </c>
      <c r="CN135" s="13"/>
      <c r="CO135" s="13"/>
      <c r="CP135" s="13"/>
      <c r="CQ135" s="13"/>
      <c r="CR135" s="13"/>
      <c r="CS135" s="13"/>
      <c r="CT135" s="7"/>
      <c r="CU135" s="8"/>
      <c r="CV135" s="8"/>
      <c r="CW135" s="7"/>
      <c r="CX135" s="7"/>
      <c r="CY135" s="8"/>
      <c r="CZ135" s="8"/>
      <c r="DA135" s="8"/>
      <c r="DB135" s="11"/>
      <c r="DC135" s="13"/>
      <c r="DD135" s="15"/>
    </row>
    <row r="136" spans="2:1477" s="6" customFormat="1" ht="24" customHeight="1" thickTop="1">
      <c r="B136" s="257" t="s">
        <v>35</v>
      </c>
      <c r="C136" s="258"/>
      <c r="D136" s="259"/>
      <c r="E136" s="110"/>
      <c r="F136" s="111"/>
      <c r="G136" s="112">
        <f t="shared" ref="G136:L136" si="57">SUM(G119,G135)</f>
        <v>23</v>
      </c>
      <c r="H136" s="112">
        <f t="shared" si="57"/>
        <v>40</v>
      </c>
      <c r="I136" s="112">
        <f t="shared" si="57"/>
        <v>57</v>
      </c>
      <c r="J136" s="112">
        <f t="shared" si="57"/>
        <v>6802</v>
      </c>
      <c r="K136" s="112">
        <f t="shared" si="57"/>
        <v>9267</v>
      </c>
      <c r="L136" s="112">
        <f t="shared" si="57"/>
        <v>8968</v>
      </c>
      <c r="M136" s="142">
        <f>IF(G136=0,0,N136/G136)</f>
        <v>1</v>
      </c>
      <c r="N136" s="112">
        <f t="shared" ref="N136:AC136" si="58">SUM(N119,N135)</f>
        <v>23</v>
      </c>
      <c r="O136" s="112">
        <f t="shared" si="58"/>
        <v>299</v>
      </c>
      <c r="P136" s="113">
        <f t="shared" si="58"/>
        <v>0</v>
      </c>
      <c r="Q136" s="113">
        <f t="shared" si="58"/>
        <v>0</v>
      </c>
      <c r="R136" s="112">
        <f t="shared" si="58"/>
        <v>2355</v>
      </c>
      <c r="S136" s="112">
        <f t="shared" si="58"/>
        <v>110</v>
      </c>
      <c r="T136" s="114">
        <f t="shared" si="58"/>
        <v>129917596</v>
      </c>
      <c r="U136" s="114">
        <f t="shared" si="58"/>
        <v>1452396</v>
      </c>
      <c r="V136" s="114">
        <f t="shared" si="58"/>
        <v>128465200</v>
      </c>
      <c r="W136" s="114">
        <f t="shared" si="58"/>
        <v>134202433</v>
      </c>
      <c r="X136" s="114">
        <f t="shared" si="58"/>
        <v>132013482</v>
      </c>
      <c r="Y136" s="114">
        <f t="shared" si="58"/>
        <v>0</v>
      </c>
      <c r="Z136" s="114">
        <f t="shared" si="58"/>
        <v>0</v>
      </c>
      <c r="AA136" s="114">
        <f t="shared" si="58"/>
        <v>0</v>
      </c>
      <c r="AB136" s="114">
        <f t="shared" si="58"/>
        <v>132013482</v>
      </c>
      <c r="AC136" s="114">
        <f t="shared" si="58"/>
        <v>131739072</v>
      </c>
      <c r="AD136" s="142">
        <f>IF(G136=0,0,AE136/G136)</f>
        <v>0.95652173913043481</v>
      </c>
      <c r="AE136" s="144">
        <f t="shared" ref="AE136:CM136" si="59">SUM(AE119,AE135)</f>
        <v>22</v>
      </c>
      <c r="AF136" s="114">
        <f t="shared" si="59"/>
        <v>-54850</v>
      </c>
      <c r="AG136" s="114">
        <f t="shared" si="59"/>
        <v>4242707</v>
      </c>
      <c r="AH136" s="115">
        <f t="shared" si="59"/>
        <v>1607</v>
      </c>
      <c r="AI136" s="115">
        <f t="shared" si="59"/>
        <v>591</v>
      </c>
      <c r="AJ136" s="115">
        <f t="shared" si="59"/>
        <v>58</v>
      </c>
      <c r="AK136" s="115">
        <f t="shared" si="59"/>
        <v>0</v>
      </c>
      <c r="AL136" s="114">
        <f t="shared" si="59"/>
        <v>313470</v>
      </c>
      <c r="AM136" s="114">
        <f t="shared" si="59"/>
        <v>1305237</v>
      </c>
      <c r="AN136" s="115">
        <f t="shared" si="59"/>
        <v>73</v>
      </c>
      <c r="AO136" s="115">
        <f t="shared" si="59"/>
        <v>108</v>
      </c>
      <c r="AP136" s="114">
        <f t="shared" si="59"/>
        <v>3061720</v>
      </c>
      <c r="AQ136" s="114">
        <f t="shared" si="59"/>
        <v>193131</v>
      </c>
      <c r="AR136" s="115">
        <f t="shared" si="59"/>
        <v>0</v>
      </c>
      <c r="AS136" s="115">
        <f t="shared" si="59"/>
        <v>0</v>
      </c>
      <c r="AT136" s="114">
        <f t="shared" si="59"/>
        <v>8824</v>
      </c>
      <c r="AU136" s="114">
        <f t="shared" si="59"/>
        <v>0</v>
      </c>
      <c r="AV136" s="115">
        <f t="shared" si="59"/>
        <v>0</v>
      </c>
      <c r="AW136" s="115">
        <f t="shared" si="59"/>
        <v>0</v>
      </c>
      <c r="AX136" s="114">
        <f t="shared" si="59"/>
        <v>0</v>
      </c>
      <c r="AY136" s="114">
        <f t="shared" si="59"/>
        <v>0</v>
      </c>
      <c r="AZ136" s="115">
        <f t="shared" si="59"/>
        <v>0</v>
      </c>
      <c r="BA136" s="115">
        <f t="shared" si="59"/>
        <v>0</v>
      </c>
      <c r="BB136" s="114">
        <f t="shared" si="59"/>
        <v>0</v>
      </c>
      <c r="BC136" s="114">
        <f t="shared" si="59"/>
        <v>0</v>
      </c>
      <c r="BD136" s="115">
        <f t="shared" si="59"/>
        <v>0</v>
      </c>
      <c r="BE136" s="115">
        <f t="shared" si="59"/>
        <v>0</v>
      </c>
      <c r="BF136" s="114">
        <f t="shared" si="59"/>
        <v>423792</v>
      </c>
      <c r="BG136" s="114">
        <f t="shared" si="59"/>
        <v>3335</v>
      </c>
      <c r="BH136" s="115">
        <f t="shared" si="59"/>
        <v>0</v>
      </c>
      <c r="BI136" s="115">
        <f t="shared" si="59"/>
        <v>0</v>
      </c>
      <c r="BJ136" s="114">
        <f t="shared" si="59"/>
        <v>180516</v>
      </c>
      <c r="BK136" s="114">
        <f t="shared" si="59"/>
        <v>22700</v>
      </c>
      <c r="BL136" s="115">
        <f t="shared" si="59"/>
        <v>0</v>
      </c>
      <c r="BM136" s="115">
        <f t="shared" si="59"/>
        <v>0</v>
      </c>
      <c r="BN136" s="114">
        <f t="shared" si="59"/>
        <v>0</v>
      </c>
      <c r="BO136" s="114">
        <f t="shared" si="59"/>
        <v>0</v>
      </c>
      <c r="BP136" s="115">
        <f t="shared" si="59"/>
        <v>92</v>
      </c>
      <c r="BQ136" s="115">
        <f t="shared" si="59"/>
        <v>0</v>
      </c>
      <c r="BR136" s="114">
        <f t="shared" si="59"/>
        <v>0</v>
      </c>
      <c r="BS136" s="114">
        <f t="shared" si="59"/>
        <v>0</v>
      </c>
      <c r="BT136" s="115">
        <f t="shared" si="59"/>
        <v>0</v>
      </c>
      <c r="BU136" s="115">
        <f t="shared" si="59"/>
        <v>0</v>
      </c>
      <c r="BV136" s="114">
        <f t="shared" si="59"/>
        <v>323579</v>
      </c>
      <c r="BW136" s="114">
        <f t="shared" si="59"/>
        <v>0</v>
      </c>
      <c r="BX136" s="115">
        <f t="shared" si="59"/>
        <v>0</v>
      </c>
      <c r="BY136" s="115">
        <f t="shared" si="59"/>
        <v>19</v>
      </c>
      <c r="BZ136" s="114">
        <f t="shared" si="59"/>
        <v>55844</v>
      </c>
      <c r="CA136" s="114">
        <f t="shared" si="59"/>
        <v>55844</v>
      </c>
      <c r="CB136" s="115">
        <f t="shared" si="59"/>
        <v>26</v>
      </c>
      <c r="CC136" s="115">
        <f t="shared" si="59"/>
        <v>0</v>
      </c>
      <c r="CD136" s="114">
        <f t="shared" si="59"/>
        <v>0</v>
      </c>
      <c r="CE136" s="114">
        <f t="shared" si="59"/>
        <v>0</v>
      </c>
      <c r="CF136" s="115">
        <f t="shared" si="59"/>
        <v>0</v>
      </c>
      <c r="CG136" s="115">
        <f t="shared" si="59"/>
        <v>0</v>
      </c>
      <c r="CH136" s="114">
        <f t="shared" si="59"/>
        <v>-118750</v>
      </c>
      <c r="CI136" s="114">
        <f t="shared" si="59"/>
        <v>0</v>
      </c>
      <c r="CJ136" s="115">
        <f t="shared" si="59"/>
        <v>249</v>
      </c>
      <c r="CK136" s="115">
        <f t="shared" si="59"/>
        <v>127</v>
      </c>
      <c r="CL136" s="114">
        <f t="shared" si="59"/>
        <v>4248993</v>
      </c>
      <c r="CM136" s="114">
        <f t="shared" si="59"/>
        <v>1580246</v>
      </c>
      <c r="CN136" s="116"/>
      <c r="CO136" s="116"/>
      <c r="CP136" s="116"/>
      <c r="CQ136" s="116"/>
      <c r="CR136" s="116"/>
      <c r="CS136" s="116"/>
      <c r="CT136" s="110"/>
      <c r="CU136" s="111"/>
      <c r="CV136" s="111"/>
      <c r="CW136" s="110"/>
      <c r="CX136" s="110"/>
      <c r="CY136" s="111"/>
      <c r="CZ136" s="111"/>
      <c r="DA136" s="111"/>
      <c r="DB136" s="114"/>
      <c r="DC136" s="116"/>
      <c r="DD136" s="116"/>
    </row>
    <row r="137" spans="2:1477" s="69" customFormat="1">
      <c r="B137" s="67" t="s">
        <v>4</v>
      </c>
      <c r="C137" s="67" t="s">
        <v>332</v>
      </c>
      <c r="D137" s="67" t="s">
        <v>333</v>
      </c>
      <c r="E137" s="68">
        <v>43915</v>
      </c>
      <c r="F137" s="67" t="s">
        <v>729</v>
      </c>
      <c r="G137" s="67" t="s">
        <v>722</v>
      </c>
      <c r="H137" s="187">
        <v>6</v>
      </c>
      <c r="I137" s="69">
        <v>12</v>
      </c>
      <c r="J137" s="69">
        <v>1100</v>
      </c>
      <c r="K137" s="69">
        <v>1761</v>
      </c>
      <c r="L137" s="69">
        <v>1761</v>
      </c>
      <c r="M137" s="186">
        <f>IF(J137 = 0,0,(L137-AH137-AI137)/J137)</f>
        <v>1.0927272727272728</v>
      </c>
      <c r="N137" s="69">
        <f>IF(G137&lt;&gt;"",IF(M137&lt;=1.2,1,0),0)</f>
        <v>1</v>
      </c>
      <c r="O137" s="69">
        <v>0</v>
      </c>
      <c r="P137" s="69">
        <v>0</v>
      </c>
      <c r="Q137" s="69">
        <v>0</v>
      </c>
      <c r="R137" s="69">
        <v>559</v>
      </c>
      <c r="S137" s="69">
        <v>102</v>
      </c>
      <c r="T137" s="190">
        <v>44888403</v>
      </c>
      <c r="U137" s="190">
        <v>150000</v>
      </c>
      <c r="V137" s="190">
        <v>44738403</v>
      </c>
      <c r="W137" s="190">
        <v>47699589</v>
      </c>
      <c r="X137" s="190">
        <v>48432679</v>
      </c>
      <c r="Y137" s="190">
        <v>0</v>
      </c>
      <c r="Z137" s="190">
        <v>0</v>
      </c>
      <c r="AA137" s="190">
        <v>0</v>
      </c>
      <c r="AB137" s="190">
        <v>48432679</v>
      </c>
      <c r="AC137" s="190">
        <v>48288286</v>
      </c>
      <c r="AD137" s="186">
        <f>IF(V137=0,0,AC137/V137)</f>
        <v>1.0793475573994002</v>
      </c>
      <c r="AE137" s="69">
        <f>IF(AD137 &lt;=1.1,1,0)</f>
        <v>1</v>
      </c>
      <c r="AF137" s="190">
        <v>2318006</v>
      </c>
      <c r="AG137" s="190">
        <v>2811186</v>
      </c>
      <c r="AH137" s="69">
        <v>343</v>
      </c>
      <c r="AI137" s="69">
        <v>216</v>
      </c>
      <c r="AJ137" s="69">
        <v>0</v>
      </c>
      <c r="AK137" s="69">
        <v>0</v>
      </c>
      <c r="AL137" s="80">
        <v>1647033</v>
      </c>
      <c r="AM137" s="80">
        <v>0</v>
      </c>
      <c r="AN137" s="69">
        <v>0</v>
      </c>
      <c r="AO137" s="69">
        <v>102</v>
      </c>
      <c r="AP137" s="80">
        <v>784469</v>
      </c>
      <c r="AQ137" s="80">
        <v>30264</v>
      </c>
      <c r="AR137" s="69">
        <v>0</v>
      </c>
      <c r="AS137" s="69">
        <v>0</v>
      </c>
      <c r="AT137" s="80">
        <v>9451</v>
      </c>
      <c r="AU137" s="80">
        <v>0</v>
      </c>
      <c r="AV137" s="69">
        <v>0</v>
      </c>
      <c r="AW137" s="69">
        <v>0</v>
      </c>
      <c r="AX137" s="80">
        <v>0</v>
      </c>
      <c r="AY137" s="80">
        <v>0</v>
      </c>
      <c r="AZ137" s="69">
        <v>0</v>
      </c>
      <c r="BA137" s="69">
        <v>0</v>
      </c>
      <c r="BB137" s="80">
        <v>0</v>
      </c>
      <c r="BC137" s="80">
        <v>0</v>
      </c>
      <c r="BD137" s="69">
        <v>0</v>
      </c>
      <c r="BE137" s="69">
        <v>0</v>
      </c>
      <c r="BF137" s="80">
        <v>26536</v>
      </c>
      <c r="BG137" s="80">
        <v>0</v>
      </c>
      <c r="BH137" s="69">
        <v>0</v>
      </c>
      <c r="BI137" s="69">
        <v>0</v>
      </c>
      <c r="BJ137" s="80">
        <v>12848</v>
      </c>
      <c r="BK137" s="80">
        <v>0</v>
      </c>
      <c r="BL137" s="69">
        <v>0</v>
      </c>
      <c r="BM137" s="69">
        <v>0</v>
      </c>
      <c r="BN137" s="80">
        <v>0</v>
      </c>
      <c r="BO137" s="80">
        <v>0</v>
      </c>
      <c r="BP137" s="69">
        <v>0</v>
      </c>
      <c r="BQ137" s="69">
        <v>0</v>
      </c>
      <c r="BR137" s="80">
        <v>342802</v>
      </c>
      <c r="BS137" s="80">
        <v>0</v>
      </c>
      <c r="BT137" s="69">
        <v>0</v>
      </c>
      <c r="BU137" s="69">
        <v>0</v>
      </c>
      <c r="BV137" s="80">
        <v>0</v>
      </c>
      <c r="BW137" s="80">
        <v>0</v>
      </c>
      <c r="BX137" s="69">
        <v>0</v>
      </c>
      <c r="BY137" s="69">
        <v>0</v>
      </c>
      <c r="BZ137" s="80">
        <v>0</v>
      </c>
      <c r="CA137" s="80">
        <v>0</v>
      </c>
      <c r="CB137" s="69">
        <v>0</v>
      </c>
      <c r="CC137" s="69">
        <v>0</v>
      </c>
      <c r="CD137" s="80">
        <v>0</v>
      </c>
      <c r="CE137" s="80">
        <v>0</v>
      </c>
      <c r="CF137" s="69">
        <v>0</v>
      </c>
      <c r="CG137" s="69">
        <v>0</v>
      </c>
      <c r="CH137" s="80">
        <v>0</v>
      </c>
      <c r="CI137" s="80">
        <v>0</v>
      </c>
      <c r="CJ137" s="69">
        <v>0</v>
      </c>
      <c r="CK137" s="69">
        <v>102</v>
      </c>
      <c r="CL137" s="80">
        <v>2823138</v>
      </c>
      <c r="CM137" s="80">
        <v>30264</v>
      </c>
      <c r="CN137" s="67" t="s">
        <v>556</v>
      </c>
      <c r="CO137" s="67" t="s">
        <v>557</v>
      </c>
      <c r="CP137" s="67" t="s">
        <v>514</v>
      </c>
      <c r="CQ137" s="67" t="s">
        <v>514</v>
      </c>
      <c r="CR137" s="67" t="s">
        <v>514</v>
      </c>
      <c r="CS137" s="67" t="s">
        <v>514</v>
      </c>
      <c r="CT137" s="68">
        <v>45890</v>
      </c>
      <c r="CU137" s="67" t="s">
        <v>723</v>
      </c>
      <c r="CV137" s="67" t="s">
        <v>724</v>
      </c>
      <c r="CW137" s="68" t="s">
        <v>168</v>
      </c>
      <c r="CX137" s="68">
        <v>45783</v>
      </c>
      <c r="CY137" s="67" t="s">
        <v>721</v>
      </c>
      <c r="CZ137" s="67" t="s">
        <v>730</v>
      </c>
      <c r="DA137" s="67" t="s">
        <v>759</v>
      </c>
      <c r="DB137" s="81">
        <v>37019154.5</v>
      </c>
      <c r="DC137" s="67"/>
      <c r="DD137" s="6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</row>
    <row r="138" spans="2:1477" s="69" customFormat="1">
      <c r="B138" s="67" t="s">
        <v>4</v>
      </c>
      <c r="C138" s="67" t="s">
        <v>334</v>
      </c>
      <c r="D138" s="67" t="s">
        <v>335</v>
      </c>
      <c r="E138" s="68">
        <v>44314</v>
      </c>
      <c r="F138" s="67" t="s">
        <v>721</v>
      </c>
      <c r="G138" s="67" t="s">
        <v>734</v>
      </c>
      <c r="H138" s="187">
        <v>7</v>
      </c>
      <c r="I138" s="69">
        <v>17</v>
      </c>
      <c r="J138" s="69">
        <v>690</v>
      </c>
      <c r="K138" s="69">
        <v>1399</v>
      </c>
      <c r="L138" s="69">
        <v>1340</v>
      </c>
      <c r="M138" s="186">
        <f t="shared" ref="M138:M156" si="60">IF(J138 = 0,0,(L138-AH138-AI138)/J138)</f>
        <v>0.9652173913043478</v>
      </c>
      <c r="N138" s="69">
        <f t="shared" ref="N138:N156" si="61">IF(G138&lt;&gt;"",IF(M138&lt;=1.2,1,0),0)</f>
        <v>1</v>
      </c>
      <c r="O138" s="69">
        <v>59</v>
      </c>
      <c r="P138" s="69">
        <v>0</v>
      </c>
      <c r="Q138" s="69">
        <v>0</v>
      </c>
      <c r="R138" s="69">
        <v>674</v>
      </c>
      <c r="S138" s="69">
        <v>35</v>
      </c>
      <c r="T138" s="190">
        <v>11250000</v>
      </c>
      <c r="U138" s="190">
        <v>233500</v>
      </c>
      <c r="V138" s="190">
        <v>11016500</v>
      </c>
      <c r="W138" s="190">
        <v>12978309</v>
      </c>
      <c r="X138" s="190">
        <v>13223828</v>
      </c>
      <c r="Y138" s="190">
        <v>0</v>
      </c>
      <c r="Z138" s="190">
        <v>0</v>
      </c>
      <c r="AA138" s="190">
        <v>0</v>
      </c>
      <c r="AB138" s="190">
        <v>13223828</v>
      </c>
      <c r="AC138" s="190">
        <v>13314228</v>
      </c>
      <c r="AD138" s="186">
        <f t="shared" ref="AD138:AD156" si="62">IF(V138=0,0,AC138/V138)</f>
        <v>1.2085715063767983</v>
      </c>
      <c r="AE138" s="69">
        <f t="shared" ref="AE138:AE156" si="63">IF(AD138 &lt;=1.1,1,0)</f>
        <v>0</v>
      </c>
      <c r="AF138" s="190">
        <v>155455</v>
      </c>
      <c r="AG138" s="190">
        <v>1728309</v>
      </c>
      <c r="AH138" s="69">
        <v>360</v>
      </c>
      <c r="AI138" s="69">
        <v>314</v>
      </c>
      <c r="AJ138" s="69">
        <v>0</v>
      </c>
      <c r="AK138" s="69">
        <v>18</v>
      </c>
      <c r="AL138" s="80">
        <v>529414</v>
      </c>
      <c r="AM138" s="80">
        <v>11401</v>
      </c>
      <c r="AN138" s="69">
        <v>0</v>
      </c>
      <c r="AO138" s="69">
        <v>0</v>
      </c>
      <c r="AP138" s="80">
        <v>879425</v>
      </c>
      <c r="AQ138" s="80">
        <v>0</v>
      </c>
      <c r="AR138" s="69">
        <v>0</v>
      </c>
      <c r="AS138" s="69">
        <v>0</v>
      </c>
      <c r="AT138" s="80">
        <v>40741</v>
      </c>
      <c r="AU138" s="80">
        <v>0</v>
      </c>
      <c r="AV138" s="69">
        <v>0</v>
      </c>
      <c r="AW138" s="69">
        <v>0</v>
      </c>
      <c r="AX138" s="80">
        <v>0</v>
      </c>
      <c r="AY138" s="80">
        <v>0</v>
      </c>
      <c r="AZ138" s="69">
        <v>0</v>
      </c>
      <c r="BA138" s="69">
        <v>0</v>
      </c>
      <c r="BB138" s="80">
        <v>0</v>
      </c>
      <c r="BC138" s="80">
        <v>0</v>
      </c>
      <c r="BD138" s="69">
        <v>0</v>
      </c>
      <c r="BE138" s="69">
        <v>0</v>
      </c>
      <c r="BF138" s="80">
        <v>0</v>
      </c>
      <c r="BG138" s="80">
        <v>0</v>
      </c>
      <c r="BH138" s="69">
        <v>0</v>
      </c>
      <c r="BI138" s="69">
        <v>0</v>
      </c>
      <c r="BJ138" s="80">
        <v>7816</v>
      </c>
      <c r="BK138" s="80">
        <v>0</v>
      </c>
      <c r="BL138" s="69">
        <v>0</v>
      </c>
      <c r="BM138" s="69">
        <v>0</v>
      </c>
      <c r="BN138" s="80">
        <v>0</v>
      </c>
      <c r="BO138" s="80">
        <v>0</v>
      </c>
      <c r="BP138" s="69">
        <v>0</v>
      </c>
      <c r="BQ138" s="69">
        <v>0</v>
      </c>
      <c r="BR138" s="80">
        <v>56556</v>
      </c>
      <c r="BS138" s="80">
        <v>0</v>
      </c>
      <c r="BT138" s="69">
        <v>0</v>
      </c>
      <c r="BU138" s="69">
        <v>0</v>
      </c>
      <c r="BV138" s="80">
        <v>355913</v>
      </c>
      <c r="BW138" s="80">
        <v>0</v>
      </c>
      <c r="BX138" s="69">
        <v>0</v>
      </c>
      <c r="BY138" s="69">
        <v>0</v>
      </c>
      <c r="BZ138" s="80">
        <v>0</v>
      </c>
      <c r="CA138" s="80">
        <v>0</v>
      </c>
      <c r="CB138" s="69">
        <v>0</v>
      </c>
      <c r="CC138" s="69">
        <v>0</v>
      </c>
      <c r="CD138" s="80">
        <v>0</v>
      </c>
      <c r="CE138" s="80">
        <v>0</v>
      </c>
      <c r="CF138" s="69">
        <v>0</v>
      </c>
      <c r="CG138" s="69">
        <v>0</v>
      </c>
      <c r="CH138" s="80">
        <v>0</v>
      </c>
      <c r="CI138" s="80">
        <v>0</v>
      </c>
      <c r="CJ138" s="69">
        <v>0</v>
      </c>
      <c r="CK138" s="69">
        <v>18</v>
      </c>
      <c r="CL138" s="80">
        <v>1869865</v>
      </c>
      <c r="CM138" s="80">
        <v>11401</v>
      </c>
      <c r="CN138" s="67" t="s">
        <v>664</v>
      </c>
      <c r="CO138" s="67" t="s">
        <v>665</v>
      </c>
      <c r="CP138" s="67" t="s">
        <v>514</v>
      </c>
      <c r="CQ138" s="67" t="s">
        <v>514</v>
      </c>
      <c r="CR138" s="67" t="s">
        <v>514</v>
      </c>
      <c r="CS138" s="67" t="s">
        <v>514</v>
      </c>
      <c r="CT138" s="68">
        <v>45953</v>
      </c>
      <c r="CU138" s="67" t="s">
        <v>727</v>
      </c>
      <c r="CV138" s="67" t="s">
        <v>724</v>
      </c>
      <c r="CW138" s="68" t="s">
        <v>168</v>
      </c>
      <c r="CX138" s="68">
        <v>45772</v>
      </c>
      <c r="CY138" s="67" t="s">
        <v>721</v>
      </c>
      <c r="CZ138" s="67" t="s">
        <v>730</v>
      </c>
      <c r="DA138" s="67" t="s">
        <v>760</v>
      </c>
      <c r="DB138" s="81">
        <v>10799982.789999999</v>
      </c>
      <c r="DC138" s="67"/>
      <c r="DD138" s="67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</row>
    <row r="139" spans="2:1477" s="69" customFormat="1">
      <c r="B139" s="67" t="s">
        <v>4</v>
      </c>
      <c r="C139" s="67" t="s">
        <v>336</v>
      </c>
      <c r="D139" s="67" t="s">
        <v>337</v>
      </c>
      <c r="E139" s="68">
        <v>44706</v>
      </c>
      <c r="F139" s="67" t="s">
        <v>721</v>
      </c>
      <c r="G139" s="67" t="s">
        <v>726</v>
      </c>
      <c r="H139" s="187">
        <v>5</v>
      </c>
      <c r="I139" s="69">
        <v>7</v>
      </c>
      <c r="J139" s="69">
        <v>280</v>
      </c>
      <c r="K139" s="69">
        <v>568</v>
      </c>
      <c r="L139" s="69">
        <v>568</v>
      </c>
      <c r="M139" s="186">
        <f t="shared" si="60"/>
        <v>1.4714285714285715</v>
      </c>
      <c r="N139" s="69">
        <f t="shared" si="61"/>
        <v>0</v>
      </c>
      <c r="O139" s="69">
        <v>0</v>
      </c>
      <c r="P139" s="69">
        <v>0</v>
      </c>
      <c r="Q139" s="69">
        <v>0</v>
      </c>
      <c r="R139" s="69">
        <v>156</v>
      </c>
      <c r="S139" s="69">
        <v>132</v>
      </c>
      <c r="T139" s="190">
        <v>6696978</v>
      </c>
      <c r="U139" s="190">
        <v>50000</v>
      </c>
      <c r="V139" s="190">
        <v>6646978</v>
      </c>
      <c r="W139" s="190">
        <v>7142732</v>
      </c>
      <c r="X139" s="190">
        <v>7032054</v>
      </c>
      <c r="Y139" s="190">
        <v>0</v>
      </c>
      <c r="Z139" s="190">
        <v>0</v>
      </c>
      <c r="AA139" s="190">
        <v>0</v>
      </c>
      <c r="AB139" s="190">
        <v>7032054</v>
      </c>
      <c r="AC139" s="190">
        <v>7019736</v>
      </c>
      <c r="AD139" s="186">
        <f t="shared" si="62"/>
        <v>1.0560793190529592</v>
      </c>
      <c r="AE139" s="69">
        <f t="shared" si="63"/>
        <v>1</v>
      </c>
      <c r="AF139" s="190">
        <v>0</v>
      </c>
      <c r="AG139" s="190">
        <v>445755</v>
      </c>
      <c r="AH139" s="69">
        <v>106</v>
      </c>
      <c r="AI139" s="69">
        <v>50</v>
      </c>
      <c r="AJ139" s="69">
        <v>0</v>
      </c>
      <c r="AK139" s="69">
        <v>4</v>
      </c>
      <c r="AL139" s="80">
        <v>102719</v>
      </c>
      <c r="AM139" s="80">
        <v>0</v>
      </c>
      <c r="AN139" s="69">
        <v>0</v>
      </c>
      <c r="AO139" s="69">
        <v>3</v>
      </c>
      <c r="AP139" s="80">
        <v>36135</v>
      </c>
      <c r="AQ139" s="80">
        <v>0</v>
      </c>
      <c r="AR139" s="69">
        <v>0</v>
      </c>
      <c r="AS139" s="69">
        <v>0</v>
      </c>
      <c r="AT139" s="80">
        <v>0</v>
      </c>
      <c r="AU139" s="80">
        <v>0</v>
      </c>
      <c r="AV139" s="69">
        <v>0</v>
      </c>
      <c r="AW139" s="69">
        <v>0</v>
      </c>
      <c r="AX139" s="80">
        <v>0</v>
      </c>
      <c r="AY139" s="80">
        <v>0</v>
      </c>
      <c r="AZ139" s="69">
        <v>0</v>
      </c>
      <c r="BA139" s="69">
        <v>0</v>
      </c>
      <c r="BB139" s="80">
        <v>0</v>
      </c>
      <c r="BC139" s="80">
        <v>0</v>
      </c>
      <c r="BD139" s="69">
        <v>0</v>
      </c>
      <c r="BE139" s="69">
        <v>0</v>
      </c>
      <c r="BF139" s="80">
        <v>0</v>
      </c>
      <c r="BG139" s="80">
        <v>0</v>
      </c>
      <c r="BH139" s="69">
        <v>0</v>
      </c>
      <c r="BI139" s="69">
        <v>0</v>
      </c>
      <c r="BJ139" s="80">
        <v>1456</v>
      </c>
      <c r="BK139" s="80">
        <v>0</v>
      </c>
      <c r="BL139" s="69">
        <v>0</v>
      </c>
      <c r="BM139" s="69">
        <v>0</v>
      </c>
      <c r="BN139" s="80">
        <v>0</v>
      </c>
      <c r="BO139" s="80">
        <v>0</v>
      </c>
      <c r="BP139" s="69">
        <v>0</v>
      </c>
      <c r="BQ139" s="69">
        <v>0</v>
      </c>
      <c r="BR139" s="80">
        <v>12318</v>
      </c>
      <c r="BS139" s="80">
        <v>0</v>
      </c>
      <c r="BT139" s="69">
        <v>0</v>
      </c>
      <c r="BU139" s="69">
        <v>0</v>
      </c>
      <c r="BV139" s="80">
        <v>0</v>
      </c>
      <c r="BW139" s="80">
        <v>0</v>
      </c>
      <c r="BX139" s="69">
        <v>0</v>
      </c>
      <c r="BY139" s="69">
        <v>0</v>
      </c>
      <c r="BZ139" s="80">
        <v>0</v>
      </c>
      <c r="CA139" s="80">
        <v>0</v>
      </c>
      <c r="CB139" s="69">
        <v>0</v>
      </c>
      <c r="CC139" s="69">
        <v>0</v>
      </c>
      <c r="CD139" s="80">
        <v>0</v>
      </c>
      <c r="CE139" s="80">
        <v>0</v>
      </c>
      <c r="CF139" s="69">
        <v>0</v>
      </c>
      <c r="CG139" s="69">
        <v>0</v>
      </c>
      <c r="CH139" s="80">
        <v>0</v>
      </c>
      <c r="CI139" s="80">
        <v>0</v>
      </c>
      <c r="CJ139" s="69">
        <v>0</v>
      </c>
      <c r="CK139" s="69">
        <v>7</v>
      </c>
      <c r="CL139" s="80">
        <v>152629</v>
      </c>
      <c r="CM139" s="80">
        <v>0</v>
      </c>
      <c r="CN139" s="67" t="s">
        <v>532</v>
      </c>
      <c r="CO139" s="67" t="s">
        <v>533</v>
      </c>
      <c r="CP139" s="67" t="s">
        <v>514</v>
      </c>
      <c r="CQ139" s="67" t="s">
        <v>514</v>
      </c>
      <c r="CR139" s="67" t="s">
        <v>514</v>
      </c>
      <c r="CS139" s="67" t="s">
        <v>514</v>
      </c>
      <c r="CT139" s="68">
        <v>45937</v>
      </c>
      <c r="CU139" s="67" t="s">
        <v>727</v>
      </c>
      <c r="CV139" s="67" t="s">
        <v>724</v>
      </c>
      <c r="CW139" s="68" t="s">
        <v>168</v>
      </c>
      <c r="CX139" s="68">
        <v>45587</v>
      </c>
      <c r="CY139" s="67" t="s">
        <v>727</v>
      </c>
      <c r="CZ139" s="67" t="s">
        <v>730</v>
      </c>
      <c r="DA139" s="67" t="s">
        <v>761</v>
      </c>
      <c r="DB139" s="81">
        <v>5918166.2599999998</v>
      </c>
      <c r="DC139" s="67"/>
      <c r="DD139" s="67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</row>
    <row r="140" spans="2:1477" s="69" customFormat="1">
      <c r="B140" s="67" t="s">
        <v>4</v>
      </c>
      <c r="C140" s="67" t="s">
        <v>338</v>
      </c>
      <c r="D140" s="67" t="s">
        <v>339</v>
      </c>
      <c r="E140" s="68">
        <v>45042</v>
      </c>
      <c r="F140" s="67" t="s">
        <v>721</v>
      </c>
      <c r="G140" s="67" t="s">
        <v>728</v>
      </c>
      <c r="H140" s="187">
        <v>5</v>
      </c>
      <c r="I140" s="69">
        <v>6</v>
      </c>
      <c r="J140" s="69">
        <v>170</v>
      </c>
      <c r="K140" s="69">
        <v>600</v>
      </c>
      <c r="L140" s="69">
        <v>588</v>
      </c>
      <c r="M140" s="186">
        <f t="shared" si="60"/>
        <v>0.92941176470588238</v>
      </c>
      <c r="N140" s="69">
        <f t="shared" si="61"/>
        <v>1</v>
      </c>
      <c r="O140" s="69">
        <v>12</v>
      </c>
      <c r="P140" s="69">
        <v>0</v>
      </c>
      <c r="Q140" s="69">
        <v>0</v>
      </c>
      <c r="R140" s="69">
        <v>430</v>
      </c>
      <c r="S140" s="69">
        <v>0</v>
      </c>
      <c r="T140" s="190">
        <v>3865830</v>
      </c>
      <c r="U140" s="190">
        <v>50000</v>
      </c>
      <c r="V140" s="190">
        <v>3815830</v>
      </c>
      <c r="W140" s="190">
        <v>3991018</v>
      </c>
      <c r="X140" s="190">
        <v>3937381</v>
      </c>
      <c r="Y140" s="190">
        <v>0</v>
      </c>
      <c r="Z140" s="190">
        <v>0</v>
      </c>
      <c r="AA140" s="190">
        <v>0</v>
      </c>
      <c r="AB140" s="190">
        <v>3937381</v>
      </c>
      <c r="AC140" s="190">
        <v>3936003</v>
      </c>
      <c r="AD140" s="186">
        <f t="shared" si="62"/>
        <v>1.0314932793127576</v>
      </c>
      <c r="AE140" s="69">
        <f t="shared" si="63"/>
        <v>1</v>
      </c>
      <c r="AF140" s="190">
        <v>-1378</v>
      </c>
      <c r="AG140" s="190">
        <v>125188</v>
      </c>
      <c r="AH140" s="69">
        <v>128</v>
      </c>
      <c r="AI140" s="69">
        <v>302</v>
      </c>
      <c r="AJ140" s="69">
        <v>0</v>
      </c>
      <c r="AK140" s="69">
        <v>0</v>
      </c>
      <c r="AL140" s="80">
        <v>-12273</v>
      </c>
      <c r="AM140" s="80">
        <v>0</v>
      </c>
      <c r="AN140" s="69">
        <v>0</v>
      </c>
      <c r="AO140" s="69">
        <v>0</v>
      </c>
      <c r="AP140" s="80">
        <v>-103071</v>
      </c>
      <c r="AQ140" s="80">
        <v>39310</v>
      </c>
      <c r="AR140" s="69">
        <v>0</v>
      </c>
      <c r="AS140" s="69">
        <v>0</v>
      </c>
      <c r="AT140" s="80">
        <v>0</v>
      </c>
      <c r="AU140" s="80">
        <v>0</v>
      </c>
      <c r="AV140" s="69">
        <v>0</v>
      </c>
      <c r="AW140" s="69">
        <v>0</v>
      </c>
      <c r="AX140" s="80">
        <v>0</v>
      </c>
      <c r="AY140" s="80">
        <v>0</v>
      </c>
      <c r="AZ140" s="69">
        <v>0</v>
      </c>
      <c r="BA140" s="69">
        <v>0</v>
      </c>
      <c r="BB140" s="80">
        <v>0</v>
      </c>
      <c r="BC140" s="80">
        <v>0</v>
      </c>
      <c r="BD140" s="69">
        <v>0</v>
      </c>
      <c r="BE140" s="69">
        <v>0</v>
      </c>
      <c r="BF140" s="80">
        <v>251410</v>
      </c>
      <c r="BG140" s="80">
        <v>185032</v>
      </c>
      <c r="BH140" s="69">
        <v>0</v>
      </c>
      <c r="BI140" s="69">
        <v>0</v>
      </c>
      <c r="BJ140" s="80">
        <v>0</v>
      </c>
      <c r="BK140" s="80">
        <v>0</v>
      </c>
      <c r="BL140" s="69">
        <v>0</v>
      </c>
      <c r="BM140" s="69">
        <v>0</v>
      </c>
      <c r="BN140" s="80">
        <v>0</v>
      </c>
      <c r="BO140" s="80">
        <v>0</v>
      </c>
      <c r="BP140" s="69">
        <v>0</v>
      </c>
      <c r="BQ140" s="69">
        <v>0</v>
      </c>
      <c r="BR140" s="80">
        <v>0</v>
      </c>
      <c r="BS140" s="80">
        <v>0</v>
      </c>
      <c r="BT140" s="69">
        <v>0</v>
      </c>
      <c r="BU140" s="69">
        <v>0</v>
      </c>
      <c r="BV140" s="80">
        <v>0</v>
      </c>
      <c r="BW140" s="80">
        <v>0</v>
      </c>
      <c r="BX140" s="69">
        <v>0</v>
      </c>
      <c r="BY140" s="69">
        <v>0</v>
      </c>
      <c r="BZ140" s="80">
        <v>0</v>
      </c>
      <c r="CA140" s="80">
        <v>0</v>
      </c>
      <c r="CB140" s="69">
        <v>0</v>
      </c>
      <c r="CC140" s="69">
        <v>0</v>
      </c>
      <c r="CD140" s="80">
        <v>0</v>
      </c>
      <c r="CE140" s="80">
        <v>0</v>
      </c>
      <c r="CF140" s="69">
        <v>0</v>
      </c>
      <c r="CG140" s="69">
        <v>0</v>
      </c>
      <c r="CH140" s="80">
        <v>0</v>
      </c>
      <c r="CI140" s="80">
        <v>0</v>
      </c>
      <c r="CJ140" s="69">
        <v>0</v>
      </c>
      <c r="CK140" s="69">
        <v>0</v>
      </c>
      <c r="CL140" s="80">
        <v>136067</v>
      </c>
      <c r="CM140" s="80">
        <v>224342</v>
      </c>
      <c r="CN140" s="67" t="s">
        <v>616</v>
      </c>
      <c r="CO140" s="67" t="s">
        <v>617</v>
      </c>
      <c r="CP140" s="67" t="s">
        <v>514</v>
      </c>
      <c r="CQ140" s="67" t="s">
        <v>514</v>
      </c>
      <c r="CR140" s="67" t="s">
        <v>514</v>
      </c>
      <c r="CS140" s="67" t="s">
        <v>514</v>
      </c>
      <c r="CT140" s="68">
        <v>45995</v>
      </c>
      <c r="CU140" s="67" t="s">
        <v>727</v>
      </c>
      <c r="CV140" s="67" t="s">
        <v>724</v>
      </c>
      <c r="CW140" s="68" t="s">
        <v>168</v>
      </c>
      <c r="CX140" s="68">
        <v>45882</v>
      </c>
      <c r="CY140" s="67" t="s">
        <v>723</v>
      </c>
      <c r="CZ140" s="67" t="s">
        <v>724</v>
      </c>
      <c r="DA140" s="67" t="s">
        <v>762</v>
      </c>
      <c r="DB140" s="81">
        <v>3318268.57</v>
      </c>
      <c r="DC140" s="67"/>
      <c r="DD140" s="67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</row>
    <row r="141" spans="2:1477" s="69" customFormat="1">
      <c r="B141" s="67" t="s">
        <v>4</v>
      </c>
      <c r="C141" s="67" t="s">
        <v>340</v>
      </c>
      <c r="D141" s="67" t="s">
        <v>341</v>
      </c>
      <c r="E141" s="68">
        <v>45091</v>
      </c>
      <c r="F141" s="67" t="s">
        <v>721</v>
      </c>
      <c r="G141" s="67" t="s">
        <v>728</v>
      </c>
      <c r="H141" s="187">
        <v>4</v>
      </c>
      <c r="I141" s="69">
        <v>2</v>
      </c>
      <c r="J141" s="69">
        <v>320</v>
      </c>
      <c r="K141" s="69">
        <v>519</v>
      </c>
      <c r="L141" s="69">
        <v>515</v>
      </c>
      <c r="M141" s="186">
        <f t="shared" si="60"/>
        <v>1.08125</v>
      </c>
      <c r="N141" s="69">
        <f t="shared" si="61"/>
        <v>1</v>
      </c>
      <c r="O141" s="69">
        <v>4</v>
      </c>
      <c r="P141" s="69">
        <v>0</v>
      </c>
      <c r="Q141" s="69">
        <v>0</v>
      </c>
      <c r="R141" s="69">
        <v>199</v>
      </c>
      <c r="S141" s="69">
        <v>0</v>
      </c>
      <c r="T141" s="190">
        <v>9020145</v>
      </c>
      <c r="U141" s="190">
        <v>60000</v>
      </c>
      <c r="V141" s="190">
        <v>8960145</v>
      </c>
      <c r="W141" s="190">
        <v>9091224</v>
      </c>
      <c r="X141" s="190">
        <v>9371724</v>
      </c>
      <c r="Y141" s="190">
        <v>0</v>
      </c>
      <c r="Z141" s="190">
        <v>0</v>
      </c>
      <c r="AA141" s="190">
        <v>0</v>
      </c>
      <c r="AB141" s="190">
        <v>9371724</v>
      </c>
      <c r="AC141" s="190">
        <v>9358265</v>
      </c>
      <c r="AD141" s="186">
        <f t="shared" si="62"/>
        <v>1.0444323166645182</v>
      </c>
      <c r="AE141" s="69">
        <f t="shared" si="63"/>
        <v>1</v>
      </c>
      <c r="AF141" s="190">
        <v>-1051</v>
      </c>
      <c r="AG141" s="190">
        <v>71079</v>
      </c>
      <c r="AH141" s="69">
        <v>39</v>
      </c>
      <c r="AI141" s="69">
        <v>130</v>
      </c>
      <c r="AJ141" s="69">
        <v>0</v>
      </c>
      <c r="AK141" s="69">
        <v>0</v>
      </c>
      <c r="AL141" s="80">
        <v>58672</v>
      </c>
      <c r="AM141" s="80">
        <v>0</v>
      </c>
      <c r="AN141" s="69">
        <v>0</v>
      </c>
      <c r="AO141" s="69">
        <v>0</v>
      </c>
      <c r="AP141" s="80">
        <v>4020</v>
      </c>
      <c r="AQ141" s="80">
        <v>0</v>
      </c>
      <c r="AR141" s="69">
        <v>0</v>
      </c>
      <c r="AS141" s="69">
        <v>0</v>
      </c>
      <c r="AT141" s="80">
        <v>0</v>
      </c>
      <c r="AU141" s="80">
        <v>0</v>
      </c>
      <c r="AV141" s="69">
        <v>0</v>
      </c>
      <c r="AW141" s="69">
        <v>0</v>
      </c>
      <c r="AX141" s="80">
        <v>0</v>
      </c>
      <c r="AY141" s="80">
        <v>0</v>
      </c>
      <c r="AZ141" s="69">
        <v>0</v>
      </c>
      <c r="BA141" s="69">
        <v>0</v>
      </c>
      <c r="BB141" s="80">
        <v>0</v>
      </c>
      <c r="BC141" s="80">
        <v>0</v>
      </c>
      <c r="BD141" s="69">
        <v>0</v>
      </c>
      <c r="BE141" s="69">
        <v>0</v>
      </c>
      <c r="BF141" s="80">
        <v>0</v>
      </c>
      <c r="BG141" s="80">
        <v>0</v>
      </c>
      <c r="BH141" s="69">
        <v>0</v>
      </c>
      <c r="BI141" s="69">
        <v>0</v>
      </c>
      <c r="BJ141" s="80">
        <v>0</v>
      </c>
      <c r="BK141" s="80">
        <v>0</v>
      </c>
      <c r="BL141" s="69">
        <v>0</v>
      </c>
      <c r="BM141" s="69">
        <v>0</v>
      </c>
      <c r="BN141" s="80">
        <v>0</v>
      </c>
      <c r="BO141" s="80">
        <v>0</v>
      </c>
      <c r="BP141" s="69">
        <v>0</v>
      </c>
      <c r="BQ141" s="69">
        <v>0</v>
      </c>
      <c r="BR141" s="80">
        <v>0</v>
      </c>
      <c r="BS141" s="80">
        <v>0</v>
      </c>
      <c r="BT141" s="69">
        <v>0</v>
      </c>
      <c r="BU141" s="69">
        <v>0</v>
      </c>
      <c r="BV141" s="80">
        <v>0</v>
      </c>
      <c r="BW141" s="80">
        <v>0</v>
      </c>
      <c r="BX141" s="69">
        <v>0</v>
      </c>
      <c r="BY141" s="69">
        <v>0</v>
      </c>
      <c r="BZ141" s="80">
        <v>0</v>
      </c>
      <c r="CA141" s="80">
        <v>0</v>
      </c>
      <c r="CB141" s="69">
        <v>0</v>
      </c>
      <c r="CC141" s="69">
        <v>0</v>
      </c>
      <c r="CD141" s="80">
        <v>0</v>
      </c>
      <c r="CE141" s="80">
        <v>0</v>
      </c>
      <c r="CF141" s="69">
        <v>0</v>
      </c>
      <c r="CG141" s="69">
        <v>0</v>
      </c>
      <c r="CH141" s="80">
        <v>0</v>
      </c>
      <c r="CI141" s="80">
        <v>0</v>
      </c>
      <c r="CJ141" s="69">
        <v>0</v>
      </c>
      <c r="CK141" s="69">
        <v>0</v>
      </c>
      <c r="CL141" s="80">
        <v>62692</v>
      </c>
      <c r="CM141" s="80">
        <v>0</v>
      </c>
      <c r="CN141" s="67" t="s">
        <v>521</v>
      </c>
      <c r="CO141" s="67" t="s">
        <v>522</v>
      </c>
      <c r="CP141" s="67" t="s">
        <v>514</v>
      </c>
      <c r="CQ141" s="67" t="s">
        <v>514</v>
      </c>
      <c r="CR141" s="67" t="s">
        <v>514</v>
      </c>
      <c r="CS141" s="67" t="s">
        <v>514</v>
      </c>
      <c r="CT141" s="68">
        <v>45940</v>
      </c>
      <c r="CU141" s="67" t="s">
        <v>727</v>
      </c>
      <c r="CV141" s="67" t="s">
        <v>724</v>
      </c>
      <c r="CW141" s="68" t="s">
        <v>168</v>
      </c>
      <c r="CX141" s="68">
        <v>45835</v>
      </c>
      <c r="CY141" s="67" t="s">
        <v>721</v>
      </c>
      <c r="CZ141" s="67" t="s">
        <v>730</v>
      </c>
      <c r="DA141" s="67" t="s">
        <v>763</v>
      </c>
      <c r="DB141" s="81">
        <v>8000814.1900000004</v>
      </c>
      <c r="DC141" s="67"/>
      <c r="DD141" s="67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</row>
    <row r="142" spans="2:1477" s="69" customFormat="1">
      <c r="B142" s="67" t="s">
        <v>4</v>
      </c>
      <c r="C142" s="67" t="s">
        <v>342</v>
      </c>
      <c r="D142" s="67" t="s">
        <v>343</v>
      </c>
      <c r="E142" s="68">
        <v>44951</v>
      </c>
      <c r="F142" s="67" t="s">
        <v>729</v>
      </c>
      <c r="G142" s="67" t="s">
        <v>728</v>
      </c>
      <c r="H142" s="187">
        <v>3</v>
      </c>
      <c r="I142" s="69">
        <v>5</v>
      </c>
      <c r="J142" s="69">
        <v>650</v>
      </c>
      <c r="K142" s="69">
        <v>704</v>
      </c>
      <c r="L142" s="69">
        <v>611</v>
      </c>
      <c r="M142" s="186">
        <f t="shared" si="60"/>
        <v>0.81230769230769229</v>
      </c>
      <c r="N142" s="69">
        <f t="shared" si="61"/>
        <v>1</v>
      </c>
      <c r="O142" s="69">
        <v>93</v>
      </c>
      <c r="P142" s="69">
        <v>0</v>
      </c>
      <c r="Q142" s="69">
        <v>0</v>
      </c>
      <c r="R142" s="69">
        <v>86</v>
      </c>
      <c r="S142" s="69">
        <v>-32</v>
      </c>
      <c r="T142" s="190">
        <v>22896706</v>
      </c>
      <c r="U142" s="190">
        <v>150000</v>
      </c>
      <c r="V142" s="190">
        <v>22746706</v>
      </c>
      <c r="W142" s="190">
        <v>23663870</v>
      </c>
      <c r="X142" s="190">
        <v>23767312</v>
      </c>
      <c r="Y142" s="190">
        <v>0</v>
      </c>
      <c r="Z142" s="190">
        <v>0</v>
      </c>
      <c r="AA142" s="190">
        <v>0</v>
      </c>
      <c r="AB142" s="190">
        <v>23767312</v>
      </c>
      <c r="AC142" s="190">
        <v>22921260</v>
      </c>
      <c r="AD142" s="186">
        <f t="shared" si="62"/>
        <v>1.0076738143975659</v>
      </c>
      <c r="AE142" s="69">
        <f t="shared" si="63"/>
        <v>1</v>
      </c>
      <c r="AF142" s="190">
        <v>-826558</v>
      </c>
      <c r="AG142" s="190">
        <v>767164</v>
      </c>
      <c r="AH142" s="69">
        <v>32</v>
      </c>
      <c r="AI142" s="69">
        <v>51</v>
      </c>
      <c r="AJ142" s="69">
        <v>0</v>
      </c>
      <c r="AK142" s="69">
        <v>0</v>
      </c>
      <c r="AL142" s="80">
        <v>12008</v>
      </c>
      <c r="AM142" s="80">
        <v>0</v>
      </c>
      <c r="AN142" s="69">
        <v>0</v>
      </c>
      <c r="AO142" s="69">
        <v>0</v>
      </c>
      <c r="AP142" s="80">
        <v>246258</v>
      </c>
      <c r="AQ142" s="80">
        <v>0</v>
      </c>
      <c r="AR142" s="69">
        <v>0</v>
      </c>
      <c r="AS142" s="69">
        <v>0</v>
      </c>
      <c r="AT142" s="80">
        <v>0</v>
      </c>
      <c r="AU142" s="80">
        <v>0</v>
      </c>
      <c r="AV142" s="69">
        <v>0</v>
      </c>
      <c r="AW142" s="69">
        <v>0</v>
      </c>
      <c r="AX142" s="80">
        <v>0</v>
      </c>
      <c r="AY142" s="80">
        <v>0</v>
      </c>
      <c r="AZ142" s="69">
        <v>0</v>
      </c>
      <c r="BA142" s="69">
        <v>0</v>
      </c>
      <c r="BB142" s="80">
        <v>0</v>
      </c>
      <c r="BC142" s="80">
        <v>0</v>
      </c>
      <c r="BD142" s="69">
        <v>0</v>
      </c>
      <c r="BE142" s="69">
        <v>0</v>
      </c>
      <c r="BF142" s="80">
        <v>0</v>
      </c>
      <c r="BG142" s="80">
        <v>0</v>
      </c>
      <c r="BH142" s="69">
        <v>0</v>
      </c>
      <c r="BI142" s="69">
        <v>0</v>
      </c>
      <c r="BJ142" s="80">
        <v>4738</v>
      </c>
      <c r="BK142" s="80">
        <v>0</v>
      </c>
      <c r="BL142" s="69">
        <v>0</v>
      </c>
      <c r="BM142" s="69">
        <v>0</v>
      </c>
      <c r="BN142" s="80">
        <v>0</v>
      </c>
      <c r="BO142" s="80">
        <v>0</v>
      </c>
      <c r="BP142" s="69">
        <v>0</v>
      </c>
      <c r="BQ142" s="69">
        <v>0</v>
      </c>
      <c r="BR142" s="80">
        <v>19494</v>
      </c>
      <c r="BS142" s="80">
        <v>0</v>
      </c>
      <c r="BT142" s="69">
        <v>0</v>
      </c>
      <c r="BU142" s="69">
        <v>0</v>
      </c>
      <c r="BV142" s="80">
        <v>0</v>
      </c>
      <c r="BW142" s="80">
        <v>0</v>
      </c>
      <c r="BX142" s="69">
        <v>0</v>
      </c>
      <c r="BY142" s="69">
        <v>0</v>
      </c>
      <c r="BZ142" s="80">
        <v>0</v>
      </c>
      <c r="CA142" s="80">
        <v>0</v>
      </c>
      <c r="CB142" s="69">
        <v>0</v>
      </c>
      <c r="CC142" s="69">
        <v>0</v>
      </c>
      <c r="CD142" s="80">
        <v>0</v>
      </c>
      <c r="CE142" s="80">
        <v>0</v>
      </c>
      <c r="CF142" s="69">
        <v>0</v>
      </c>
      <c r="CG142" s="69">
        <v>0</v>
      </c>
      <c r="CH142" s="80">
        <v>0</v>
      </c>
      <c r="CI142" s="80">
        <v>0</v>
      </c>
      <c r="CJ142" s="69">
        <v>0</v>
      </c>
      <c r="CK142" s="69">
        <v>0</v>
      </c>
      <c r="CL142" s="80">
        <v>282497</v>
      </c>
      <c r="CM142" s="80">
        <v>0</v>
      </c>
      <c r="CN142" s="67" t="s">
        <v>666</v>
      </c>
      <c r="CO142" s="67" t="s">
        <v>667</v>
      </c>
      <c r="CP142" s="67" t="s">
        <v>514</v>
      </c>
      <c r="CQ142" s="67" t="s">
        <v>514</v>
      </c>
      <c r="CR142" s="67" t="s">
        <v>514</v>
      </c>
      <c r="CS142" s="67" t="s">
        <v>514</v>
      </c>
      <c r="CT142" s="68">
        <v>45877</v>
      </c>
      <c r="CU142" s="67" t="s">
        <v>723</v>
      </c>
      <c r="CV142" s="67" t="s">
        <v>724</v>
      </c>
      <c r="CW142" s="68" t="s">
        <v>168</v>
      </c>
      <c r="CX142" s="68">
        <v>45727</v>
      </c>
      <c r="CY142" s="67" t="s">
        <v>729</v>
      </c>
      <c r="CZ142" s="67" t="s">
        <v>730</v>
      </c>
      <c r="DA142" s="67" t="s">
        <v>762</v>
      </c>
      <c r="DB142" s="81">
        <v>28387049.829999998</v>
      </c>
      <c r="DC142" s="67" t="s">
        <v>668</v>
      </c>
      <c r="DD142" s="67" t="s">
        <v>669</v>
      </c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</row>
    <row r="143" spans="2:1477" s="69" customFormat="1">
      <c r="B143" s="67" t="s">
        <v>4</v>
      </c>
      <c r="C143" s="67" t="s">
        <v>477</v>
      </c>
      <c r="D143" s="67" t="s">
        <v>478</v>
      </c>
      <c r="E143" s="68">
        <v>44951</v>
      </c>
      <c r="F143" s="67" t="s">
        <v>729</v>
      </c>
      <c r="G143" s="67" t="s">
        <v>728</v>
      </c>
      <c r="H143" s="187">
        <v>1</v>
      </c>
      <c r="I143" s="69">
        <v>1</v>
      </c>
      <c r="J143" s="69">
        <v>250</v>
      </c>
      <c r="K143" s="69">
        <v>396</v>
      </c>
      <c r="L143" s="69">
        <v>395</v>
      </c>
      <c r="M143" s="186">
        <f t="shared" si="60"/>
        <v>0.996</v>
      </c>
      <c r="N143" s="69">
        <f t="shared" si="61"/>
        <v>1</v>
      </c>
      <c r="O143" s="69">
        <v>1</v>
      </c>
      <c r="P143" s="69">
        <v>0</v>
      </c>
      <c r="Q143" s="69">
        <v>0</v>
      </c>
      <c r="R143" s="69">
        <v>146</v>
      </c>
      <c r="S143" s="69">
        <v>0</v>
      </c>
      <c r="T143" s="190">
        <v>1617324</v>
      </c>
      <c r="U143" s="190">
        <v>47000</v>
      </c>
      <c r="V143" s="190">
        <v>1570324</v>
      </c>
      <c r="W143" s="190">
        <v>1637324</v>
      </c>
      <c r="X143" s="190">
        <v>1467772</v>
      </c>
      <c r="Y143" s="190">
        <v>0</v>
      </c>
      <c r="Z143" s="190">
        <v>0</v>
      </c>
      <c r="AA143" s="190">
        <v>0</v>
      </c>
      <c r="AB143" s="190">
        <v>1467772</v>
      </c>
      <c r="AC143" s="190">
        <v>1467140</v>
      </c>
      <c r="AD143" s="186">
        <f t="shared" si="62"/>
        <v>0.93429126727987344</v>
      </c>
      <c r="AE143" s="69">
        <f t="shared" si="63"/>
        <v>1</v>
      </c>
      <c r="AF143" s="190">
        <v>-632</v>
      </c>
      <c r="AG143" s="190">
        <v>20000</v>
      </c>
      <c r="AH143" s="69">
        <v>119</v>
      </c>
      <c r="AI143" s="69">
        <v>27</v>
      </c>
      <c r="AJ143" s="69">
        <v>0</v>
      </c>
      <c r="AK143" s="69">
        <v>0</v>
      </c>
      <c r="AL143" s="80">
        <v>34331</v>
      </c>
      <c r="AM143" s="80">
        <v>0</v>
      </c>
      <c r="AN143" s="69">
        <v>0</v>
      </c>
      <c r="AO143" s="69">
        <v>0</v>
      </c>
      <c r="AP143" s="80">
        <v>2454</v>
      </c>
      <c r="AQ143" s="80">
        <v>0</v>
      </c>
      <c r="AR143" s="69">
        <v>0</v>
      </c>
      <c r="AS143" s="69">
        <v>0</v>
      </c>
      <c r="AT143" s="80">
        <v>0</v>
      </c>
      <c r="AU143" s="80">
        <v>0</v>
      </c>
      <c r="AV143" s="69">
        <v>0</v>
      </c>
      <c r="AW143" s="69">
        <v>0</v>
      </c>
      <c r="AX143" s="80">
        <v>0</v>
      </c>
      <c r="AY143" s="80">
        <v>0</v>
      </c>
      <c r="AZ143" s="69">
        <v>0</v>
      </c>
      <c r="BA143" s="69">
        <v>0</v>
      </c>
      <c r="BB143" s="80">
        <v>0</v>
      </c>
      <c r="BC143" s="80">
        <v>0</v>
      </c>
      <c r="BD143" s="69">
        <v>0</v>
      </c>
      <c r="BE143" s="69">
        <v>0</v>
      </c>
      <c r="BF143" s="80">
        <v>0</v>
      </c>
      <c r="BG143" s="80">
        <v>0</v>
      </c>
      <c r="BH143" s="69">
        <v>0</v>
      </c>
      <c r="BI143" s="69">
        <v>0</v>
      </c>
      <c r="BJ143" s="80">
        <v>0</v>
      </c>
      <c r="BK143" s="80">
        <v>0</v>
      </c>
      <c r="BL143" s="69">
        <v>0</v>
      </c>
      <c r="BM143" s="69">
        <v>0</v>
      </c>
      <c r="BN143" s="80">
        <v>0</v>
      </c>
      <c r="BO143" s="80">
        <v>0</v>
      </c>
      <c r="BP143" s="69">
        <v>0</v>
      </c>
      <c r="BQ143" s="69">
        <v>0</v>
      </c>
      <c r="BR143" s="80">
        <v>0</v>
      </c>
      <c r="BS143" s="80">
        <v>0</v>
      </c>
      <c r="BT143" s="69">
        <v>0</v>
      </c>
      <c r="BU143" s="69">
        <v>0</v>
      </c>
      <c r="BV143" s="80">
        <v>0</v>
      </c>
      <c r="BW143" s="80">
        <v>0</v>
      </c>
      <c r="BX143" s="69">
        <v>0</v>
      </c>
      <c r="BY143" s="69">
        <v>0</v>
      </c>
      <c r="BZ143" s="80">
        <v>0</v>
      </c>
      <c r="CA143" s="80">
        <v>0</v>
      </c>
      <c r="CB143" s="69">
        <v>0</v>
      </c>
      <c r="CC143" s="69">
        <v>0</v>
      </c>
      <c r="CD143" s="80">
        <v>0</v>
      </c>
      <c r="CE143" s="80">
        <v>0</v>
      </c>
      <c r="CF143" s="69">
        <v>0</v>
      </c>
      <c r="CG143" s="69">
        <v>0</v>
      </c>
      <c r="CH143" s="80">
        <v>0</v>
      </c>
      <c r="CI143" s="80">
        <v>0</v>
      </c>
      <c r="CJ143" s="69">
        <v>0</v>
      </c>
      <c r="CK143" s="69">
        <v>0</v>
      </c>
      <c r="CL143" s="80">
        <v>36784</v>
      </c>
      <c r="CM143" s="80">
        <v>0</v>
      </c>
      <c r="CN143" s="67" t="s">
        <v>564</v>
      </c>
      <c r="CO143" s="67" t="s">
        <v>565</v>
      </c>
      <c r="CP143" s="67" t="s">
        <v>514</v>
      </c>
      <c r="CQ143" s="67" t="s">
        <v>514</v>
      </c>
      <c r="CR143" s="67" t="s">
        <v>514</v>
      </c>
      <c r="CS143" s="67" t="s">
        <v>514</v>
      </c>
      <c r="CT143" s="68">
        <v>45839</v>
      </c>
      <c r="CU143" s="67" t="s">
        <v>723</v>
      </c>
      <c r="CV143" s="67" t="s">
        <v>724</v>
      </c>
      <c r="CW143" s="68" t="s">
        <v>168</v>
      </c>
      <c r="CX143" s="68">
        <v>45687</v>
      </c>
      <c r="CY143" s="67" t="s">
        <v>729</v>
      </c>
      <c r="CZ143" s="67" t="s">
        <v>730</v>
      </c>
      <c r="DA143" s="67" t="s">
        <v>763</v>
      </c>
      <c r="DB143" s="81">
        <v>1625738.6</v>
      </c>
      <c r="DC143" s="67"/>
      <c r="DD143" s="67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</row>
    <row r="144" spans="2:1477" s="69" customFormat="1">
      <c r="B144" s="67" t="s">
        <v>4</v>
      </c>
      <c r="C144" s="67" t="s">
        <v>344</v>
      </c>
      <c r="D144" s="67" t="s">
        <v>345</v>
      </c>
      <c r="E144" s="68">
        <v>45091</v>
      </c>
      <c r="F144" s="67" t="s">
        <v>721</v>
      </c>
      <c r="G144" s="67" t="s">
        <v>728</v>
      </c>
      <c r="H144" s="187">
        <v>4</v>
      </c>
      <c r="I144" s="69">
        <v>2</v>
      </c>
      <c r="J144" s="69">
        <v>410</v>
      </c>
      <c r="K144" s="69">
        <v>545</v>
      </c>
      <c r="L144" s="69">
        <v>545</v>
      </c>
      <c r="M144" s="186">
        <f t="shared" si="60"/>
        <v>1</v>
      </c>
      <c r="N144" s="69">
        <f t="shared" si="61"/>
        <v>1</v>
      </c>
      <c r="O144" s="69">
        <v>0</v>
      </c>
      <c r="P144" s="69">
        <v>0</v>
      </c>
      <c r="Q144" s="69">
        <v>0</v>
      </c>
      <c r="R144" s="69">
        <v>135</v>
      </c>
      <c r="S144" s="69">
        <v>0</v>
      </c>
      <c r="T144" s="190">
        <v>10986719</v>
      </c>
      <c r="U144" s="190">
        <v>117744</v>
      </c>
      <c r="V144" s="190">
        <v>10868975</v>
      </c>
      <c r="W144" s="190">
        <v>11011859</v>
      </c>
      <c r="X144" s="190">
        <v>11062198</v>
      </c>
      <c r="Y144" s="190">
        <v>0</v>
      </c>
      <c r="Z144" s="190">
        <v>0</v>
      </c>
      <c r="AA144" s="190">
        <v>0</v>
      </c>
      <c r="AB144" s="190">
        <v>11062198</v>
      </c>
      <c r="AC144" s="190">
        <v>11032701</v>
      </c>
      <c r="AD144" s="186">
        <f t="shared" si="62"/>
        <v>1.0150636099540205</v>
      </c>
      <c r="AE144" s="69">
        <f t="shared" si="63"/>
        <v>1</v>
      </c>
      <c r="AF144" s="190">
        <v>-4358</v>
      </c>
      <c r="AG144" s="190">
        <v>25139</v>
      </c>
      <c r="AH144" s="69">
        <v>80</v>
      </c>
      <c r="AI144" s="69">
        <v>55</v>
      </c>
      <c r="AJ144" s="69">
        <v>0</v>
      </c>
      <c r="AK144" s="69">
        <v>0</v>
      </c>
      <c r="AL144" s="80">
        <v>0</v>
      </c>
      <c r="AM144" s="80">
        <v>0</v>
      </c>
      <c r="AN144" s="69">
        <v>0</v>
      </c>
      <c r="AO144" s="69">
        <v>0</v>
      </c>
      <c r="AP144" s="80">
        <v>0</v>
      </c>
      <c r="AQ144" s="80">
        <v>0</v>
      </c>
      <c r="AR144" s="69">
        <v>0</v>
      </c>
      <c r="AS144" s="69">
        <v>0</v>
      </c>
      <c r="AT144" s="80">
        <v>0</v>
      </c>
      <c r="AU144" s="80">
        <v>0</v>
      </c>
      <c r="AV144" s="69">
        <v>0</v>
      </c>
      <c r="AW144" s="69">
        <v>0</v>
      </c>
      <c r="AX144" s="80">
        <v>0</v>
      </c>
      <c r="AY144" s="80">
        <v>0</v>
      </c>
      <c r="AZ144" s="69">
        <v>0</v>
      </c>
      <c r="BA144" s="69">
        <v>0</v>
      </c>
      <c r="BB144" s="80">
        <v>0</v>
      </c>
      <c r="BC144" s="80">
        <v>0</v>
      </c>
      <c r="BD144" s="69">
        <v>0</v>
      </c>
      <c r="BE144" s="69">
        <v>0</v>
      </c>
      <c r="BF144" s="80">
        <v>3949</v>
      </c>
      <c r="BG144" s="80">
        <v>0</v>
      </c>
      <c r="BH144" s="69">
        <v>0</v>
      </c>
      <c r="BI144" s="69">
        <v>0</v>
      </c>
      <c r="BJ144" s="80">
        <v>0</v>
      </c>
      <c r="BK144" s="80">
        <v>0</v>
      </c>
      <c r="BL144" s="69">
        <v>0</v>
      </c>
      <c r="BM144" s="69">
        <v>0</v>
      </c>
      <c r="BN144" s="80">
        <v>0</v>
      </c>
      <c r="BO144" s="80">
        <v>0</v>
      </c>
      <c r="BP144" s="69">
        <v>0</v>
      </c>
      <c r="BQ144" s="69">
        <v>0</v>
      </c>
      <c r="BR144" s="80">
        <v>0</v>
      </c>
      <c r="BS144" s="80">
        <v>0</v>
      </c>
      <c r="BT144" s="69">
        <v>0</v>
      </c>
      <c r="BU144" s="69">
        <v>0</v>
      </c>
      <c r="BV144" s="80">
        <v>0</v>
      </c>
      <c r="BW144" s="80">
        <v>0</v>
      </c>
      <c r="BX144" s="69">
        <v>0</v>
      </c>
      <c r="BY144" s="69">
        <v>0</v>
      </c>
      <c r="BZ144" s="80">
        <v>0</v>
      </c>
      <c r="CA144" s="80">
        <v>0</v>
      </c>
      <c r="CB144" s="69">
        <v>0</v>
      </c>
      <c r="CC144" s="69">
        <v>0</v>
      </c>
      <c r="CD144" s="80">
        <v>0</v>
      </c>
      <c r="CE144" s="80">
        <v>0</v>
      </c>
      <c r="CF144" s="69">
        <v>0</v>
      </c>
      <c r="CG144" s="69">
        <v>0</v>
      </c>
      <c r="CH144" s="80">
        <v>0</v>
      </c>
      <c r="CI144" s="80">
        <v>0</v>
      </c>
      <c r="CJ144" s="69">
        <v>0</v>
      </c>
      <c r="CK144" s="69">
        <v>0</v>
      </c>
      <c r="CL144" s="80">
        <v>3949</v>
      </c>
      <c r="CM144" s="80">
        <v>0</v>
      </c>
      <c r="CN144" s="67" t="s">
        <v>532</v>
      </c>
      <c r="CO144" s="67" t="s">
        <v>533</v>
      </c>
      <c r="CP144" s="67" t="s">
        <v>514</v>
      </c>
      <c r="CQ144" s="67" t="s">
        <v>514</v>
      </c>
      <c r="CR144" s="67" t="s">
        <v>514</v>
      </c>
      <c r="CS144" s="67" t="s">
        <v>514</v>
      </c>
      <c r="CT144" s="68">
        <v>45958</v>
      </c>
      <c r="CU144" s="67" t="s">
        <v>727</v>
      </c>
      <c r="CV144" s="67" t="s">
        <v>724</v>
      </c>
      <c r="CW144" s="68" t="s">
        <v>168</v>
      </c>
      <c r="CX144" s="68">
        <v>45757</v>
      </c>
      <c r="CY144" s="67" t="s">
        <v>721</v>
      </c>
      <c r="CZ144" s="67" t="s">
        <v>730</v>
      </c>
      <c r="DA144" s="67" t="s">
        <v>761</v>
      </c>
      <c r="DB144" s="81">
        <v>14985674.130000001</v>
      </c>
      <c r="DC144" s="67"/>
      <c r="DD144" s="67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</row>
    <row r="145" spans="1:1477" s="69" customFormat="1">
      <c r="B145" s="67" t="s">
        <v>4</v>
      </c>
      <c r="C145" s="67" t="s">
        <v>346</v>
      </c>
      <c r="D145" s="67" t="s">
        <v>347</v>
      </c>
      <c r="E145" s="68">
        <v>45070</v>
      </c>
      <c r="F145" s="67" t="s">
        <v>721</v>
      </c>
      <c r="G145" s="67" t="s">
        <v>728</v>
      </c>
      <c r="H145" s="187">
        <v>3</v>
      </c>
      <c r="I145" s="69">
        <v>3</v>
      </c>
      <c r="J145" s="69">
        <v>360</v>
      </c>
      <c r="K145" s="69">
        <v>467</v>
      </c>
      <c r="L145" s="69">
        <v>467</v>
      </c>
      <c r="M145" s="186">
        <f t="shared" si="60"/>
        <v>1.0416666666666667</v>
      </c>
      <c r="N145" s="69">
        <f t="shared" si="61"/>
        <v>1</v>
      </c>
      <c r="O145" s="69">
        <v>0</v>
      </c>
      <c r="P145" s="69">
        <v>0</v>
      </c>
      <c r="Q145" s="69">
        <v>0</v>
      </c>
      <c r="R145" s="69">
        <v>92</v>
      </c>
      <c r="S145" s="69">
        <v>15</v>
      </c>
      <c r="T145" s="190">
        <v>8448064</v>
      </c>
      <c r="U145" s="190">
        <v>70000</v>
      </c>
      <c r="V145" s="190">
        <v>8378064</v>
      </c>
      <c r="W145" s="190">
        <v>8800372</v>
      </c>
      <c r="X145" s="190">
        <v>8800513</v>
      </c>
      <c r="Y145" s="190">
        <v>0</v>
      </c>
      <c r="Z145" s="190">
        <v>0</v>
      </c>
      <c r="AA145" s="190">
        <v>0</v>
      </c>
      <c r="AB145" s="190">
        <v>8800513</v>
      </c>
      <c r="AC145" s="190">
        <v>8740511</v>
      </c>
      <c r="AD145" s="186">
        <f t="shared" si="62"/>
        <v>1.0432614265061713</v>
      </c>
      <c r="AE145" s="69">
        <f t="shared" si="63"/>
        <v>1</v>
      </c>
      <c r="AF145" s="190">
        <v>855</v>
      </c>
      <c r="AG145" s="190">
        <v>352308</v>
      </c>
      <c r="AH145" s="69">
        <v>69</v>
      </c>
      <c r="AI145" s="69">
        <v>23</v>
      </c>
      <c r="AJ145" s="69">
        <v>0</v>
      </c>
      <c r="AK145" s="69">
        <v>0</v>
      </c>
      <c r="AL145" s="80">
        <v>0</v>
      </c>
      <c r="AM145" s="80">
        <v>0</v>
      </c>
      <c r="AN145" s="69">
        <v>0</v>
      </c>
      <c r="AO145" s="69">
        <v>0</v>
      </c>
      <c r="AP145" s="80">
        <v>93573</v>
      </c>
      <c r="AQ145" s="80">
        <v>14238</v>
      </c>
      <c r="AR145" s="69">
        <v>0</v>
      </c>
      <c r="AS145" s="69">
        <v>0</v>
      </c>
      <c r="AT145" s="80">
        <v>0</v>
      </c>
      <c r="AU145" s="80">
        <v>0</v>
      </c>
      <c r="AV145" s="69">
        <v>0</v>
      </c>
      <c r="AW145" s="69">
        <v>0</v>
      </c>
      <c r="AX145" s="80">
        <v>0</v>
      </c>
      <c r="AY145" s="80">
        <v>0</v>
      </c>
      <c r="AZ145" s="69">
        <v>0</v>
      </c>
      <c r="BA145" s="69">
        <v>0</v>
      </c>
      <c r="BB145" s="80">
        <v>0</v>
      </c>
      <c r="BC145" s="80">
        <v>0</v>
      </c>
      <c r="BD145" s="69">
        <v>0</v>
      </c>
      <c r="BE145" s="69">
        <v>0</v>
      </c>
      <c r="BF145" s="80">
        <v>3247</v>
      </c>
      <c r="BG145" s="80">
        <v>0</v>
      </c>
      <c r="BH145" s="69">
        <v>0</v>
      </c>
      <c r="BI145" s="69">
        <v>0</v>
      </c>
      <c r="BJ145" s="80">
        <v>0</v>
      </c>
      <c r="BK145" s="80">
        <v>0</v>
      </c>
      <c r="BL145" s="69">
        <v>0</v>
      </c>
      <c r="BM145" s="69">
        <v>0</v>
      </c>
      <c r="BN145" s="80">
        <v>0</v>
      </c>
      <c r="BO145" s="80">
        <v>0</v>
      </c>
      <c r="BP145" s="69">
        <v>0</v>
      </c>
      <c r="BQ145" s="69">
        <v>0</v>
      </c>
      <c r="BR145" s="80">
        <v>0</v>
      </c>
      <c r="BS145" s="80">
        <v>0</v>
      </c>
      <c r="BT145" s="69">
        <v>0</v>
      </c>
      <c r="BU145" s="69">
        <v>0</v>
      </c>
      <c r="BV145" s="80">
        <v>0</v>
      </c>
      <c r="BW145" s="80">
        <v>0</v>
      </c>
      <c r="BX145" s="69">
        <v>0</v>
      </c>
      <c r="BY145" s="69">
        <v>0</v>
      </c>
      <c r="BZ145" s="80">
        <v>0</v>
      </c>
      <c r="CA145" s="80">
        <v>0</v>
      </c>
      <c r="CB145" s="69">
        <v>0</v>
      </c>
      <c r="CC145" s="69">
        <v>0</v>
      </c>
      <c r="CD145" s="80">
        <v>0</v>
      </c>
      <c r="CE145" s="80">
        <v>0</v>
      </c>
      <c r="CF145" s="69">
        <v>0</v>
      </c>
      <c r="CG145" s="69">
        <v>0</v>
      </c>
      <c r="CH145" s="80">
        <v>0</v>
      </c>
      <c r="CI145" s="80">
        <v>0</v>
      </c>
      <c r="CJ145" s="69">
        <v>0</v>
      </c>
      <c r="CK145" s="69">
        <v>0</v>
      </c>
      <c r="CL145" s="80">
        <v>96820</v>
      </c>
      <c r="CM145" s="80">
        <v>14238</v>
      </c>
      <c r="CN145" s="67" t="s">
        <v>622</v>
      </c>
      <c r="CO145" s="67" t="s">
        <v>623</v>
      </c>
      <c r="CP145" s="67" t="s">
        <v>514</v>
      </c>
      <c r="CQ145" s="67" t="s">
        <v>514</v>
      </c>
      <c r="CR145" s="67" t="s">
        <v>514</v>
      </c>
      <c r="CS145" s="67" t="s">
        <v>514</v>
      </c>
      <c r="CT145" s="68">
        <v>45952</v>
      </c>
      <c r="CU145" s="67" t="s">
        <v>727</v>
      </c>
      <c r="CV145" s="67" t="s">
        <v>724</v>
      </c>
      <c r="CW145" s="68" t="s">
        <v>168</v>
      </c>
      <c r="CX145" s="68">
        <v>45643</v>
      </c>
      <c r="CY145" s="67" t="s">
        <v>727</v>
      </c>
      <c r="CZ145" s="67" t="s">
        <v>730</v>
      </c>
      <c r="DA145" s="67" t="s">
        <v>764</v>
      </c>
      <c r="DB145" s="81">
        <v>8153514.7199999997</v>
      </c>
      <c r="DC145" s="67"/>
      <c r="DD145" s="67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</row>
    <row r="146" spans="1:1477" s="69" customFormat="1">
      <c r="B146" s="67" t="s">
        <v>4</v>
      </c>
      <c r="C146" s="67" t="s">
        <v>348</v>
      </c>
      <c r="D146" s="67" t="s">
        <v>349</v>
      </c>
      <c r="E146" s="68">
        <v>45091</v>
      </c>
      <c r="F146" s="67" t="s">
        <v>721</v>
      </c>
      <c r="G146" s="67" t="s">
        <v>728</v>
      </c>
      <c r="H146" s="187">
        <v>3</v>
      </c>
      <c r="I146" s="69">
        <v>4</v>
      </c>
      <c r="J146" s="69">
        <v>380</v>
      </c>
      <c r="K146" s="69">
        <v>531</v>
      </c>
      <c r="L146" s="69">
        <v>523</v>
      </c>
      <c r="M146" s="186">
        <f t="shared" si="60"/>
        <v>1.1342105263157896</v>
      </c>
      <c r="N146" s="69">
        <f t="shared" si="61"/>
        <v>1</v>
      </c>
      <c r="O146" s="69">
        <v>8</v>
      </c>
      <c r="P146" s="69">
        <v>0</v>
      </c>
      <c r="Q146" s="69">
        <v>0</v>
      </c>
      <c r="R146" s="69">
        <v>92</v>
      </c>
      <c r="S146" s="69">
        <v>59</v>
      </c>
      <c r="T146" s="190">
        <v>8347803</v>
      </c>
      <c r="U146" s="190">
        <v>60000</v>
      </c>
      <c r="V146" s="190">
        <v>8287803</v>
      </c>
      <c r="W146" s="190">
        <v>8496009</v>
      </c>
      <c r="X146" s="190">
        <v>8830863</v>
      </c>
      <c r="Y146" s="190">
        <v>0</v>
      </c>
      <c r="Z146" s="190">
        <v>0</v>
      </c>
      <c r="AA146" s="190">
        <v>0</v>
      </c>
      <c r="AB146" s="190">
        <v>8830863</v>
      </c>
      <c r="AC146" s="190">
        <v>8791083</v>
      </c>
      <c r="AD146" s="186">
        <f t="shared" si="62"/>
        <v>1.0607253816240565</v>
      </c>
      <c r="AE146" s="69">
        <f t="shared" si="63"/>
        <v>1</v>
      </c>
      <c r="AF146" s="190">
        <v>-490</v>
      </c>
      <c r="AG146" s="190">
        <v>148206</v>
      </c>
      <c r="AH146" s="69">
        <v>43</v>
      </c>
      <c r="AI146" s="69">
        <v>49</v>
      </c>
      <c r="AJ146" s="69">
        <v>0</v>
      </c>
      <c r="AK146" s="69">
        <v>59</v>
      </c>
      <c r="AL146" s="80">
        <v>0</v>
      </c>
      <c r="AM146" s="80">
        <v>0</v>
      </c>
      <c r="AN146" s="69">
        <v>0</v>
      </c>
      <c r="AO146" s="69">
        <v>0</v>
      </c>
      <c r="AP146" s="80">
        <v>139202</v>
      </c>
      <c r="AQ146" s="80">
        <v>0</v>
      </c>
      <c r="AR146" s="69">
        <v>0</v>
      </c>
      <c r="AS146" s="69">
        <v>0</v>
      </c>
      <c r="AT146" s="80">
        <v>0</v>
      </c>
      <c r="AU146" s="80">
        <v>0</v>
      </c>
      <c r="AV146" s="69">
        <v>0</v>
      </c>
      <c r="AW146" s="69">
        <v>0</v>
      </c>
      <c r="AX146" s="80">
        <v>0</v>
      </c>
      <c r="AY146" s="80">
        <v>0</v>
      </c>
      <c r="AZ146" s="69">
        <v>0</v>
      </c>
      <c r="BA146" s="69">
        <v>0</v>
      </c>
      <c r="BB146" s="80">
        <v>0</v>
      </c>
      <c r="BC146" s="80">
        <v>0</v>
      </c>
      <c r="BD146" s="69">
        <v>0</v>
      </c>
      <c r="BE146" s="69">
        <v>0</v>
      </c>
      <c r="BF146" s="80">
        <v>0</v>
      </c>
      <c r="BG146" s="80">
        <v>0</v>
      </c>
      <c r="BH146" s="69">
        <v>0</v>
      </c>
      <c r="BI146" s="69">
        <v>0</v>
      </c>
      <c r="BJ146" s="80">
        <v>6781</v>
      </c>
      <c r="BK146" s="80">
        <v>0</v>
      </c>
      <c r="BL146" s="69">
        <v>0</v>
      </c>
      <c r="BM146" s="69">
        <v>0</v>
      </c>
      <c r="BN146" s="80">
        <v>0</v>
      </c>
      <c r="BO146" s="80">
        <v>0</v>
      </c>
      <c r="BP146" s="69">
        <v>0</v>
      </c>
      <c r="BQ146" s="69">
        <v>0</v>
      </c>
      <c r="BR146" s="80">
        <v>0</v>
      </c>
      <c r="BS146" s="80">
        <v>0</v>
      </c>
      <c r="BT146" s="69">
        <v>0</v>
      </c>
      <c r="BU146" s="69">
        <v>0</v>
      </c>
      <c r="BV146" s="80">
        <v>0</v>
      </c>
      <c r="BW146" s="80">
        <v>0</v>
      </c>
      <c r="BX146" s="69">
        <v>0</v>
      </c>
      <c r="BY146" s="69">
        <v>0</v>
      </c>
      <c r="BZ146" s="80">
        <v>0</v>
      </c>
      <c r="CA146" s="80">
        <v>0</v>
      </c>
      <c r="CB146" s="69">
        <v>0</v>
      </c>
      <c r="CC146" s="69">
        <v>0</v>
      </c>
      <c r="CD146" s="80">
        <v>0</v>
      </c>
      <c r="CE146" s="80">
        <v>0</v>
      </c>
      <c r="CF146" s="69">
        <v>0</v>
      </c>
      <c r="CG146" s="69">
        <v>0</v>
      </c>
      <c r="CH146" s="80">
        <v>0</v>
      </c>
      <c r="CI146" s="80">
        <v>0</v>
      </c>
      <c r="CJ146" s="69">
        <v>0</v>
      </c>
      <c r="CK146" s="69">
        <v>59</v>
      </c>
      <c r="CL146" s="80">
        <v>145982</v>
      </c>
      <c r="CM146" s="80">
        <v>0</v>
      </c>
      <c r="CN146" s="67" t="s">
        <v>521</v>
      </c>
      <c r="CO146" s="67" t="s">
        <v>522</v>
      </c>
      <c r="CP146" s="67" t="s">
        <v>514</v>
      </c>
      <c r="CQ146" s="67" t="s">
        <v>514</v>
      </c>
      <c r="CR146" s="67" t="s">
        <v>514</v>
      </c>
      <c r="CS146" s="67" t="s">
        <v>514</v>
      </c>
      <c r="CT146" s="68">
        <v>45877</v>
      </c>
      <c r="CU146" s="67" t="s">
        <v>723</v>
      </c>
      <c r="CV146" s="67" t="s">
        <v>724</v>
      </c>
      <c r="CW146" s="68" t="s">
        <v>168</v>
      </c>
      <c r="CX146" s="68">
        <v>45730</v>
      </c>
      <c r="CY146" s="67" t="s">
        <v>729</v>
      </c>
      <c r="CZ146" s="67" t="s">
        <v>730</v>
      </c>
      <c r="DA146" s="67" t="s">
        <v>760</v>
      </c>
      <c r="DB146" s="81">
        <v>8013785.0999999996</v>
      </c>
      <c r="DC146" s="67"/>
      <c r="DD146" s="67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</row>
    <row r="147" spans="1:1477" s="69" customFormat="1">
      <c r="B147" s="67" t="s">
        <v>4</v>
      </c>
      <c r="C147" s="67" t="s">
        <v>350</v>
      </c>
      <c r="D147" s="67" t="s">
        <v>351</v>
      </c>
      <c r="E147" s="68">
        <v>45224</v>
      </c>
      <c r="F147" s="67" t="s">
        <v>727</v>
      </c>
      <c r="G147" s="67" t="s">
        <v>725</v>
      </c>
      <c r="H147" s="187">
        <v>3</v>
      </c>
      <c r="I147" s="69">
        <v>7</v>
      </c>
      <c r="J147" s="69">
        <v>330</v>
      </c>
      <c r="K147" s="69">
        <v>445</v>
      </c>
      <c r="L147" s="69">
        <v>445</v>
      </c>
      <c r="M147" s="186">
        <f t="shared" si="60"/>
        <v>1.0424242424242425</v>
      </c>
      <c r="N147" s="69">
        <f t="shared" si="61"/>
        <v>1</v>
      </c>
      <c r="O147" s="69">
        <v>0</v>
      </c>
      <c r="P147" s="69">
        <v>0</v>
      </c>
      <c r="Q147" s="69">
        <v>0</v>
      </c>
      <c r="R147" s="69">
        <v>101</v>
      </c>
      <c r="S147" s="69">
        <v>14</v>
      </c>
      <c r="T147" s="190">
        <v>7000000</v>
      </c>
      <c r="U147" s="190">
        <v>71000</v>
      </c>
      <c r="V147" s="190">
        <v>6929000</v>
      </c>
      <c r="W147" s="190">
        <v>7423497</v>
      </c>
      <c r="X147" s="190">
        <v>7482575</v>
      </c>
      <c r="Y147" s="190">
        <v>0</v>
      </c>
      <c r="Z147" s="190">
        <v>0</v>
      </c>
      <c r="AA147" s="190">
        <v>0</v>
      </c>
      <c r="AB147" s="190">
        <v>7482575</v>
      </c>
      <c r="AC147" s="190">
        <v>7419445</v>
      </c>
      <c r="AD147" s="186">
        <f t="shared" si="62"/>
        <v>1.070781498051667</v>
      </c>
      <c r="AE147" s="69">
        <f t="shared" si="63"/>
        <v>1</v>
      </c>
      <c r="AF147" s="190">
        <v>-33657</v>
      </c>
      <c r="AG147" s="190">
        <v>423497</v>
      </c>
      <c r="AH147" s="69">
        <v>66</v>
      </c>
      <c r="AI147" s="69">
        <v>35</v>
      </c>
      <c r="AJ147" s="69">
        <v>0</v>
      </c>
      <c r="AK147" s="69">
        <v>0</v>
      </c>
      <c r="AL147" s="80">
        <v>0</v>
      </c>
      <c r="AM147" s="80">
        <v>0</v>
      </c>
      <c r="AN147" s="69">
        <v>0</v>
      </c>
      <c r="AO147" s="69">
        <v>0</v>
      </c>
      <c r="AP147" s="80">
        <v>220409</v>
      </c>
      <c r="AQ147" s="80">
        <v>72070</v>
      </c>
      <c r="AR147" s="69">
        <v>0</v>
      </c>
      <c r="AS147" s="69">
        <v>0</v>
      </c>
      <c r="AT147" s="80">
        <v>0</v>
      </c>
      <c r="AU147" s="80">
        <v>0</v>
      </c>
      <c r="AV147" s="69">
        <v>0</v>
      </c>
      <c r="AW147" s="69">
        <v>0</v>
      </c>
      <c r="AX147" s="80">
        <v>0</v>
      </c>
      <c r="AY147" s="80">
        <v>0</v>
      </c>
      <c r="AZ147" s="69">
        <v>0</v>
      </c>
      <c r="BA147" s="69">
        <v>0</v>
      </c>
      <c r="BB147" s="80">
        <v>0</v>
      </c>
      <c r="BC147" s="80">
        <v>0</v>
      </c>
      <c r="BD147" s="69">
        <v>0</v>
      </c>
      <c r="BE147" s="69">
        <v>0</v>
      </c>
      <c r="BF147" s="80">
        <v>156171</v>
      </c>
      <c r="BG147" s="80">
        <v>0</v>
      </c>
      <c r="BH147" s="69">
        <v>0</v>
      </c>
      <c r="BI147" s="69">
        <v>0</v>
      </c>
      <c r="BJ147" s="80">
        <v>2070</v>
      </c>
      <c r="BK147" s="80">
        <v>0</v>
      </c>
      <c r="BL147" s="69">
        <v>0</v>
      </c>
      <c r="BM147" s="69">
        <v>0</v>
      </c>
      <c r="BN147" s="80">
        <v>0</v>
      </c>
      <c r="BO147" s="80">
        <v>0</v>
      </c>
      <c r="BP147" s="69">
        <v>0</v>
      </c>
      <c r="BQ147" s="69">
        <v>0</v>
      </c>
      <c r="BR147" s="80">
        <v>0</v>
      </c>
      <c r="BS147" s="80">
        <v>0</v>
      </c>
      <c r="BT147" s="69">
        <v>0</v>
      </c>
      <c r="BU147" s="69">
        <v>0</v>
      </c>
      <c r="BV147" s="80">
        <v>0</v>
      </c>
      <c r="BW147" s="80">
        <v>0</v>
      </c>
      <c r="BX147" s="69">
        <v>0</v>
      </c>
      <c r="BY147" s="69">
        <v>0</v>
      </c>
      <c r="BZ147" s="80">
        <v>0</v>
      </c>
      <c r="CA147" s="80">
        <v>0</v>
      </c>
      <c r="CB147" s="69">
        <v>0</v>
      </c>
      <c r="CC147" s="69">
        <v>0</v>
      </c>
      <c r="CD147" s="80">
        <v>0</v>
      </c>
      <c r="CE147" s="80">
        <v>0</v>
      </c>
      <c r="CF147" s="69">
        <v>0</v>
      </c>
      <c r="CG147" s="69">
        <v>0</v>
      </c>
      <c r="CH147" s="80">
        <v>0</v>
      </c>
      <c r="CI147" s="80">
        <v>0</v>
      </c>
      <c r="CJ147" s="69">
        <v>0</v>
      </c>
      <c r="CK147" s="69">
        <v>0</v>
      </c>
      <c r="CL147" s="80">
        <v>378650</v>
      </c>
      <c r="CM147" s="80">
        <v>72070</v>
      </c>
      <c r="CN147" s="67" t="s">
        <v>664</v>
      </c>
      <c r="CO147" s="67" t="s">
        <v>665</v>
      </c>
      <c r="CP147" s="67" t="s">
        <v>514</v>
      </c>
      <c r="CQ147" s="67" t="s">
        <v>514</v>
      </c>
      <c r="CR147" s="67" t="s">
        <v>514</v>
      </c>
      <c r="CS147" s="67" t="s">
        <v>514</v>
      </c>
      <c r="CT147" s="68">
        <v>45875</v>
      </c>
      <c r="CU147" s="67" t="s">
        <v>723</v>
      </c>
      <c r="CV147" s="67" t="s">
        <v>724</v>
      </c>
      <c r="CW147" s="68" t="s">
        <v>168</v>
      </c>
      <c r="CX147" s="68">
        <v>45762</v>
      </c>
      <c r="CY147" s="67" t="s">
        <v>721</v>
      </c>
      <c r="CZ147" s="67" t="s">
        <v>730</v>
      </c>
      <c r="DA147" s="67" t="s">
        <v>759</v>
      </c>
      <c r="DB147" s="81">
        <v>8074701.25</v>
      </c>
      <c r="DC147" s="67"/>
      <c r="DD147" s="6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</row>
    <row r="148" spans="1:1477" s="69" customFormat="1">
      <c r="B148" s="67" t="s">
        <v>4</v>
      </c>
      <c r="C148" s="67" t="s">
        <v>352</v>
      </c>
      <c r="D148" s="67" t="s">
        <v>353</v>
      </c>
      <c r="E148" s="68">
        <v>45133</v>
      </c>
      <c r="F148" s="67" t="s">
        <v>723</v>
      </c>
      <c r="G148" s="67" t="s">
        <v>725</v>
      </c>
      <c r="H148" s="187">
        <v>3</v>
      </c>
      <c r="I148" s="69">
        <v>5</v>
      </c>
      <c r="J148" s="69">
        <v>230</v>
      </c>
      <c r="K148" s="69">
        <v>409</v>
      </c>
      <c r="L148" s="69">
        <v>491</v>
      </c>
      <c r="M148" s="186">
        <f t="shared" si="60"/>
        <v>1.7304347826086957</v>
      </c>
      <c r="N148" s="69">
        <f t="shared" si="61"/>
        <v>0</v>
      </c>
      <c r="O148" s="69">
        <v>-82</v>
      </c>
      <c r="P148" s="69">
        <v>82</v>
      </c>
      <c r="Q148" s="69">
        <v>0</v>
      </c>
      <c r="R148" s="69">
        <v>93</v>
      </c>
      <c r="S148" s="69">
        <v>86</v>
      </c>
      <c r="T148" s="190">
        <v>3679712</v>
      </c>
      <c r="U148" s="190">
        <v>50000</v>
      </c>
      <c r="V148" s="190">
        <v>3629712</v>
      </c>
      <c r="W148" s="190">
        <v>3851805</v>
      </c>
      <c r="X148" s="190">
        <v>3808215</v>
      </c>
      <c r="Y148" s="190">
        <v>0</v>
      </c>
      <c r="Z148" s="190">
        <v>0</v>
      </c>
      <c r="AA148" s="190">
        <v>0</v>
      </c>
      <c r="AB148" s="190">
        <v>3808215</v>
      </c>
      <c r="AC148" s="190">
        <v>3802526</v>
      </c>
      <c r="AD148" s="186">
        <f t="shared" si="62"/>
        <v>1.0476109399313225</v>
      </c>
      <c r="AE148" s="69">
        <f t="shared" si="63"/>
        <v>1</v>
      </c>
      <c r="AF148" s="190">
        <v>-69</v>
      </c>
      <c r="AG148" s="190">
        <v>172092</v>
      </c>
      <c r="AH148" s="69">
        <v>61</v>
      </c>
      <c r="AI148" s="69">
        <v>32</v>
      </c>
      <c r="AJ148" s="69">
        <v>0</v>
      </c>
      <c r="AK148" s="69">
        <v>4</v>
      </c>
      <c r="AL148" s="80">
        <v>19175</v>
      </c>
      <c r="AM148" s="80">
        <v>31865</v>
      </c>
      <c r="AN148" s="69">
        <v>0</v>
      </c>
      <c r="AO148" s="69">
        <v>9</v>
      </c>
      <c r="AP148" s="80">
        <v>74668</v>
      </c>
      <c r="AQ148" s="80">
        <v>34516</v>
      </c>
      <c r="AR148" s="69">
        <v>0</v>
      </c>
      <c r="AS148" s="69">
        <v>0</v>
      </c>
      <c r="AT148" s="80">
        <v>0</v>
      </c>
      <c r="AU148" s="80">
        <v>0</v>
      </c>
      <c r="AV148" s="69">
        <v>0</v>
      </c>
      <c r="AW148" s="69">
        <v>0</v>
      </c>
      <c r="AX148" s="80">
        <v>0</v>
      </c>
      <c r="AY148" s="80">
        <v>0</v>
      </c>
      <c r="AZ148" s="69">
        <v>0</v>
      </c>
      <c r="BA148" s="69">
        <v>0</v>
      </c>
      <c r="BB148" s="80">
        <v>0</v>
      </c>
      <c r="BC148" s="80">
        <v>0</v>
      </c>
      <c r="BD148" s="69">
        <v>0</v>
      </c>
      <c r="BE148" s="69">
        <v>0</v>
      </c>
      <c r="BF148" s="80">
        <v>0</v>
      </c>
      <c r="BG148" s="80">
        <v>0</v>
      </c>
      <c r="BH148" s="69">
        <v>0</v>
      </c>
      <c r="BI148" s="69">
        <v>4</v>
      </c>
      <c r="BJ148" s="80">
        <v>11145</v>
      </c>
      <c r="BK148" s="80">
        <v>0</v>
      </c>
      <c r="BL148" s="69">
        <v>0</v>
      </c>
      <c r="BM148" s="69">
        <v>0</v>
      </c>
      <c r="BN148" s="80">
        <v>0</v>
      </c>
      <c r="BO148" s="80">
        <v>0</v>
      </c>
      <c r="BP148" s="69">
        <v>0</v>
      </c>
      <c r="BQ148" s="69">
        <v>0</v>
      </c>
      <c r="BR148" s="80">
        <v>0</v>
      </c>
      <c r="BS148" s="80">
        <v>0</v>
      </c>
      <c r="BT148" s="69">
        <v>0</v>
      </c>
      <c r="BU148" s="69">
        <v>0</v>
      </c>
      <c r="BV148" s="80">
        <v>0</v>
      </c>
      <c r="BW148" s="80">
        <v>0</v>
      </c>
      <c r="BX148" s="69">
        <v>0</v>
      </c>
      <c r="BY148" s="69">
        <v>0</v>
      </c>
      <c r="BZ148" s="80">
        <v>0</v>
      </c>
      <c r="CA148" s="80">
        <v>0</v>
      </c>
      <c r="CB148" s="69">
        <v>0</v>
      </c>
      <c r="CC148" s="69">
        <v>0</v>
      </c>
      <c r="CD148" s="80">
        <v>0</v>
      </c>
      <c r="CE148" s="80">
        <v>0</v>
      </c>
      <c r="CF148" s="69">
        <v>0</v>
      </c>
      <c r="CG148" s="69">
        <v>0</v>
      </c>
      <c r="CH148" s="80">
        <v>0</v>
      </c>
      <c r="CI148" s="80">
        <v>0</v>
      </c>
      <c r="CJ148" s="69">
        <v>0</v>
      </c>
      <c r="CK148" s="69">
        <v>17</v>
      </c>
      <c r="CL148" s="80">
        <v>104988</v>
      </c>
      <c r="CM148" s="80">
        <v>66380</v>
      </c>
      <c r="CN148" s="67" t="s">
        <v>651</v>
      </c>
      <c r="CO148" s="67" t="s">
        <v>652</v>
      </c>
      <c r="CP148" s="67" t="s">
        <v>514</v>
      </c>
      <c r="CQ148" s="67" t="s">
        <v>514</v>
      </c>
      <c r="CR148" s="67" t="s">
        <v>514</v>
      </c>
      <c r="CS148" s="67" t="s">
        <v>514</v>
      </c>
      <c r="CT148" s="68">
        <v>46000</v>
      </c>
      <c r="CU148" s="67" t="s">
        <v>727</v>
      </c>
      <c r="CV148" s="67" t="s">
        <v>724</v>
      </c>
      <c r="CW148" s="68" t="s">
        <v>168</v>
      </c>
      <c r="CX148" s="68">
        <v>45813</v>
      </c>
      <c r="CY148" s="67" t="s">
        <v>721</v>
      </c>
      <c r="CZ148" s="67" t="s">
        <v>730</v>
      </c>
      <c r="DA148" s="67" t="s">
        <v>762</v>
      </c>
      <c r="DB148" s="81">
        <v>2818721.96</v>
      </c>
      <c r="DC148" s="67"/>
      <c r="DD148" s="67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</row>
    <row r="149" spans="1:1477" s="69" customFormat="1">
      <c r="B149" s="67" t="s">
        <v>4</v>
      </c>
      <c r="C149" s="67" t="s">
        <v>354</v>
      </c>
      <c r="D149" s="67" t="s">
        <v>355</v>
      </c>
      <c r="E149" s="68">
        <v>45196</v>
      </c>
      <c r="F149" s="67" t="s">
        <v>723</v>
      </c>
      <c r="G149" s="67" t="s">
        <v>725</v>
      </c>
      <c r="H149" s="187">
        <v>1</v>
      </c>
      <c r="I149" s="69">
        <v>1</v>
      </c>
      <c r="J149" s="69">
        <v>280</v>
      </c>
      <c r="K149" s="69">
        <v>334</v>
      </c>
      <c r="L149" s="69">
        <v>332</v>
      </c>
      <c r="M149" s="186">
        <f t="shared" si="60"/>
        <v>0.99285714285714288</v>
      </c>
      <c r="N149" s="69">
        <f t="shared" si="61"/>
        <v>1</v>
      </c>
      <c r="O149" s="69">
        <v>2</v>
      </c>
      <c r="P149" s="69">
        <v>0</v>
      </c>
      <c r="Q149" s="69">
        <v>0</v>
      </c>
      <c r="R149" s="69">
        <v>54</v>
      </c>
      <c r="S149" s="69">
        <v>0</v>
      </c>
      <c r="T149" s="190">
        <v>3271306</v>
      </c>
      <c r="U149" s="190">
        <v>50000</v>
      </c>
      <c r="V149" s="190">
        <v>3221306</v>
      </c>
      <c r="W149" s="190">
        <v>3287930</v>
      </c>
      <c r="X149" s="190">
        <v>3244926</v>
      </c>
      <c r="Y149" s="190">
        <v>0</v>
      </c>
      <c r="Z149" s="190">
        <v>0</v>
      </c>
      <c r="AA149" s="190">
        <v>0</v>
      </c>
      <c r="AB149" s="190">
        <v>3244926</v>
      </c>
      <c r="AC149" s="190">
        <v>3224506</v>
      </c>
      <c r="AD149" s="186">
        <f t="shared" si="62"/>
        <v>1.0009933859124218</v>
      </c>
      <c r="AE149" s="69">
        <f t="shared" si="63"/>
        <v>1</v>
      </c>
      <c r="AF149" s="190">
        <v>-20420</v>
      </c>
      <c r="AG149" s="190">
        <v>16623</v>
      </c>
      <c r="AH149" s="69">
        <v>41</v>
      </c>
      <c r="AI149" s="69">
        <v>13</v>
      </c>
      <c r="AJ149" s="69">
        <v>0</v>
      </c>
      <c r="AK149" s="69">
        <v>0</v>
      </c>
      <c r="AL149" s="80">
        <v>0</v>
      </c>
      <c r="AM149" s="80">
        <v>0</v>
      </c>
      <c r="AN149" s="69">
        <v>0</v>
      </c>
      <c r="AO149" s="69">
        <v>0</v>
      </c>
      <c r="AP149" s="80">
        <v>0</v>
      </c>
      <c r="AQ149" s="80">
        <v>0</v>
      </c>
      <c r="AR149" s="69">
        <v>0</v>
      </c>
      <c r="AS149" s="69">
        <v>0</v>
      </c>
      <c r="AT149" s="80">
        <v>0</v>
      </c>
      <c r="AU149" s="80">
        <v>0</v>
      </c>
      <c r="AV149" s="69">
        <v>0</v>
      </c>
      <c r="AW149" s="69">
        <v>0</v>
      </c>
      <c r="AX149" s="80">
        <v>0</v>
      </c>
      <c r="AY149" s="80">
        <v>0</v>
      </c>
      <c r="AZ149" s="69">
        <v>0</v>
      </c>
      <c r="BA149" s="69">
        <v>0</v>
      </c>
      <c r="BB149" s="80">
        <v>0</v>
      </c>
      <c r="BC149" s="80">
        <v>0</v>
      </c>
      <c r="BD149" s="69">
        <v>0</v>
      </c>
      <c r="BE149" s="69">
        <v>0</v>
      </c>
      <c r="BF149" s="80">
        <v>16623</v>
      </c>
      <c r="BG149" s="80">
        <v>16623</v>
      </c>
      <c r="BH149" s="69">
        <v>0</v>
      </c>
      <c r="BI149" s="69">
        <v>0</v>
      </c>
      <c r="BJ149" s="80">
        <v>0</v>
      </c>
      <c r="BK149" s="80">
        <v>0</v>
      </c>
      <c r="BL149" s="69">
        <v>0</v>
      </c>
      <c r="BM149" s="69">
        <v>0</v>
      </c>
      <c r="BN149" s="80">
        <v>0</v>
      </c>
      <c r="BO149" s="80">
        <v>0</v>
      </c>
      <c r="BP149" s="69">
        <v>0</v>
      </c>
      <c r="BQ149" s="69">
        <v>0</v>
      </c>
      <c r="BR149" s="80">
        <v>0</v>
      </c>
      <c r="BS149" s="80">
        <v>0</v>
      </c>
      <c r="BT149" s="69">
        <v>0</v>
      </c>
      <c r="BU149" s="69">
        <v>0</v>
      </c>
      <c r="BV149" s="80">
        <v>0</v>
      </c>
      <c r="BW149" s="80">
        <v>0</v>
      </c>
      <c r="BX149" s="69">
        <v>0</v>
      </c>
      <c r="BY149" s="69">
        <v>0</v>
      </c>
      <c r="BZ149" s="80">
        <v>0</v>
      </c>
      <c r="CA149" s="80">
        <v>0</v>
      </c>
      <c r="CB149" s="69">
        <v>0</v>
      </c>
      <c r="CC149" s="69">
        <v>0</v>
      </c>
      <c r="CD149" s="80">
        <v>0</v>
      </c>
      <c r="CE149" s="80">
        <v>0</v>
      </c>
      <c r="CF149" s="69">
        <v>0</v>
      </c>
      <c r="CG149" s="69">
        <v>0</v>
      </c>
      <c r="CH149" s="80">
        <v>0</v>
      </c>
      <c r="CI149" s="80">
        <v>0</v>
      </c>
      <c r="CJ149" s="69">
        <v>0</v>
      </c>
      <c r="CK149" s="69">
        <v>0</v>
      </c>
      <c r="CL149" s="80">
        <v>16623</v>
      </c>
      <c r="CM149" s="80">
        <v>16623</v>
      </c>
      <c r="CN149" s="67" t="s">
        <v>670</v>
      </c>
      <c r="CO149" s="67" t="s">
        <v>671</v>
      </c>
      <c r="CP149" s="67" t="s">
        <v>514</v>
      </c>
      <c r="CQ149" s="67" t="s">
        <v>514</v>
      </c>
      <c r="CR149" s="67" t="s">
        <v>514</v>
      </c>
      <c r="CS149" s="67" t="s">
        <v>514</v>
      </c>
      <c r="CT149" s="68">
        <v>45890</v>
      </c>
      <c r="CU149" s="67" t="s">
        <v>723</v>
      </c>
      <c r="CV149" s="67" t="s">
        <v>724</v>
      </c>
      <c r="CW149" s="68" t="s">
        <v>168</v>
      </c>
      <c r="CX149" s="68">
        <v>45622</v>
      </c>
      <c r="CY149" s="67" t="s">
        <v>727</v>
      </c>
      <c r="CZ149" s="67" t="s">
        <v>730</v>
      </c>
      <c r="DA149" s="67" t="s">
        <v>762</v>
      </c>
      <c r="DB149" s="81">
        <v>4597690.87</v>
      </c>
      <c r="DC149" s="67"/>
      <c r="DD149" s="67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</row>
    <row r="150" spans="1:1477" s="69" customFormat="1">
      <c r="B150" s="67" t="s">
        <v>4</v>
      </c>
      <c r="C150" s="67" t="s">
        <v>356</v>
      </c>
      <c r="D150" s="67" t="s">
        <v>357</v>
      </c>
      <c r="E150" s="68">
        <v>45196</v>
      </c>
      <c r="F150" s="67" t="s">
        <v>723</v>
      </c>
      <c r="G150" s="67" t="s">
        <v>725</v>
      </c>
      <c r="H150" s="187">
        <v>3</v>
      </c>
      <c r="I150" s="69">
        <v>3</v>
      </c>
      <c r="J150" s="69">
        <v>300</v>
      </c>
      <c r="K150" s="69">
        <v>435</v>
      </c>
      <c r="L150" s="69">
        <v>431</v>
      </c>
      <c r="M150" s="186">
        <f t="shared" si="60"/>
        <v>0.98666666666666669</v>
      </c>
      <c r="N150" s="69">
        <f t="shared" si="61"/>
        <v>1</v>
      </c>
      <c r="O150" s="69">
        <v>4</v>
      </c>
      <c r="P150" s="69">
        <v>0</v>
      </c>
      <c r="Q150" s="69">
        <v>0</v>
      </c>
      <c r="R150" s="69">
        <v>135</v>
      </c>
      <c r="S150" s="69">
        <v>0</v>
      </c>
      <c r="T150" s="190">
        <v>9892142</v>
      </c>
      <c r="U150" s="190">
        <v>110000</v>
      </c>
      <c r="V150" s="190">
        <v>9782142</v>
      </c>
      <c r="W150" s="190">
        <v>9938977</v>
      </c>
      <c r="X150" s="190">
        <v>10455307</v>
      </c>
      <c r="Y150" s="190">
        <v>0</v>
      </c>
      <c r="Z150" s="190">
        <v>0</v>
      </c>
      <c r="AA150" s="190">
        <v>0</v>
      </c>
      <c r="AB150" s="190">
        <v>10455307</v>
      </c>
      <c r="AC150" s="190">
        <v>10363664</v>
      </c>
      <c r="AD150" s="186">
        <f t="shared" si="62"/>
        <v>1.0594473071439772</v>
      </c>
      <c r="AE150" s="69">
        <f t="shared" si="63"/>
        <v>1</v>
      </c>
      <c r="AF150" s="190">
        <v>-58186</v>
      </c>
      <c r="AG150" s="190">
        <v>46835</v>
      </c>
      <c r="AH150" s="69">
        <v>73</v>
      </c>
      <c r="AI150" s="69">
        <v>62</v>
      </c>
      <c r="AJ150" s="69">
        <v>0</v>
      </c>
      <c r="AK150" s="69">
        <v>0</v>
      </c>
      <c r="AL150" s="80">
        <v>0</v>
      </c>
      <c r="AM150" s="80">
        <v>0</v>
      </c>
      <c r="AN150" s="69">
        <v>0</v>
      </c>
      <c r="AO150" s="69">
        <v>0</v>
      </c>
      <c r="AP150" s="80">
        <v>13379</v>
      </c>
      <c r="AQ150" s="80">
        <v>0</v>
      </c>
      <c r="AR150" s="69">
        <v>0</v>
      </c>
      <c r="AS150" s="69">
        <v>0</v>
      </c>
      <c r="AT150" s="80">
        <v>0</v>
      </c>
      <c r="AU150" s="80">
        <v>0</v>
      </c>
      <c r="AV150" s="69">
        <v>0</v>
      </c>
      <c r="AW150" s="69">
        <v>0</v>
      </c>
      <c r="AX150" s="80">
        <v>0</v>
      </c>
      <c r="AY150" s="80">
        <v>0</v>
      </c>
      <c r="AZ150" s="69">
        <v>0</v>
      </c>
      <c r="BA150" s="69">
        <v>0</v>
      </c>
      <c r="BB150" s="80">
        <v>0</v>
      </c>
      <c r="BC150" s="80">
        <v>0</v>
      </c>
      <c r="BD150" s="69">
        <v>0</v>
      </c>
      <c r="BE150" s="69">
        <v>0</v>
      </c>
      <c r="BF150" s="80">
        <v>0</v>
      </c>
      <c r="BG150" s="80">
        <v>0</v>
      </c>
      <c r="BH150" s="69">
        <v>0</v>
      </c>
      <c r="BI150" s="69">
        <v>0</v>
      </c>
      <c r="BJ150" s="80">
        <v>0</v>
      </c>
      <c r="BK150" s="80">
        <v>0</v>
      </c>
      <c r="BL150" s="69">
        <v>0</v>
      </c>
      <c r="BM150" s="69">
        <v>0</v>
      </c>
      <c r="BN150" s="80">
        <v>0</v>
      </c>
      <c r="BO150" s="80">
        <v>0</v>
      </c>
      <c r="BP150" s="69">
        <v>0</v>
      </c>
      <c r="BQ150" s="69">
        <v>0</v>
      </c>
      <c r="BR150" s="80">
        <v>0</v>
      </c>
      <c r="BS150" s="80">
        <v>0</v>
      </c>
      <c r="BT150" s="69">
        <v>0</v>
      </c>
      <c r="BU150" s="69">
        <v>0</v>
      </c>
      <c r="BV150" s="80">
        <v>0</v>
      </c>
      <c r="BW150" s="80">
        <v>0</v>
      </c>
      <c r="BX150" s="69">
        <v>0</v>
      </c>
      <c r="BY150" s="69">
        <v>0</v>
      </c>
      <c r="BZ150" s="80">
        <v>0</v>
      </c>
      <c r="CA150" s="80">
        <v>0</v>
      </c>
      <c r="CB150" s="69">
        <v>0</v>
      </c>
      <c r="CC150" s="69">
        <v>0</v>
      </c>
      <c r="CD150" s="80">
        <v>0</v>
      </c>
      <c r="CE150" s="80">
        <v>0</v>
      </c>
      <c r="CF150" s="69">
        <v>0</v>
      </c>
      <c r="CG150" s="69">
        <v>0</v>
      </c>
      <c r="CH150" s="80">
        <v>0</v>
      </c>
      <c r="CI150" s="80">
        <v>0</v>
      </c>
      <c r="CJ150" s="69">
        <v>0</v>
      </c>
      <c r="CK150" s="69">
        <v>0</v>
      </c>
      <c r="CL150" s="80">
        <v>13379</v>
      </c>
      <c r="CM150" s="80">
        <v>0</v>
      </c>
      <c r="CN150" s="67" t="s">
        <v>544</v>
      </c>
      <c r="CO150" s="67" t="s">
        <v>545</v>
      </c>
      <c r="CP150" s="67" t="s">
        <v>514</v>
      </c>
      <c r="CQ150" s="67" t="s">
        <v>514</v>
      </c>
      <c r="CR150" s="67" t="s">
        <v>514</v>
      </c>
      <c r="CS150" s="67" t="s">
        <v>514</v>
      </c>
      <c r="CT150" s="68">
        <v>45876</v>
      </c>
      <c r="CU150" s="67" t="s">
        <v>723</v>
      </c>
      <c r="CV150" s="67" t="s">
        <v>724</v>
      </c>
      <c r="CW150" s="68" t="s">
        <v>168</v>
      </c>
      <c r="CX150" s="68">
        <v>45748</v>
      </c>
      <c r="CY150" s="67" t="s">
        <v>721</v>
      </c>
      <c r="CZ150" s="67" t="s">
        <v>730</v>
      </c>
      <c r="DA150" s="67" t="s">
        <v>764</v>
      </c>
      <c r="DB150" s="81">
        <v>11922850</v>
      </c>
      <c r="DC150" s="67"/>
      <c r="DD150" s="67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</row>
    <row r="151" spans="1:1477" s="69" customFormat="1">
      <c r="B151" s="67" t="s">
        <v>4</v>
      </c>
      <c r="C151" s="67" t="s">
        <v>358</v>
      </c>
      <c r="D151" s="67" t="s">
        <v>359</v>
      </c>
      <c r="E151" s="68">
        <v>45196</v>
      </c>
      <c r="F151" s="67" t="s">
        <v>723</v>
      </c>
      <c r="G151" s="67" t="s">
        <v>725</v>
      </c>
      <c r="H151" s="187">
        <v>4</v>
      </c>
      <c r="I151" s="69">
        <v>2</v>
      </c>
      <c r="J151" s="69">
        <v>420</v>
      </c>
      <c r="K151" s="69">
        <v>517</v>
      </c>
      <c r="L151" s="69">
        <v>481</v>
      </c>
      <c r="M151" s="186">
        <f t="shared" si="60"/>
        <v>0.91428571428571426</v>
      </c>
      <c r="N151" s="69">
        <f t="shared" si="61"/>
        <v>1</v>
      </c>
      <c r="O151" s="69">
        <v>36</v>
      </c>
      <c r="P151" s="69">
        <v>0</v>
      </c>
      <c r="Q151" s="69">
        <v>0</v>
      </c>
      <c r="R151" s="69">
        <v>97</v>
      </c>
      <c r="S151" s="69">
        <v>0</v>
      </c>
      <c r="T151" s="190">
        <v>19059007</v>
      </c>
      <c r="U151" s="190">
        <v>150000</v>
      </c>
      <c r="V151" s="190">
        <v>18909007</v>
      </c>
      <c r="W151" s="190">
        <v>19456279</v>
      </c>
      <c r="X151" s="190">
        <v>20132774</v>
      </c>
      <c r="Y151" s="190">
        <v>0</v>
      </c>
      <c r="Z151" s="190">
        <v>0</v>
      </c>
      <c r="AA151" s="190">
        <v>0</v>
      </c>
      <c r="AB151" s="190">
        <v>20132774</v>
      </c>
      <c r="AC151" s="190">
        <v>19987244</v>
      </c>
      <c r="AD151" s="186">
        <f t="shared" si="62"/>
        <v>1.0570224020753707</v>
      </c>
      <c r="AE151" s="69">
        <f t="shared" si="63"/>
        <v>1</v>
      </c>
      <c r="AF151" s="190">
        <v>-74410</v>
      </c>
      <c r="AG151" s="190">
        <v>397272</v>
      </c>
      <c r="AH151" s="69">
        <v>63</v>
      </c>
      <c r="AI151" s="69">
        <v>34</v>
      </c>
      <c r="AJ151" s="69">
        <v>0</v>
      </c>
      <c r="AK151" s="69">
        <v>0</v>
      </c>
      <c r="AL151" s="80">
        <v>0</v>
      </c>
      <c r="AM151" s="80">
        <v>0</v>
      </c>
      <c r="AN151" s="69">
        <v>0</v>
      </c>
      <c r="AO151" s="69">
        <v>0</v>
      </c>
      <c r="AP151" s="80">
        <v>333760</v>
      </c>
      <c r="AQ151" s="80">
        <v>0</v>
      </c>
      <c r="AR151" s="69">
        <v>0</v>
      </c>
      <c r="AS151" s="69">
        <v>0</v>
      </c>
      <c r="AT151" s="80">
        <v>0</v>
      </c>
      <c r="AU151" s="80">
        <v>0</v>
      </c>
      <c r="AV151" s="69">
        <v>0</v>
      </c>
      <c r="AW151" s="69">
        <v>0</v>
      </c>
      <c r="AX151" s="80">
        <v>0</v>
      </c>
      <c r="AY151" s="80">
        <v>0</v>
      </c>
      <c r="AZ151" s="69">
        <v>0</v>
      </c>
      <c r="BA151" s="69">
        <v>0</v>
      </c>
      <c r="BB151" s="80">
        <v>0</v>
      </c>
      <c r="BC151" s="80">
        <v>0</v>
      </c>
      <c r="BD151" s="69">
        <v>0</v>
      </c>
      <c r="BE151" s="69">
        <v>0</v>
      </c>
      <c r="BF151" s="80">
        <v>0</v>
      </c>
      <c r="BG151" s="80">
        <v>0</v>
      </c>
      <c r="BH151" s="69">
        <v>0</v>
      </c>
      <c r="BI151" s="69">
        <v>0</v>
      </c>
      <c r="BJ151" s="80">
        <v>0</v>
      </c>
      <c r="BK151" s="80">
        <v>0</v>
      </c>
      <c r="BL151" s="69">
        <v>0</v>
      </c>
      <c r="BM151" s="69">
        <v>0</v>
      </c>
      <c r="BN151" s="80">
        <v>0</v>
      </c>
      <c r="BO151" s="80">
        <v>0</v>
      </c>
      <c r="BP151" s="69">
        <v>0</v>
      </c>
      <c r="BQ151" s="69">
        <v>0</v>
      </c>
      <c r="BR151" s="80">
        <v>0</v>
      </c>
      <c r="BS151" s="80">
        <v>0</v>
      </c>
      <c r="BT151" s="69">
        <v>0</v>
      </c>
      <c r="BU151" s="69">
        <v>0</v>
      </c>
      <c r="BV151" s="80">
        <v>0</v>
      </c>
      <c r="BW151" s="80">
        <v>0</v>
      </c>
      <c r="BX151" s="69">
        <v>0</v>
      </c>
      <c r="BY151" s="69">
        <v>0</v>
      </c>
      <c r="BZ151" s="80">
        <v>0</v>
      </c>
      <c r="CA151" s="80">
        <v>0</v>
      </c>
      <c r="CB151" s="69">
        <v>0</v>
      </c>
      <c r="CC151" s="69">
        <v>0</v>
      </c>
      <c r="CD151" s="80">
        <v>0</v>
      </c>
      <c r="CE151" s="80">
        <v>0</v>
      </c>
      <c r="CF151" s="69">
        <v>0</v>
      </c>
      <c r="CG151" s="69">
        <v>0</v>
      </c>
      <c r="CH151" s="80">
        <v>0</v>
      </c>
      <c r="CI151" s="80">
        <v>0</v>
      </c>
      <c r="CJ151" s="69">
        <v>0</v>
      </c>
      <c r="CK151" s="69">
        <v>0</v>
      </c>
      <c r="CL151" s="80">
        <v>333760</v>
      </c>
      <c r="CM151" s="80">
        <v>0</v>
      </c>
      <c r="CN151" s="67" t="s">
        <v>651</v>
      </c>
      <c r="CO151" s="67" t="s">
        <v>652</v>
      </c>
      <c r="CP151" s="67" t="s">
        <v>514</v>
      </c>
      <c r="CQ151" s="67" t="s">
        <v>514</v>
      </c>
      <c r="CR151" s="67" t="s">
        <v>514</v>
      </c>
      <c r="CS151" s="67" t="s">
        <v>514</v>
      </c>
      <c r="CT151" s="68">
        <v>45936</v>
      </c>
      <c r="CU151" s="67" t="s">
        <v>727</v>
      </c>
      <c r="CV151" s="67" t="s">
        <v>724</v>
      </c>
      <c r="CW151" s="68" t="s">
        <v>168</v>
      </c>
      <c r="CX151" s="68">
        <v>45849</v>
      </c>
      <c r="CY151" s="67" t="s">
        <v>723</v>
      </c>
      <c r="CZ151" s="67" t="s">
        <v>724</v>
      </c>
      <c r="DA151" s="67" t="s">
        <v>759</v>
      </c>
      <c r="DB151" s="81">
        <v>20470643.27</v>
      </c>
      <c r="DC151" s="67"/>
      <c r="DD151" s="67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</row>
    <row r="152" spans="1:1477" s="69" customFormat="1">
      <c r="B152" s="67" t="s">
        <v>4</v>
      </c>
      <c r="C152" s="67" t="s">
        <v>360</v>
      </c>
      <c r="D152" s="67" t="s">
        <v>361</v>
      </c>
      <c r="E152" s="68">
        <v>45224</v>
      </c>
      <c r="F152" s="67" t="s">
        <v>727</v>
      </c>
      <c r="G152" s="67" t="s">
        <v>725</v>
      </c>
      <c r="H152" s="187">
        <v>6</v>
      </c>
      <c r="I152" s="69">
        <v>6</v>
      </c>
      <c r="J152" s="69">
        <v>250</v>
      </c>
      <c r="K152" s="69">
        <v>541</v>
      </c>
      <c r="L152" s="69">
        <v>540</v>
      </c>
      <c r="M152" s="186">
        <f t="shared" si="60"/>
        <v>1.496</v>
      </c>
      <c r="N152" s="69">
        <f t="shared" si="61"/>
        <v>0</v>
      </c>
      <c r="O152" s="69">
        <v>1</v>
      </c>
      <c r="P152" s="69">
        <v>0</v>
      </c>
      <c r="Q152" s="69">
        <v>0</v>
      </c>
      <c r="R152" s="69">
        <v>176</v>
      </c>
      <c r="S152" s="69">
        <v>115</v>
      </c>
      <c r="T152" s="190">
        <v>15324226</v>
      </c>
      <c r="U152" s="190">
        <v>150000</v>
      </c>
      <c r="V152" s="190">
        <v>15174226</v>
      </c>
      <c r="W152" s="190">
        <v>16443632</v>
      </c>
      <c r="X152" s="190">
        <v>16758792</v>
      </c>
      <c r="Y152" s="190">
        <v>0</v>
      </c>
      <c r="Z152" s="190">
        <v>0</v>
      </c>
      <c r="AA152" s="190">
        <v>0</v>
      </c>
      <c r="AB152" s="190">
        <v>16758792</v>
      </c>
      <c r="AC152" s="190">
        <v>16617261</v>
      </c>
      <c r="AD152" s="186">
        <f t="shared" si="62"/>
        <v>1.0950977664363244</v>
      </c>
      <c r="AE152" s="69">
        <f t="shared" si="63"/>
        <v>1</v>
      </c>
      <c r="AF152" s="190">
        <v>-118108</v>
      </c>
      <c r="AG152" s="190">
        <v>1119406</v>
      </c>
      <c r="AH152" s="69">
        <v>124</v>
      </c>
      <c r="AI152" s="69">
        <v>42</v>
      </c>
      <c r="AJ152" s="69">
        <v>0</v>
      </c>
      <c r="AK152" s="69">
        <v>0</v>
      </c>
      <c r="AL152" s="80">
        <v>0</v>
      </c>
      <c r="AM152" s="80">
        <v>0</v>
      </c>
      <c r="AN152" s="69">
        <v>0</v>
      </c>
      <c r="AO152" s="69">
        <v>0</v>
      </c>
      <c r="AP152" s="80">
        <v>614667</v>
      </c>
      <c r="AQ152" s="80">
        <v>0</v>
      </c>
      <c r="AR152" s="69">
        <v>0</v>
      </c>
      <c r="AS152" s="69">
        <v>0</v>
      </c>
      <c r="AT152" s="80">
        <v>0</v>
      </c>
      <c r="AU152" s="80">
        <v>0</v>
      </c>
      <c r="AV152" s="69">
        <v>0</v>
      </c>
      <c r="AW152" s="69">
        <v>0</v>
      </c>
      <c r="AX152" s="80">
        <v>0</v>
      </c>
      <c r="AY152" s="80">
        <v>0</v>
      </c>
      <c r="AZ152" s="69">
        <v>0</v>
      </c>
      <c r="BA152" s="69">
        <v>0</v>
      </c>
      <c r="BB152" s="80">
        <v>0</v>
      </c>
      <c r="BC152" s="80">
        <v>0</v>
      </c>
      <c r="BD152" s="69">
        <v>0</v>
      </c>
      <c r="BE152" s="69">
        <v>0</v>
      </c>
      <c r="BF152" s="80">
        <v>0</v>
      </c>
      <c r="BG152" s="80">
        <v>0</v>
      </c>
      <c r="BH152" s="69">
        <v>0</v>
      </c>
      <c r="BI152" s="69">
        <v>0</v>
      </c>
      <c r="BJ152" s="80">
        <v>43781</v>
      </c>
      <c r="BK152" s="80">
        <v>0</v>
      </c>
      <c r="BL152" s="69">
        <v>0</v>
      </c>
      <c r="BM152" s="69">
        <v>0</v>
      </c>
      <c r="BN152" s="80">
        <v>0</v>
      </c>
      <c r="BO152" s="80">
        <v>0</v>
      </c>
      <c r="BP152" s="69">
        <v>0</v>
      </c>
      <c r="BQ152" s="69">
        <v>10</v>
      </c>
      <c r="BR152" s="80">
        <v>8794</v>
      </c>
      <c r="BS152" s="80">
        <v>0</v>
      </c>
      <c r="BT152" s="69">
        <v>0</v>
      </c>
      <c r="BU152" s="69">
        <v>0</v>
      </c>
      <c r="BV152" s="80">
        <v>0</v>
      </c>
      <c r="BW152" s="80">
        <v>0</v>
      </c>
      <c r="BX152" s="69">
        <v>0</v>
      </c>
      <c r="BY152" s="69">
        <v>115</v>
      </c>
      <c r="BZ152" s="80">
        <v>380350</v>
      </c>
      <c r="CA152" s="80">
        <v>643594</v>
      </c>
      <c r="CB152" s="69">
        <v>0</v>
      </c>
      <c r="CC152" s="69">
        <v>0</v>
      </c>
      <c r="CD152" s="80">
        <v>0</v>
      </c>
      <c r="CE152" s="80">
        <v>0</v>
      </c>
      <c r="CF152" s="69">
        <v>0</v>
      </c>
      <c r="CG152" s="69">
        <v>0</v>
      </c>
      <c r="CH152" s="80">
        <v>0</v>
      </c>
      <c r="CI152" s="80">
        <v>0</v>
      </c>
      <c r="CJ152" s="69">
        <v>0</v>
      </c>
      <c r="CK152" s="69">
        <v>125</v>
      </c>
      <c r="CL152" s="80">
        <v>1047592</v>
      </c>
      <c r="CM152" s="80">
        <v>643594</v>
      </c>
      <c r="CN152" s="67" t="s">
        <v>532</v>
      </c>
      <c r="CO152" s="67" t="s">
        <v>533</v>
      </c>
      <c r="CP152" s="67" t="s">
        <v>514</v>
      </c>
      <c r="CQ152" s="67" t="s">
        <v>514</v>
      </c>
      <c r="CR152" s="67" t="s">
        <v>514</v>
      </c>
      <c r="CS152" s="67" t="s">
        <v>514</v>
      </c>
      <c r="CT152" s="68">
        <v>46009</v>
      </c>
      <c r="CU152" s="67" t="s">
        <v>727</v>
      </c>
      <c r="CV152" s="67" t="s">
        <v>724</v>
      </c>
      <c r="CW152" s="68" t="s">
        <v>168</v>
      </c>
      <c r="CX152" s="68">
        <v>45873</v>
      </c>
      <c r="CY152" s="67" t="s">
        <v>723</v>
      </c>
      <c r="CZ152" s="67" t="s">
        <v>724</v>
      </c>
      <c r="DA152" s="67" t="s">
        <v>764</v>
      </c>
      <c r="DB152" s="81">
        <v>22228374.210000001</v>
      </c>
      <c r="DC152" s="67"/>
      <c r="DD152" s="67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</row>
    <row r="153" spans="1:1477" s="69" customFormat="1">
      <c r="B153" s="67" t="s">
        <v>4</v>
      </c>
      <c r="C153" s="67" t="s">
        <v>672</v>
      </c>
      <c r="D153" s="67" t="s">
        <v>765</v>
      </c>
      <c r="E153" s="68">
        <v>45560</v>
      </c>
      <c r="F153" s="67" t="s">
        <v>723</v>
      </c>
      <c r="G153" s="67" t="s">
        <v>730</v>
      </c>
      <c r="H153" s="187">
        <v>2</v>
      </c>
      <c r="I153" s="69">
        <v>0</v>
      </c>
      <c r="J153" s="69">
        <v>180</v>
      </c>
      <c r="K153" s="69">
        <v>241</v>
      </c>
      <c r="L153" s="69">
        <v>241</v>
      </c>
      <c r="M153" s="186">
        <f t="shared" si="60"/>
        <v>1</v>
      </c>
      <c r="N153" s="69">
        <f t="shared" si="61"/>
        <v>1</v>
      </c>
      <c r="O153" s="69">
        <v>0</v>
      </c>
      <c r="P153" s="69">
        <v>0</v>
      </c>
      <c r="Q153" s="69">
        <v>0</v>
      </c>
      <c r="R153" s="69">
        <v>61</v>
      </c>
      <c r="S153" s="69">
        <v>0</v>
      </c>
      <c r="T153" s="190">
        <v>2100000</v>
      </c>
      <c r="U153" s="190">
        <v>50000</v>
      </c>
      <c r="V153" s="190">
        <v>2050000</v>
      </c>
      <c r="W153" s="190">
        <v>2100000</v>
      </c>
      <c r="X153" s="190">
        <v>2001416</v>
      </c>
      <c r="Y153" s="190">
        <v>0</v>
      </c>
      <c r="Z153" s="190">
        <v>0</v>
      </c>
      <c r="AA153" s="190">
        <v>0</v>
      </c>
      <c r="AB153" s="190">
        <v>2001416</v>
      </c>
      <c r="AC153" s="190">
        <v>2001416</v>
      </c>
      <c r="AD153" s="186">
        <f t="shared" si="62"/>
        <v>0.9763004878048781</v>
      </c>
      <c r="AE153" s="69">
        <f t="shared" si="63"/>
        <v>1</v>
      </c>
      <c r="AF153" s="190">
        <v>0</v>
      </c>
      <c r="AG153" s="190">
        <v>0</v>
      </c>
      <c r="AH153" s="69">
        <v>8</v>
      </c>
      <c r="AI153" s="69">
        <v>53</v>
      </c>
      <c r="AJ153" s="69">
        <v>0</v>
      </c>
      <c r="AK153" s="69">
        <v>0</v>
      </c>
      <c r="AL153" s="80">
        <v>0</v>
      </c>
      <c r="AM153" s="80">
        <v>0</v>
      </c>
      <c r="AN153" s="69">
        <v>0</v>
      </c>
      <c r="AO153" s="69">
        <v>0</v>
      </c>
      <c r="AP153" s="80">
        <v>0</v>
      </c>
      <c r="AQ153" s="80">
        <v>0</v>
      </c>
      <c r="AR153" s="69">
        <v>0</v>
      </c>
      <c r="AS153" s="69">
        <v>0</v>
      </c>
      <c r="AT153" s="80">
        <v>0</v>
      </c>
      <c r="AU153" s="80">
        <v>0</v>
      </c>
      <c r="AV153" s="69">
        <v>0</v>
      </c>
      <c r="AW153" s="69">
        <v>0</v>
      </c>
      <c r="AX153" s="80">
        <v>0</v>
      </c>
      <c r="AY153" s="80">
        <v>0</v>
      </c>
      <c r="AZ153" s="69">
        <v>0</v>
      </c>
      <c r="BA153" s="69">
        <v>0</v>
      </c>
      <c r="BB153" s="80">
        <v>0</v>
      </c>
      <c r="BC153" s="80">
        <v>0</v>
      </c>
      <c r="BD153" s="69">
        <v>0</v>
      </c>
      <c r="BE153" s="69">
        <v>0</v>
      </c>
      <c r="BF153" s="80">
        <v>0</v>
      </c>
      <c r="BG153" s="80">
        <v>0</v>
      </c>
      <c r="BH153" s="69">
        <v>0</v>
      </c>
      <c r="BI153" s="69">
        <v>0</v>
      </c>
      <c r="BJ153" s="80">
        <v>0</v>
      </c>
      <c r="BK153" s="80">
        <v>0</v>
      </c>
      <c r="BL153" s="69">
        <v>0</v>
      </c>
      <c r="BM153" s="69">
        <v>0</v>
      </c>
      <c r="BN153" s="80">
        <v>0</v>
      </c>
      <c r="BO153" s="80">
        <v>0</v>
      </c>
      <c r="BP153" s="69">
        <v>0</v>
      </c>
      <c r="BQ153" s="69">
        <v>0</v>
      </c>
      <c r="BR153" s="80">
        <v>0</v>
      </c>
      <c r="BS153" s="80">
        <v>0</v>
      </c>
      <c r="BT153" s="69">
        <v>0</v>
      </c>
      <c r="BU153" s="69">
        <v>0</v>
      </c>
      <c r="BV153" s="80">
        <v>0</v>
      </c>
      <c r="BW153" s="80">
        <v>0</v>
      </c>
      <c r="BX153" s="69">
        <v>0</v>
      </c>
      <c r="BY153" s="69">
        <v>0</v>
      </c>
      <c r="BZ153" s="80">
        <v>0</v>
      </c>
      <c r="CA153" s="80">
        <v>0</v>
      </c>
      <c r="CB153" s="69">
        <v>0</v>
      </c>
      <c r="CC153" s="69">
        <v>0</v>
      </c>
      <c r="CD153" s="80">
        <v>0</v>
      </c>
      <c r="CE153" s="80">
        <v>0</v>
      </c>
      <c r="CF153" s="69">
        <v>0</v>
      </c>
      <c r="CG153" s="69">
        <v>0</v>
      </c>
      <c r="CH153" s="80">
        <v>0</v>
      </c>
      <c r="CI153" s="80">
        <v>0</v>
      </c>
      <c r="CJ153" s="69">
        <v>0</v>
      </c>
      <c r="CK153" s="69">
        <v>0</v>
      </c>
      <c r="CL153" s="80">
        <v>0</v>
      </c>
      <c r="CM153" s="80">
        <v>0</v>
      </c>
      <c r="CN153" s="67" t="s">
        <v>647</v>
      </c>
      <c r="CO153" s="67" t="s">
        <v>648</v>
      </c>
      <c r="CP153" s="67" t="s">
        <v>514</v>
      </c>
      <c r="CQ153" s="67" t="s">
        <v>514</v>
      </c>
      <c r="CR153" s="67" t="s">
        <v>514</v>
      </c>
      <c r="CS153" s="67" t="s">
        <v>514</v>
      </c>
      <c r="CT153" s="68">
        <v>45918</v>
      </c>
      <c r="CU153" s="67" t="s">
        <v>723</v>
      </c>
      <c r="CV153" s="67" t="s">
        <v>724</v>
      </c>
      <c r="CW153" s="68" t="s">
        <v>168</v>
      </c>
      <c r="CX153" s="68">
        <v>45868</v>
      </c>
      <c r="CY153" s="67" t="s">
        <v>723</v>
      </c>
      <c r="CZ153" s="67" t="s">
        <v>724</v>
      </c>
      <c r="DA153" s="67" t="s">
        <v>759</v>
      </c>
      <c r="DB153" s="81">
        <v>2701146.14</v>
      </c>
      <c r="DC153" s="67"/>
      <c r="DD153" s="67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</row>
    <row r="154" spans="1:1477" s="69" customFormat="1">
      <c r="B154" s="67" t="s">
        <v>4</v>
      </c>
      <c r="C154" s="67" t="s">
        <v>673</v>
      </c>
      <c r="D154" s="67" t="s">
        <v>766</v>
      </c>
      <c r="E154" s="68">
        <v>45595</v>
      </c>
      <c r="F154" s="67" t="s">
        <v>727</v>
      </c>
      <c r="G154" s="67" t="s">
        <v>730</v>
      </c>
      <c r="H154" s="187">
        <v>1</v>
      </c>
      <c r="I154" s="69">
        <v>0</v>
      </c>
      <c r="J154" s="69">
        <v>160</v>
      </c>
      <c r="K154" s="69">
        <v>209</v>
      </c>
      <c r="L154" s="69">
        <v>209</v>
      </c>
      <c r="M154" s="186">
        <f t="shared" si="60"/>
        <v>1</v>
      </c>
      <c r="N154" s="69">
        <f t="shared" si="61"/>
        <v>1</v>
      </c>
      <c r="O154" s="69">
        <v>0</v>
      </c>
      <c r="P154" s="69">
        <v>0</v>
      </c>
      <c r="Q154" s="69">
        <v>0</v>
      </c>
      <c r="R154" s="69">
        <v>49</v>
      </c>
      <c r="S154" s="69">
        <v>0</v>
      </c>
      <c r="T154" s="190">
        <v>3081418</v>
      </c>
      <c r="U154" s="190">
        <v>50000</v>
      </c>
      <c r="V154" s="190">
        <v>3031418</v>
      </c>
      <c r="W154" s="190">
        <v>3081418</v>
      </c>
      <c r="X154" s="190">
        <v>3111059</v>
      </c>
      <c r="Y154" s="190">
        <v>0</v>
      </c>
      <c r="Z154" s="190">
        <v>0</v>
      </c>
      <c r="AA154" s="190">
        <v>0</v>
      </c>
      <c r="AB154" s="190">
        <v>3111059</v>
      </c>
      <c r="AC154" s="190">
        <v>3112003</v>
      </c>
      <c r="AD154" s="186">
        <f t="shared" si="62"/>
        <v>1.0265832689520218</v>
      </c>
      <c r="AE154" s="69">
        <f t="shared" si="63"/>
        <v>1</v>
      </c>
      <c r="AF154" s="190">
        <v>944</v>
      </c>
      <c r="AG154" s="190">
        <v>0</v>
      </c>
      <c r="AH154" s="69">
        <v>37</v>
      </c>
      <c r="AI154" s="69">
        <v>12</v>
      </c>
      <c r="AJ154" s="69">
        <v>0</v>
      </c>
      <c r="AK154" s="69">
        <v>0</v>
      </c>
      <c r="AL154" s="80">
        <v>0</v>
      </c>
      <c r="AM154" s="80">
        <v>0</v>
      </c>
      <c r="AN154" s="69">
        <v>0</v>
      </c>
      <c r="AO154" s="69">
        <v>0</v>
      </c>
      <c r="AP154" s="80">
        <v>0</v>
      </c>
      <c r="AQ154" s="80">
        <v>0</v>
      </c>
      <c r="AR154" s="69">
        <v>0</v>
      </c>
      <c r="AS154" s="69">
        <v>0</v>
      </c>
      <c r="AT154" s="80">
        <v>0</v>
      </c>
      <c r="AU154" s="80">
        <v>0</v>
      </c>
      <c r="AV154" s="69">
        <v>0</v>
      </c>
      <c r="AW154" s="69">
        <v>0</v>
      </c>
      <c r="AX154" s="80">
        <v>0</v>
      </c>
      <c r="AY154" s="80">
        <v>0</v>
      </c>
      <c r="AZ154" s="69">
        <v>0</v>
      </c>
      <c r="BA154" s="69">
        <v>0</v>
      </c>
      <c r="BB154" s="80">
        <v>0</v>
      </c>
      <c r="BC154" s="80">
        <v>0</v>
      </c>
      <c r="BD154" s="69">
        <v>0</v>
      </c>
      <c r="BE154" s="69">
        <v>0</v>
      </c>
      <c r="BF154" s="80">
        <v>0</v>
      </c>
      <c r="BG154" s="80">
        <v>0</v>
      </c>
      <c r="BH154" s="69">
        <v>0</v>
      </c>
      <c r="BI154" s="69">
        <v>0</v>
      </c>
      <c r="BJ154" s="80">
        <v>0</v>
      </c>
      <c r="BK154" s="80">
        <v>0</v>
      </c>
      <c r="BL154" s="69">
        <v>0</v>
      </c>
      <c r="BM154" s="69">
        <v>0</v>
      </c>
      <c r="BN154" s="80">
        <v>0</v>
      </c>
      <c r="BO154" s="80">
        <v>0</v>
      </c>
      <c r="BP154" s="69">
        <v>0</v>
      </c>
      <c r="BQ154" s="69">
        <v>0</v>
      </c>
      <c r="BR154" s="80">
        <v>0</v>
      </c>
      <c r="BS154" s="80">
        <v>0</v>
      </c>
      <c r="BT154" s="69">
        <v>0</v>
      </c>
      <c r="BU154" s="69">
        <v>0</v>
      </c>
      <c r="BV154" s="80">
        <v>0</v>
      </c>
      <c r="BW154" s="80">
        <v>0</v>
      </c>
      <c r="BX154" s="69">
        <v>0</v>
      </c>
      <c r="BY154" s="69">
        <v>0</v>
      </c>
      <c r="BZ154" s="80">
        <v>0</v>
      </c>
      <c r="CA154" s="80">
        <v>0</v>
      </c>
      <c r="CB154" s="69">
        <v>0</v>
      </c>
      <c r="CC154" s="69">
        <v>0</v>
      </c>
      <c r="CD154" s="80">
        <v>0</v>
      </c>
      <c r="CE154" s="80">
        <v>0</v>
      </c>
      <c r="CF154" s="69">
        <v>0</v>
      </c>
      <c r="CG154" s="69">
        <v>0</v>
      </c>
      <c r="CH154" s="80">
        <v>0</v>
      </c>
      <c r="CI154" s="80">
        <v>0</v>
      </c>
      <c r="CJ154" s="69">
        <v>0</v>
      </c>
      <c r="CK154" s="69">
        <v>0</v>
      </c>
      <c r="CL154" s="80">
        <v>0</v>
      </c>
      <c r="CM154" s="80">
        <v>0</v>
      </c>
      <c r="CN154" s="67" t="s">
        <v>532</v>
      </c>
      <c r="CO154" s="67" t="s">
        <v>533</v>
      </c>
      <c r="CP154" s="67" t="s">
        <v>514</v>
      </c>
      <c r="CQ154" s="67" t="s">
        <v>514</v>
      </c>
      <c r="CR154" s="67" t="s">
        <v>514</v>
      </c>
      <c r="CS154" s="67" t="s">
        <v>514</v>
      </c>
      <c r="CT154" s="68">
        <v>45994</v>
      </c>
      <c r="CU154" s="67" t="s">
        <v>727</v>
      </c>
      <c r="CV154" s="67" t="s">
        <v>724</v>
      </c>
      <c r="CW154" s="68" t="s">
        <v>168</v>
      </c>
      <c r="CX154" s="68">
        <v>45902</v>
      </c>
      <c r="CY154" s="67" t="s">
        <v>723</v>
      </c>
      <c r="CZ154" s="67" t="s">
        <v>724</v>
      </c>
      <c r="DA154" s="67" t="s">
        <v>764</v>
      </c>
      <c r="DB154" s="81">
        <v>3300432.25</v>
      </c>
      <c r="DC154" s="67"/>
      <c r="DD154" s="67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</row>
    <row r="155" spans="1:1477" s="69" customFormat="1">
      <c r="B155" s="67" t="s">
        <v>4</v>
      </c>
      <c r="C155" s="67" t="s">
        <v>362</v>
      </c>
      <c r="D155" s="67" t="s">
        <v>363</v>
      </c>
      <c r="E155" s="68">
        <v>45714</v>
      </c>
      <c r="F155" s="67" t="s">
        <v>729</v>
      </c>
      <c r="G155" s="67" t="s">
        <v>730</v>
      </c>
      <c r="H155" s="187">
        <v>2</v>
      </c>
      <c r="I155" s="69">
        <v>1</v>
      </c>
      <c r="J155" s="69">
        <v>40</v>
      </c>
      <c r="K155" s="69">
        <v>40</v>
      </c>
      <c r="L155" s="69">
        <v>10</v>
      </c>
      <c r="M155" s="186">
        <f t="shared" si="60"/>
        <v>0.25</v>
      </c>
      <c r="N155" s="69">
        <f t="shared" si="61"/>
        <v>1</v>
      </c>
      <c r="O155" s="69">
        <v>30</v>
      </c>
      <c r="P155" s="69">
        <v>0</v>
      </c>
      <c r="Q155" s="69">
        <v>0</v>
      </c>
      <c r="R155" s="69">
        <v>0</v>
      </c>
      <c r="S155" s="69">
        <v>0</v>
      </c>
      <c r="T155" s="190">
        <v>117123</v>
      </c>
      <c r="U155" s="190">
        <v>7000</v>
      </c>
      <c r="V155" s="190">
        <v>110123</v>
      </c>
      <c r="W155" s="190">
        <v>113191</v>
      </c>
      <c r="X155" s="190">
        <v>103346</v>
      </c>
      <c r="Y155" s="190">
        <v>0</v>
      </c>
      <c r="Z155" s="190">
        <v>0</v>
      </c>
      <c r="AA155" s="190">
        <v>0</v>
      </c>
      <c r="AB155" s="190">
        <v>103346</v>
      </c>
      <c r="AC155" s="190">
        <v>103346</v>
      </c>
      <c r="AD155" s="186">
        <f t="shared" si="62"/>
        <v>0.93845972231050734</v>
      </c>
      <c r="AE155" s="69">
        <f t="shared" si="63"/>
        <v>1</v>
      </c>
      <c r="AF155" s="190">
        <v>0</v>
      </c>
      <c r="AG155" s="190">
        <v>-3932</v>
      </c>
      <c r="AH155" s="69">
        <v>0</v>
      </c>
      <c r="AI155" s="69">
        <v>0</v>
      </c>
      <c r="AJ155" s="69">
        <v>0</v>
      </c>
      <c r="AK155" s="69">
        <v>0</v>
      </c>
      <c r="AL155" s="80">
        <v>0</v>
      </c>
      <c r="AM155" s="80">
        <v>0</v>
      </c>
      <c r="AN155" s="69">
        <v>0</v>
      </c>
      <c r="AO155" s="69">
        <v>0</v>
      </c>
      <c r="AP155" s="80">
        <v>-3932</v>
      </c>
      <c r="AQ155" s="80">
        <v>0</v>
      </c>
      <c r="AR155" s="69">
        <v>0</v>
      </c>
      <c r="AS155" s="69">
        <v>0</v>
      </c>
      <c r="AT155" s="80">
        <v>0</v>
      </c>
      <c r="AU155" s="80">
        <v>0</v>
      </c>
      <c r="AV155" s="69">
        <v>0</v>
      </c>
      <c r="AW155" s="69">
        <v>0</v>
      </c>
      <c r="AX155" s="80">
        <v>0</v>
      </c>
      <c r="AY155" s="80">
        <v>0</v>
      </c>
      <c r="AZ155" s="69">
        <v>0</v>
      </c>
      <c r="BA155" s="69">
        <v>0</v>
      </c>
      <c r="BB155" s="80">
        <v>0</v>
      </c>
      <c r="BC155" s="80">
        <v>0</v>
      </c>
      <c r="BD155" s="69">
        <v>0</v>
      </c>
      <c r="BE155" s="69">
        <v>0</v>
      </c>
      <c r="BF155" s="80">
        <v>0</v>
      </c>
      <c r="BG155" s="80">
        <v>0</v>
      </c>
      <c r="BH155" s="69">
        <v>0</v>
      </c>
      <c r="BI155" s="69">
        <v>0</v>
      </c>
      <c r="BJ155" s="80">
        <v>0</v>
      </c>
      <c r="BK155" s="80">
        <v>0</v>
      </c>
      <c r="BL155" s="69">
        <v>0</v>
      </c>
      <c r="BM155" s="69">
        <v>0</v>
      </c>
      <c r="BN155" s="80">
        <v>0</v>
      </c>
      <c r="BO155" s="80">
        <v>0</v>
      </c>
      <c r="BP155" s="69">
        <v>0</v>
      </c>
      <c r="BQ155" s="69">
        <v>0</v>
      </c>
      <c r="BR155" s="80">
        <v>0</v>
      </c>
      <c r="BS155" s="80">
        <v>0</v>
      </c>
      <c r="BT155" s="69">
        <v>0</v>
      </c>
      <c r="BU155" s="69">
        <v>0</v>
      </c>
      <c r="BV155" s="80">
        <v>0</v>
      </c>
      <c r="BW155" s="80">
        <v>0</v>
      </c>
      <c r="BX155" s="69">
        <v>0</v>
      </c>
      <c r="BY155" s="69">
        <v>0</v>
      </c>
      <c r="BZ155" s="80">
        <v>0</v>
      </c>
      <c r="CA155" s="80">
        <v>0</v>
      </c>
      <c r="CB155" s="69">
        <v>0</v>
      </c>
      <c r="CC155" s="69">
        <v>0</v>
      </c>
      <c r="CD155" s="80">
        <v>0</v>
      </c>
      <c r="CE155" s="80">
        <v>0</v>
      </c>
      <c r="CF155" s="69">
        <v>0</v>
      </c>
      <c r="CG155" s="69">
        <v>0</v>
      </c>
      <c r="CH155" s="80">
        <v>0</v>
      </c>
      <c r="CI155" s="80">
        <v>0</v>
      </c>
      <c r="CJ155" s="69">
        <v>0</v>
      </c>
      <c r="CK155" s="69">
        <v>0</v>
      </c>
      <c r="CL155" s="80">
        <v>-3932</v>
      </c>
      <c r="CM155" s="80">
        <v>0</v>
      </c>
      <c r="CN155" s="67" t="s">
        <v>645</v>
      </c>
      <c r="CO155" s="67" t="s">
        <v>646</v>
      </c>
      <c r="CP155" s="67" t="s">
        <v>514</v>
      </c>
      <c r="CQ155" s="67" t="s">
        <v>514</v>
      </c>
      <c r="CR155" s="67" t="s">
        <v>514</v>
      </c>
      <c r="CS155" s="67" t="s">
        <v>514</v>
      </c>
      <c r="CT155" s="68">
        <v>45917</v>
      </c>
      <c r="CU155" s="67" t="s">
        <v>723</v>
      </c>
      <c r="CV155" s="67" t="s">
        <v>724</v>
      </c>
      <c r="CW155" s="68" t="s">
        <v>168</v>
      </c>
      <c r="CX155" s="68">
        <v>45833</v>
      </c>
      <c r="CY155" s="67" t="s">
        <v>721</v>
      </c>
      <c r="CZ155" s="67" t="s">
        <v>730</v>
      </c>
      <c r="DA155" s="67" t="s">
        <v>759</v>
      </c>
      <c r="DB155" s="81">
        <v>180485.52</v>
      </c>
      <c r="DC155" s="67"/>
      <c r="DD155" s="67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</row>
    <row r="156" spans="1:1477" s="69" customFormat="1">
      <c r="B156" s="67" t="s">
        <v>4</v>
      </c>
      <c r="C156" s="67" t="s">
        <v>364</v>
      </c>
      <c r="D156" s="67" t="s">
        <v>365</v>
      </c>
      <c r="E156" s="68">
        <v>45224</v>
      </c>
      <c r="F156" s="67" t="s">
        <v>727</v>
      </c>
      <c r="G156" s="67" t="s">
        <v>725</v>
      </c>
      <c r="H156" s="187">
        <v>1</v>
      </c>
      <c r="I156" s="69">
        <v>1</v>
      </c>
      <c r="J156" s="69">
        <v>270</v>
      </c>
      <c r="K156" s="69">
        <v>367</v>
      </c>
      <c r="L156" s="69">
        <v>366</v>
      </c>
      <c r="M156" s="186">
        <f t="shared" si="60"/>
        <v>1.0777777777777777</v>
      </c>
      <c r="N156" s="69">
        <f t="shared" si="61"/>
        <v>1</v>
      </c>
      <c r="O156" s="69">
        <v>1</v>
      </c>
      <c r="P156" s="69">
        <v>0</v>
      </c>
      <c r="Q156" s="69">
        <v>0</v>
      </c>
      <c r="R156" s="69">
        <v>97</v>
      </c>
      <c r="S156" s="69">
        <v>0</v>
      </c>
      <c r="T156" s="190">
        <v>5555556</v>
      </c>
      <c r="U156" s="190">
        <v>53950</v>
      </c>
      <c r="V156" s="190">
        <v>5501606</v>
      </c>
      <c r="W156" s="190">
        <v>5605113</v>
      </c>
      <c r="X156" s="190">
        <v>5565155</v>
      </c>
      <c r="Y156" s="190">
        <v>0</v>
      </c>
      <c r="Z156" s="190">
        <v>0</v>
      </c>
      <c r="AA156" s="190">
        <v>0</v>
      </c>
      <c r="AB156" s="190">
        <v>5565155</v>
      </c>
      <c r="AC156" s="190">
        <v>5565155</v>
      </c>
      <c r="AD156" s="186">
        <f t="shared" si="62"/>
        <v>1.0115509907470654</v>
      </c>
      <c r="AE156" s="69">
        <f t="shared" si="63"/>
        <v>1</v>
      </c>
      <c r="AF156" s="190">
        <v>0</v>
      </c>
      <c r="AG156" s="190">
        <v>49558</v>
      </c>
      <c r="AH156" s="69">
        <v>26</v>
      </c>
      <c r="AI156" s="69">
        <v>49</v>
      </c>
      <c r="AJ156" s="69">
        <v>0</v>
      </c>
      <c r="AK156" s="69">
        <v>0</v>
      </c>
      <c r="AL156" s="80">
        <v>0</v>
      </c>
      <c r="AM156" s="80">
        <v>0</v>
      </c>
      <c r="AN156" s="69">
        <v>0</v>
      </c>
      <c r="AO156" s="69">
        <v>0</v>
      </c>
      <c r="AP156" s="80">
        <v>0</v>
      </c>
      <c r="AQ156" s="80">
        <v>0</v>
      </c>
      <c r="AR156" s="69">
        <v>0</v>
      </c>
      <c r="AS156" s="69">
        <v>0</v>
      </c>
      <c r="AT156" s="80">
        <v>0</v>
      </c>
      <c r="AU156" s="80">
        <v>0</v>
      </c>
      <c r="AV156" s="69">
        <v>0</v>
      </c>
      <c r="AW156" s="69">
        <v>0</v>
      </c>
      <c r="AX156" s="80">
        <v>0</v>
      </c>
      <c r="AY156" s="80">
        <v>0</v>
      </c>
      <c r="AZ156" s="69">
        <v>0</v>
      </c>
      <c r="BA156" s="69">
        <v>0</v>
      </c>
      <c r="BB156" s="80">
        <v>0</v>
      </c>
      <c r="BC156" s="80">
        <v>0</v>
      </c>
      <c r="BD156" s="69">
        <v>22</v>
      </c>
      <c r="BE156" s="69">
        <v>0</v>
      </c>
      <c r="BF156" s="80">
        <v>49558</v>
      </c>
      <c r="BG156" s="80">
        <v>0</v>
      </c>
      <c r="BH156" s="69">
        <v>0</v>
      </c>
      <c r="BI156" s="69">
        <v>0</v>
      </c>
      <c r="BJ156" s="80">
        <v>0</v>
      </c>
      <c r="BK156" s="80">
        <v>0</v>
      </c>
      <c r="BL156" s="69">
        <v>0</v>
      </c>
      <c r="BM156" s="69">
        <v>0</v>
      </c>
      <c r="BN156" s="80">
        <v>0</v>
      </c>
      <c r="BO156" s="80">
        <v>0</v>
      </c>
      <c r="BP156" s="69">
        <v>0</v>
      </c>
      <c r="BQ156" s="69">
        <v>0</v>
      </c>
      <c r="BR156" s="80">
        <v>0</v>
      </c>
      <c r="BS156" s="80">
        <v>0</v>
      </c>
      <c r="BT156" s="69">
        <v>0</v>
      </c>
      <c r="BU156" s="69">
        <v>0</v>
      </c>
      <c r="BV156" s="80">
        <v>0</v>
      </c>
      <c r="BW156" s="80">
        <v>0</v>
      </c>
      <c r="BX156" s="69">
        <v>0</v>
      </c>
      <c r="BY156" s="69">
        <v>0</v>
      </c>
      <c r="BZ156" s="80">
        <v>0</v>
      </c>
      <c r="CA156" s="80">
        <v>0</v>
      </c>
      <c r="CB156" s="69">
        <v>0</v>
      </c>
      <c r="CC156" s="69">
        <v>0</v>
      </c>
      <c r="CD156" s="80">
        <v>0</v>
      </c>
      <c r="CE156" s="80">
        <v>0</v>
      </c>
      <c r="CF156" s="69">
        <v>0</v>
      </c>
      <c r="CG156" s="69">
        <v>0</v>
      </c>
      <c r="CH156" s="80">
        <v>0</v>
      </c>
      <c r="CI156" s="80">
        <v>0</v>
      </c>
      <c r="CJ156" s="69">
        <v>22</v>
      </c>
      <c r="CK156" s="69">
        <v>0</v>
      </c>
      <c r="CL156" s="80">
        <v>49558</v>
      </c>
      <c r="CM156" s="80">
        <v>0</v>
      </c>
      <c r="CN156" s="67" t="s">
        <v>564</v>
      </c>
      <c r="CO156" s="67" t="s">
        <v>565</v>
      </c>
      <c r="CP156" s="67" t="s">
        <v>514</v>
      </c>
      <c r="CQ156" s="67" t="s">
        <v>514</v>
      </c>
      <c r="CR156" s="67" t="s">
        <v>514</v>
      </c>
      <c r="CS156" s="67" t="s">
        <v>514</v>
      </c>
      <c r="CT156" s="68">
        <v>45839</v>
      </c>
      <c r="CU156" s="67" t="s">
        <v>723</v>
      </c>
      <c r="CV156" s="67" t="s">
        <v>724</v>
      </c>
      <c r="CW156" s="68" t="s">
        <v>168</v>
      </c>
      <c r="CX156" s="68">
        <v>45782</v>
      </c>
      <c r="CY156" s="67" t="s">
        <v>721</v>
      </c>
      <c r="CZ156" s="67" t="s">
        <v>730</v>
      </c>
      <c r="DA156" s="67" t="s">
        <v>759</v>
      </c>
      <c r="DB156" s="81">
        <v>5529999.8799999999</v>
      </c>
      <c r="DC156" s="67"/>
      <c r="DD156" s="67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</row>
    <row r="157" spans="1:1477" s="103" customFormat="1" ht="12" thickBot="1">
      <c r="A157" s="130"/>
      <c r="B157" s="104"/>
      <c r="C157" s="104"/>
      <c r="D157" s="104"/>
      <c r="E157" s="197"/>
      <c r="F157" s="104"/>
      <c r="G157" s="104"/>
      <c r="H157" s="105"/>
      <c r="I157" s="105"/>
      <c r="J157" s="105"/>
      <c r="K157" s="105"/>
      <c r="L157" s="105"/>
      <c r="M157" s="140"/>
      <c r="N157" s="105"/>
      <c r="O157" s="105"/>
      <c r="P157" s="105"/>
      <c r="Q157" s="105"/>
      <c r="R157" s="105"/>
      <c r="S157" s="105"/>
      <c r="T157" s="106"/>
      <c r="U157" s="106"/>
      <c r="V157" s="106"/>
      <c r="W157" s="106"/>
      <c r="X157" s="106"/>
      <c r="Y157" s="193"/>
      <c r="Z157" s="193"/>
      <c r="AA157" s="193"/>
      <c r="AB157" s="193"/>
      <c r="AC157" s="193"/>
      <c r="AD157" s="140"/>
      <c r="AE157" s="105"/>
      <c r="AF157" s="193"/>
      <c r="AG157" s="193"/>
      <c r="AH157" s="105"/>
      <c r="AI157" s="105"/>
      <c r="AJ157" s="107"/>
      <c r="AK157" s="107"/>
      <c r="AL157" s="100"/>
      <c r="AM157" s="100"/>
      <c r="AN157" s="107"/>
      <c r="AO157" s="107"/>
      <c r="AP157" s="100"/>
      <c r="AQ157" s="100"/>
      <c r="AR157" s="107"/>
      <c r="AS157" s="107"/>
      <c r="AT157" s="80"/>
      <c r="AU157" s="80"/>
      <c r="AV157" s="107"/>
      <c r="AW157" s="107"/>
      <c r="AX157" s="80"/>
      <c r="AY157" s="80"/>
      <c r="AZ157" s="107"/>
      <c r="BA157" s="107"/>
      <c r="BB157" s="100"/>
      <c r="BC157" s="100"/>
      <c r="BD157" s="107"/>
      <c r="BE157" s="107"/>
      <c r="BF157" s="100"/>
      <c r="BG157" s="100"/>
      <c r="BH157" s="107"/>
      <c r="BI157" s="107"/>
      <c r="BJ157" s="100"/>
      <c r="BK157" s="100"/>
      <c r="BL157" s="107"/>
      <c r="BM157" s="107"/>
      <c r="BN157" s="100"/>
      <c r="BO157" s="100"/>
      <c r="BP157" s="107"/>
      <c r="BQ157" s="107"/>
      <c r="BR157" s="100"/>
      <c r="BS157" s="100"/>
      <c r="BT157" s="107"/>
      <c r="BU157" s="107"/>
      <c r="BV157" s="100"/>
      <c r="BW157" s="100"/>
      <c r="BX157" s="107"/>
      <c r="BY157" s="107"/>
      <c r="BZ157" s="100"/>
      <c r="CA157" s="100"/>
      <c r="CB157" s="107"/>
      <c r="CC157" s="107"/>
      <c r="CD157" s="100"/>
      <c r="CE157" s="100"/>
      <c r="CF157" s="107"/>
      <c r="CG157" s="107"/>
      <c r="CH157" s="100"/>
      <c r="CI157" s="100"/>
      <c r="CJ157" s="107"/>
      <c r="CK157" s="107"/>
      <c r="CL157" s="100"/>
      <c r="CM157" s="100"/>
      <c r="CN157" s="108"/>
      <c r="CO157" s="108"/>
      <c r="CP157" s="108"/>
      <c r="CQ157" s="108"/>
      <c r="CR157" s="108"/>
      <c r="CS157" s="108"/>
      <c r="CT157" s="197"/>
      <c r="CU157" s="104"/>
      <c r="CV157" s="104"/>
      <c r="CW157" s="197"/>
      <c r="CX157" s="197"/>
      <c r="CY157" s="104"/>
      <c r="CZ157" s="104"/>
      <c r="DA157" s="104"/>
      <c r="DB157" s="106"/>
      <c r="DC157" s="105"/>
      <c r="DD157" s="10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  <c r="AMB157" s="5"/>
      <c r="AMC157" s="5"/>
      <c r="AMD157" s="5"/>
      <c r="AME157" s="5"/>
      <c r="AMF157" s="5"/>
      <c r="AMG157" s="5"/>
      <c r="AMH157" s="5"/>
      <c r="AMI157" s="5"/>
      <c r="AMJ157" s="5"/>
      <c r="AMK157" s="5"/>
      <c r="AML157" s="5"/>
      <c r="AMM157" s="5"/>
      <c r="AMN157" s="5"/>
      <c r="AMO157" s="5"/>
      <c r="AMP157" s="5"/>
      <c r="AMQ157" s="5"/>
      <c r="AMR157" s="5"/>
      <c r="AMS157" s="5"/>
      <c r="AMT157" s="5"/>
      <c r="AMU157" s="5"/>
      <c r="AMV157" s="5"/>
      <c r="AMW157" s="5"/>
      <c r="AMX157" s="5"/>
      <c r="AMY157" s="5"/>
      <c r="AMZ157" s="5"/>
      <c r="ANA157" s="5"/>
      <c r="ANB157" s="5"/>
      <c r="ANC157" s="5"/>
      <c r="AND157" s="5"/>
      <c r="ANE157" s="5"/>
      <c r="ANF157" s="5"/>
      <c r="ANG157" s="5"/>
      <c r="ANH157" s="5"/>
      <c r="ANI157" s="5"/>
      <c r="ANJ157" s="5"/>
      <c r="ANK157" s="5"/>
      <c r="ANL157" s="5"/>
      <c r="ANM157" s="5"/>
      <c r="ANN157" s="5"/>
      <c r="ANO157" s="5"/>
      <c r="ANP157" s="5"/>
      <c r="ANQ157" s="5"/>
      <c r="ANR157" s="5"/>
      <c r="ANS157" s="5"/>
      <c r="ANT157" s="5"/>
      <c r="ANU157" s="5"/>
      <c r="ANV157" s="5"/>
      <c r="ANW157" s="5"/>
      <c r="ANX157" s="5"/>
      <c r="ANY157" s="5"/>
      <c r="ANZ157" s="5"/>
      <c r="AOA157" s="5"/>
      <c r="AOB157" s="5"/>
      <c r="AOC157" s="5"/>
      <c r="AOD157" s="5"/>
      <c r="AOE157" s="5"/>
      <c r="AOF157" s="5"/>
      <c r="AOG157" s="5"/>
      <c r="AOH157" s="5"/>
      <c r="AOI157" s="5"/>
      <c r="AOJ157" s="5"/>
      <c r="AOK157" s="5"/>
      <c r="AOL157" s="5"/>
      <c r="AOM157" s="5"/>
      <c r="AON157" s="5"/>
      <c r="AOO157" s="5"/>
      <c r="AOP157" s="5"/>
      <c r="AOQ157" s="5"/>
      <c r="AOR157" s="5"/>
      <c r="AOS157" s="5"/>
      <c r="AOT157" s="5"/>
      <c r="AOU157" s="5"/>
      <c r="AOV157" s="5"/>
      <c r="AOW157" s="5"/>
      <c r="AOX157" s="5"/>
      <c r="AOY157" s="5"/>
      <c r="AOZ157" s="5"/>
      <c r="APA157" s="5"/>
      <c r="APB157" s="5"/>
      <c r="APC157" s="5"/>
      <c r="APD157" s="5"/>
      <c r="APE157" s="5"/>
      <c r="APF157" s="5"/>
      <c r="APG157" s="5"/>
      <c r="APH157" s="5"/>
      <c r="API157" s="5"/>
      <c r="APJ157" s="5"/>
      <c r="APK157" s="5"/>
      <c r="APL157" s="5"/>
      <c r="APM157" s="5"/>
      <c r="APN157" s="5"/>
      <c r="APO157" s="5"/>
      <c r="APP157" s="5"/>
      <c r="APQ157" s="5"/>
      <c r="APR157" s="5"/>
      <c r="APS157" s="5"/>
      <c r="APT157" s="5"/>
      <c r="APU157" s="5"/>
      <c r="APV157" s="5"/>
      <c r="APW157" s="5"/>
      <c r="APX157" s="5"/>
      <c r="APY157" s="5"/>
      <c r="APZ157" s="5"/>
      <c r="AQA157" s="5"/>
      <c r="AQB157" s="5"/>
      <c r="AQC157" s="5"/>
      <c r="AQD157" s="5"/>
      <c r="AQE157" s="5"/>
      <c r="AQF157" s="5"/>
      <c r="AQG157" s="5"/>
      <c r="AQH157" s="5"/>
      <c r="AQI157" s="5"/>
      <c r="AQJ157" s="5"/>
      <c r="AQK157" s="5"/>
      <c r="AQL157" s="5"/>
      <c r="AQM157" s="5"/>
      <c r="AQN157" s="5"/>
      <c r="AQO157" s="5"/>
      <c r="AQP157" s="5"/>
      <c r="AQQ157" s="5"/>
      <c r="AQR157" s="5"/>
      <c r="AQS157" s="5"/>
      <c r="AQT157" s="5"/>
      <c r="AQU157" s="5"/>
      <c r="AQV157" s="5"/>
      <c r="AQW157" s="5"/>
      <c r="AQX157" s="5"/>
      <c r="AQY157" s="5"/>
      <c r="AQZ157" s="5"/>
      <c r="ARA157" s="5"/>
      <c r="ARB157" s="5"/>
      <c r="ARC157" s="5"/>
      <c r="ARD157" s="5"/>
      <c r="ARE157" s="5"/>
      <c r="ARF157" s="5"/>
      <c r="ARG157" s="5"/>
      <c r="ARH157" s="5"/>
      <c r="ARI157" s="5"/>
      <c r="ARJ157" s="5"/>
      <c r="ARK157" s="5"/>
      <c r="ARL157" s="5"/>
      <c r="ARM157" s="5"/>
      <c r="ARN157" s="5"/>
      <c r="ARO157" s="5"/>
      <c r="ARP157" s="5"/>
      <c r="ARQ157" s="5"/>
      <c r="ARR157" s="5"/>
      <c r="ARS157" s="5"/>
      <c r="ART157" s="5"/>
      <c r="ARU157" s="5"/>
      <c r="ARV157" s="5"/>
      <c r="ARW157" s="5"/>
      <c r="ARX157" s="5"/>
      <c r="ARY157" s="5"/>
      <c r="ARZ157" s="5"/>
      <c r="ASA157" s="5"/>
      <c r="ASB157" s="5"/>
      <c r="ASC157" s="5"/>
      <c r="ASD157" s="5"/>
      <c r="ASE157" s="5"/>
      <c r="ASF157" s="5"/>
      <c r="ASG157" s="5"/>
      <c r="ASH157" s="5"/>
      <c r="ASI157" s="5"/>
      <c r="ASJ157" s="5"/>
      <c r="ASK157" s="5"/>
      <c r="ASL157" s="5"/>
      <c r="ASM157" s="5"/>
      <c r="ASN157" s="5"/>
      <c r="ASO157" s="5"/>
      <c r="ASP157" s="5"/>
      <c r="ASQ157" s="5"/>
      <c r="ASR157" s="5"/>
      <c r="ASS157" s="5"/>
      <c r="AST157" s="5"/>
      <c r="ASU157" s="5"/>
      <c r="ASV157" s="5"/>
      <c r="ASW157" s="5"/>
      <c r="ASX157" s="5"/>
      <c r="ASY157" s="5"/>
      <c r="ASZ157" s="5"/>
      <c r="ATA157" s="5"/>
      <c r="ATB157" s="5"/>
      <c r="ATC157" s="5"/>
      <c r="ATD157" s="5"/>
      <c r="ATE157" s="5"/>
      <c r="ATF157" s="5"/>
      <c r="ATG157" s="5"/>
      <c r="ATH157" s="5"/>
      <c r="ATI157" s="5"/>
      <c r="ATJ157" s="5"/>
      <c r="ATK157" s="5"/>
      <c r="ATL157" s="5"/>
      <c r="ATM157" s="5"/>
      <c r="ATN157" s="5"/>
      <c r="ATO157" s="5"/>
      <c r="ATP157" s="5"/>
      <c r="ATQ157" s="5"/>
      <c r="ATR157" s="5"/>
      <c r="ATS157" s="5"/>
      <c r="ATT157" s="5"/>
      <c r="ATU157" s="5"/>
      <c r="ATV157" s="5"/>
      <c r="ATW157" s="5"/>
      <c r="ATX157" s="5"/>
      <c r="ATY157" s="5"/>
      <c r="ATZ157" s="5"/>
      <c r="AUA157" s="5"/>
      <c r="AUB157" s="5"/>
      <c r="AUC157" s="5"/>
      <c r="AUD157" s="5"/>
      <c r="AUE157" s="5"/>
      <c r="AUF157" s="5"/>
      <c r="AUG157" s="5"/>
      <c r="AUH157" s="5"/>
      <c r="AUI157" s="5"/>
      <c r="AUJ157" s="5"/>
      <c r="AUK157" s="5"/>
      <c r="AUL157" s="5"/>
      <c r="AUM157" s="5"/>
      <c r="AUN157" s="5"/>
      <c r="AUO157" s="5"/>
      <c r="AUP157" s="5"/>
      <c r="AUQ157" s="5"/>
      <c r="AUR157" s="5"/>
      <c r="AUS157" s="5"/>
      <c r="AUT157" s="5"/>
      <c r="AUU157" s="5"/>
      <c r="AUV157" s="5"/>
      <c r="AUW157" s="5"/>
      <c r="AUX157" s="5"/>
      <c r="AUY157" s="5"/>
      <c r="AUZ157" s="5"/>
      <c r="AVA157" s="5"/>
      <c r="AVB157" s="5"/>
      <c r="AVC157" s="5"/>
      <c r="AVD157" s="5"/>
      <c r="AVE157" s="5"/>
      <c r="AVF157" s="5"/>
      <c r="AVG157" s="5"/>
      <c r="AVH157" s="5"/>
      <c r="AVI157" s="5"/>
      <c r="AVJ157" s="5"/>
      <c r="AVK157" s="5"/>
      <c r="AVL157" s="5"/>
      <c r="AVM157" s="5"/>
      <c r="AVN157" s="5"/>
      <c r="AVO157" s="5"/>
      <c r="AVP157" s="5"/>
      <c r="AVQ157" s="5"/>
      <c r="AVR157" s="5"/>
      <c r="AVS157" s="5"/>
      <c r="AVT157" s="5"/>
      <c r="AVU157" s="5"/>
      <c r="AVV157" s="5"/>
      <c r="AVW157" s="5"/>
      <c r="AVX157" s="5"/>
      <c r="AVY157" s="5"/>
      <c r="AVZ157" s="5"/>
      <c r="AWA157" s="5"/>
      <c r="AWB157" s="5"/>
      <c r="AWC157" s="5"/>
      <c r="AWD157" s="5"/>
      <c r="AWE157" s="5"/>
      <c r="AWF157" s="5"/>
      <c r="AWG157" s="5"/>
      <c r="AWH157" s="5"/>
      <c r="AWI157" s="5"/>
      <c r="AWJ157" s="5"/>
      <c r="AWK157" s="5"/>
      <c r="AWL157" s="5"/>
      <c r="AWM157" s="5"/>
      <c r="AWN157" s="5"/>
      <c r="AWO157" s="5"/>
      <c r="AWP157" s="5"/>
      <c r="AWQ157" s="5"/>
      <c r="AWR157" s="5"/>
      <c r="AWS157" s="5"/>
      <c r="AWT157" s="5"/>
      <c r="AWU157" s="5"/>
      <c r="AWV157" s="5"/>
      <c r="AWW157" s="5"/>
      <c r="AWX157" s="5"/>
      <c r="AWY157" s="5"/>
      <c r="AWZ157" s="5"/>
      <c r="AXA157" s="5"/>
      <c r="AXB157" s="5"/>
      <c r="AXC157" s="5"/>
      <c r="AXD157" s="5"/>
      <c r="AXE157" s="5"/>
      <c r="AXF157" s="5"/>
      <c r="AXG157" s="5"/>
      <c r="AXH157" s="5"/>
      <c r="AXI157" s="5"/>
      <c r="AXJ157" s="5"/>
      <c r="AXK157" s="5"/>
      <c r="AXL157" s="5"/>
      <c r="AXM157" s="5"/>
      <c r="AXN157" s="5"/>
      <c r="AXO157" s="5"/>
      <c r="AXP157" s="5"/>
      <c r="AXQ157" s="5"/>
      <c r="AXR157" s="5"/>
      <c r="AXS157" s="5"/>
      <c r="AXT157" s="5"/>
      <c r="AXU157" s="5"/>
      <c r="AXV157" s="5"/>
      <c r="AXW157" s="5"/>
      <c r="AXX157" s="5"/>
      <c r="AXY157" s="5"/>
      <c r="AXZ157" s="5"/>
      <c r="AYA157" s="5"/>
      <c r="AYB157" s="5"/>
      <c r="AYC157" s="5"/>
      <c r="AYD157" s="5"/>
      <c r="AYE157" s="5"/>
      <c r="AYF157" s="5"/>
      <c r="AYG157" s="5"/>
      <c r="AYH157" s="5"/>
      <c r="AYI157" s="5"/>
      <c r="AYJ157" s="5"/>
      <c r="AYK157" s="5"/>
      <c r="AYL157" s="5"/>
      <c r="AYM157" s="5"/>
      <c r="AYN157" s="5"/>
      <c r="AYO157" s="5"/>
      <c r="AYP157" s="5"/>
      <c r="AYQ157" s="5"/>
      <c r="AYR157" s="5"/>
      <c r="AYS157" s="5"/>
      <c r="AYT157" s="5"/>
      <c r="AYU157" s="5"/>
      <c r="AYV157" s="5"/>
      <c r="AYW157" s="5"/>
      <c r="AYX157" s="5"/>
      <c r="AYY157" s="5"/>
      <c r="AYZ157" s="5"/>
      <c r="AZA157" s="5"/>
      <c r="AZB157" s="5"/>
      <c r="AZC157" s="5"/>
      <c r="AZD157" s="5"/>
      <c r="AZE157" s="5"/>
      <c r="AZF157" s="5"/>
      <c r="AZG157" s="5"/>
      <c r="AZH157" s="5"/>
      <c r="AZI157" s="5"/>
      <c r="AZJ157" s="5"/>
      <c r="AZK157" s="5"/>
      <c r="AZL157" s="5"/>
      <c r="AZM157" s="5"/>
      <c r="AZN157" s="5"/>
      <c r="AZO157" s="5"/>
      <c r="AZP157" s="5"/>
      <c r="AZQ157" s="5"/>
      <c r="AZR157" s="5"/>
      <c r="AZS157" s="5"/>
      <c r="AZT157" s="5"/>
      <c r="AZU157" s="5"/>
      <c r="AZV157" s="5"/>
      <c r="AZW157" s="5"/>
      <c r="AZX157" s="5"/>
      <c r="AZY157" s="5"/>
      <c r="AZZ157" s="5"/>
      <c r="BAA157" s="5"/>
      <c r="BAB157" s="5"/>
      <c r="BAC157" s="5"/>
      <c r="BAD157" s="5"/>
      <c r="BAE157" s="5"/>
      <c r="BAF157" s="5"/>
      <c r="BAG157" s="5"/>
      <c r="BAH157" s="5"/>
      <c r="BAI157" s="5"/>
      <c r="BAJ157" s="5"/>
      <c r="BAK157" s="5"/>
      <c r="BAL157" s="5"/>
      <c r="BAM157" s="5"/>
      <c r="BAN157" s="5"/>
      <c r="BAO157" s="5"/>
      <c r="BAP157" s="5"/>
      <c r="BAQ157" s="5"/>
      <c r="BAR157" s="5"/>
      <c r="BAS157" s="5"/>
      <c r="BAT157" s="5"/>
      <c r="BAU157" s="5"/>
      <c r="BAV157" s="5"/>
      <c r="BAW157" s="5"/>
      <c r="BAX157" s="5"/>
      <c r="BAY157" s="5"/>
      <c r="BAZ157" s="5"/>
      <c r="BBA157" s="5"/>
      <c r="BBB157" s="5"/>
      <c r="BBC157" s="5"/>
      <c r="BBD157" s="5"/>
      <c r="BBE157" s="5"/>
      <c r="BBF157" s="5"/>
      <c r="BBG157" s="5"/>
      <c r="BBH157" s="5"/>
      <c r="BBI157" s="5"/>
      <c r="BBJ157" s="5"/>
      <c r="BBK157" s="5"/>
      <c r="BBL157" s="5"/>
      <c r="BBM157" s="5"/>
      <c r="BBN157" s="5"/>
      <c r="BBO157" s="5"/>
      <c r="BBP157" s="5"/>
      <c r="BBQ157" s="5"/>
      <c r="BBR157" s="5"/>
      <c r="BBS157" s="5"/>
      <c r="BBT157" s="5"/>
      <c r="BBU157" s="5"/>
      <c r="BBV157" s="5"/>
      <c r="BBW157" s="5"/>
      <c r="BBX157" s="5"/>
      <c r="BBY157" s="5"/>
      <c r="BBZ157" s="5"/>
      <c r="BCA157" s="5"/>
      <c r="BCB157" s="5"/>
      <c r="BCC157" s="5"/>
      <c r="BCD157" s="5"/>
      <c r="BCE157" s="5"/>
      <c r="BCF157" s="5"/>
      <c r="BCG157" s="5"/>
      <c r="BCH157" s="5"/>
      <c r="BCI157" s="5"/>
      <c r="BCJ157" s="5"/>
      <c r="BCK157" s="5"/>
      <c r="BCL157" s="5"/>
      <c r="BCM157" s="5"/>
      <c r="BCN157" s="5"/>
      <c r="BCO157" s="5"/>
      <c r="BCP157" s="5"/>
      <c r="BCQ157" s="5"/>
      <c r="BCR157" s="5"/>
      <c r="BCS157" s="5"/>
      <c r="BCT157" s="5"/>
      <c r="BCU157" s="5"/>
      <c r="BCV157" s="5"/>
      <c r="BCW157" s="5"/>
      <c r="BCX157" s="5"/>
      <c r="BCY157" s="5"/>
      <c r="BCZ157" s="5"/>
      <c r="BDA157" s="5"/>
      <c r="BDB157" s="5"/>
      <c r="BDC157" s="5"/>
      <c r="BDD157" s="5"/>
      <c r="BDE157" s="5"/>
      <c r="BDF157" s="5"/>
      <c r="BDG157" s="5"/>
      <c r="BDH157" s="5"/>
      <c r="BDI157" s="5"/>
      <c r="BDJ157" s="5"/>
      <c r="BDK157" s="5"/>
      <c r="BDL157" s="5"/>
      <c r="BDM157" s="5"/>
      <c r="BDN157" s="5"/>
      <c r="BDO157" s="5"/>
      <c r="BDP157" s="5"/>
      <c r="BDQ157" s="5"/>
      <c r="BDR157" s="5"/>
      <c r="BDS157" s="5"/>
      <c r="BDT157" s="5"/>
      <c r="BDU157" s="5"/>
    </row>
    <row r="158" spans="1:1477" s="117" customFormat="1" ht="24" customHeight="1" thickTop="1">
      <c r="A158" s="131"/>
      <c r="B158" s="257" t="s">
        <v>790</v>
      </c>
      <c r="C158" s="258"/>
      <c r="D158" s="259"/>
      <c r="E158" s="199"/>
      <c r="F158" s="118"/>
      <c r="G158" s="159">
        <f>IF(B137="","",ROWS(B137:B157)-1)</f>
        <v>20</v>
      </c>
      <c r="H158" s="117">
        <f>SUM(H137:H157)</f>
        <v>67</v>
      </c>
      <c r="I158" s="117">
        <f>SUM(I137:I157)</f>
        <v>85</v>
      </c>
      <c r="J158" s="117">
        <f>SUM(J137:J157)</f>
        <v>7070</v>
      </c>
      <c r="K158" s="117">
        <f>SUM(K137:K157)</f>
        <v>11028</v>
      </c>
      <c r="L158" s="117">
        <f>SUM(L137:L157)</f>
        <v>10859</v>
      </c>
      <c r="M158" s="142">
        <f>IF(G158="",0,N158/G158)</f>
        <v>0.85</v>
      </c>
      <c r="N158" s="117">
        <f t="shared" ref="N158:Y158" si="64">SUM(N137:N157)</f>
        <v>17</v>
      </c>
      <c r="O158" s="117">
        <f t="shared" si="64"/>
        <v>169</v>
      </c>
      <c r="P158" s="120">
        <f t="shared" si="64"/>
        <v>82</v>
      </c>
      <c r="Q158" s="120">
        <f t="shared" si="64"/>
        <v>0</v>
      </c>
      <c r="R158" s="117">
        <f t="shared" si="64"/>
        <v>3432</v>
      </c>
      <c r="S158" s="117">
        <f t="shared" si="64"/>
        <v>526</v>
      </c>
      <c r="T158" s="121">
        <f t="shared" si="64"/>
        <v>197098462</v>
      </c>
      <c r="U158" s="121">
        <f t="shared" si="64"/>
        <v>1730194</v>
      </c>
      <c r="V158" s="121">
        <f t="shared" si="64"/>
        <v>195368268</v>
      </c>
      <c r="W158" s="121">
        <f t="shared" si="64"/>
        <v>205814148</v>
      </c>
      <c r="X158" s="121">
        <f t="shared" si="64"/>
        <v>208589889</v>
      </c>
      <c r="Y158" s="121">
        <f t="shared" si="64"/>
        <v>0</v>
      </c>
      <c r="Z158" s="121">
        <f>SUM(Z137:Z157)</f>
        <v>0</v>
      </c>
      <c r="AA158" s="121">
        <f>SUM(AA137:AA157)</f>
        <v>0</v>
      </c>
      <c r="AB158" s="121">
        <f>SUM(AB137:AB157)</f>
        <v>208589889</v>
      </c>
      <c r="AC158" s="121">
        <f>SUM(AC137:AC157)</f>
        <v>207065779</v>
      </c>
      <c r="AD158" s="142">
        <f>IF(G158="",0,AE158/G158)</f>
        <v>0.95</v>
      </c>
      <c r="AE158" s="146">
        <f t="shared" ref="AE158:CM158" si="65">SUM(AE137:AE157)</f>
        <v>19</v>
      </c>
      <c r="AF158" s="121">
        <f t="shared" si="65"/>
        <v>1335943</v>
      </c>
      <c r="AG158" s="121">
        <f t="shared" si="65"/>
        <v>8715685</v>
      </c>
      <c r="AH158" s="122">
        <f t="shared" si="65"/>
        <v>1818</v>
      </c>
      <c r="AI158" s="122">
        <f t="shared" si="65"/>
        <v>1549</v>
      </c>
      <c r="AJ158" s="122">
        <f t="shared" si="65"/>
        <v>0</v>
      </c>
      <c r="AK158" s="122">
        <f t="shared" si="65"/>
        <v>85</v>
      </c>
      <c r="AL158" s="121">
        <f t="shared" si="65"/>
        <v>2391079</v>
      </c>
      <c r="AM158" s="121">
        <f t="shared" si="65"/>
        <v>43266</v>
      </c>
      <c r="AN158" s="122">
        <f t="shared" si="65"/>
        <v>0</v>
      </c>
      <c r="AO158" s="122">
        <f t="shared" si="65"/>
        <v>114</v>
      </c>
      <c r="AP158" s="121">
        <f t="shared" si="65"/>
        <v>3335416</v>
      </c>
      <c r="AQ158" s="121">
        <f t="shared" si="65"/>
        <v>190398</v>
      </c>
      <c r="AR158" s="122">
        <f t="shared" si="65"/>
        <v>0</v>
      </c>
      <c r="AS158" s="122">
        <f t="shared" si="65"/>
        <v>0</v>
      </c>
      <c r="AT158" s="121">
        <f t="shared" si="65"/>
        <v>50192</v>
      </c>
      <c r="AU158" s="121">
        <f t="shared" si="65"/>
        <v>0</v>
      </c>
      <c r="AV158" s="122">
        <f t="shared" si="65"/>
        <v>0</v>
      </c>
      <c r="AW158" s="122">
        <f t="shared" si="65"/>
        <v>0</v>
      </c>
      <c r="AX158" s="121">
        <f t="shared" si="65"/>
        <v>0</v>
      </c>
      <c r="AY158" s="121">
        <f t="shared" si="65"/>
        <v>0</v>
      </c>
      <c r="AZ158" s="122">
        <f t="shared" si="65"/>
        <v>0</v>
      </c>
      <c r="BA158" s="122">
        <f t="shared" si="65"/>
        <v>0</v>
      </c>
      <c r="BB158" s="121">
        <f t="shared" si="65"/>
        <v>0</v>
      </c>
      <c r="BC158" s="121">
        <f t="shared" si="65"/>
        <v>0</v>
      </c>
      <c r="BD158" s="122">
        <f t="shared" si="65"/>
        <v>22</v>
      </c>
      <c r="BE158" s="122">
        <f t="shared" si="65"/>
        <v>0</v>
      </c>
      <c r="BF158" s="121">
        <f t="shared" si="65"/>
        <v>507494</v>
      </c>
      <c r="BG158" s="121">
        <f t="shared" si="65"/>
        <v>201655</v>
      </c>
      <c r="BH158" s="122">
        <f t="shared" si="65"/>
        <v>0</v>
      </c>
      <c r="BI158" s="122">
        <f t="shared" si="65"/>
        <v>4</v>
      </c>
      <c r="BJ158" s="121">
        <f t="shared" si="65"/>
        <v>90635</v>
      </c>
      <c r="BK158" s="121">
        <f t="shared" si="65"/>
        <v>0</v>
      </c>
      <c r="BL158" s="122">
        <f t="shared" si="65"/>
        <v>0</v>
      </c>
      <c r="BM158" s="122">
        <f t="shared" si="65"/>
        <v>0</v>
      </c>
      <c r="BN158" s="121">
        <f t="shared" si="65"/>
        <v>0</v>
      </c>
      <c r="BO158" s="121">
        <f t="shared" si="65"/>
        <v>0</v>
      </c>
      <c r="BP158" s="122">
        <f t="shared" si="65"/>
        <v>0</v>
      </c>
      <c r="BQ158" s="122">
        <f t="shared" si="65"/>
        <v>10</v>
      </c>
      <c r="BR158" s="121">
        <f t="shared" si="65"/>
        <v>439964</v>
      </c>
      <c r="BS158" s="121">
        <f t="shared" si="65"/>
        <v>0</v>
      </c>
      <c r="BT158" s="122">
        <f t="shared" si="65"/>
        <v>0</v>
      </c>
      <c r="BU158" s="122">
        <f t="shared" si="65"/>
        <v>0</v>
      </c>
      <c r="BV158" s="121">
        <f t="shared" si="65"/>
        <v>355913</v>
      </c>
      <c r="BW158" s="121">
        <f t="shared" si="65"/>
        <v>0</v>
      </c>
      <c r="BX158" s="122">
        <f t="shared" si="65"/>
        <v>0</v>
      </c>
      <c r="BY158" s="122">
        <f t="shared" si="65"/>
        <v>115</v>
      </c>
      <c r="BZ158" s="121">
        <f t="shared" si="65"/>
        <v>380350</v>
      </c>
      <c r="CA158" s="121">
        <f t="shared" si="65"/>
        <v>643594</v>
      </c>
      <c r="CB158" s="122">
        <f t="shared" si="65"/>
        <v>0</v>
      </c>
      <c r="CC158" s="122">
        <f t="shared" si="65"/>
        <v>0</v>
      </c>
      <c r="CD158" s="121">
        <f t="shared" si="65"/>
        <v>0</v>
      </c>
      <c r="CE158" s="121">
        <f t="shared" si="65"/>
        <v>0</v>
      </c>
      <c r="CF158" s="122">
        <f t="shared" si="65"/>
        <v>0</v>
      </c>
      <c r="CG158" s="122">
        <f t="shared" si="65"/>
        <v>0</v>
      </c>
      <c r="CH158" s="121">
        <f t="shared" si="65"/>
        <v>0</v>
      </c>
      <c r="CI158" s="121">
        <f t="shared" si="65"/>
        <v>0</v>
      </c>
      <c r="CJ158" s="122">
        <f t="shared" si="65"/>
        <v>22</v>
      </c>
      <c r="CK158" s="122">
        <f t="shared" si="65"/>
        <v>328</v>
      </c>
      <c r="CL158" s="121">
        <f t="shared" si="65"/>
        <v>7551041</v>
      </c>
      <c r="CM158" s="121">
        <f t="shared" si="65"/>
        <v>1078912</v>
      </c>
      <c r="CN158" s="123"/>
      <c r="CO158" s="123"/>
      <c r="CP158" s="123"/>
      <c r="CQ158" s="123"/>
      <c r="CR158" s="123"/>
      <c r="CS158" s="123"/>
      <c r="CT158" s="119"/>
      <c r="CU158" s="118"/>
      <c r="CV158" s="118"/>
      <c r="CW158" s="119"/>
      <c r="CX158" s="119"/>
      <c r="CY158" s="118"/>
      <c r="CZ158" s="118"/>
      <c r="DA158" s="118"/>
      <c r="DB158" s="121"/>
      <c r="DC158" s="123"/>
      <c r="DD158" s="210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6"/>
      <c r="OP158" s="6"/>
      <c r="OQ158" s="6"/>
      <c r="OR158" s="6"/>
      <c r="OS158" s="6"/>
      <c r="OT158" s="6"/>
      <c r="OU158" s="6"/>
      <c r="OV158" s="6"/>
      <c r="OW158" s="6"/>
      <c r="OX158" s="6"/>
      <c r="OY158" s="6"/>
      <c r="OZ158" s="6"/>
      <c r="PA158" s="6"/>
      <c r="PB158" s="6"/>
      <c r="PC158" s="6"/>
      <c r="PD158" s="6"/>
      <c r="PE158" s="6"/>
      <c r="PF158" s="6"/>
      <c r="PG158" s="6"/>
      <c r="PH158" s="6"/>
      <c r="PI158" s="6"/>
      <c r="PJ158" s="6"/>
      <c r="PK158" s="6"/>
      <c r="PL158" s="6"/>
      <c r="PM158" s="6"/>
      <c r="PN158" s="6"/>
      <c r="PO158" s="6"/>
      <c r="PP158" s="6"/>
      <c r="PQ158" s="6"/>
      <c r="PR158" s="6"/>
      <c r="PS158" s="6"/>
      <c r="PT158" s="6"/>
      <c r="PU158" s="6"/>
      <c r="PV158" s="6"/>
      <c r="PW158" s="6"/>
      <c r="PX158" s="6"/>
      <c r="PY158" s="6"/>
      <c r="PZ158" s="6"/>
      <c r="QA158" s="6"/>
      <c r="QB158" s="6"/>
      <c r="QC158" s="6"/>
      <c r="QD158" s="6"/>
      <c r="QE158" s="6"/>
      <c r="QF158" s="6"/>
      <c r="QG158" s="6"/>
      <c r="QH158" s="6"/>
      <c r="QI158" s="6"/>
      <c r="QJ158" s="6"/>
      <c r="QK158" s="6"/>
      <c r="QL158" s="6"/>
      <c r="QM158" s="6"/>
      <c r="QN158" s="6"/>
      <c r="QO158" s="6"/>
      <c r="QP158" s="6"/>
      <c r="QQ158" s="6"/>
      <c r="QR158" s="6"/>
      <c r="QS158" s="6"/>
      <c r="QT158" s="6"/>
      <c r="QU158" s="6"/>
      <c r="QV158" s="6"/>
      <c r="QW158" s="6"/>
      <c r="QX158" s="6"/>
      <c r="QY158" s="6"/>
      <c r="QZ158" s="6"/>
      <c r="RA158" s="6"/>
      <c r="RB158" s="6"/>
      <c r="RC158" s="6"/>
      <c r="RD158" s="6"/>
      <c r="RE158" s="6"/>
      <c r="RF158" s="6"/>
      <c r="RG158" s="6"/>
      <c r="RH158" s="6"/>
      <c r="RI158" s="6"/>
      <c r="RJ158" s="6"/>
      <c r="RK158" s="6"/>
      <c r="RL158" s="6"/>
      <c r="RM158" s="6"/>
      <c r="RN158" s="6"/>
      <c r="RO158" s="6"/>
      <c r="RP158" s="6"/>
      <c r="RQ158" s="6"/>
      <c r="RR158" s="6"/>
      <c r="RS158" s="6"/>
      <c r="RT158" s="6"/>
      <c r="RU158" s="6"/>
      <c r="RV158" s="6"/>
      <c r="RW158" s="6"/>
      <c r="RX158" s="6"/>
      <c r="RY158" s="6"/>
      <c r="RZ158" s="6"/>
      <c r="SA158" s="6"/>
      <c r="SB158" s="6"/>
      <c r="SC158" s="6"/>
      <c r="SD158" s="6"/>
      <c r="SE158" s="6"/>
      <c r="SF158" s="6"/>
      <c r="SG158" s="6"/>
      <c r="SH158" s="6"/>
      <c r="SI158" s="6"/>
      <c r="SJ158" s="6"/>
      <c r="SK158" s="6"/>
      <c r="SL158" s="6"/>
      <c r="SM158" s="6"/>
      <c r="SN158" s="6"/>
      <c r="SO158" s="6"/>
      <c r="SP158" s="6"/>
      <c r="SQ158" s="6"/>
      <c r="SR158" s="6"/>
      <c r="SS158" s="6"/>
      <c r="ST158" s="6"/>
      <c r="SU158" s="6"/>
      <c r="SV158" s="6"/>
      <c r="SW158" s="6"/>
      <c r="SX158" s="6"/>
      <c r="SY158" s="6"/>
      <c r="SZ158" s="6"/>
      <c r="TA158" s="6"/>
      <c r="TB158" s="6"/>
      <c r="TC158" s="6"/>
      <c r="TD158" s="6"/>
      <c r="TE158" s="6"/>
      <c r="TF158" s="6"/>
      <c r="TG158" s="6"/>
      <c r="TH158" s="6"/>
      <c r="TI158" s="6"/>
      <c r="TJ158" s="6"/>
      <c r="TK158" s="6"/>
      <c r="TL158" s="6"/>
      <c r="TM158" s="6"/>
      <c r="TN158" s="6"/>
      <c r="TO158" s="6"/>
      <c r="TP158" s="6"/>
      <c r="TQ158" s="6"/>
      <c r="TR158" s="6"/>
      <c r="TS158" s="6"/>
      <c r="TT158" s="6"/>
      <c r="TU158" s="6"/>
      <c r="TV158" s="6"/>
      <c r="TW158" s="6"/>
      <c r="TX158" s="6"/>
      <c r="TY158" s="6"/>
      <c r="TZ158" s="6"/>
      <c r="UA158" s="6"/>
      <c r="UB158" s="6"/>
      <c r="UC158" s="6"/>
      <c r="UD158" s="6"/>
      <c r="UE158" s="6"/>
      <c r="UF158" s="6"/>
      <c r="UG158" s="6"/>
      <c r="UH158" s="6"/>
      <c r="UI158" s="6"/>
      <c r="UJ158" s="6"/>
      <c r="UK158" s="6"/>
      <c r="UL158" s="6"/>
      <c r="UM158" s="6"/>
      <c r="UN158" s="6"/>
      <c r="UO158" s="6"/>
      <c r="UP158" s="6"/>
      <c r="UQ158" s="6"/>
      <c r="UR158" s="6"/>
      <c r="US158" s="6"/>
      <c r="UT158" s="6"/>
      <c r="UU158" s="6"/>
      <c r="UV158" s="6"/>
      <c r="UW158" s="6"/>
      <c r="UX158" s="6"/>
      <c r="UY158" s="6"/>
      <c r="UZ158" s="6"/>
      <c r="VA158" s="6"/>
      <c r="VB158" s="6"/>
      <c r="VC158" s="6"/>
      <c r="VD158" s="6"/>
      <c r="VE158" s="6"/>
      <c r="VF158" s="6"/>
      <c r="VG158" s="6"/>
      <c r="VH158" s="6"/>
      <c r="VI158" s="6"/>
      <c r="VJ158" s="6"/>
      <c r="VK158" s="6"/>
      <c r="VL158" s="6"/>
      <c r="VM158" s="6"/>
      <c r="VN158" s="6"/>
      <c r="VO158" s="6"/>
      <c r="VP158" s="6"/>
      <c r="VQ158" s="6"/>
      <c r="VR158" s="6"/>
      <c r="VS158" s="6"/>
      <c r="VT158" s="6"/>
      <c r="VU158" s="6"/>
      <c r="VV158" s="6"/>
      <c r="VW158" s="6"/>
      <c r="VX158" s="6"/>
      <c r="VY158" s="6"/>
      <c r="VZ158" s="6"/>
      <c r="WA158" s="6"/>
      <c r="WB158" s="6"/>
      <c r="WC158" s="6"/>
      <c r="WD158" s="6"/>
      <c r="WE158" s="6"/>
      <c r="WF158" s="6"/>
      <c r="WG158" s="6"/>
      <c r="WH158" s="6"/>
      <c r="WI158" s="6"/>
      <c r="WJ158" s="6"/>
      <c r="WK158" s="6"/>
      <c r="WL158" s="6"/>
      <c r="WM158" s="6"/>
      <c r="WN158" s="6"/>
      <c r="WO158" s="6"/>
      <c r="WP158" s="6"/>
      <c r="WQ158" s="6"/>
      <c r="WR158" s="6"/>
      <c r="WS158" s="6"/>
      <c r="WT158" s="6"/>
      <c r="WU158" s="6"/>
      <c r="WV158" s="6"/>
      <c r="WW158" s="6"/>
      <c r="WX158" s="6"/>
      <c r="WY158" s="6"/>
      <c r="WZ158" s="6"/>
      <c r="XA158" s="6"/>
      <c r="XB158" s="6"/>
      <c r="XC158" s="6"/>
      <c r="XD158" s="6"/>
      <c r="XE158" s="6"/>
      <c r="XF158" s="6"/>
      <c r="XG158" s="6"/>
      <c r="XH158" s="6"/>
      <c r="XI158" s="6"/>
      <c r="XJ158" s="6"/>
      <c r="XK158" s="6"/>
      <c r="XL158" s="6"/>
      <c r="XM158" s="6"/>
      <c r="XN158" s="6"/>
      <c r="XO158" s="6"/>
      <c r="XP158" s="6"/>
      <c r="XQ158" s="6"/>
      <c r="XR158" s="6"/>
      <c r="XS158" s="6"/>
      <c r="XT158" s="6"/>
      <c r="XU158" s="6"/>
      <c r="XV158" s="6"/>
      <c r="XW158" s="6"/>
      <c r="XX158" s="6"/>
      <c r="XY158" s="6"/>
      <c r="XZ158" s="6"/>
      <c r="YA158" s="6"/>
      <c r="YB158" s="6"/>
      <c r="YC158" s="6"/>
      <c r="YD158" s="6"/>
      <c r="YE158" s="6"/>
      <c r="YF158" s="6"/>
      <c r="YG158" s="6"/>
      <c r="YH158" s="6"/>
      <c r="YI158" s="6"/>
      <c r="YJ158" s="6"/>
      <c r="YK158" s="6"/>
      <c r="YL158" s="6"/>
      <c r="YM158" s="6"/>
      <c r="YN158" s="6"/>
      <c r="YO158" s="6"/>
      <c r="YP158" s="6"/>
      <c r="YQ158" s="6"/>
      <c r="YR158" s="6"/>
      <c r="YS158" s="6"/>
      <c r="YT158" s="6"/>
      <c r="YU158" s="6"/>
      <c r="YV158" s="6"/>
      <c r="YW158" s="6"/>
      <c r="YX158" s="6"/>
      <c r="YY158" s="6"/>
      <c r="YZ158" s="6"/>
      <c r="ZA158" s="6"/>
      <c r="ZB158" s="6"/>
      <c r="ZC158" s="6"/>
      <c r="ZD158" s="6"/>
      <c r="ZE158" s="6"/>
      <c r="ZF158" s="6"/>
      <c r="ZG158" s="6"/>
      <c r="ZH158" s="6"/>
      <c r="ZI158" s="6"/>
      <c r="ZJ158" s="6"/>
      <c r="ZK158" s="6"/>
      <c r="ZL158" s="6"/>
      <c r="ZM158" s="6"/>
      <c r="ZN158" s="6"/>
      <c r="ZO158" s="6"/>
      <c r="ZP158" s="6"/>
      <c r="ZQ158" s="6"/>
      <c r="ZR158" s="6"/>
      <c r="ZS158" s="6"/>
      <c r="ZT158" s="6"/>
      <c r="ZU158" s="6"/>
      <c r="ZV158" s="6"/>
      <c r="ZW158" s="6"/>
      <c r="ZX158" s="6"/>
      <c r="ZY158" s="6"/>
      <c r="ZZ158" s="6"/>
      <c r="AAA158" s="6"/>
      <c r="AAB158" s="6"/>
      <c r="AAC158" s="6"/>
      <c r="AAD158" s="6"/>
      <c r="AAE158" s="6"/>
      <c r="AAF158" s="6"/>
      <c r="AAG158" s="6"/>
      <c r="AAH158" s="6"/>
      <c r="AAI158" s="6"/>
      <c r="AAJ158" s="6"/>
      <c r="AAK158" s="6"/>
      <c r="AAL158" s="6"/>
      <c r="AAM158" s="6"/>
      <c r="AAN158" s="6"/>
      <c r="AAO158" s="6"/>
      <c r="AAP158" s="6"/>
      <c r="AAQ158" s="6"/>
      <c r="AAR158" s="6"/>
      <c r="AAS158" s="6"/>
      <c r="AAT158" s="6"/>
      <c r="AAU158" s="6"/>
      <c r="AAV158" s="6"/>
      <c r="AAW158" s="6"/>
      <c r="AAX158" s="6"/>
      <c r="AAY158" s="6"/>
      <c r="AAZ158" s="6"/>
      <c r="ABA158" s="6"/>
      <c r="ABB158" s="6"/>
      <c r="ABC158" s="6"/>
      <c r="ABD158" s="6"/>
      <c r="ABE158" s="6"/>
      <c r="ABF158" s="6"/>
      <c r="ABG158" s="6"/>
      <c r="ABH158" s="6"/>
      <c r="ABI158" s="6"/>
      <c r="ABJ158" s="6"/>
      <c r="ABK158" s="6"/>
      <c r="ABL158" s="6"/>
      <c r="ABM158" s="6"/>
      <c r="ABN158" s="6"/>
      <c r="ABO158" s="6"/>
      <c r="ABP158" s="6"/>
      <c r="ABQ158" s="6"/>
      <c r="ABR158" s="6"/>
      <c r="ABS158" s="6"/>
      <c r="ABT158" s="6"/>
      <c r="ABU158" s="6"/>
      <c r="ABV158" s="6"/>
      <c r="ABW158" s="6"/>
      <c r="ABX158" s="6"/>
      <c r="ABY158" s="6"/>
      <c r="ABZ158" s="6"/>
      <c r="ACA158" s="6"/>
      <c r="ACB158" s="6"/>
      <c r="ACC158" s="6"/>
      <c r="ACD158" s="6"/>
      <c r="ACE158" s="6"/>
      <c r="ACF158" s="6"/>
      <c r="ACG158" s="6"/>
      <c r="ACH158" s="6"/>
      <c r="ACI158" s="6"/>
      <c r="ACJ158" s="6"/>
      <c r="ACK158" s="6"/>
      <c r="ACL158" s="6"/>
      <c r="ACM158" s="6"/>
      <c r="ACN158" s="6"/>
      <c r="ACO158" s="6"/>
      <c r="ACP158" s="6"/>
      <c r="ACQ158" s="6"/>
      <c r="ACR158" s="6"/>
      <c r="ACS158" s="6"/>
      <c r="ACT158" s="6"/>
      <c r="ACU158" s="6"/>
      <c r="ACV158" s="6"/>
      <c r="ACW158" s="6"/>
      <c r="ACX158" s="6"/>
      <c r="ACY158" s="6"/>
      <c r="ACZ158" s="6"/>
      <c r="ADA158" s="6"/>
      <c r="ADB158" s="6"/>
      <c r="ADC158" s="6"/>
      <c r="ADD158" s="6"/>
      <c r="ADE158" s="6"/>
      <c r="ADF158" s="6"/>
      <c r="ADG158" s="6"/>
      <c r="ADH158" s="6"/>
      <c r="ADI158" s="6"/>
      <c r="ADJ158" s="6"/>
      <c r="ADK158" s="6"/>
      <c r="ADL158" s="6"/>
      <c r="ADM158" s="6"/>
      <c r="ADN158" s="6"/>
      <c r="ADO158" s="6"/>
      <c r="ADP158" s="6"/>
      <c r="ADQ158" s="6"/>
      <c r="ADR158" s="6"/>
      <c r="ADS158" s="6"/>
      <c r="ADT158" s="6"/>
      <c r="ADU158" s="6"/>
      <c r="ADV158" s="6"/>
      <c r="ADW158" s="6"/>
      <c r="ADX158" s="6"/>
      <c r="ADY158" s="6"/>
      <c r="ADZ158" s="6"/>
      <c r="AEA158" s="6"/>
      <c r="AEB158" s="6"/>
      <c r="AEC158" s="6"/>
      <c r="AED158" s="6"/>
      <c r="AEE158" s="6"/>
      <c r="AEF158" s="6"/>
      <c r="AEG158" s="6"/>
      <c r="AEH158" s="6"/>
      <c r="AEI158" s="6"/>
      <c r="AEJ158" s="6"/>
      <c r="AEK158" s="6"/>
      <c r="AEL158" s="6"/>
      <c r="AEM158" s="6"/>
      <c r="AEN158" s="6"/>
      <c r="AEO158" s="6"/>
      <c r="AEP158" s="6"/>
      <c r="AEQ158" s="6"/>
      <c r="AER158" s="6"/>
      <c r="AES158" s="6"/>
      <c r="AET158" s="6"/>
      <c r="AEU158" s="6"/>
      <c r="AEV158" s="6"/>
      <c r="AEW158" s="6"/>
      <c r="AEX158" s="6"/>
      <c r="AEY158" s="6"/>
      <c r="AEZ158" s="6"/>
      <c r="AFA158" s="6"/>
      <c r="AFB158" s="6"/>
      <c r="AFC158" s="6"/>
      <c r="AFD158" s="6"/>
      <c r="AFE158" s="6"/>
      <c r="AFF158" s="6"/>
      <c r="AFG158" s="6"/>
      <c r="AFH158" s="6"/>
      <c r="AFI158" s="6"/>
      <c r="AFJ158" s="6"/>
      <c r="AFK158" s="6"/>
      <c r="AFL158" s="6"/>
      <c r="AFM158" s="6"/>
      <c r="AFN158" s="6"/>
      <c r="AFO158" s="6"/>
      <c r="AFP158" s="6"/>
      <c r="AFQ158" s="6"/>
      <c r="AFR158" s="6"/>
      <c r="AFS158" s="6"/>
      <c r="AFT158" s="6"/>
      <c r="AFU158" s="6"/>
      <c r="AFV158" s="6"/>
      <c r="AFW158" s="6"/>
      <c r="AFX158" s="6"/>
      <c r="AFY158" s="6"/>
      <c r="AFZ158" s="6"/>
      <c r="AGA158" s="6"/>
      <c r="AGB158" s="6"/>
      <c r="AGC158" s="6"/>
      <c r="AGD158" s="6"/>
      <c r="AGE158" s="6"/>
      <c r="AGF158" s="6"/>
      <c r="AGG158" s="6"/>
      <c r="AGH158" s="6"/>
      <c r="AGI158" s="6"/>
      <c r="AGJ158" s="6"/>
      <c r="AGK158" s="6"/>
      <c r="AGL158" s="6"/>
      <c r="AGM158" s="6"/>
      <c r="AGN158" s="6"/>
      <c r="AGO158" s="6"/>
      <c r="AGP158" s="6"/>
      <c r="AGQ158" s="6"/>
      <c r="AGR158" s="6"/>
      <c r="AGS158" s="6"/>
      <c r="AGT158" s="6"/>
      <c r="AGU158" s="6"/>
      <c r="AGV158" s="6"/>
      <c r="AGW158" s="6"/>
      <c r="AGX158" s="6"/>
      <c r="AGY158" s="6"/>
      <c r="AGZ158" s="6"/>
      <c r="AHA158" s="6"/>
      <c r="AHB158" s="6"/>
      <c r="AHC158" s="6"/>
      <c r="AHD158" s="6"/>
      <c r="AHE158" s="6"/>
      <c r="AHF158" s="6"/>
      <c r="AHG158" s="6"/>
      <c r="AHH158" s="6"/>
      <c r="AHI158" s="6"/>
      <c r="AHJ158" s="6"/>
      <c r="AHK158" s="6"/>
      <c r="AHL158" s="6"/>
      <c r="AHM158" s="6"/>
      <c r="AHN158" s="6"/>
      <c r="AHO158" s="6"/>
      <c r="AHP158" s="6"/>
      <c r="AHQ158" s="6"/>
      <c r="AHR158" s="6"/>
      <c r="AHS158" s="6"/>
      <c r="AHT158" s="6"/>
      <c r="AHU158" s="6"/>
      <c r="AHV158" s="6"/>
      <c r="AHW158" s="6"/>
      <c r="AHX158" s="6"/>
      <c r="AHY158" s="6"/>
      <c r="AHZ158" s="6"/>
      <c r="AIA158" s="6"/>
      <c r="AIB158" s="6"/>
      <c r="AIC158" s="6"/>
      <c r="AID158" s="6"/>
      <c r="AIE158" s="6"/>
      <c r="AIF158" s="6"/>
      <c r="AIG158" s="6"/>
      <c r="AIH158" s="6"/>
      <c r="AII158" s="6"/>
      <c r="AIJ158" s="6"/>
      <c r="AIK158" s="6"/>
      <c r="AIL158" s="6"/>
      <c r="AIM158" s="6"/>
      <c r="AIN158" s="6"/>
      <c r="AIO158" s="6"/>
      <c r="AIP158" s="6"/>
      <c r="AIQ158" s="6"/>
      <c r="AIR158" s="6"/>
      <c r="AIS158" s="6"/>
      <c r="AIT158" s="6"/>
      <c r="AIU158" s="6"/>
      <c r="AIV158" s="6"/>
      <c r="AIW158" s="6"/>
      <c r="AIX158" s="6"/>
      <c r="AIY158" s="6"/>
      <c r="AIZ158" s="6"/>
      <c r="AJA158" s="6"/>
      <c r="AJB158" s="6"/>
      <c r="AJC158" s="6"/>
      <c r="AJD158" s="6"/>
      <c r="AJE158" s="6"/>
      <c r="AJF158" s="6"/>
      <c r="AJG158" s="6"/>
      <c r="AJH158" s="6"/>
      <c r="AJI158" s="6"/>
      <c r="AJJ158" s="6"/>
      <c r="AJK158" s="6"/>
      <c r="AJL158" s="6"/>
      <c r="AJM158" s="6"/>
      <c r="AJN158" s="6"/>
      <c r="AJO158" s="6"/>
      <c r="AJP158" s="6"/>
      <c r="AJQ158" s="6"/>
      <c r="AJR158" s="6"/>
      <c r="AJS158" s="6"/>
      <c r="AJT158" s="6"/>
      <c r="AJU158" s="6"/>
      <c r="AJV158" s="6"/>
      <c r="AJW158" s="6"/>
      <c r="AJX158" s="6"/>
      <c r="AJY158" s="6"/>
      <c r="AJZ158" s="6"/>
      <c r="AKA158" s="6"/>
      <c r="AKB158" s="6"/>
      <c r="AKC158" s="6"/>
      <c r="AKD158" s="6"/>
      <c r="AKE158" s="6"/>
      <c r="AKF158" s="6"/>
      <c r="AKG158" s="6"/>
      <c r="AKH158" s="6"/>
      <c r="AKI158" s="6"/>
      <c r="AKJ158" s="6"/>
      <c r="AKK158" s="6"/>
      <c r="AKL158" s="6"/>
      <c r="AKM158" s="6"/>
      <c r="AKN158" s="6"/>
      <c r="AKO158" s="6"/>
      <c r="AKP158" s="6"/>
      <c r="AKQ158" s="6"/>
      <c r="AKR158" s="6"/>
      <c r="AKS158" s="6"/>
      <c r="AKT158" s="6"/>
      <c r="AKU158" s="6"/>
      <c r="AKV158" s="6"/>
      <c r="AKW158" s="6"/>
      <c r="AKX158" s="6"/>
      <c r="AKY158" s="6"/>
      <c r="AKZ158" s="6"/>
      <c r="ALA158" s="6"/>
      <c r="ALB158" s="6"/>
      <c r="ALC158" s="6"/>
      <c r="ALD158" s="6"/>
      <c r="ALE158" s="6"/>
      <c r="ALF158" s="6"/>
      <c r="ALG158" s="6"/>
      <c r="ALH158" s="6"/>
      <c r="ALI158" s="6"/>
      <c r="ALJ158" s="6"/>
      <c r="ALK158" s="6"/>
      <c r="ALL158" s="6"/>
      <c r="ALM158" s="6"/>
      <c r="ALN158" s="6"/>
      <c r="ALO158" s="6"/>
      <c r="ALP158" s="6"/>
      <c r="ALQ158" s="6"/>
      <c r="ALR158" s="6"/>
      <c r="ALS158" s="6"/>
      <c r="ALT158" s="6"/>
      <c r="ALU158" s="6"/>
      <c r="ALV158" s="6"/>
      <c r="ALW158" s="6"/>
      <c r="ALX158" s="6"/>
      <c r="ALY158" s="6"/>
      <c r="ALZ158" s="6"/>
      <c r="AMA158" s="6"/>
      <c r="AMB158" s="6"/>
      <c r="AMC158" s="6"/>
      <c r="AMD158" s="6"/>
      <c r="AME158" s="6"/>
      <c r="AMF158" s="6"/>
      <c r="AMG158" s="6"/>
      <c r="AMH158" s="6"/>
      <c r="AMI158" s="6"/>
      <c r="AMJ158" s="6"/>
      <c r="AMK158" s="6"/>
      <c r="AML158" s="6"/>
      <c r="AMM158" s="6"/>
      <c r="AMN158" s="6"/>
      <c r="AMO158" s="6"/>
      <c r="AMP158" s="6"/>
      <c r="AMQ158" s="6"/>
      <c r="AMR158" s="6"/>
      <c r="AMS158" s="6"/>
      <c r="AMT158" s="6"/>
      <c r="AMU158" s="6"/>
      <c r="AMV158" s="6"/>
      <c r="AMW158" s="6"/>
      <c r="AMX158" s="6"/>
      <c r="AMY158" s="6"/>
      <c r="AMZ158" s="6"/>
      <c r="ANA158" s="6"/>
      <c r="ANB158" s="6"/>
      <c r="ANC158" s="6"/>
      <c r="AND158" s="6"/>
      <c r="ANE158" s="6"/>
      <c r="ANF158" s="6"/>
      <c r="ANG158" s="6"/>
      <c r="ANH158" s="6"/>
      <c r="ANI158" s="6"/>
      <c r="ANJ158" s="6"/>
      <c r="ANK158" s="6"/>
      <c r="ANL158" s="6"/>
      <c r="ANM158" s="6"/>
      <c r="ANN158" s="6"/>
      <c r="ANO158" s="6"/>
      <c r="ANP158" s="6"/>
      <c r="ANQ158" s="6"/>
      <c r="ANR158" s="6"/>
      <c r="ANS158" s="6"/>
      <c r="ANT158" s="6"/>
      <c r="ANU158" s="6"/>
      <c r="ANV158" s="6"/>
      <c r="ANW158" s="6"/>
      <c r="ANX158" s="6"/>
      <c r="ANY158" s="6"/>
      <c r="ANZ158" s="6"/>
      <c r="AOA158" s="6"/>
      <c r="AOB158" s="6"/>
      <c r="AOC158" s="6"/>
      <c r="AOD158" s="6"/>
      <c r="AOE158" s="6"/>
      <c r="AOF158" s="6"/>
      <c r="AOG158" s="6"/>
      <c r="AOH158" s="6"/>
      <c r="AOI158" s="6"/>
      <c r="AOJ158" s="6"/>
      <c r="AOK158" s="6"/>
      <c r="AOL158" s="6"/>
      <c r="AOM158" s="6"/>
      <c r="AON158" s="6"/>
      <c r="AOO158" s="6"/>
      <c r="AOP158" s="6"/>
      <c r="AOQ158" s="6"/>
      <c r="AOR158" s="6"/>
      <c r="AOS158" s="6"/>
      <c r="AOT158" s="6"/>
      <c r="AOU158" s="6"/>
      <c r="AOV158" s="6"/>
      <c r="AOW158" s="6"/>
      <c r="AOX158" s="6"/>
      <c r="AOY158" s="6"/>
      <c r="AOZ158" s="6"/>
      <c r="APA158" s="6"/>
      <c r="APB158" s="6"/>
      <c r="APC158" s="6"/>
      <c r="APD158" s="6"/>
      <c r="APE158" s="6"/>
      <c r="APF158" s="6"/>
      <c r="APG158" s="6"/>
      <c r="APH158" s="6"/>
      <c r="API158" s="6"/>
      <c r="APJ158" s="6"/>
      <c r="APK158" s="6"/>
      <c r="APL158" s="6"/>
      <c r="APM158" s="6"/>
      <c r="APN158" s="6"/>
      <c r="APO158" s="6"/>
      <c r="APP158" s="6"/>
      <c r="APQ158" s="6"/>
      <c r="APR158" s="6"/>
      <c r="APS158" s="6"/>
      <c r="APT158" s="6"/>
      <c r="APU158" s="6"/>
      <c r="APV158" s="6"/>
      <c r="APW158" s="6"/>
      <c r="APX158" s="6"/>
      <c r="APY158" s="6"/>
      <c r="APZ158" s="6"/>
      <c r="AQA158" s="6"/>
      <c r="AQB158" s="6"/>
      <c r="AQC158" s="6"/>
      <c r="AQD158" s="6"/>
      <c r="AQE158" s="6"/>
      <c r="AQF158" s="6"/>
      <c r="AQG158" s="6"/>
      <c r="AQH158" s="6"/>
      <c r="AQI158" s="6"/>
      <c r="AQJ158" s="6"/>
      <c r="AQK158" s="6"/>
      <c r="AQL158" s="6"/>
      <c r="AQM158" s="6"/>
      <c r="AQN158" s="6"/>
      <c r="AQO158" s="6"/>
      <c r="AQP158" s="6"/>
      <c r="AQQ158" s="6"/>
      <c r="AQR158" s="6"/>
      <c r="AQS158" s="6"/>
      <c r="AQT158" s="6"/>
      <c r="AQU158" s="6"/>
      <c r="AQV158" s="6"/>
      <c r="AQW158" s="6"/>
      <c r="AQX158" s="6"/>
      <c r="AQY158" s="6"/>
      <c r="AQZ158" s="6"/>
      <c r="ARA158" s="6"/>
      <c r="ARB158" s="6"/>
      <c r="ARC158" s="6"/>
      <c r="ARD158" s="6"/>
      <c r="ARE158" s="6"/>
      <c r="ARF158" s="6"/>
      <c r="ARG158" s="6"/>
      <c r="ARH158" s="6"/>
      <c r="ARI158" s="6"/>
      <c r="ARJ158" s="6"/>
      <c r="ARK158" s="6"/>
      <c r="ARL158" s="6"/>
      <c r="ARM158" s="6"/>
      <c r="ARN158" s="6"/>
      <c r="ARO158" s="6"/>
      <c r="ARP158" s="6"/>
      <c r="ARQ158" s="6"/>
      <c r="ARR158" s="6"/>
      <c r="ARS158" s="6"/>
      <c r="ART158" s="6"/>
      <c r="ARU158" s="6"/>
      <c r="ARV158" s="6"/>
      <c r="ARW158" s="6"/>
      <c r="ARX158" s="6"/>
      <c r="ARY158" s="6"/>
      <c r="ARZ158" s="6"/>
      <c r="ASA158" s="6"/>
      <c r="ASB158" s="6"/>
      <c r="ASC158" s="6"/>
      <c r="ASD158" s="6"/>
      <c r="ASE158" s="6"/>
      <c r="ASF158" s="6"/>
      <c r="ASG158" s="6"/>
      <c r="ASH158" s="6"/>
      <c r="ASI158" s="6"/>
      <c r="ASJ158" s="6"/>
      <c r="ASK158" s="6"/>
      <c r="ASL158" s="6"/>
      <c r="ASM158" s="6"/>
      <c r="ASN158" s="6"/>
      <c r="ASO158" s="6"/>
      <c r="ASP158" s="6"/>
      <c r="ASQ158" s="6"/>
      <c r="ASR158" s="6"/>
      <c r="ASS158" s="6"/>
      <c r="AST158" s="6"/>
      <c r="ASU158" s="6"/>
      <c r="ASV158" s="6"/>
      <c r="ASW158" s="6"/>
      <c r="ASX158" s="6"/>
      <c r="ASY158" s="6"/>
      <c r="ASZ158" s="6"/>
      <c r="ATA158" s="6"/>
      <c r="ATB158" s="6"/>
      <c r="ATC158" s="6"/>
      <c r="ATD158" s="6"/>
      <c r="ATE158" s="6"/>
      <c r="ATF158" s="6"/>
      <c r="ATG158" s="6"/>
      <c r="ATH158" s="6"/>
      <c r="ATI158" s="6"/>
      <c r="ATJ158" s="6"/>
      <c r="ATK158" s="6"/>
      <c r="ATL158" s="6"/>
      <c r="ATM158" s="6"/>
      <c r="ATN158" s="6"/>
      <c r="ATO158" s="6"/>
      <c r="ATP158" s="6"/>
      <c r="ATQ158" s="6"/>
      <c r="ATR158" s="6"/>
      <c r="ATS158" s="6"/>
      <c r="ATT158" s="6"/>
      <c r="ATU158" s="6"/>
      <c r="ATV158" s="6"/>
      <c r="ATW158" s="6"/>
      <c r="ATX158" s="6"/>
      <c r="ATY158" s="6"/>
      <c r="ATZ158" s="6"/>
      <c r="AUA158" s="6"/>
      <c r="AUB158" s="6"/>
      <c r="AUC158" s="6"/>
      <c r="AUD158" s="6"/>
      <c r="AUE158" s="6"/>
      <c r="AUF158" s="6"/>
      <c r="AUG158" s="6"/>
      <c r="AUH158" s="6"/>
      <c r="AUI158" s="6"/>
      <c r="AUJ158" s="6"/>
      <c r="AUK158" s="6"/>
      <c r="AUL158" s="6"/>
      <c r="AUM158" s="6"/>
      <c r="AUN158" s="6"/>
      <c r="AUO158" s="6"/>
      <c r="AUP158" s="6"/>
      <c r="AUQ158" s="6"/>
      <c r="AUR158" s="6"/>
      <c r="AUS158" s="6"/>
      <c r="AUT158" s="6"/>
      <c r="AUU158" s="6"/>
      <c r="AUV158" s="6"/>
      <c r="AUW158" s="6"/>
      <c r="AUX158" s="6"/>
      <c r="AUY158" s="6"/>
      <c r="AUZ158" s="6"/>
      <c r="AVA158" s="6"/>
      <c r="AVB158" s="6"/>
      <c r="AVC158" s="6"/>
      <c r="AVD158" s="6"/>
      <c r="AVE158" s="6"/>
      <c r="AVF158" s="6"/>
      <c r="AVG158" s="6"/>
      <c r="AVH158" s="6"/>
      <c r="AVI158" s="6"/>
      <c r="AVJ158" s="6"/>
      <c r="AVK158" s="6"/>
      <c r="AVL158" s="6"/>
      <c r="AVM158" s="6"/>
      <c r="AVN158" s="6"/>
      <c r="AVO158" s="6"/>
      <c r="AVP158" s="6"/>
      <c r="AVQ158" s="6"/>
      <c r="AVR158" s="6"/>
      <c r="AVS158" s="6"/>
      <c r="AVT158" s="6"/>
      <c r="AVU158" s="6"/>
      <c r="AVV158" s="6"/>
      <c r="AVW158" s="6"/>
      <c r="AVX158" s="6"/>
      <c r="AVY158" s="6"/>
      <c r="AVZ158" s="6"/>
      <c r="AWA158" s="6"/>
      <c r="AWB158" s="6"/>
      <c r="AWC158" s="6"/>
      <c r="AWD158" s="6"/>
      <c r="AWE158" s="6"/>
      <c r="AWF158" s="6"/>
      <c r="AWG158" s="6"/>
      <c r="AWH158" s="6"/>
      <c r="AWI158" s="6"/>
      <c r="AWJ158" s="6"/>
      <c r="AWK158" s="6"/>
      <c r="AWL158" s="6"/>
      <c r="AWM158" s="6"/>
      <c r="AWN158" s="6"/>
      <c r="AWO158" s="6"/>
      <c r="AWP158" s="6"/>
      <c r="AWQ158" s="6"/>
      <c r="AWR158" s="6"/>
      <c r="AWS158" s="6"/>
      <c r="AWT158" s="6"/>
      <c r="AWU158" s="6"/>
      <c r="AWV158" s="6"/>
      <c r="AWW158" s="6"/>
      <c r="AWX158" s="6"/>
      <c r="AWY158" s="6"/>
      <c r="AWZ158" s="6"/>
      <c r="AXA158" s="6"/>
      <c r="AXB158" s="6"/>
      <c r="AXC158" s="6"/>
      <c r="AXD158" s="6"/>
      <c r="AXE158" s="6"/>
      <c r="AXF158" s="6"/>
      <c r="AXG158" s="6"/>
      <c r="AXH158" s="6"/>
      <c r="AXI158" s="6"/>
      <c r="AXJ158" s="6"/>
      <c r="AXK158" s="6"/>
      <c r="AXL158" s="6"/>
      <c r="AXM158" s="6"/>
      <c r="AXN158" s="6"/>
      <c r="AXO158" s="6"/>
      <c r="AXP158" s="6"/>
      <c r="AXQ158" s="6"/>
      <c r="AXR158" s="6"/>
      <c r="AXS158" s="6"/>
      <c r="AXT158" s="6"/>
      <c r="AXU158" s="6"/>
      <c r="AXV158" s="6"/>
      <c r="AXW158" s="6"/>
      <c r="AXX158" s="6"/>
      <c r="AXY158" s="6"/>
      <c r="AXZ158" s="6"/>
      <c r="AYA158" s="6"/>
      <c r="AYB158" s="6"/>
      <c r="AYC158" s="6"/>
      <c r="AYD158" s="6"/>
      <c r="AYE158" s="6"/>
      <c r="AYF158" s="6"/>
      <c r="AYG158" s="6"/>
      <c r="AYH158" s="6"/>
      <c r="AYI158" s="6"/>
      <c r="AYJ158" s="6"/>
      <c r="AYK158" s="6"/>
      <c r="AYL158" s="6"/>
      <c r="AYM158" s="6"/>
      <c r="AYN158" s="6"/>
      <c r="AYO158" s="6"/>
      <c r="AYP158" s="6"/>
      <c r="AYQ158" s="6"/>
      <c r="AYR158" s="6"/>
      <c r="AYS158" s="6"/>
      <c r="AYT158" s="6"/>
      <c r="AYU158" s="6"/>
      <c r="AYV158" s="6"/>
      <c r="AYW158" s="6"/>
      <c r="AYX158" s="6"/>
      <c r="AYY158" s="6"/>
      <c r="AYZ158" s="6"/>
      <c r="AZA158" s="6"/>
      <c r="AZB158" s="6"/>
      <c r="AZC158" s="6"/>
      <c r="AZD158" s="6"/>
      <c r="AZE158" s="6"/>
      <c r="AZF158" s="6"/>
      <c r="AZG158" s="6"/>
      <c r="AZH158" s="6"/>
      <c r="AZI158" s="6"/>
      <c r="AZJ158" s="6"/>
      <c r="AZK158" s="6"/>
      <c r="AZL158" s="6"/>
      <c r="AZM158" s="6"/>
      <c r="AZN158" s="6"/>
      <c r="AZO158" s="6"/>
      <c r="AZP158" s="6"/>
      <c r="AZQ158" s="6"/>
      <c r="AZR158" s="6"/>
      <c r="AZS158" s="6"/>
      <c r="AZT158" s="6"/>
      <c r="AZU158" s="6"/>
      <c r="AZV158" s="6"/>
      <c r="AZW158" s="6"/>
      <c r="AZX158" s="6"/>
      <c r="AZY158" s="6"/>
      <c r="AZZ158" s="6"/>
      <c r="BAA158" s="6"/>
      <c r="BAB158" s="6"/>
      <c r="BAC158" s="6"/>
      <c r="BAD158" s="6"/>
      <c r="BAE158" s="6"/>
      <c r="BAF158" s="6"/>
      <c r="BAG158" s="6"/>
      <c r="BAH158" s="6"/>
      <c r="BAI158" s="6"/>
      <c r="BAJ158" s="6"/>
      <c r="BAK158" s="6"/>
      <c r="BAL158" s="6"/>
      <c r="BAM158" s="6"/>
      <c r="BAN158" s="6"/>
      <c r="BAO158" s="6"/>
      <c r="BAP158" s="6"/>
      <c r="BAQ158" s="6"/>
      <c r="BAR158" s="6"/>
      <c r="BAS158" s="6"/>
      <c r="BAT158" s="6"/>
      <c r="BAU158" s="6"/>
      <c r="BAV158" s="6"/>
      <c r="BAW158" s="6"/>
      <c r="BAX158" s="6"/>
      <c r="BAY158" s="6"/>
      <c r="BAZ158" s="6"/>
      <c r="BBA158" s="6"/>
      <c r="BBB158" s="6"/>
      <c r="BBC158" s="6"/>
      <c r="BBD158" s="6"/>
      <c r="BBE158" s="6"/>
      <c r="BBF158" s="6"/>
      <c r="BBG158" s="6"/>
      <c r="BBH158" s="6"/>
      <c r="BBI158" s="6"/>
      <c r="BBJ158" s="6"/>
      <c r="BBK158" s="6"/>
      <c r="BBL158" s="6"/>
      <c r="BBM158" s="6"/>
      <c r="BBN158" s="6"/>
      <c r="BBO158" s="6"/>
      <c r="BBP158" s="6"/>
      <c r="BBQ158" s="6"/>
      <c r="BBR158" s="6"/>
      <c r="BBS158" s="6"/>
      <c r="BBT158" s="6"/>
      <c r="BBU158" s="6"/>
      <c r="BBV158" s="6"/>
      <c r="BBW158" s="6"/>
      <c r="BBX158" s="6"/>
      <c r="BBY158" s="6"/>
      <c r="BBZ158" s="6"/>
      <c r="BCA158" s="6"/>
      <c r="BCB158" s="6"/>
      <c r="BCC158" s="6"/>
      <c r="BCD158" s="6"/>
      <c r="BCE158" s="6"/>
      <c r="BCF158" s="6"/>
      <c r="BCG158" s="6"/>
      <c r="BCH158" s="6"/>
      <c r="BCI158" s="6"/>
      <c r="BCJ158" s="6"/>
      <c r="BCK158" s="6"/>
      <c r="BCL158" s="6"/>
      <c r="BCM158" s="6"/>
      <c r="BCN158" s="6"/>
      <c r="BCO158" s="6"/>
      <c r="BCP158" s="6"/>
      <c r="BCQ158" s="6"/>
      <c r="BCR158" s="6"/>
      <c r="BCS158" s="6"/>
      <c r="BCT158" s="6"/>
      <c r="BCU158" s="6"/>
      <c r="BCV158" s="6"/>
      <c r="BCW158" s="6"/>
      <c r="BCX158" s="6"/>
      <c r="BCY158" s="6"/>
      <c r="BCZ158" s="6"/>
      <c r="BDA158" s="6"/>
      <c r="BDB158" s="6"/>
      <c r="BDC158" s="6"/>
      <c r="BDD158" s="6"/>
      <c r="BDE158" s="6"/>
      <c r="BDF158" s="6"/>
      <c r="BDG158" s="6"/>
      <c r="BDH158" s="6"/>
      <c r="BDI158" s="6"/>
      <c r="BDJ158" s="6"/>
      <c r="BDK158" s="6"/>
      <c r="BDL158" s="6"/>
      <c r="BDM158" s="6"/>
      <c r="BDN158" s="6"/>
      <c r="BDO158" s="6"/>
      <c r="BDP158" s="6"/>
      <c r="BDQ158" s="6"/>
      <c r="BDR158" s="6"/>
      <c r="BDS158" s="6"/>
      <c r="BDT158" s="6"/>
      <c r="BDU158" s="6"/>
    </row>
    <row r="159" spans="1:1477" s="69" customFormat="1">
      <c r="B159" s="67" t="s">
        <v>4</v>
      </c>
      <c r="C159" s="67" t="s">
        <v>475</v>
      </c>
      <c r="D159" s="67" t="s">
        <v>476</v>
      </c>
      <c r="E159" s="194">
        <v>45328</v>
      </c>
      <c r="F159" s="67" t="s">
        <v>729</v>
      </c>
      <c r="G159" s="158" t="s">
        <v>725</v>
      </c>
      <c r="H159" s="187">
        <v>1</v>
      </c>
      <c r="I159" s="69">
        <v>0</v>
      </c>
      <c r="J159" s="69">
        <v>127</v>
      </c>
      <c r="K159" s="69">
        <v>172</v>
      </c>
      <c r="L159" s="69">
        <v>172</v>
      </c>
      <c r="M159" s="186">
        <f>IF(J159 = 0,0,(L159-AH159-AI159)/J159)</f>
        <v>1.015748031496063</v>
      </c>
      <c r="N159" s="69">
        <f>IF(G159&lt;&gt;"",IF(M159&lt;=1.2,1,0),0)</f>
        <v>1</v>
      </c>
      <c r="O159" s="69">
        <v>0</v>
      </c>
      <c r="P159" s="69">
        <v>0</v>
      </c>
      <c r="Q159" s="69">
        <v>0</v>
      </c>
      <c r="R159" s="69">
        <v>43</v>
      </c>
      <c r="S159" s="69">
        <v>2</v>
      </c>
      <c r="T159" s="190">
        <v>1104118</v>
      </c>
      <c r="U159" s="190">
        <v>42000</v>
      </c>
      <c r="V159" s="190">
        <v>1062118</v>
      </c>
      <c r="W159" s="190">
        <v>1104118</v>
      </c>
      <c r="X159" s="190">
        <v>1062935</v>
      </c>
      <c r="Y159" s="190">
        <v>0</v>
      </c>
      <c r="Z159" s="190">
        <v>0</v>
      </c>
      <c r="AA159" s="190">
        <v>0</v>
      </c>
      <c r="AB159" s="190">
        <v>1062935</v>
      </c>
      <c r="AC159" s="190">
        <v>1062929</v>
      </c>
      <c r="AD159" s="186">
        <f>IF(V159=0,0,AC159/V159)</f>
        <v>1.0007635686430321</v>
      </c>
      <c r="AE159" s="69">
        <f>IF(AD159 &lt;=1.1,1,0)</f>
        <v>1</v>
      </c>
      <c r="AF159" s="190">
        <v>-6</v>
      </c>
      <c r="AG159" s="190">
        <v>0</v>
      </c>
      <c r="AH159" s="69">
        <v>25</v>
      </c>
      <c r="AI159" s="69">
        <v>18</v>
      </c>
      <c r="AJ159" s="69">
        <v>0</v>
      </c>
      <c r="AK159" s="69">
        <v>0</v>
      </c>
      <c r="AL159" s="80">
        <v>3237</v>
      </c>
      <c r="AM159" s="80">
        <v>0</v>
      </c>
      <c r="AN159" s="69">
        <v>0</v>
      </c>
      <c r="AO159" s="69">
        <v>0</v>
      </c>
      <c r="AP159" s="80">
        <v>0</v>
      </c>
      <c r="AQ159" s="80">
        <v>0</v>
      </c>
      <c r="AR159" s="69">
        <v>0</v>
      </c>
      <c r="AS159" s="69">
        <v>0</v>
      </c>
      <c r="AT159" s="80">
        <v>0</v>
      </c>
      <c r="AU159" s="80">
        <v>0</v>
      </c>
      <c r="AV159" s="69">
        <v>0</v>
      </c>
      <c r="AW159" s="69">
        <v>0</v>
      </c>
      <c r="AX159" s="80">
        <v>0</v>
      </c>
      <c r="AY159" s="80">
        <v>0</v>
      </c>
      <c r="AZ159" s="69">
        <v>0</v>
      </c>
      <c r="BA159" s="69">
        <v>0</v>
      </c>
      <c r="BB159" s="80">
        <v>0</v>
      </c>
      <c r="BC159" s="80">
        <v>0</v>
      </c>
      <c r="BD159" s="69">
        <v>0</v>
      </c>
      <c r="BE159" s="69">
        <v>0</v>
      </c>
      <c r="BF159" s="80">
        <v>0</v>
      </c>
      <c r="BG159" s="80">
        <v>0</v>
      </c>
      <c r="BH159" s="69">
        <v>0</v>
      </c>
      <c r="BI159" s="69">
        <v>0</v>
      </c>
      <c r="BJ159" s="80">
        <v>0</v>
      </c>
      <c r="BK159" s="80">
        <v>0</v>
      </c>
      <c r="BL159" s="69">
        <v>0</v>
      </c>
      <c r="BM159" s="69">
        <v>0</v>
      </c>
      <c r="BN159" s="80">
        <v>0</v>
      </c>
      <c r="BO159" s="80">
        <v>0</v>
      </c>
      <c r="BP159" s="69">
        <v>0</v>
      </c>
      <c r="BQ159" s="69">
        <v>0</v>
      </c>
      <c r="BR159" s="80">
        <v>0</v>
      </c>
      <c r="BS159" s="80">
        <v>0</v>
      </c>
      <c r="BT159" s="69">
        <v>0</v>
      </c>
      <c r="BU159" s="69">
        <v>0</v>
      </c>
      <c r="BV159" s="80">
        <v>0</v>
      </c>
      <c r="BW159" s="80">
        <v>0</v>
      </c>
      <c r="BX159" s="69">
        <v>0</v>
      </c>
      <c r="BY159" s="69">
        <v>0</v>
      </c>
      <c r="BZ159" s="80">
        <v>0</v>
      </c>
      <c r="CA159" s="80">
        <v>0</v>
      </c>
      <c r="CB159" s="69">
        <v>0</v>
      </c>
      <c r="CC159" s="69">
        <v>0</v>
      </c>
      <c r="CD159" s="80">
        <v>0</v>
      </c>
      <c r="CE159" s="80">
        <v>0</v>
      </c>
      <c r="CF159" s="69">
        <v>0</v>
      </c>
      <c r="CG159" s="69">
        <v>0</v>
      </c>
      <c r="CH159" s="80">
        <v>0</v>
      </c>
      <c r="CI159" s="80">
        <v>0</v>
      </c>
      <c r="CJ159" s="69">
        <v>0</v>
      </c>
      <c r="CK159" s="69">
        <v>0</v>
      </c>
      <c r="CL159" s="80">
        <v>3237</v>
      </c>
      <c r="CM159" s="80">
        <v>0</v>
      </c>
      <c r="CN159" s="67" t="s">
        <v>643</v>
      </c>
      <c r="CO159" s="67" t="s">
        <v>644</v>
      </c>
      <c r="CP159" s="67" t="s">
        <v>514</v>
      </c>
      <c r="CQ159" s="67" t="s">
        <v>514</v>
      </c>
      <c r="CR159" s="67" t="s">
        <v>514</v>
      </c>
      <c r="CS159" s="67" t="s">
        <v>514</v>
      </c>
      <c r="CT159" s="68">
        <v>45877</v>
      </c>
      <c r="CU159" s="67" t="s">
        <v>723</v>
      </c>
      <c r="CV159" s="67" t="s">
        <v>724</v>
      </c>
      <c r="CW159" s="68" t="s">
        <v>168</v>
      </c>
      <c r="CX159" s="68">
        <v>45715</v>
      </c>
      <c r="CY159" s="67" t="s">
        <v>729</v>
      </c>
      <c r="CZ159" s="67" t="s">
        <v>730</v>
      </c>
      <c r="DA159" s="67" t="s">
        <v>763</v>
      </c>
      <c r="DB159" s="81">
        <v>1174163.5</v>
      </c>
      <c r="DC159" s="67"/>
      <c r="DD159" s="67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</row>
    <row r="160" spans="1:1477" s="69" customFormat="1">
      <c r="B160" s="67" t="s">
        <v>4</v>
      </c>
      <c r="C160" s="67" t="s">
        <v>310</v>
      </c>
      <c r="D160" s="67" t="s">
        <v>311</v>
      </c>
      <c r="E160" s="194">
        <v>45384</v>
      </c>
      <c r="F160" s="67" t="s">
        <v>721</v>
      </c>
      <c r="G160" s="158" t="s">
        <v>725</v>
      </c>
      <c r="H160" s="187">
        <v>2</v>
      </c>
      <c r="I160" s="69">
        <v>1</v>
      </c>
      <c r="J160" s="69">
        <v>150</v>
      </c>
      <c r="K160" s="69">
        <v>239</v>
      </c>
      <c r="L160" s="69">
        <v>238</v>
      </c>
      <c r="M160" s="186">
        <f t="shared" ref="M160:M171" si="66">IF(J160 = 0,0,(L160-AH160-AI160)/J160)</f>
        <v>1.1066666666666667</v>
      </c>
      <c r="N160" s="69">
        <f t="shared" ref="N160:N171" si="67">IF(G160&lt;&gt;"",IF(M160&lt;=1.2,1,0),0)</f>
        <v>1</v>
      </c>
      <c r="O160" s="69">
        <v>1</v>
      </c>
      <c r="P160" s="69">
        <v>0</v>
      </c>
      <c r="Q160" s="69">
        <v>0</v>
      </c>
      <c r="R160" s="69">
        <v>72</v>
      </c>
      <c r="S160" s="69">
        <v>17</v>
      </c>
      <c r="T160" s="190">
        <v>1504656</v>
      </c>
      <c r="U160" s="190">
        <v>50000</v>
      </c>
      <c r="V160" s="190">
        <v>1454656</v>
      </c>
      <c r="W160" s="190">
        <v>1506430</v>
      </c>
      <c r="X160" s="190">
        <v>1447570</v>
      </c>
      <c r="Y160" s="190">
        <v>0</v>
      </c>
      <c r="Z160" s="190">
        <v>0</v>
      </c>
      <c r="AA160" s="190">
        <v>0</v>
      </c>
      <c r="AB160" s="190">
        <v>1447570</v>
      </c>
      <c r="AC160" s="190">
        <v>1445324</v>
      </c>
      <c r="AD160" s="186">
        <f t="shared" ref="AD160:AD171" si="68">IF(V160=0,0,AC160/V160)</f>
        <v>0.99358473755994547</v>
      </c>
      <c r="AE160" s="69">
        <f t="shared" ref="AE160:AE171" si="69">IF(AD160 &lt;=1.1,1,0)</f>
        <v>1</v>
      </c>
      <c r="AF160" s="190">
        <v>-472</v>
      </c>
      <c r="AG160" s="190">
        <v>1774</v>
      </c>
      <c r="AH160" s="69">
        <v>46</v>
      </c>
      <c r="AI160" s="69">
        <v>26</v>
      </c>
      <c r="AJ160" s="69">
        <v>0</v>
      </c>
      <c r="AK160" s="69">
        <v>17</v>
      </c>
      <c r="AL160" s="80">
        <v>0</v>
      </c>
      <c r="AM160" s="80">
        <v>0</v>
      </c>
      <c r="AN160" s="69">
        <v>0</v>
      </c>
      <c r="AO160" s="69">
        <v>0</v>
      </c>
      <c r="AP160" s="80">
        <v>0</v>
      </c>
      <c r="AQ160" s="80">
        <v>0</v>
      </c>
      <c r="AR160" s="69">
        <v>0</v>
      </c>
      <c r="AS160" s="69">
        <v>0</v>
      </c>
      <c r="AT160" s="80">
        <v>0</v>
      </c>
      <c r="AU160" s="80">
        <v>0</v>
      </c>
      <c r="AV160" s="69">
        <v>0</v>
      </c>
      <c r="AW160" s="69">
        <v>0</v>
      </c>
      <c r="AX160" s="80">
        <v>0</v>
      </c>
      <c r="AY160" s="80">
        <v>0</v>
      </c>
      <c r="AZ160" s="69">
        <v>0</v>
      </c>
      <c r="BA160" s="69">
        <v>0</v>
      </c>
      <c r="BB160" s="80">
        <v>0</v>
      </c>
      <c r="BC160" s="80">
        <v>0</v>
      </c>
      <c r="BD160" s="69">
        <v>0</v>
      </c>
      <c r="BE160" s="69">
        <v>0</v>
      </c>
      <c r="BF160" s="80">
        <v>0</v>
      </c>
      <c r="BG160" s="80">
        <v>0</v>
      </c>
      <c r="BH160" s="69">
        <v>0</v>
      </c>
      <c r="BI160" s="69">
        <v>0</v>
      </c>
      <c r="BJ160" s="80">
        <v>0</v>
      </c>
      <c r="BK160" s="80">
        <v>0</v>
      </c>
      <c r="BL160" s="69">
        <v>0</v>
      </c>
      <c r="BM160" s="69">
        <v>0</v>
      </c>
      <c r="BN160" s="80">
        <v>0</v>
      </c>
      <c r="BO160" s="80">
        <v>0</v>
      </c>
      <c r="BP160" s="69">
        <v>0</v>
      </c>
      <c r="BQ160" s="69">
        <v>0</v>
      </c>
      <c r="BR160" s="80">
        <v>0</v>
      </c>
      <c r="BS160" s="80">
        <v>0</v>
      </c>
      <c r="BT160" s="69">
        <v>0</v>
      </c>
      <c r="BU160" s="69">
        <v>0</v>
      </c>
      <c r="BV160" s="80">
        <v>0</v>
      </c>
      <c r="BW160" s="80">
        <v>0</v>
      </c>
      <c r="BX160" s="69">
        <v>0</v>
      </c>
      <c r="BY160" s="69">
        <v>0</v>
      </c>
      <c r="BZ160" s="80">
        <v>0</v>
      </c>
      <c r="CA160" s="80">
        <v>0</v>
      </c>
      <c r="CB160" s="69">
        <v>0</v>
      </c>
      <c r="CC160" s="69">
        <v>0</v>
      </c>
      <c r="CD160" s="80">
        <v>0</v>
      </c>
      <c r="CE160" s="80">
        <v>0</v>
      </c>
      <c r="CF160" s="69">
        <v>0</v>
      </c>
      <c r="CG160" s="69">
        <v>0</v>
      </c>
      <c r="CH160" s="80">
        <v>0</v>
      </c>
      <c r="CI160" s="80">
        <v>0</v>
      </c>
      <c r="CJ160" s="69">
        <v>0</v>
      </c>
      <c r="CK160" s="69">
        <v>17</v>
      </c>
      <c r="CL160" s="80">
        <v>0</v>
      </c>
      <c r="CM160" s="80">
        <v>0</v>
      </c>
      <c r="CN160" s="67" t="s">
        <v>616</v>
      </c>
      <c r="CO160" s="67" t="s">
        <v>617</v>
      </c>
      <c r="CP160" s="67" t="s">
        <v>514</v>
      </c>
      <c r="CQ160" s="67" t="s">
        <v>514</v>
      </c>
      <c r="CR160" s="67" t="s">
        <v>514</v>
      </c>
      <c r="CS160" s="67" t="s">
        <v>514</v>
      </c>
      <c r="CT160" s="68">
        <v>45848</v>
      </c>
      <c r="CU160" s="67" t="s">
        <v>723</v>
      </c>
      <c r="CV160" s="67" t="s">
        <v>724</v>
      </c>
      <c r="CW160" s="68" t="s">
        <v>168</v>
      </c>
      <c r="CX160" s="68">
        <v>45798</v>
      </c>
      <c r="CY160" s="67" t="s">
        <v>721</v>
      </c>
      <c r="CZ160" s="67" t="s">
        <v>730</v>
      </c>
      <c r="DA160" s="67" t="s">
        <v>762</v>
      </c>
      <c r="DB160" s="81">
        <v>1590260.07</v>
      </c>
      <c r="DC160" s="67"/>
      <c r="DD160" s="67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</row>
    <row r="161" spans="1:1477" s="69" customFormat="1">
      <c r="B161" s="67" t="s">
        <v>4</v>
      </c>
      <c r="C161" s="67" t="s">
        <v>312</v>
      </c>
      <c r="D161" s="67" t="s">
        <v>313</v>
      </c>
      <c r="E161" s="194">
        <v>45356</v>
      </c>
      <c r="F161" s="67" t="s">
        <v>729</v>
      </c>
      <c r="G161" s="158" t="s">
        <v>725</v>
      </c>
      <c r="H161" s="187">
        <v>3</v>
      </c>
      <c r="I161" s="69">
        <v>5</v>
      </c>
      <c r="J161" s="69">
        <v>250</v>
      </c>
      <c r="K161" s="69">
        <v>400</v>
      </c>
      <c r="L161" s="69">
        <v>400</v>
      </c>
      <c r="M161" s="186">
        <f t="shared" si="66"/>
        <v>1.08</v>
      </c>
      <c r="N161" s="69">
        <f t="shared" si="67"/>
        <v>1</v>
      </c>
      <c r="O161" s="69">
        <v>0</v>
      </c>
      <c r="P161" s="69">
        <v>0</v>
      </c>
      <c r="Q161" s="69">
        <v>0</v>
      </c>
      <c r="R161" s="69">
        <v>130</v>
      </c>
      <c r="S161" s="69">
        <v>20</v>
      </c>
      <c r="T161" s="190">
        <v>5562121</v>
      </c>
      <c r="U161" s="190">
        <v>50000</v>
      </c>
      <c r="V161" s="190">
        <v>5512121</v>
      </c>
      <c r="W161" s="190">
        <v>5724310</v>
      </c>
      <c r="X161" s="190">
        <v>5880473</v>
      </c>
      <c r="Y161" s="190">
        <v>0</v>
      </c>
      <c r="Z161" s="190">
        <v>0</v>
      </c>
      <c r="AA161" s="190">
        <v>0</v>
      </c>
      <c r="AB161" s="190">
        <v>5880473</v>
      </c>
      <c r="AC161" s="190">
        <v>5842942</v>
      </c>
      <c r="AD161" s="186">
        <f t="shared" si="68"/>
        <v>1.0600170061578837</v>
      </c>
      <c r="AE161" s="69">
        <f t="shared" si="69"/>
        <v>1</v>
      </c>
      <c r="AF161" s="190">
        <v>-14889</v>
      </c>
      <c r="AG161" s="190">
        <v>162189</v>
      </c>
      <c r="AH161" s="69">
        <v>89</v>
      </c>
      <c r="AI161" s="69">
        <v>41</v>
      </c>
      <c r="AJ161" s="69">
        <v>0</v>
      </c>
      <c r="AK161" s="69">
        <v>0</v>
      </c>
      <c r="AL161" s="80">
        <v>0</v>
      </c>
      <c r="AM161" s="80">
        <v>0</v>
      </c>
      <c r="AN161" s="69">
        <v>0</v>
      </c>
      <c r="AO161" s="69">
        <v>0</v>
      </c>
      <c r="AP161" s="80">
        <v>14866</v>
      </c>
      <c r="AQ161" s="80">
        <v>12674</v>
      </c>
      <c r="AR161" s="69">
        <v>0</v>
      </c>
      <c r="AS161" s="69">
        <v>0</v>
      </c>
      <c r="AT161" s="80">
        <v>0</v>
      </c>
      <c r="AU161" s="80">
        <v>0</v>
      </c>
      <c r="AV161" s="69">
        <v>0</v>
      </c>
      <c r="AW161" s="69">
        <v>0</v>
      </c>
      <c r="AX161" s="80">
        <v>0</v>
      </c>
      <c r="AY161" s="80">
        <v>0</v>
      </c>
      <c r="AZ161" s="69">
        <v>0</v>
      </c>
      <c r="BA161" s="69">
        <v>0</v>
      </c>
      <c r="BB161" s="80">
        <v>0</v>
      </c>
      <c r="BC161" s="80">
        <v>0</v>
      </c>
      <c r="BD161" s="69">
        <v>0</v>
      </c>
      <c r="BE161" s="69">
        <v>0</v>
      </c>
      <c r="BF161" s="80">
        <v>0</v>
      </c>
      <c r="BG161" s="80">
        <v>0</v>
      </c>
      <c r="BH161" s="69">
        <v>0</v>
      </c>
      <c r="BI161" s="69">
        <v>0</v>
      </c>
      <c r="BJ161" s="80">
        <v>0</v>
      </c>
      <c r="BK161" s="80">
        <v>0</v>
      </c>
      <c r="BL161" s="69">
        <v>0</v>
      </c>
      <c r="BM161" s="69">
        <v>0</v>
      </c>
      <c r="BN161" s="80">
        <v>0</v>
      </c>
      <c r="BO161" s="80">
        <v>0</v>
      </c>
      <c r="BP161" s="69">
        <v>0</v>
      </c>
      <c r="BQ161" s="69">
        <v>0</v>
      </c>
      <c r="BR161" s="80">
        <v>0</v>
      </c>
      <c r="BS161" s="80">
        <v>0</v>
      </c>
      <c r="BT161" s="69">
        <v>0</v>
      </c>
      <c r="BU161" s="69">
        <v>0</v>
      </c>
      <c r="BV161" s="80">
        <v>0</v>
      </c>
      <c r="BW161" s="80">
        <v>0</v>
      </c>
      <c r="BX161" s="69">
        <v>0</v>
      </c>
      <c r="BY161" s="69">
        <v>0</v>
      </c>
      <c r="BZ161" s="80">
        <v>0</v>
      </c>
      <c r="CA161" s="80">
        <v>0</v>
      </c>
      <c r="CB161" s="69">
        <v>0</v>
      </c>
      <c r="CC161" s="69">
        <v>0</v>
      </c>
      <c r="CD161" s="80">
        <v>0</v>
      </c>
      <c r="CE161" s="80">
        <v>0</v>
      </c>
      <c r="CF161" s="69">
        <v>0</v>
      </c>
      <c r="CG161" s="69">
        <v>0</v>
      </c>
      <c r="CH161" s="80">
        <v>0</v>
      </c>
      <c r="CI161" s="80">
        <v>0</v>
      </c>
      <c r="CJ161" s="69">
        <v>0</v>
      </c>
      <c r="CK161" s="69">
        <v>0</v>
      </c>
      <c r="CL161" s="80">
        <v>14866</v>
      </c>
      <c r="CM161" s="80">
        <v>12674</v>
      </c>
      <c r="CN161" s="67" t="s">
        <v>532</v>
      </c>
      <c r="CO161" s="67" t="s">
        <v>533</v>
      </c>
      <c r="CP161" s="67" t="s">
        <v>514</v>
      </c>
      <c r="CQ161" s="67" t="s">
        <v>514</v>
      </c>
      <c r="CR161" s="67" t="s">
        <v>514</v>
      </c>
      <c r="CS161" s="67" t="s">
        <v>514</v>
      </c>
      <c r="CT161" s="68">
        <v>46000</v>
      </c>
      <c r="CU161" s="67" t="s">
        <v>727</v>
      </c>
      <c r="CV161" s="67" t="s">
        <v>724</v>
      </c>
      <c r="CW161" s="68" t="s">
        <v>168</v>
      </c>
      <c r="CX161" s="68">
        <v>45931</v>
      </c>
      <c r="CY161" s="67" t="s">
        <v>727</v>
      </c>
      <c r="CZ161" s="67" t="s">
        <v>724</v>
      </c>
      <c r="DA161" s="67" t="s">
        <v>761</v>
      </c>
      <c r="DB161" s="81">
        <v>6330177.4800000004</v>
      </c>
      <c r="DC161" s="67"/>
      <c r="DD161" s="67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</row>
    <row r="162" spans="1:1477" s="69" customFormat="1">
      <c r="B162" s="67" t="s">
        <v>4</v>
      </c>
      <c r="C162" s="67" t="s">
        <v>314</v>
      </c>
      <c r="D162" s="67" t="s">
        <v>315</v>
      </c>
      <c r="E162" s="194">
        <v>45384</v>
      </c>
      <c r="F162" s="67" t="s">
        <v>721</v>
      </c>
      <c r="G162" s="158" t="s">
        <v>725</v>
      </c>
      <c r="H162" s="187">
        <v>2</v>
      </c>
      <c r="I162" s="69">
        <v>2</v>
      </c>
      <c r="J162" s="69">
        <v>260</v>
      </c>
      <c r="K162" s="69">
        <v>347</v>
      </c>
      <c r="L162" s="69">
        <v>320</v>
      </c>
      <c r="M162" s="186">
        <f t="shared" si="66"/>
        <v>0.9538461538461539</v>
      </c>
      <c r="N162" s="69">
        <f t="shared" si="67"/>
        <v>1</v>
      </c>
      <c r="O162" s="69">
        <v>27</v>
      </c>
      <c r="P162" s="69">
        <v>0</v>
      </c>
      <c r="Q162" s="69">
        <v>0</v>
      </c>
      <c r="R162" s="69">
        <v>72</v>
      </c>
      <c r="S162" s="69">
        <v>15</v>
      </c>
      <c r="T162" s="190">
        <v>4408516</v>
      </c>
      <c r="U162" s="190">
        <v>58000</v>
      </c>
      <c r="V162" s="190">
        <v>4350516</v>
      </c>
      <c r="W162" s="190">
        <v>4442576</v>
      </c>
      <c r="X162" s="190">
        <v>4279968</v>
      </c>
      <c r="Y162" s="190">
        <v>0</v>
      </c>
      <c r="Z162" s="190">
        <v>0</v>
      </c>
      <c r="AA162" s="190">
        <v>0</v>
      </c>
      <c r="AB162" s="190">
        <v>4279968</v>
      </c>
      <c r="AC162" s="190">
        <v>4272484</v>
      </c>
      <c r="AD162" s="186">
        <f t="shared" si="68"/>
        <v>0.98206373680731207</v>
      </c>
      <c r="AE162" s="69">
        <f t="shared" si="69"/>
        <v>1</v>
      </c>
      <c r="AF162" s="190">
        <v>0</v>
      </c>
      <c r="AG162" s="190">
        <v>34060</v>
      </c>
      <c r="AH162" s="69">
        <v>38</v>
      </c>
      <c r="AI162" s="69">
        <v>34</v>
      </c>
      <c r="AJ162" s="69">
        <v>0</v>
      </c>
      <c r="AK162" s="69">
        <v>0</v>
      </c>
      <c r="AL162" s="80">
        <v>3850</v>
      </c>
      <c r="AM162" s="80">
        <v>0</v>
      </c>
      <c r="AN162" s="69">
        <v>0</v>
      </c>
      <c r="AO162" s="69">
        <v>0</v>
      </c>
      <c r="AP162" s="80">
        <v>512</v>
      </c>
      <c r="AQ162" s="80">
        <v>0</v>
      </c>
      <c r="AR162" s="69">
        <v>0</v>
      </c>
      <c r="AS162" s="69">
        <v>0</v>
      </c>
      <c r="AT162" s="80">
        <v>0</v>
      </c>
      <c r="AU162" s="80">
        <v>0</v>
      </c>
      <c r="AV162" s="69">
        <v>0</v>
      </c>
      <c r="AW162" s="69">
        <v>0</v>
      </c>
      <c r="AX162" s="80">
        <v>0</v>
      </c>
      <c r="AY162" s="80">
        <v>0</v>
      </c>
      <c r="AZ162" s="69">
        <v>0</v>
      </c>
      <c r="BA162" s="69">
        <v>0</v>
      </c>
      <c r="BB162" s="80">
        <v>0</v>
      </c>
      <c r="BC162" s="80">
        <v>0</v>
      </c>
      <c r="BD162" s="69">
        <v>0</v>
      </c>
      <c r="BE162" s="69">
        <v>15</v>
      </c>
      <c r="BF162" s="80">
        <v>26576</v>
      </c>
      <c r="BG162" s="80">
        <v>0</v>
      </c>
      <c r="BH162" s="69">
        <v>0</v>
      </c>
      <c r="BI162" s="69">
        <v>0</v>
      </c>
      <c r="BJ162" s="80">
        <v>0</v>
      </c>
      <c r="BK162" s="80">
        <v>0</v>
      </c>
      <c r="BL162" s="69">
        <v>0</v>
      </c>
      <c r="BM162" s="69">
        <v>0</v>
      </c>
      <c r="BN162" s="80">
        <v>0</v>
      </c>
      <c r="BO162" s="80">
        <v>0</v>
      </c>
      <c r="BP162" s="69">
        <v>0</v>
      </c>
      <c r="BQ162" s="69">
        <v>0</v>
      </c>
      <c r="BR162" s="80">
        <v>0</v>
      </c>
      <c r="BS162" s="80">
        <v>0</v>
      </c>
      <c r="BT162" s="69">
        <v>0</v>
      </c>
      <c r="BU162" s="69">
        <v>0</v>
      </c>
      <c r="BV162" s="80">
        <v>0</v>
      </c>
      <c r="BW162" s="80">
        <v>0</v>
      </c>
      <c r="BX162" s="69">
        <v>0</v>
      </c>
      <c r="BY162" s="69">
        <v>0</v>
      </c>
      <c r="BZ162" s="80">
        <v>0</v>
      </c>
      <c r="CA162" s="80">
        <v>0</v>
      </c>
      <c r="CB162" s="69">
        <v>0</v>
      </c>
      <c r="CC162" s="69">
        <v>0</v>
      </c>
      <c r="CD162" s="80">
        <v>0</v>
      </c>
      <c r="CE162" s="80">
        <v>0</v>
      </c>
      <c r="CF162" s="69">
        <v>0</v>
      </c>
      <c r="CG162" s="69">
        <v>0</v>
      </c>
      <c r="CH162" s="80">
        <v>0</v>
      </c>
      <c r="CI162" s="80">
        <v>0</v>
      </c>
      <c r="CJ162" s="69">
        <v>0</v>
      </c>
      <c r="CK162" s="69">
        <v>15</v>
      </c>
      <c r="CL162" s="80">
        <v>30938</v>
      </c>
      <c r="CM162" s="80">
        <v>0</v>
      </c>
      <c r="CN162" s="67" t="s">
        <v>645</v>
      </c>
      <c r="CO162" s="67" t="s">
        <v>646</v>
      </c>
      <c r="CP162" s="67" t="s">
        <v>514</v>
      </c>
      <c r="CQ162" s="67" t="s">
        <v>514</v>
      </c>
      <c r="CR162" s="67" t="s">
        <v>514</v>
      </c>
      <c r="CS162" s="67" t="s">
        <v>514</v>
      </c>
      <c r="CT162" s="68">
        <v>45848</v>
      </c>
      <c r="CU162" s="67" t="s">
        <v>723</v>
      </c>
      <c r="CV162" s="67" t="s">
        <v>724</v>
      </c>
      <c r="CW162" s="68" t="s">
        <v>168</v>
      </c>
      <c r="CX162" s="68">
        <v>45796</v>
      </c>
      <c r="CY162" s="67" t="s">
        <v>721</v>
      </c>
      <c r="CZ162" s="67" t="s">
        <v>730</v>
      </c>
      <c r="DA162" s="67" t="s">
        <v>759</v>
      </c>
      <c r="DB162" s="81">
        <v>6688704.6500000004</v>
      </c>
      <c r="DC162" s="67"/>
      <c r="DD162" s="67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</row>
    <row r="163" spans="1:1477" s="69" customFormat="1">
      <c r="B163" s="67" t="s">
        <v>4</v>
      </c>
      <c r="C163" s="67" t="s">
        <v>316</v>
      </c>
      <c r="D163" s="67" t="s">
        <v>317</v>
      </c>
      <c r="E163" s="194">
        <v>45566</v>
      </c>
      <c r="F163" s="67" t="s">
        <v>727</v>
      </c>
      <c r="G163" s="158" t="s">
        <v>730</v>
      </c>
      <c r="H163" s="187">
        <v>1</v>
      </c>
      <c r="I163" s="69">
        <v>3</v>
      </c>
      <c r="J163" s="69">
        <v>170</v>
      </c>
      <c r="K163" s="69">
        <v>268</v>
      </c>
      <c r="L163" s="69">
        <v>268</v>
      </c>
      <c r="M163" s="186">
        <f t="shared" si="66"/>
        <v>1.0294117647058822</v>
      </c>
      <c r="N163" s="69">
        <f t="shared" si="67"/>
        <v>1</v>
      </c>
      <c r="O163" s="69">
        <v>0</v>
      </c>
      <c r="P163" s="69">
        <v>0</v>
      </c>
      <c r="Q163" s="69">
        <v>0</v>
      </c>
      <c r="R163" s="69">
        <v>93</v>
      </c>
      <c r="S163" s="69">
        <v>5</v>
      </c>
      <c r="T163" s="190">
        <v>7065614</v>
      </c>
      <c r="U163" s="190">
        <v>86000</v>
      </c>
      <c r="V163" s="190">
        <v>6979614</v>
      </c>
      <c r="W163" s="190">
        <v>7183452</v>
      </c>
      <c r="X163" s="190">
        <v>7253477</v>
      </c>
      <c r="Y163" s="190">
        <v>0</v>
      </c>
      <c r="Z163" s="190">
        <v>0</v>
      </c>
      <c r="AA163" s="190">
        <v>0</v>
      </c>
      <c r="AB163" s="190">
        <v>7253477</v>
      </c>
      <c r="AC163" s="190">
        <v>7256561</v>
      </c>
      <c r="AD163" s="186">
        <f t="shared" si="68"/>
        <v>1.0396794149361268</v>
      </c>
      <c r="AE163" s="69">
        <f t="shared" si="69"/>
        <v>1</v>
      </c>
      <c r="AF163" s="190">
        <v>3084</v>
      </c>
      <c r="AG163" s="190">
        <v>117838</v>
      </c>
      <c r="AH163" s="69">
        <v>75</v>
      </c>
      <c r="AI163" s="69">
        <v>18</v>
      </c>
      <c r="AJ163" s="69">
        <v>0</v>
      </c>
      <c r="AK163" s="69">
        <v>5</v>
      </c>
      <c r="AL163" s="80">
        <v>62000</v>
      </c>
      <c r="AM163" s="80">
        <v>0</v>
      </c>
      <c r="AN163" s="69">
        <v>0</v>
      </c>
      <c r="AO163" s="69">
        <v>0</v>
      </c>
      <c r="AP163" s="80">
        <v>47838</v>
      </c>
      <c r="AQ163" s="80">
        <v>0</v>
      </c>
      <c r="AR163" s="69">
        <v>0</v>
      </c>
      <c r="AS163" s="69">
        <v>0</v>
      </c>
      <c r="AT163" s="80">
        <v>0</v>
      </c>
      <c r="AU163" s="80">
        <v>0</v>
      </c>
      <c r="AV163" s="69">
        <v>0</v>
      </c>
      <c r="AW163" s="69">
        <v>0</v>
      </c>
      <c r="AX163" s="80">
        <v>0</v>
      </c>
      <c r="AY163" s="80">
        <v>0</v>
      </c>
      <c r="AZ163" s="69">
        <v>0</v>
      </c>
      <c r="BA163" s="69">
        <v>0</v>
      </c>
      <c r="BB163" s="80">
        <v>0</v>
      </c>
      <c r="BC163" s="80">
        <v>0</v>
      </c>
      <c r="BD163" s="69">
        <v>0</v>
      </c>
      <c r="BE163" s="69">
        <v>0</v>
      </c>
      <c r="BF163" s="80">
        <v>0</v>
      </c>
      <c r="BG163" s="80">
        <v>0</v>
      </c>
      <c r="BH163" s="69">
        <v>0</v>
      </c>
      <c r="BI163" s="69">
        <v>0</v>
      </c>
      <c r="BJ163" s="80">
        <v>0</v>
      </c>
      <c r="BK163" s="80">
        <v>0</v>
      </c>
      <c r="BL163" s="69">
        <v>0</v>
      </c>
      <c r="BM163" s="69">
        <v>0</v>
      </c>
      <c r="BN163" s="80">
        <v>0</v>
      </c>
      <c r="BO163" s="80">
        <v>0</v>
      </c>
      <c r="BP163" s="69">
        <v>0</v>
      </c>
      <c r="BQ163" s="69">
        <v>0</v>
      </c>
      <c r="BR163" s="80">
        <v>0</v>
      </c>
      <c r="BS163" s="80">
        <v>0</v>
      </c>
      <c r="BT163" s="69">
        <v>0</v>
      </c>
      <c r="BU163" s="69">
        <v>0</v>
      </c>
      <c r="BV163" s="80">
        <v>0</v>
      </c>
      <c r="BW163" s="80">
        <v>0</v>
      </c>
      <c r="BX163" s="69">
        <v>0</v>
      </c>
      <c r="BY163" s="69">
        <v>0</v>
      </c>
      <c r="BZ163" s="80">
        <v>0</v>
      </c>
      <c r="CA163" s="80">
        <v>0</v>
      </c>
      <c r="CB163" s="69">
        <v>0</v>
      </c>
      <c r="CC163" s="69">
        <v>0</v>
      </c>
      <c r="CD163" s="80">
        <v>0</v>
      </c>
      <c r="CE163" s="80">
        <v>0</v>
      </c>
      <c r="CF163" s="69">
        <v>0</v>
      </c>
      <c r="CG163" s="69">
        <v>0</v>
      </c>
      <c r="CH163" s="80">
        <v>0</v>
      </c>
      <c r="CI163" s="80">
        <v>0</v>
      </c>
      <c r="CJ163" s="69">
        <v>0</v>
      </c>
      <c r="CK163" s="69">
        <v>5</v>
      </c>
      <c r="CL163" s="80">
        <v>109838</v>
      </c>
      <c r="CM163" s="80">
        <v>0</v>
      </c>
      <c r="CN163" s="67" t="s">
        <v>647</v>
      </c>
      <c r="CO163" s="67" t="s">
        <v>648</v>
      </c>
      <c r="CP163" s="67" t="s">
        <v>514</v>
      </c>
      <c r="CQ163" s="67" t="s">
        <v>514</v>
      </c>
      <c r="CR163" s="67" t="s">
        <v>514</v>
      </c>
      <c r="CS163" s="67" t="s">
        <v>514</v>
      </c>
      <c r="CT163" s="68">
        <v>46007</v>
      </c>
      <c r="CU163" s="67" t="s">
        <v>727</v>
      </c>
      <c r="CV163" s="67" t="s">
        <v>724</v>
      </c>
      <c r="CW163" s="68" t="s">
        <v>168</v>
      </c>
      <c r="CX163" s="68">
        <v>45953</v>
      </c>
      <c r="CY163" s="67" t="s">
        <v>727</v>
      </c>
      <c r="CZ163" s="67" t="s">
        <v>724</v>
      </c>
      <c r="DA163" s="67" t="s">
        <v>762</v>
      </c>
      <c r="DB163" s="81">
        <v>8985393.3900000006</v>
      </c>
      <c r="DC163" s="67"/>
      <c r="DD163" s="67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</row>
    <row r="164" spans="1:1477" s="69" customFormat="1">
      <c r="B164" s="67" t="s">
        <v>4</v>
      </c>
      <c r="C164" s="67" t="s">
        <v>318</v>
      </c>
      <c r="D164" s="67" t="s">
        <v>319</v>
      </c>
      <c r="E164" s="194">
        <v>45447</v>
      </c>
      <c r="F164" s="67" t="s">
        <v>721</v>
      </c>
      <c r="G164" s="158" t="s">
        <v>725</v>
      </c>
      <c r="H164" s="187">
        <v>1</v>
      </c>
      <c r="I164" s="69">
        <v>1</v>
      </c>
      <c r="J164" s="69">
        <v>160</v>
      </c>
      <c r="K164" s="69">
        <v>259</v>
      </c>
      <c r="L164" s="69">
        <v>257</v>
      </c>
      <c r="M164" s="186">
        <f t="shared" si="66"/>
        <v>1.1187499999999999</v>
      </c>
      <c r="N164" s="69">
        <f t="shared" si="67"/>
        <v>1</v>
      </c>
      <c r="O164" s="69">
        <v>2</v>
      </c>
      <c r="P164" s="69">
        <v>0</v>
      </c>
      <c r="Q164" s="69">
        <v>0</v>
      </c>
      <c r="R164" s="69">
        <v>78</v>
      </c>
      <c r="S164" s="69">
        <v>21</v>
      </c>
      <c r="T164" s="190">
        <v>1498164</v>
      </c>
      <c r="U164" s="190">
        <v>50000</v>
      </c>
      <c r="V164" s="190">
        <v>1448164</v>
      </c>
      <c r="W164" s="190">
        <v>1498164</v>
      </c>
      <c r="X164" s="190">
        <v>1468694</v>
      </c>
      <c r="Y164" s="190">
        <v>0</v>
      </c>
      <c r="Z164" s="190">
        <v>0</v>
      </c>
      <c r="AA164" s="190">
        <v>0</v>
      </c>
      <c r="AB164" s="190">
        <v>1468694</v>
      </c>
      <c r="AC164" s="190">
        <v>1468694</v>
      </c>
      <c r="AD164" s="186">
        <f t="shared" si="68"/>
        <v>1.0141765711618298</v>
      </c>
      <c r="AE164" s="69">
        <f t="shared" si="69"/>
        <v>1</v>
      </c>
      <c r="AF164" s="190">
        <v>0</v>
      </c>
      <c r="AG164" s="190">
        <v>0</v>
      </c>
      <c r="AH164" s="69">
        <v>12</v>
      </c>
      <c r="AI164" s="69">
        <v>66</v>
      </c>
      <c r="AJ164" s="69">
        <v>0</v>
      </c>
      <c r="AK164" s="69">
        <v>0</v>
      </c>
      <c r="AL164" s="80">
        <v>0</v>
      </c>
      <c r="AM164" s="80">
        <v>0</v>
      </c>
      <c r="AN164" s="69">
        <v>0</v>
      </c>
      <c r="AO164" s="69">
        <v>0</v>
      </c>
      <c r="AP164" s="80">
        <v>24155</v>
      </c>
      <c r="AQ164" s="80">
        <v>0</v>
      </c>
      <c r="AR164" s="69">
        <v>0</v>
      </c>
      <c r="AS164" s="69">
        <v>0</v>
      </c>
      <c r="AT164" s="80">
        <v>0</v>
      </c>
      <c r="AU164" s="80">
        <v>0</v>
      </c>
      <c r="AV164" s="69">
        <v>0</v>
      </c>
      <c r="AW164" s="69">
        <v>0</v>
      </c>
      <c r="AX164" s="80">
        <v>0</v>
      </c>
      <c r="AY164" s="80">
        <v>0</v>
      </c>
      <c r="AZ164" s="69">
        <v>0</v>
      </c>
      <c r="BA164" s="69">
        <v>0</v>
      </c>
      <c r="BB164" s="80">
        <v>0</v>
      </c>
      <c r="BC164" s="80">
        <v>0</v>
      </c>
      <c r="BD164" s="69">
        <v>0</v>
      </c>
      <c r="BE164" s="69">
        <v>0</v>
      </c>
      <c r="BF164" s="80">
        <v>0</v>
      </c>
      <c r="BG164" s="80">
        <v>0</v>
      </c>
      <c r="BH164" s="69">
        <v>0</v>
      </c>
      <c r="BI164" s="69">
        <v>0</v>
      </c>
      <c r="BJ164" s="80">
        <v>0</v>
      </c>
      <c r="BK164" s="80">
        <v>0</v>
      </c>
      <c r="BL164" s="69">
        <v>0</v>
      </c>
      <c r="BM164" s="69">
        <v>0</v>
      </c>
      <c r="BN164" s="80">
        <v>0</v>
      </c>
      <c r="BO164" s="80">
        <v>0</v>
      </c>
      <c r="BP164" s="69">
        <v>0</v>
      </c>
      <c r="BQ164" s="69">
        <v>0</v>
      </c>
      <c r="BR164" s="80">
        <v>0</v>
      </c>
      <c r="BS164" s="80">
        <v>0</v>
      </c>
      <c r="BT164" s="69">
        <v>0</v>
      </c>
      <c r="BU164" s="69">
        <v>0</v>
      </c>
      <c r="BV164" s="80">
        <v>0</v>
      </c>
      <c r="BW164" s="80">
        <v>0</v>
      </c>
      <c r="BX164" s="69">
        <v>0</v>
      </c>
      <c r="BY164" s="69">
        <v>21</v>
      </c>
      <c r="BZ164" s="80">
        <v>0</v>
      </c>
      <c r="CA164" s="80">
        <v>0</v>
      </c>
      <c r="CB164" s="69">
        <v>0</v>
      </c>
      <c r="CC164" s="69">
        <v>0</v>
      </c>
      <c r="CD164" s="80">
        <v>0</v>
      </c>
      <c r="CE164" s="80">
        <v>0</v>
      </c>
      <c r="CF164" s="69">
        <v>0</v>
      </c>
      <c r="CG164" s="69">
        <v>0</v>
      </c>
      <c r="CH164" s="80">
        <v>0</v>
      </c>
      <c r="CI164" s="80">
        <v>0</v>
      </c>
      <c r="CJ164" s="69">
        <v>0</v>
      </c>
      <c r="CK164" s="69">
        <v>21</v>
      </c>
      <c r="CL164" s="80">
        <v>24155</v>
      </c>
      <c r="CM164" s="80">
        <v>0</v>
      </c>
      <c r="CN164" s="67" t="s">
        <v>564</v>
      </c>
      <c r="CO164" s="67" t="s">
        <v>565</v>
      </c>
      <c r="CP164" s="67" t="s">
        <v>514</v>
      </c>
      <c r="CQ164" s="67" t="s">
        <v>514</v>
      </c>
      <c r="CR164" s="67" t="s">
        <v>514</v>
      </c>
      <c r="CS164" s="67" t="s">
        <v>514</v>
      </c>
      <c r="CT164" s="68">
        <v>45890</v>
      </c>
      <c r="CU164" s="67" t="s">
        <v>723</v>
      </c>
      <c r="CV164" s="67" t="s">
        <v>724</v>
      </c>
      <c r="CW164" s="68" t="s">
        <v>168</v>
      </c>
      <c r="CX164" s="68">
        <v>45849</v>
      </c>
      <c r="CY164" s="67" t="s">
        <v>723</v>
      </c>
      <c r="CZ164" s="67" t="s">
        <v>724</v>
      </c>
      <c r="DA164" s="67" t="s">
        <v>759</v>
      </c>
      <c r="DB164" s="81">
        <v>1507974.75</v>
      </c>
      <c r="DC164" s="67"/>
      <c r="DD164" s="67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</row>
    <row r="165" spans="1:1477" s="69" customFormat="1">
      <c r="B165" s="67" t="s">
        <v>4</v>
      </c>
      <c r="C165" s="67" t="s">
        <v>320</v>
      </c>
      <c r="D165" s="67" t="s">
        <v>321</v>
      </c>
      <c r="E165" s="194">
        <v>45202</v>
      </c>
      <c r="F165" s="67" t="s">
        <v>727</v>
      </c>
      <c r="G165" s="158" t="s">
        <v>725</v>
      </c>
      <c r="H165" s="187">
        <v>3</v>
      </c>
      <c r="I165" s="69">
        <v>3</v>
      </c>
      <c r="J165" s="69">
        <v>270</v>
      </c>
      <c r="K165" s="69">
        <v>366</v>
      </c>
      <c r="L165" s="69">
        <v>366</v>
      </c>
      <c r="M165" s="186">
        <f t="shared" si="66"/>
        <v>1</v>
      </c>
      <c r="N165" s="69">
        <f t="shared" si="67"/>
        <v>1</v>
      </c>
      <c r="O165" s="69">
        <v>0</v>
      </c>
      <c r="P165" s="69">
        <v>0</v>
      </c>
      <c r="Q165" s="69">
        <v>0</v>
      </c>
      <c r="R165" s="69">
        <v>96</v>
      </c>
      <c r="S165" s="69">
        <v>0</v>
      </c>
      <c r="T165" s="190">
        <v>6964127</v>
      </c>
      <c r="U165" s="190">
        <v>72500</v>
      </c>
      <c r="V165" s="190">
        <v>6891627</v>
      </c>
      <c r="W165" s="190">
        <v>7171619</v>
      </c>
      <c r="X165" s="190">
        <v>7043664</v>
      </c>
      <c r="Y165" s="190">
        <v>0</v>
      </c>
      <c r="Z165" s="190">
        <v>0</v>
      </c>
      <c r="AA165" s="190">
        <v>0</v>
      </c>
      <c r="AB165" s="190">
        <v>7043664</v>
      </c>
      <c r="AC165" s="190">
        <v>6984590</v>
      </c>
      <c r="AD165" s="186">
        <f t="shared" si="68"/>
        <v>1.0134892674835709</v>
      </c>
      <c r="AE165" s="69">
        <f t="shared" si="69"/>
        <v>1</v>
      </c>
      <c r="AF165" s="190">
        <v>-45651</v>
      </c>
      <c r="AG165" s="190">
        <v>207492</v>
      </c>
      <c r="AH165" s="69">
        <v>59</v>
      </c>
      <c r="AI165" s="69">
        <v>37</v>
      </c>
      <c r="AJ165" s="69">
        <v>0</v>
      </c>
      <c r="AK165" s="69">
        <v>0</v>
      </c>
      <c r="AL165" s="80">
        <v>167324</v>
      </c>
      <c r="AM165" s="80">
        <v>0</v>
      </c>
      <c r="AN165" s="69">
        <v>0</v>
      </c>
      <c r="AO165" s="69">
        <v>0</v>
      </c>
      <c r="AP165" s="80">
        <v>41679</v>
      </c>
      <c r="AQ165" s="80">
        <v>0</v>
      </c>
      <c r="AR165" s="69">
        <v>0</v>
      </c>
      <c r="AS165" s="69">
        <v>0</v>
      </c>
      <c r="AT165" s="80">
        <v>0</v>
      </c>
      <c r="AU165" s="80">
        <v>0</v>
      </c>
      <c r="AV165" s="69">
        <v>0</v>
      </c>
      <c r="AW165" s="69">
        <v>0</v>
      </c>
      <c r="AX165" s="80">
        <v>0</v>
      </c>
      <c r="AY165" s="80">
        <v>0</v>
      </c>
      <c r="AZ165" s="69">
        <v>0</v>
      </c>
      <c r="BA165" s="69">
        <v>0</v>
      </c>
      <c r="BB165" s="80">
        <v>0</v>
      </c>
      <c r="BC165" s="80">
        <v>0</v>
      </c>
      <c r="BD165" s="69">
        <v>0</v>
      </c>
      <c r="BE165" s="69">
        <v>0</v>
      </c>
      <c r="BF165" s="80">
        <v>0</v>
      </c>
      <c r="BG165" s="80">
        <v>0</v>
      </c>
      <c r="BH165" s="69">
        <v>0</v>
      </c>
      <c r="BI165" s="69">
        <v>0</v>
      </c>
      <c r="BJ165" s="80">
        <v>47080</v>
      </c>
      <c r="BK165" s="80">
        <v>0</v>
      </c>
      <c r="BL165" s="69">
        <v>0</v>
      </c>
      <c r="BM165" s="69">
        <v>0</v>
      </c>
      <c r="BN165" s="80">
        <v>0</v>
      </c>
      <c r="BO165" s="80">
        <v>0</v>
      </c>
      <c r="BP165" s="69">
        <v>0</v>
      </c>
      <c r="BQ165" s="69">
        <v>0</v>
      </c>
      <c r="BR165" s="80">
        <v>0</v>
      </c>
      <c r="BS165" s="80">
        <v>0</v>
      </c>
      <c r="BT165" s="69">
        <v>0</v>
      </c>
      <c r="BU165" s="69">
        <v>0</v>
      </c>
      <c r="BV165" s="80">
        <v>0</v>
      </c>
      <c r="BW165" s="80">
        <v>0</v>
      </c>
      <c r="BX165" s="69">
        <v>0</v>
      </c>
      <c r="BY165" s="69">
        <v>0</v>
      </c>
      <c r="BZ165" s="80">
        <v>0</v>
      </c>
      <c r="CA165" s="80">
        <v>0</v>
      </c>
      <c r="CB165" s="69">
        <v>0</v>
      </c>
      <c r="CC165" s="69">
        <v>0</v>
      </c>
      <c r="CD165" s="80">
        <v>0</v>
      </c>
      <c r="CE165" s="80">
        <v>0</v>
      </c>
      <c r="CF165" s="69">
        <v>0</v>
      </c>
      <c r="CG165" s="69">
        <v>0</v>
      </c>
      <c r="CH165" s="80">
        <v>0</v>
      </c>
      <c r="CI165" s="80">
        <v>0</v>
      </c>
      <c r="CJ165" s="69">
        <v>0</v>
      </c>
      <c r="CK165" s="69">
        <v>0</v>
      </c>
      <c r="CL165" s="80">
        <v>256083</v>
      </c>
      <c r="CM165" s="80">
        <v>0</v>
      </c>
      <c r="CN165" s="67" t="s">
        <v>539</v>
      </c>
      <c r="CO165" s="67" t="s">
        <v>540</v>
      </c>
      <c r="CP165" s="67" t="s">
        <v>514</v>
      </c>
      <c r="CQ165" s="67" t="s">
        <v>514</v>
      </c>
      <c r="CR165" s="67" t="s">
        <v>514</v>
      </c>
      <c r="CS165" s="67" t="s">
        <v>514</v>
      </c>
      <c r="CT165" s="68">
        <v>45902</v>
      </c>
      <c r="CU165" s="67" t="s">
        <v>723</v>
      </c>
      <c r="CV165" s="67" t="s">
        <v>724</v>
      </c>
      <c r="CW165" s="68" t="s">
        <v>168</v>
      </c>
      <c r="CX165" s="68">
        <v>45727</v>
      </c>
      <c r="CY165" s="67" t="s">
        <v>729</v>
      </c>
      <c r="CZ165" s="67" t="s">
        <v>730</v>
      </c>
      <c r="DA165" s="67" t="s">
        <v>762</v>
      </c>
      <c r="DB165" s="81">
        <v>9627438.5899999999</v>
      </c>
      <c r="DC165" s="67"/>
      <c r="DD165" s="67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</row>
    <row r="166" spans="1:1477" s="69" customFormat="1">
      <c r="B166" s="67" t="s">
        <v>4</v>
      </c>
      <c r="C166" s="67" t="s">
        <v>322</v>
      </c>
      <c r="D166" s="67" t="s">
        <v>323</v>
      </c>
      <c r="E166" s="194">
        <v>45083</v>
      </c>
      <c r="F166" s="67" t="s">
        <v>721</v>
      </c>
      <c r="G166" s="158" t="s">
        <v>728</v>
      </c>
      <c r="H166" s="187">
        <v>2</v>
      </c>
      <c r="I166" s="69">
        <v>1</v>
      </c>
      <c r="J166" s="69">
        <v>180</v>
      </c>
      <c r="K166" s="69">
        <v>442</v>
      </c>
      <c r="L166" s="69">
        <v>442</v>
      </c>
      <c r="M166" s="186">
        <f t="shared" si="66"/>
        <v>1.3166666666666667</v>
      </c>
      <c r="N166" s="69">
        <f t="shared" si="67"/>
        <v>0</v>
      </c>
      <c r="O166" s="69">
        <v>0</v>
      </c>
      <c r="P166" s="69">
        <v>0</v>
      </c>
      <c r="Q166" s="69">
        <v>0</v>
      </c>
      <c r="R166" s="69">
        <v>205</v>
      </c>
      <c r="S166" s="69">
        <v>57</v>
      </c>
      <c r="T166" s="190">
        <v>3196756</v>
      </c>
      <c r="U166" s="190">
        <v>50000</v>
      </c>
      <c r="V166" s="190">
        <v>3146756</v>
      </c>
      <c r="W166" s="190">
        <v>3198241</v>
      </c>
      <c r="X166" s="190">
        <v>3427202</v>
      </c>
      <c r="Y166" s="190">
        <v>0</v>
      </c>
      <c r="Z166" s="190">
        <v>0</v>
      </c>
      <c r="AA166" s="190">
        <v>0</v>
      </c>
      <c r="AB166" s="190">
        <v>3427202</v>
      </c>
      <c r="AC166" s="190">
        <v>3427202</v>
      </c>
      <c r="AD166" s="186">
        <f t="shared" si="68"/>
        <v>1.089122257969795</v>
      </c>
      <c r="AE166" s="69">
        <f t="shared" si="69"/>
        <v>1</v>
      </c>
      <c r="AF166" s="190">
        <v>0</v>
      </c>
      <c r="AG166" s="190">
        <v>1485</v>
      </c>
      <c r="AH166" s="69">
        <v>141</v>
      </c>
      <c r="AI166" s="69">
        <v>64</v>
      </c>
      <c r="AJ166" s="69">
        <v>0</v>
      </c>
      <c r="AK166" s="69">
        <v>7</v>
      </c>
      <c r="AL166" s="80">
        <v>8757</v>
      </c>
      <c r="AM166" s="80">
        <v>0</v>
      </c>
      <c r="AN166" s="69">
        <v>0</v>
      </c>
      <c r="AO166" s="69">
        <v>30</v>
      </c>
      <c r="AP166" s="80">
        <v>12941</v>
      </c>
      <c r="AQ166" s="80">
        <v>0</v>
      </c>
      <c r="AR166" s="69">
        <v>0</v>
      </c>
      <c r="AS166" s="69">
        <v>0</v>
      </c>
      <c r="AT166" s="80">
        <v>0</v>
      </c>
      <c r="AU166" s="80">
        <v>0</v>
      </c>
      <c r="AV166" s="69">
        <v>0</v>
      </c>
      <c r="AW166" s="69">
        <v>0</v>
      </c>
      <c r="AX166" s="80">
        <v>0</v>
      </c>
      <c r="AY166" s="80">
        <v>0</v>
      </c>
      <c r="AZ166" s="69">
        <v>0</v>
      </c>
      <c r="BA166" s="69">
        <v>0</v>
      </c>
      <c r="BB166" s="80">
        <v>0</v>
      </c>
      <c r="BC166" s="80">
        <v>0</v>
      </c>
      <c r="BD166" s="69">
        <v>0</v>
      </c>
      <c r="BE166" s="69">
        <v>0</v>
      </c>
      <c r="BF166" s="80">
        <v>0</v>
      </c>
      <c r="BG166" s="80">
        <v>0</v>
      </c>
      <c r="BH166" s="69">
        <v>0</v>
      </c>
      <c r="BI166" s="69">
        <v>20</v>
      </c>
      <c r="BJ166" s="80">
        <v>28133</v>
      </c>
      <c r="BK166" s="80">
        <v>0</v>
      </c>
      <c r="BL166" s="69">
        <v>0</v>
      </c>
      <c r="BM166" s="69">
        <v>0</v>
      </c>
      <c r="BN166" s="80">
        <v>0</v>
      </c>
      <c r="BO166" s="80">
        <v>0</v>
      </c>
      <c r="BP166" s="69">
        <v>0</v>
      </c>
      <c r="BQ166" s="69">
        <v>0</v>
      </c>
      <c r="BR166" s="80">
        <v>0</v>
      </c>
      <c r="BS166" s="80">
        <v>0</v>
      </c>
      <c r="BT166" s="69">
        <v>0</v>
      </c>
      <c r="BU166" s="69">
        <v>0</v>
      </c>
      <c r="BV166" s="80">
        <v>0</v>
      </c>
      <c r="BW166" s="80">
        <v>0</v>
      </c>
      <c r="BX166" s="69">
        <v>0</v>
      </c>
      <c r="BY166" s="69">
        <v>0</v>
      </c>
      <c r="BZ166" s="80">
        <v>0</v>
      </c>
      <c r="CA166" s="80">
        <v>0</v>
      </c>
      <c r="CB166" s="69">
        <v>0</v>
      </c>
      <c r="CC166" s="69">
        <v>0</v>
      </c>
      <c r="CD166" s="80">
        <v>0</v>
      </c>
      <c r="CE166" s="80">
        <v>0</v>
      </c>
      <c r="CF166" s="69">
        <v>0</v>
      </c>
      <c r="CG166" s="69">
        <v>0</v>
      </c>
      <c r="CH166" s="80">
        <v>0</v>
      </c>
      <c r="CI166" s="80">
        <v>0</v>
      </c>
      <c r="CJ166" s="69">
        <v>0</v>
      </c>
      <c r="CK166" s="69">
        <v>57</v>
      </c>
      <c r="CL166" s="80">
        <v>49830</v>
      </c>
      <c r="CM166" s="80">
        <v>0</v>
      </c>
      <c r="CN166" s="67" t="s">
        <v>622</v>
      </c>
      <c r="CO166" s="67" t="s">
        <v>623</v>
      </c>
      <c r="CP166" s="67" t="s">
        <v>514</v>
      </c>
      <c r="CQ166" s="67" t="s">
        <v>514</v>
      </c>
      <c r="CR166" s="67" t="s">
        <v>514</v>
      </c>
      <c r="CS166" s="67" t="s">
        <v>514</v>
      </c>
      <c r="CT166" s="68">
        <v>46014</v>
      </c>
      <c r="CU166" s="67" t="s">
        <v>727</v>
      </c>
      <c r="CV166" s="67" t="s">
        <v>724</v>
      </c>
      <c r="CW166" s="68" t="s">
        <v>168</v>
      </c>
      <c r="CX166" s="68">
        <v>45798</v>
      </c>
      <c r="CY166" s="67" t="s">
        <v>721</v>
      </c>
      <c r="CZ166" s="67" t="s">
        <v>730</v>
      </c>
      <c r="DA166" s="67" t="s">
        <v>760</v>
      </c>
      <c r="DB166" s="81">
        <v>3501358.08</v>
      </c>
      <c r="DC166" s="67"/>
      <c r="DD166" s="67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</row>
    <row r="167" spans="1:1477" s="69" customFormat="1">
      <c r="B167" s="67" t="s">
        <v>4</v>
      </c>
      <c r="C167" s="67" t="s">
        <v>324</v>
      </c>
      <c r="D167" s="67" t="s">
        <v>325</v>
      </c>
      <c r="E167" s="194">
        <v>45083</v>
      </c>
      <c r="F167" s="67" t="s">
        <v>721</v>
      </c>
      <c r="G167" s="158" t="s">
        <v>728</v>
      </c>
      <c r="H167" s="187">
        <v>3</v>
      </c>
      <c r="I167" s="69">
        <v>4</v>
      </c>
      <c r="J167" s="69">
        <v>590</v>
      </c>
      <c r="K167" s="69">
        <v>703</v>
      </c>
      <c r="L167" s="69">
        <v>696</v>
      </c>
      <c r="M167" s="186">
        <f t="shared" si="66"/>
        <v>0.98813559322033895</v>
      </c>
      <c r="N167" s="69">
        <f t="shared" si="67"/>
        <v>1</v>
      </c>
      <c r="O167" s="69">
        <v>7</v>
      </c>
      <c r="P167" s="69">
        <v>0</v>
      </c>
      <c r="Q167" s="69">
        <v>0</v>
      </c>
      <c r="R167" s="69">
        <v>113</v>
      </c>
      <c r="S167" s="69">
        <v>0</v>
      </c>
      <c r="T167" s="190">
        <v>9899345</v>
      </c>
      <c r="U167" s="190">
        <v>50000</v>
      </c>
      <c r="V167" s="190">
        <v>9849345</v>
      </c>
      <c r="W167" s="190">
        <v>10080554</v>
      </c>
      <c r="X167" s="190">
        <v>10364962</v>
      </c>
      <c r="Y167" s="190">
        <v>0</v>
      </c>
      <c r="Z167" s="190">
        <v>0</v>
      </c>
      <c r="AA167" s="190">
        <v>0</v>
      </c>
      <c r="AB167" s="190">
        <v>10364962</v>
      </c>
      <c r="AC167" s="190">
        <v>10344890</v>
      </c>
      <c r="AD167" s="186">
        <f t="shared" si="68"/>
        <v>1.0503124827082411</v>
      </c>
      <c r="AE167" s="69">
        <f t="shared" si="69"/>
        <v>1</v>
      </c>
      <c r="AF167" s="190">
        <v>-9</v>
      </c>
      <c r="AG167" s="190">
        <v>181208</v>
      </c>
      <c r="AH167" s="69">
        <v>61</v>
      </c>
      <c r="AI167" s="69">
        <v>52</v>
      </c>
      <c r="AJ167" s="69">
        <v>0</v>
      </c>
      <c r="AK167" s="69">
        <v>0</v>
      </c>
      <c r="AL167" s="80">
        <v>111146</v>
      </c>
      <c r="AM167" s="80">
        <v>0</v>
      </c>
      <c r="AN167" s="69">
        <v>0</v>
      </c>
      <c r="AO167" s="69">
        <v>0</v>
      </c>
      <c r="AP167" s="80">
        <v>51682</v>
      </c>
      <c r="AQ167" s="80">
        <v>1682</v>
      </c>
      <c r="AR167" s="69">
        <v>0</v>
      </c>
      <c r="AS167" s="69">
        <v>0</v>
      </c>
      <c r="AT167" s="80">
        <v>0</v>
      </c>
      <c r="AU167" s="80">
        <v>0</v>
      </c>
      <c r="AV167" s="69">
        <v>0</v>
      </c>
      <c r="AW167" s="69">
        <v>0</v>
      </c>
      <c r="AX167" s="80">
        <v>0</v>
      </c>
      <c r="AY167" s="80">
        <v>0</v>
      </c>
      <c r="AZ167" s="69">
        <v>0</v>
      </c>
      <c r="BA167" s="69">
        <v>0</v>
      </c>
      <c r="BB167" s="80">
        <v>0</v>
      </c>
      <c r="BC167" s="80">
        <v>0</v>
      </c>
      <c r="BD167" s="69">
        <v>0</v>
      </c>
      <c r="BE167" s="69">
        <v>0</v>
      </c>
      <c r="BF167" s="80">
        <v>0</v>
      </c>
      <c r="BG167" s="80">
        <v>0</v>
      </c>
      <c r="BH167" s="69">
        <v>0</v>
      </c>
      <c r="BI167" s="69">
        <v>0</v>
      </c>
      <c r="BJ167" s="80">
        <v>0</v>
      </c>
      <c r="BK167" s="80">
        <v>0</v>
      </c>
      <c r="BL167" s="69">
        <v>0</v>
      </c>
      <c r="BM167" s="69">
        <v>0</v>
      </c>
      <c r="BN167" s="80">
        <v>0</v>
      </c>
      <c r="BO167" s="80">
        <v>0</v>
      </c>
      <c r="BP167" s="69">
        <v>0</v>
      </c>
      <c r="BQ167" s="69">
        <v>0</v>
      </c>
      <c r="BR167" s="80">
        <v>0</v>
      </c>
      <c r="BS167" s="80">
        <v>0</v>
      </c>
      <c r="BT167" s="69">
        <v>0</v>
      </c>
      <c r="BU167" s="69">
        <v>0</v>
      </c>
      <c r="BV167" s="80">
        <v>0</v>
      </c>
      <c r="BW167" s="80">
        <v>0</v>
      </c>
      <c r="BX167" s="69">
        <v>0</v>
      </c>
      <c r="BY167" s="69">
        <v>0</v>
      </c>
      <c r="BZ167" s="80">
        <v>0</v>
      </c>
      <c r="CA167" s="80">
        <v>0</v>
      </c>
      <c r="CB167" s="69">
        <v>0</v>
      </c>
      <c r="CC167" s="69">
        <v>0</v>
      </c>
      <c r="CD167" s="80">
        <v>0</v>
      </c>
      <c r="CE167" s="80">
        <v>0</v>
      </c>
      <c r="CF167" s="69">
        <v>0</v>
      </c>
      <c r="CG167" s="69">
        <v>0</v>
      </c>
      <c r="CH167" s="80">
        <v>0</v>
      </c>
      <c r="CI167" s="80">
        <v>0</v>
      </c>
      <c r="CJ167" s="69">
        <v>0</v>
      </c>
      <c r="CK167" s="69">
        <v>0</v>
      </c>
      <c r="CL167" s="80">
        <v>162828</v>
      </c>
      <c r="CM167" s="80">
        <v>1682</v>
      </c>
      <c r="CN167" s="67" t="s">
        <v>649</v>
      </c>
      <c r="CO167" s="67" t="s">
        <v>650</v>
      </c>
      <c r="CP167" s="67" t="s">
        <v>514</v>
      </c>
      <c r="CQ167" s="67" t="s">
        <v>514</v>
      </c>
      <c r="CR167" s="67" t="s">
        <v>514</v>
      </c>
      <c r="CS167" s="67" t="s">
        <v>514</v>
      </c>
      <c r="CT167" s="68">
        <v>46010</v>
      </c>
      <c r="CU167" s="67" t="s">
        <v>727</v>
      </c>
      <c r="CV167" s="67" t="s">
        <v>724</v>
      </c>
      <c r="CW167" s="68" t="s">
        <v>168</v>
      </c>
      <c r="CX167" s="68">
        <v>45923</v>
      </c>
      <c r="CY167" s="67" t="s">
        <v>723</v>
      </c>
      <c r="CZ167" s="67" t="s">
        <v>724</v>
      </c>
      <c r="DA167" s="67" t="s">
        <v>760</v>
      </c>
      <c r="DB167" s="81">
        <v>8480188.0199999996</v>
      </c>
      <c r="DC167" s="67"/>
      <c r="DD167" s="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</row>
    <row r="168" spans="1:1477" s="69" customFormat="1">
      <c r="B168" s="67" t="s">
        <v>4</v>
      </c>
      <c r="C168" s="67" t="s">
        <v>326</v>
      </c>
      <c r="D168" s="67" t="s">
        <v>327</v>
      </c>
      <c r="E168" s="194">
        <v>45083</v>
      </c>
      <c r="F168" s="67" t="s">
        <v>721</v>
      </c>
      <c r="G168" s="158" t="s">
        <v>728</v>
      </c>
      <c r="H168" s="187">
        <v>3</v>
      </c>
      <c r="I168" s="69">
        <v>5</v>
      </c>
      <c r="J168" s="69">
        <v>500</v>
      </c>
      <c r="K168" s="69">
        <v>634</v>
      </c>
      <c r="L168" s="69">
        <v>634</v>
      </c>
      <c r="M168" s="186">
        <f t="shared" si="66"/>
        <v>1.012</v>
      </c>
      <c r="N168" s="69">
        <f t="shared" si="67"/>
        <v>1</v>
      </c>
      <c r="O168" s="69">
        <v>0</v>
      </c>
      <c r="P168" s="69">
        <v>0</v>
      </c>
      <c r="Q168" s="69">
        <v>0</v>
      </c>
      <c r="R168" s="69">
        <v>128</v>
      </c>
      <c r="S168" s="69">
        <v>6</v>
      </c>
      <c r="T168" s="190">
        <v>13078910</v>
      </c>
      <c r="U168" s="190">
        <v>128000</v>
      </c>
      <c r="V168" s="190">
        <v>12950910</v>
      </c>
      <c r="W168" s="190">
        <v>13273764</v>
      </c>
      <c r="X168" s="190">
        <v>13547486</v>
      </c>
      <c r="Y168" s="190">
        <v>0</v>
      </c>
      <c r="Z168" s="190">
        <v>0</v>
      </c>
      <c r="AA168" s="190">
        <v>0</v>
      </c>
      <c r="AB168" s="190">
        <v>13547486</v>
      </c>
      <c r="AC168" s="190">
        <v>13528029</v>
      </c>
      <c r="AD168" s="186">
        <f t="shared" si="68"/>
        <v>1.0445620423584134</v>
      </c>
      <c r="AE168" s="69">
        <f t="shared" si="69"/>
        <v>1</v>
      </c>
      <c r="AF168" s="190">
        <v>-2602</v>
      </c>
      <c r="AG168" s="190">
        <v>194854</v>
      </c>
      <c r="AH168" s="69">
        <v>81</v>
      </c>
      <c r="AI168" s="69">
        <v>47</v>
      </c>
      <c r="AJ168" s="69">
        <v>0</v>
      </c>
      <c r="AK168" s="69">
        <v>0</v>
      </c>
      <c r="AL168" s="80">
        <v>39880</v>
      </c>
      <c r="AM168" s="80">
        <v>0</v>
      </c>
      <c r="AN168" s="69">
        <v>0</v>
      </c>
      <c r="AO168" s="69">
        <v>10</v>
      </c>
      <c r="AP168" s="80">
        <v>217171</v>
      </c>
      <c r="AQ168" s="80">
        <v>0</v>
      </c>
      <c r="AR168" s="69">
        <v>0</v>
      </c>
      <c r="AS168" s="69">
        <v>0</v>
      </c>
      <c r="AT168" s="80">
        <v>0</v>
      </c>
      <c r="AU168" s="80">
        <v>0</v>
      </c>
      <c r="AV168" s="69">
        <v>0</v>
      </c>
      <c r="AW168" s="69">
        <v>0</v>
      </c>
      <c r="AX168" s="80">
        <v>0</v>
      </c>
      <c r="AY168" s="80">
        <v>0</v>
      </c>
      <c r="AZ168" s="69">
        <v>0</v>
      </c>
      <c r="BA168" s="69">
        <v>0</v>
      </c>
      <c r="BB168" s="80">
        <v>0</v>
      </c>
      <c r="BC168" s="80">
        <v>0</v>
      </c>
      <c r="BD168" s="69">
        <v>0</v>
      </c>
      <c r="BE168" s="69">
        <v>0</v>
      </c>
      <c r="BF168" s="80">
        <v>0</v>
      </c>
      <c r="BG168" s="80">
        <v>0</v>
      </c>
      <c r="BH168" s="69">
        <v>0</v>
      </c>
      <c r="BI168" s="69">
        <v>0</v>
      </c>
      <c r="BJ168" s="80">
        <v>0</v>
      </c>
      <c r="BK168" s="80">
        <v>0</v>
      </c>
      <c r="BL168" s="69">
        <v>0</v>
      </c>
      <c r="BM168" s="69">
        <v>0</v>
      </c>
      <c r="BN168" s="80">
        <v>0</v>
      </c>
      <c r="BO168" s="80">
        <v>0</v>
      </c>
      <c r="BP168" s="69">
        <v>0</v>
      </c>
      <c r="BQ168" s="69">
        <v>0</v>
      </c>
      <c r="BR168" s="80">
        <v>0</v>
      </c>
      <c r="BS168" s="80">
        <v>0</v>
      </c>
      <c r="BT168" s="69">
        <v>0</v>
      </c>
      <c r="BU168" s="69">
        <v>0</v>
      </c>
      <c r="BV168" s="80">
        <v>0</v>
      </c>
      <c r="BW168" s="80">
        <v>0</v>
      </c>
      <c r="BX168" s="69">
        <v>0</v>
      </c>
      <c r="BY168" s="69">
        <v>0</v>
      </c>
      <c r="BZ168" s="80">
        <v>0</v>
      </c>
      <c r="CA168" s="80">
        <v>0</v>
      </c>
      <c r="CB168" s="69">
        <v>0</v>
      </c>
      <c r="CC168" s="69">
        <v>0</v>
      </c>
      <c r="CD168" s="80">
        <v>0</v>
      </c>
      <c r="CE168" s="80">
        <v>0</v>
      </c>
      <c r="CF168" s="69">
        <v>0</v>
      </c>
      <c r="CG168" s="69">
        <v>0</v>
      </c>
      <c r="CH168" s="80">
        <v>0</v>
      </c>
      <c r="CI168" s="80">
        <v>0</v>
      </c>
      <c r="CJ168" s="69">
        <v>0</v>
      </c>
      <c r="CK168" s="69">
        <v>10</v>
      </c>
      <c r="CL168" s="80">
        <v>257051</v>
      </c>
      <c r="CM168" s="80">
        <v>0</v>
      </c>
      <c r="CN168" s="67" t="s">
        <v>651</v>
      </c>
      <c r="CO168" s="67" t="s">
        <v>652</v>
      </c>
      <c r="CP168" s="67" t="s">
        <v>514</v>
      </c>
      <c r="CQ168" s="67" t="s">
        <v>514</v>
      </c>
      <c r="CR168" s="67" t="s">
        <v>514</v>
      </c>
      <c r="CS168" s="67" t="s">
        <v>514</v>
      </c>
      <c r="CT168" s="68">
        <v>45995</v>
      </c>
      <c r="CU168" s="67" t="s">
        <v>727</v>
      </c>
      <c r="CV168" s="67" t="s">
        <v>724</v>
      </c>
      <c r="CW168" s="68" t="s">
        <v>168</v>
      </c>
      <c r="CX168" s="68">
        <v>45828</v>
      </c>
      <c r="CY168" s="67" t="s">
        <v>721</v>
      </c>
      <c r="CZ168" s="67" t="s">
        <v>730</v>
      </c>
      <c r="DA168" s="67" t="s">
        <v>762</v>
      </c>
      <c r="DB168" s="81">
        <v>13524204.48</v>
      </c>
      <c r="DC168" s="67" t="s">
        <v>653</v>
      </c>
      <c r="DD168" s="67" t="s">
        <v>654</v>
      </c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</row>
    <row r="169" spans="1:1477" s="69" customFormat="1">
      <c r="B169" s="67" t="s">
        <v>4</v>
      </c>
      <c r="C169" s="67" t="s">
        <v>655</v>
      </c>
      <c r="D169" s="67" t="s">
        <v>767</v>
      </c>
      <c r="E169" s="194">
        <v>44657</v>
      </c>
      <c r="F169" s="67" t="s">
        <v>721</v>
      </c>
      <c r="G169" s="158" t="s">
        <v>726</v>
      </c>
      <c r="H169" s="187">
        <v>1</v>
      </c>
      <c r="I169" s="69">
        <v>0</v>
      </c>
      <c r="J169" s="69">
        <v>270</v>
      </c>
      <c r="K169" s="69">
        <v>1159</v>
      </c>
      <c r="L169" s="69">
        <v>1159</v>
      </c>
      <c r="M169" s="186">
        <f t="shared" si="66"/>
        <v>1</v>
      </c>
      <c r="N169" s="69">
        <f t="shared" si="67"/>
        <v>1</v>
      </c>
      <c r="O169" s="69">
        <v>0</v>
      </c>
      <c r="P169" s="69">
        <v>0</v>
      </c>
      <c r="Q169" s="69">
        <v>0</v>
      </c>
      <c r="R169" s="69">
        <v>889</v>
      </c>
      <c r="S169" s="69">
        <v>0</v>
      </c>
      <c r="T169" s="190">
        <v>973615</v>
      </c>
      <c r="U169" s="190">
        <v>34352</v>
      </c>
      <c r="V169" s="190">
        <v>939263</v>
      </c>
      <c r="W169" s="190">
        <v>973615</v>
      </c>
      <c r="X169" s="190">
        <v>939263</v>
      </c>
      <c r="Y169" s="190">
        <v>0</v>
      </c>
      <c r="Z169" s="190">
        <v>0</v>
      </c>
      <c r="AA169" s="190">
        <v>0</v>
      </c>
      <c r="AB169" s="190">
        <v>939263</v>
      </c>
      <c r="AC169" s="190">
        <v>939263</v>
      </c>
      <c r="AD169" s="186">
        <f t="shared" si="68"/>
        <v>1</v>
      </c>
      <c r="AE169" s="69">
        <f t="shared" si="69"/>
        <v>1</v>
      </c>
      <c r="AF169" s="190">
        <v>0</v>
      </c>
      <c r="AG169" s="190">
        <v>0</v>
      </c>
      <c r="AH169" s="69">
        <v>141</v>
      </c>
      <c r="AI169" s="69">
        <v>748</v>
      </c>
      <c r="AJ169" s="69">
        <v>0</v>
      </c>
      <c r="AK169" s="69">
        <v>0</v>
      </c>
      <c r="AL169" s="80">
        <v>0</v>
      </c>
      <c r="AM169" s="80">
        <v>0</v>
      </c>
      <c r="AN169" s="69">
        <v>0</v>
      </c>
      <c r="AO169" s="69">
        <v>0</v>
      </c>
      <c r="AP169" s="80">
        <v>0</v>
      </c>
      <c r="AQ169" s="80">
        <v>0</v>
      </c>
      <c r="AR169" s="69">
        <v>0</v>
      </c>
      <c r="AS169" s="69">
        <v>0</v>
      </c>
      <c r="AT169" s="80">
        <v>0</v>
      </c>
      <c r="AU169" s="80">
        <v>0</v>
      </c>
      <c r="AV169" s="69">
        <v>0</v>
      </c>
      <c r="AW169" s="69">
        <v>0</v>
      </c>
      <c r="AX169" s="80">
        <v>0</v>
      </c>
      <c r="AY169" s="80">
        <v>0</v>
      </c>
      <c r="AZ169" s="69">
        <v>0</v>
      </c>
      <c r="BA169" s="69">
        <v>0</v>
      </c>
      <c r="BB169" s="80">
        <v>0</v>
      </c>
      <c r="BC169" s="80">
        <v>0</v>
      </c>
      <c r="BD169" s="69">
        <v>0</v>
      </c>
      <c r="BE169" s="69">
        <v>0</v>
      </c>
      <c r="BF169" s="80">
        <v>0</v>
      </c>
      <c r="BG169" s="80">
        <v>0</v>
      </c>
      <c r="BH169" s="69">
        <v>0</v>
      </c>
      <c r="BI169" s="69">
        <v>0</v>
      </c>
      <c r="BJ169" s="80">
        <v>0</v>
      </c>
      <c r="BK169" s="80">
        <v>0</v>
      </c>
      <c r="BL169" s="69">
        <v>0</v>
      </c>
      <c r="BM169" s="69">
        <v>0</v>
      </c>
      <c r="BN169" s="80">
        <v>0</v>
      </c>
      <c r="BO169" s="80">
        <v>0</v>
      </c>
      <c r="BP169" s="69">
        <v>0</v>
      </c>
      <c r="BQ169" s="69">
        <v>0</v>
      </c>
      <c r="BR169" s="80">
        <v>0</v>
      </c>
      <c r="BS169" s="80">
        <v>0</v>
      </c>
      <c r="BT169" s="69">
        <v>0</v>
      </c>
      <c r="BU169" s="69">
        <v>0</v>
      </c>
      <c r="BV169" s="80">
        <v>0</v>
      </c>
      <c r="BW169" s="80">
        <v>0</v>
      </c>
      <c r="BX169" s="69">
        <v>0</v>
      </c>
      <c r="BY169" s="69">
        <v>0</v>
      </c>
      <c r="BZ169" s="80">
        <v>0</v>
      </c>
      <c r="CA169" s="80">
        <v>0</v>
      </c>
      <c r="CB169" s="69">
        <v>0</v>
      </c>
      <c r="CC169" s="69">
        <v>0</v>
      </c>
      <c r="CD169" s="80">
        <v>0</v>
      </c>
      <c r="CE169" s="80">
        <v>0</v>
      </c>
      <c r="CF169" s="69">
        <v>0</v>
      </c>
      <c r="CG169" s="69">
        <v>0</v>
      </c>
      <c r="CH169" s="80">
        <v>0</v>
      </c>
      <c r="CI169" s="80">
        <v>0</v>
      </c>
      <c r="CJ169" s="69">
        <v>0</v>
      </c>
      <c r="CK169" s="69">
        <v>0</v>
      </c>
      <c r="CL169" s="80">
        <v>0</v>
      </c>
      <c r="CM169" s="80">
        <v>0</v>
      </c>
      <c r="CN169" s="67" t="s">
        <v>656</v>
      </c>
      <c r="CO169" s="67" t="s">
        <v>657</v>
      </c>
      <c r="CP169" s="67" t="s">
        <v>514</v>
      </c>
      <c r="CQ169" s="67" t="s">
        <v>514</v>
      </c>
      <c r="CR169" s="67" t="s">
        <v>514</v>
      </c>
      <c r="CS169" s="67" t="s">
        <v>514</v>
      </c>
      <c r="CT169" s="68">
        <v>45919</v>
      </c>
      <c r="CU169" s="67" t="s">
        <v>723</v>
      </c>
      <c r="CV169" s="67" t="s">
        <v>724</v>
      </c>
      <c r="CW169" s="68" t="s">
        <v>168</v>
      </c>
      <c r="CX169" s="68">
        <v>45884</v>
      </c>
      <c r="CY169" s="67" t="s">
        <v>723</v>
      </c>
      <c r="CZ169" s="67" t="s">
        <v>724</v>
      </c>
      <c r="DA169" s="67" t="s">
        <v>763</v>
      </c>
      <c r="DB169" s="81">
        <v>1511250</v>
      </c>
      <c r="DC169" s="67" t="s">
        <v>658</v>
      </c>
      <c r="DD169" s="67" t="s">
        <v>659</v>
      </c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</row>
    <row r="170" spans="1:1477" s="69" customFormat="1">
      <c r="B170" s="67" t="s">
        <v>4</v>
      </c>
      <c r="C170" s="67" t="s">
        <v>328</v>
      </c>
      <c r="D170" s="67" t="s">
        <v>329</v>
      </c>
      <c r="E170" s="194">
        <v>45328</v>
      </c>
      <c r="F170" s="67" t="s">
        <v>729</v>
      </c>
      <c r="G170" s="158" t="s">
        <v>725</v>
      </c>
      <c r="H170" s="187">
        <v>3</v>
      </c>
      <c r="I170" s="69">
        <v>3</v>
      </c>
      <c r="J170" s="69">
        <v>200</v>
      </c>
      <c r="K170" s="69">
        <v>286</v>
      </c>
      <c r="L170" s="69">
        <v>286</v>
      </c>
      <c r="M170" s="186">
        <f t="shared" si="66"/>
        <v>1</v>
      </c>
      <c r="N170" s="69">
        <f t="shared" si="67"/>
        <v>1</v>
      </c>
      <c r="O170" s="69">
        <v>0</v>
      </c>
      <c r="P170" s="69">
        <v>0</v>
      </c>
      <c r="Q170" s="69">
        <v>0</v>
      </c>
      <c r="R170" s="69">
        <v>86</v>
      </c>
      <c r="S170" s="69">
        <v>0</v>
      </c>
      <c r="T170" s="190">
        <v>3015224</v>
      </c>
      <c r="U170" s="190">
        <v>50000</v>
      </c>
      <c r="V170" s="190">
        <v>2965224</v>
      </c>
      <c r="W170" s="190">
        <v>3086900</v>
      </c>
      <c r="X170" s="190">
        <v>3009526</v>
      </c>
      <c r="Y170" s="190">
        <v>0</v>
      </c>
      <c r="Z170" s="190">
        <v>0</v>
      </c>
      <c r="AA170" s="190">
        <v>0</v>
      </c>
      <c r="AB170" s="190">
        <v>3009526</v>
      </c>
      <c r="AC170" s="190">
        <v>2958475</v>
      </c>
      <c r="AD170" s="186">
        <f t="shared" si="68"/>
        <v>0.9977239493542478</v>
      </c>
      <c r="AE170" s="69">
        <f t="shared" si="69"/>
        <v>1</v>
      </c>
      <c r="AF170" s="190">
        <v>-4843</v>
      </c>
      <c r="AG170" s="190">
        <v>71676</v>
      </c>
      <c r="AH170" s="69">
        <v>43</v>
      </c>
      <c r="AI170" s="69">
        <v>43</v>
      </c>
      <c r="AJ170" s="69">
        <v>0</v>
      </c>
      <c r="AK170" s="69">
        <v>0</v>
      </c>
      <c r="AL170" s="80">
        <v>0</v>
      </c>
      <c r="AM170" s="80">
        <v>0</v>
      </c>
      <c r="AN170" s="69">
        <v>0</v>
      </c>
      <c r="AO170" s="69">
        <v>0</v>
      </c>
      <c r="AP170" s="80">
        <v>62215</v>
      </c>
      <c r="AQ170" s="80">
        <v>0</v>
      </c>
      <c r="AR170" s="69">
        <v>0</v>
      </c>
      <c r="AS170" s="69">
        <v>0</v>
      </c>
      <c r="AT170" s="80">
        <v>0</v>
      </c>
      <c r="AU170" s="80">
        <v>0</v>
      </c>
      <c r="AV170" s="69">
        <v>0</v>
      </c>
      <c r="AW170" s="69">
        <v>0</v>
      </c>
      <c r="AX170" s="80">
        <v>0</v>
      </c>
      <c r="AY170" s="80">
        <v>0</v>
      </c>
      <c r="AZ170" s="69">
        <v>0</v>
      </c>
      <c r="BA170" s="69">
        <v>0</v>
      </c>
      <c r="BB170" s="80">
        <v>0</v>
      </c>
      <c r="BC170" s="80">
        <v>0</v>
      </c>
      <c r="BD170" s="69">
        <v>0</v>
      </c>
      <c r="BE170" s="69">
        <v>0</v>
      </c>
      <c r="BF170" s="80">
        <v>0</v>
      </c>
      <c r="BG170" s="80">
        <v>0</v>
      </c>
      <c r="BH170" s="69">
        <v>0</v>
      </c>
      <c r="BI170" s="69">
        <v>0</v>
      </c>
      <c r="BJ170" s="80">
        <v>0</v>
      </c>
      <c r="BK170" s="80">
        <v>0</v>
      </c>
      <c r="BL170" s="69">
        <v>0</v>
      </c>
      <c r="BM170" s="69">
        <v>0</v>
      </c>
      <c r="BN170" s="80">
        <v>0</v>
      </c>
      <c r="BO170" s="80">
        <v>0</v>
      </c>
      <c r="BP170" s="69">
        <v>0</v>
      </c>
      <c r="BQ170" s="69">
        <v>0</v>
      </c>
      <c r="BR170" s="80">
        <v>0</v>
      </c>
      <c r="BS170" s="80">
        <v>0</v>
      </c>
      <c r="BT170" s="69">
        <v>0</v>
      </c>
      <c r="BU170" s="69">
        <v>0</v>
      </c>
      <c r="BV170" s="80">
        <v>0</v>
      </c>
      <c r="BW170" s="80">
        <v>0</v>
      </c>
      <c r="BX170" s="69">
        <v>0</v>
      </c>
      <c r="BY170" s="69">
        <v>0</v>
      </c>
      <c r="BZ170" s="80">
        <v>0</v>
      </c>
      <c r="CA170" s="80">
        <v>0</v>
      </c>
      <c r="CB170" s="69">
        <v>0</v>
      </c>
      <c r="CC170" s="69">
        <v>0</v>
      </c>
      <c r="CD170" s="80">
        <v>0</v>
      </c>
      <c r="CE170" s="80">
        <v>0</v>
      </c>
      <c r="CF170" s="69">
        <v>0</v>
      </c>
      <c r="CG170" s="69">
        <v>0</v>
      </c>
      <c r="CH170" s="80">
        <v>0</v>
      </c>
      <c r="CI170" s="80">
        <v>0</v>
      </c>
      <c r="CJ170" s="69">
        <v>0</v>
      </c>
      <c r="CK170" s="69">
        <v>0</v>
      </c>
      <c r="CL170" s="80">
        <v>62215</v>
      </c>
      <c r="CM170" s="80">
        <v>0</v>
      </c>
      <c r="CN170" s="67" t="s">
        <v>651</v>
      </c>
      <c r="CO170" s="67" t="s">
        <v>652</v>
      </c>
      <c r="CP170" s="67" t="s">
        <v>514</v>
      </c>
      <c r="CQ170" s="67" t="s">
        <v>514</v>
      </c>
      <c r="CR170" s="67" t="s">
        <v>514</v>
      </c>
      <c r="CS170" s="67" t="s">
        <v>514</v>
      </c>
      <c r="CT170" s="68">
        <v>45848</v>
      </c>
      <c r="CU170" s="67" t="s">
        <v>723</v>
      </c>
      <c r="CV170" s="67" t="s">
        <v>724</v>
      </c>
      <c r="CW170" s="68" t="s">
        <v>168</v>
      </c>
      <c r="CX170" s="68">
        <v>45731</v>
      </c>
      <c r="CY170" s="67" t="s">
        <v>729</v>
      </c>
      <c r="CZ170" s="67" t="s">
        <v>730</v>
      </c>
      <c r="DA170" s="67" t="s">
        <v>759</v>
      </c>
      <c r="DB170" s="81">
        <v>3337723.49</v>
      </c>
      <c r="DC170" s="67"/>
      <c r="DD170" s="67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</row>
    <row r="171" spans="1:1477" s="69" customFormat="1">
      <c r="B171" s="67" t="s">
        <v>4</v>
      </c>
      <c r="C171" s="67" t="s">
        <v>330</v>
      </c>
      <c r="D171" s="67" t="s">
        <v>331</v>
      </c>
      <c r="E171" s="194">
        <v>43334</v>
      </c>
      <c r="F171" s="67" t="s">
        <v>723</v>
      </c>
      <c r="G171" s="158" t="s">
        <v>768</v>
      </c>
      <c r="H171" s="187">
        <v>4</v>
      </c>
      <c r="I171" s="69">
        <v>18</v>
      </c>
      <c r="J171" s="69">
        <v>1400</v>
      </c>
      <c r="K171" s="69">
        <v>2248</v>
      </c>
      <c r="L171" s="69">
        <v>2248</v>
      </c>
      <c r="M171" s="186">
        <f t="shared" si="66"/>
        <v>1.1778571428571429</v>
      </c>
      <c r="N171" s="69">
        <f t="shared" si="67"/>
        <v>1</v>
      </c>
      <c r="O171" s="69">
        <v>0</v>
      </c>
      <c r="P171" s="69">
        <v>0</v>
      </c>
      <c r="Q171" s="69">
        <v>0</v>
      </c>
      <c r="R171" s="69">
        <v>599</v>
      </c>
      <c r="S171" s="69">
        <v>249</v>
      </c>
      <c r="T171" s="190">
        <v>253332000</v>
      </c>
      <c r="U171" s="190">
        <v>150000</v>
      </c>
      <c r="V171" s="190">
        <v>253182000</v>
      </c>
      <c r="W171" s="190">
        <v>267516079</v>
      </c>
      <c r="X171" s="190">
        <v>267608352</v>
      </c>
      <c r="Y171" s="190">
        <v>0</v>
      </c>
      <c r="Z171" s="190">
        <v>25000</v>
      </c>
      <c r="AA171" s="190">
        <v>25000</v>
      </c>
      <c r="AB171" s="190">
        <v>267633352</v>
      </c>
      <c r="AC171" s="190">
        <v>268414123</v>
      </c>
      <c r="AD171" s="186">
        <f t="shared" si="68"/>
        <v>1.0601627406371701</v>
      </c>
      <c r="AE171" s="69">
        <f t="shared" si="69"/>
        <v>1</v>
      </c>
      <c r="AF171" s="190">
        <v>8560014</v>
      </c>
      <c r="AG171" s="190">
        <v>14184079</v>
      </c>
      <c r="AH171" s="69">
        <v>138</v>
      </c>
      <c r="AI171" s="69">
        <v>461</v>
      </c>
      <c r="AJ171" s="69">
        <v>0</v>
      </c>
      <c r="AK171" s="69">
        <v>0</v>
      </c>
      <c r="AL171" s="80">
        <v>2669763</v>
      </c>
      <c r="AM171" s="80">
        <v>0</v>
      </c>
      <c r="AN171" s="69">
        <v>0</v>
      </c>
      <c r="AO171" s="69">
        <v>0</v>
      </c>
      <c r="AP171" s="80">
        <v>2461289</v>
      </c>
      <c r="AQ171" s="80">
        <v>94536</v>
      </c>
      <c r="AR171" s="69">
        <v>0</v>
      </c>
      <c r="AS171" s="69">
        <v>0</v>
      </c>
      <c r="AT171" s="80">
        <v>0</v>
      </c>
      <c r="AU171" s="80">
        <v>0</v>
      </c>
      <c r="AV171" s="69">
        <v>0</v>
      </c>
      <c r="AW171" s="69">
        <v>0</v>
      </c>
      <c r="AX171" s="80">
        <v>0</v>
      </c>
      <c r="AY171" s="80">
        <v>0</v>
      </c>
      <c r="AZ171" s="69">
        <v>0</v>
      </c>
      <c r="BA171" s="69">
        <v>0</v>
      </c>
      <c r="BB171" s="80">
        <v>0</v>
      </c>
      <c r="BC171" s="80">
        <v>0</v>
      </c>
      <c r="BD171" s="69">
        <v>0</v>
      </c>
      <c r="BE171" s="69">
        <v>0</v>
      </c>
      <c r="BF171" s="80">
        <v>497575</v>
      </c>
      <c r="BG171" s="80">
        <v>0</v>
      </c>
      <c r="BH171" s="69">
        <v>0</v>
      </c>
      <c r="BI171" s="69">
        <v>0</v>
      </c>
      <c r="BJ171" s="80">
        <v>30080</v>
      </c>
      <c r="BK171" s="80">
        <v>0</v>
      </c>
      <c r="BL171" s="69">
        <v>0</v>
      </c>
      <c r="BM171" s="69">
        <v>0</v>
      </c>
      <c r="BN171" s="80">
        <v>0</v>
      </c>
      <c r="BO171" s="80">
        <v>0</v>
      </c>
      <c r="BP171" s="69">
        <v>0</v>
      </c>
      <c r="BQ171" s="69">
        <v>0</v>
      </c>
      <c r="BR171" s="80">
        <v>949329</v>
      </c>
      <c r="BS171" s="80">
        <v>0</v>
      </c>
      <c r="BT171" s="69">
        <v>0</v>
      </c>
      <c r="BU171" s="69">
        <v>249</v>
      </c>
      <c r="BV171" s="80">
        <v>7300000</v>
      </c>
      <c r="BW171" s="80">
        <v>7300000</v>
      </c>
      <c r="BX171" s="69">
        <v>0</v>
      </c>
      <c r="BY171" s="69">
        <v>0</v>
      </c>
      <c r="BZ171" s="80">
        <v>0</v>
      </c>
      <c r="CA171" s="80">
        <v>0</v>
      </c>
      <c r="CB171" s="69">
        <v>0</v>
      </c>
      <c r="CC171" s="69">
        <v>0</v>
      </c>
      <c r="CD171" s="80">
        <v>0</v>
      </c>
      <c r="CE171" s="80">
        <v>0</v>
      </c>
      <c r="CF171" s="69">
        <v>0</v>
      </c>
      <c r="CG171" s="69">
        <v>0</v>
      </c>
      <c r="CH171" s="80">
        <v>0</v>
      </c>
      <c r="CI171" s="80">
        <v>0</v>
      </c>
      <c r="CJ171" s="69">
        <v>0</v>
      </c>
      <c r="CK171" s="69">
        <v>249</v>
      </c>
      <c r="CL171" s="80">
        <v>13908035</v>
      </c>
      <c r="CM171" s="80">
        <v>7394536</v>
      </c>
      <c r="CN171" s="67" t="s">
        <v>660</v>
      </c>
      <c r="CO171" s="67" t="s">
        <v>661</v>
      </c>
      <c r="CP171" s="67" t="s">
        <v>514</v>
      </c>
      <c r="CQ171" s="67" t="s">
        <v>514</v>
      </c>
      <c r="CR171" s="67" t="s">
        <v>514</v>
      </c>
      <c r="CS171" s="67" t="s">
        <v>514</v>
      </c>
      <c r="CT171" s="68">
        <v>45940</v>
      </c>
      <c r="CU171" s="67" t="s">
        <v>727</v>
      </c>
      <c r="CV171" s="67" t="s">
        <v>724</v>
      </c>
      <c r="CW171" s="68" t="s">
        <v>168</v>
      </c>
      <c r="CX171" s="68">
        <v>45646</v>
      </c>
      <c r="CY171" s="67" t="s">
        <v>727</v>
      </c>
      <c r="CZ171" s="67" t="s">
        <v>730</v>
      </c>
      <c r="DA171" s="67" t="s">
        <v>760</v>
      </c>
      <c r="DB171" s="81">
        <v>283931078</v>
      </c>
      <c r="DC171" s="67" t="s">
        <v>662</v>
      </c>
      <c r="DD171" s="67" t="s">
        <v>663</v>
      </c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</row>
    <row r="172" spans="1:1477" s="103" customFormat="1" ht="12" thickBot="1">
      <c r="A172" s="130"/>
      <c r="B172" s="104"/>
      <c r="C172" s="104"/>
      <c r="D172" s="104"/>
      <c r="E172" s="68"/>
      <c r="F172" s="104"/>
      <c r="G172" s="104"/>
      <c r="H172" s="105"/>
      <c r="I172" s="105"/>
      <c r="J172" s="105"/>
      <c r="K172" s="105"/>
      <c r="L172" s="105"/>
      <c r="M172" s="140"/>
      <c r="N172" s="105"/>
      <c r="O172" s="105"/>
      <c r="P172" s="105"/>
      <c r="Q172" s="105"/>
      <c r="R172" s="105"/>
      <c r="S172" s="105"/>
      <c r="T172" s="106"/>
      <c r="U172" s="106"/>
      <c r="V172" s="106"/>
      <c r="W172" s="106"/>
      <c r="X172" s="106"/>
      <c r="Y172" s="190"/>
      <c r="Z172" s="190"/>
      <c r="AA172" s="190"/>
      <c r="AB172" s="190"/>
      <c r="AC172" s="190"/>
      <c r="AD172" s="140"/>
      <c r="AE172" s="105"/>
      <c r="AF172" s="190"/>
      <c r="AG172" s="190"/>
      <c r="AH172" s="105"/>
      <c r="AI172" s="105"/>
      <c r="AJ172" s="107"/>
      <c r="AK172" s="107"/>
      <c r="AL172" s="80"/>
      <c r="AM172" s="80"/>
      <c r="AN172" s="107"/>
      <c r="AO172" s="107"/>
      <c r="AP172" s="80"/>
      <c r="AQ172" s="80"/>
      <c r="AR172" s="107"/>
      <c r="AS172" s="107"/>
      <c r="AT172" s="80"/>
      <c r="AU172" s="80"/>
      <c r="AV172" s="107"/>
      <c r="AW172" s="107"/>
      <c r="AX172" s="80"/>
      <c r="AY172" s="80"/>
      <c r="AZ172" s="107"/>
      <c r="BA172" s="107"/>
      <c r="BB172" s="80"/>
      <c r="BC172" s="80"/>
      <c r="BD172" s="107"/>
      <c r="BE172" s="107"/>
      <c r="BF172" s="80"/>
      <c r="BG172" s="80"/>
      <c r="BH172" s="107"/>
      <c r="BI172" s="107"/>
      <c r="BJ172" s="80"/>
      <c r="BK172" s="80"/>
      <c r="BL172" s="107"/>
      <c r="BM172" s="107"/>
      <c r="BN172" s="80"/>
      <c r="BO172" s="80"/>
      <c r="BP172" s="107"/>
      <c r="BQ172" s="107"/>
      <c r="BR172" s="80"/>
      <c r="BS172" s="80"/>
      <c r="BT172" s="107"/>
      <c r="BU172" s="107"/>
      <c r="BV172" s="80"/>
      <c r="BW172" s="80"/>
      <c r="BX172" s="107"/>
      <c r="BY172" s="107"/>
      <c r="BZ172" s="80"/>
      <c r="CA172" s="80"/>
      <c r="CB172" s="107"/>
      <c r="CC172" s="107"/>
      <c r="CD172" s="80"/>
      <c r="CE172" s="80"/>
      <c r="CF172" s="107"/>
      <c r="CG172" s="107"/>
      <c r="CH172" s="80"/>
      <c r="CI172" s="80"/>
      <c r="CJ172" s="107"/>
      <c r="CK172" s="107"/>
      <c r="CL172" s="80"/>
      <c r="CM172" s="80"/>
      <c r="CN172" s="108"/>
      <c r="CO172" s="108"/>
      <c r="CP172" s="108"/>
      <c r="CQ172" s="108"/>
      <c r="CR172" s="108"/>
      <c r="CS172" s="108"/>
      <c r="CT172" s="68"/>
      <c r="CU172" s="104"/>
      <c r="CV172" s="104"/>
      <c r="CW172" s="68"/>
      <c r="CX172" s="68"/>
      <c r="CY172" s="104"/>
      <c r="CZ172" s="104"/>
      <c r="DA172" s="104"/>
      <c r="DB172" s="106"/>
      <c r="DC172" s="105"/>
      <c r="DD172" s="10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  <c r="AMB172" s="5"/>
      <c r="AMC172" s="5"/>
      <c r="AMD172" s="5"/>
      <c r="AME172" s="5"/>
      <c r="AMF172" s="5"/>
      <c r="AMG172" s="5"/>
      <c r="AMH172" s="5"/>
      <c r="AMI172" s="5"/>
      <c r="AMJ172" s="5"/>
      <c r="AMK172" s="5"/>
      <c r="AML172" s="5"/>
      <c r="AMM172" s="5"/>
      <c r="AMN172" s="5"/>
      <c r="AMO172" s="5"/>
      <c r="AMP172" s="5"/>
      <c r="AMQ172" s="5"/>
      <c r="AMR172" s="5"/>
      <c r="AMS172" s="5"/>
      <c r="AMT172" s="5"/>
      <c r="AMU172" s="5"/>
      <c r="AMV172" s="5"/>
      <c r="AMW172" s="5"/>
      <c r="AMX172" s="5"/>
      <c r="AMY172" s="5"/>
      <c r="AMZ172" s="5"/>
      <c r="ANA172" s="5"/>
      <c r="ANB172" s="5"/>
      <c r="ANC172" s="5"/>
      <c r="AND172" s="5"/>
      <c r="ANE172" s="5"/>
      <c r="ANF172" s="5"/>
      <c r="ANG172" s="5"/>
      <c r="ANH172" s="5"/>
      <c r="ANI172" s="5"/>
      <c r="ANJ172" s="5"/>
      <c r="ANK172" s="5"/>
      <c r="ANL172" s="5"/>
      <c r="ANM172" s="5"/>
      <c r="ANN172" s="5"/>
      <c r="ANO172" s="5"/>
      <c r="ANP172" s="5"/>
      <c r="ANQ172" s="5"/>
      <c r="ANR172" s="5"/>
      <c r="ANS172" s="5"/>
      <c r="ANT172" s="5"/>
      <c r="ANU172" s="5"/>
      <c r="ANV172" s="5"/>
      <c r="ANW172" s="5"/>
      <c r="ANX172" s="5"/>
      <c r="ANY172" s="5"/>
      <c r="ANZ172" s="5"/>
      <c r="AOA172" s="5"/>
      <c r="AOB172" s="5"/>
      <c r="AOC172" s="5"/>
      <c r="AOD172" s="5"/>
      <c r="AOE172" s="5"/>
      <c r="AOF172" s="5"/>
      <c r="AOG172" s="5"/>
      <c r="AOH172" s="5"/>
      <c r="AOI172" s="5"/>
      <c r="AOJ172" s="5"/>
      <c r="AOK172" s="5"/>
      <c r="AOL172" s="5"/>
      <c r="AOM172" s="5"/>
      <c r="AON172" s="5"/>
      <c r="AOO172" s="5"/>
      <c r="AOP172" s="5"/>
      <c r="AOQ172" s="5"/>
      <c r="AOR172" s="5"/>
      <c r="AOS172" s="5"/>
      <c r="AOT172" s="5"/>
      <c r="AOU172" s="5"/>
      <c r="AOV172" s="5"/>
      <c r="AOW172" s="5"/>
      <c r="AOX172" s="5"/>
      <c r="AOY172" s="5"/>
      <c r="AOZ172" s="5"/>
      <c r="APA172" s="5"/>
      <c r="APB172" s="5"/>
      <c r="APC172" s="5"/>
      <c r="APD172" s="5"/>
      <c r="APE172" s="5"/>
      <c r="APF172" s="5"/>
      <c r="APG172" s="5"/>
      <c r="APH172" s="5"/>
      <c r="API172" s="5"/>
      <c r="APJ172" s="5"/>
      <c r="APK172" s="5"/>
      <c r="APL172" s="5"/>
      <c r="APM172" s="5"/>
      <c r="APN172" s="5"/>
      <c r="APO172" s="5"/>
      <c r="APP172" s="5"/>
      <c r="APQ172" s="5"/>
      <c r="APR172" s="5"/>
      <c r="APS172" s="5"/>
      <c r="APT172" s="5"/>
      <c r="APU172" s="5"/>
      <c r="APV172" s="5"/>
      <c r="APW172" s="5"/>
      <c r="APX172" s="5"/>
      <c r="APY172" s="5"/>
      <c r="APZ172" s="5"/>
      <c r="AQA172" s="5"/>
      <c r="AQB172" s="5"/>
      <c r="AQC172" s="5"/>
      <c r="AQD172" s="5"/>
      <c r="AQE172" s="5"/>
      <c r="AQF172" s="5"/>
      <c r="AQG172" s="5"/>
      <c r="AQH172" s="5"/>
      <c r="AQI172" s="5"/>
      <c r="AQJ172" s="5"/>
      <c r="AQK172" s="5"/>
      <c r="AQL172" s="5"/>
      <c r="AQM172" s="5"/>
      <c r="AQN172" s="5"/>
      <c r="AQO172" s="5"/>
      <c r="AQP172" s="5"/>
      <c r="AQQ172" s="5"/>
      <c r="AQR172" s="5"/>
      <c r="AQS172" s="5"/>
      <c r="AQT172" s="5"/>
      <c r="AQU172" s="5"/>
      <c r="AQV172" s="5"/>
      <c r="AQW172" s="5"/>
      <c r="AQX172" s="5"/>
      <c r="AQY172" s="5"/>
      <c r="AQZ172" s="5"/>
      <c r="ARA172" s="5"/>
      <c r="ARB172" s="5"/>
      <c r="ARC172" s="5"/>
      <c r="ARD172" s="5"/>
      <c r="ARE172" s="5"/>
      <c r="ARF172" s="5"/>
      <c r="ARG172" s="5"/>
      <c r="ARH172" s="5"/>
      <c r="ARI172" s="5"/>
      <c r="ARJ172" s="5"/>
      <c r="ARK172" s="5"/>
      <c r="ARL172" s="5"/>
      <c r="ARM172" s="5"/>
      <c r="ARN172" s="5"/>
      <c r="ARO172" s="5"/>
      <c r="ARP172" s="5"/>
      <c r="ARQ172" s="5"/>
      <c r="ARR172" s="5"/>
      <c r="ARS172" s="5"/>
      <c r="ART172" s="5"/>
      <c r="ARU172" s="5"/>
      <c r="ARV172" s="5"/>
      <c r="ARW172" s="5"/>
      <c r="ARX172" s="5"/>
      <c r="ARY172" s="5"/>
      <c r="ARZ172" s="5"/>
      <c r="ASA172" s="5"/>
      <c r="ASB172" s="5"/>
      <c r="ASC172" s="5"/>
      <c r="ASD172" s="5"/>
      <c r="ASE172" s="5"/>
      <c r="ASF172" s="5"/>
      <c r="ASG172" s="5"/>
      <c r="ASH172" s="5"/>
      <c r="ASI172" s="5"/>
      <c r="ASJ172" s="5"/>
      <c r="ASK172" s="5"/>
      <c r="ASL172" s="5"/>
      <c r="ASM172" s="5"/>
      <c r="ASN172" s="5"/>
      <c r="ASO172" s="5"/>
      <c r="ASP172" s="5"/>
      <c r="ASQ172" s="5"/>
      <c r="ASR172" s="5"/>
      <c r="ASS172" s="5"/>
      <c r="AST172" s="5"/>
      <c r="ASU172" s="5"/>
      <c r="ASV172" s="5"/>
      <c r="ASW172" s="5"/>
      <c r="ASX172" s="5"/>
      <c r="ASY172" s="5"/>
      <c r="ASZ172" s="5"/>
      <c r="ATA172" s="5"/>
      <c r="ATB172" s="5"/>
      <c r="ATC172" s="5"/>
      <c r="ATD172" s="5"/>
      <c r="ATE172" s="5"/>
      <c r="ATF172" s="5"/>
      <c r="ATG172" s="5"/>
      <c r="ATH172" s="5"/>
      <c r="ATI172" s="5"/>
      <c r="ATJ172" s="5"/>
      <c r="ATK172" s="5"/>
      <c r="ATL172" s="5"/>
      <c r="ATM172" s="5"/>
      <c r="ATN172" s="5"/>
      <c r="ATO172" s="5"/>
      <c r="ATP172" s="5"/>
      <c r="ATQ172" s="5"/>
      <c r="ATR172" s="5"/>
      <c r="ATS172" s="5"/>
      <c r="ATT172" s="5"/>
      <c r="ATU172" s="5"/>
      <c r="ATV172" s="5"/>
      <c r="ATW172" s="5"/>
      <c r="ATX172" s="5"/>
      <c r="ATY172" s="5"/>
      <c r="ATZ172" s="5"/>
      <c r="AUA172" s="5"/>
      <c r="AUB172" s="5"/>
      <c r="AUC172" s="5"/>
      <c r="AUD172" s="5"/>
      <c r="AUE172" s="5"/>
      <c r="AUF172" s="5"/>
      <c r="AUG172" s="5"/>
      <c r="AUH172" s="5"/>
      <c r="AUI172" s="5"/>
      <c r="AUJ172" s="5"/>
      <c r="AUK172" s="5"/>
      <c r="AUL172" s="5"/>
      <c r="AUM172" s="5"/>
      <c r="AUN172" s="5"/>
      <c r="AUO172" s="5"/>
      <c r="AUP172" s="5"/>
      <c r="AUQ172" s="5"/>
      <c r="AUR172" s="5"/>
      <c r="AUS172" s="5"/>
      <c r="AUT172" s="5"/>
      <c r="AUU172" s="5"/>
      <c r="AUV172" s="5"/>
      <c r="AUW172" s="5"/>
      <c r="AUX172" s="5"/>
      <c r="AUY172" s="5"/>
      <c r="AUZ172" s="5"/>
      <c r="AVA172" s="5"/>
      <c r="AVB172" s="5"/>
      <c r="AVC172" s="5"/>
      <c r="AVD172" s="5"/>
      <c r="AVE172" s="5"/>
      <c r="AVF172" s="5"/>
      <c r="AVG172" s="5"/>
      <c r="AVH172" s="5"/>
      <c r="AVI172" s="5"/>
      <c r="AVJ172" s="5"/>
      <c r="AVK172" s="5"/>
      <c r="AVL172" s="5"/>
      <c r="AVM172" s="5"/>
      <c r="AVN172" s="5"/>
      <c r="AVO172" s="5"/>
      <c r="AVP172" s="5"/>
      <c r="AVQ172" s="5"/>
      <c r="AVR172" s="5"/>
      <c r="AVS172" s="5"/>
      <c r="AVT172" s="5"/>
      <c r="AVU172" s="5"/>
      <c r="AVV172" s="5"/>
      <c r="AVW172" s="5"/>
      <c r="AVX172" s="5"/>
      <c r="AVY172" s="5"/>
      <c r="AVZ172" s="5"/>
      <c r="AWA172" s="5"/>
      <c r="AWB172" s="5"/>
      <c r="AWC172" s="5"/>
      <c r="AWD172" s="5"/>
      <c r="AWE172" s="5"/>
      <c r="AWF172" s="5"/>
      <c r="AWG172" s="5"/>
      <c r="AWH172" s="5"/>
      <c r="AWI172" s="5"/>
      <c r="AWJ172" s="5"/>
      <c r="AWK172" s="5"/>
      <c r="AWL172" s="5"/>
      <c r="AWM172" s="5"/>
      <c r="AWN172" s="5"/>
      <c r="AWO172" s="5"/>
      <c r="AWP172" s="5"/>
      <c r="AWQ172" s="5"/>
      <c r="AWR172" s="5"/>
      <c r="AWS172" s="5"/>
      <c r="AWT172" s="5"/>
      <c r="AWU172" s="5"/>
      <c r="AWV172" s="5"/>
      <c r="AWW172" s="5"/>
      <c r="AWX172" s="5"/>
      <c r="AWY172" s="5"/>
      <c r="AWZ172" s="5"/>
      <c r="AXA172" s="5"/>
      <c r="AXB172" s="5"/>
      <c r="AXC172" s="5"/>
      <c r="AXD172" s="5"/>
      <c r="AXE172" s="5"/>
      <c r="AXF172" s="5"/>
      <c r="AXG172" s="5"/>
      <c r="AXH172" s="5"/>
      <c r="AXI172" s="5"/>
      <c r="AXJ172" s="5"/>
      <c r="AXK172" s="5"/>
      <c r="AXL172" s="5"/>
      <c r="AXM172" s="5"/>
      <c r="AXN172" s="5"/>
      <c r="AXO172" s="5"/>
      <c r="AXP172" s="5"/>
      <c r="AXQ172" s="5"/>
      <c r="AXR172" s="5"/>
      <c r="AXS172" s="5"/>
      <c r="AXT172" s="5"/>
      <c r="AXU172" s="5"/>
      <c r="AXV172" s="5"/>
      <c r="AXW172" s="5"/>
      <c r="AXX172" s="5"/>
      <c r="AXY172" s="5"/>
      <c r="AXZ172" s="5"/>
      <c r="AYA172" s="5"/>
      <c r="AYB172" s="5"/>
      <c r="AYC172" s="5"/>
      <c r="AYD172" s="5"/>
      <c r="AYE172" s="5"/>
      <c r="AYF172" s="5"/>
      <c r="AYG172" s="5"/>
      <c r="AYH172" s="5"/>
      <c r="AYI172" s="5"/>
      <c r="AYJ172" s="5"/>
      <c r="AYK172" s="5"/>
      <c r="AYL172" s="5"/>
      <c r="AYM172" s="5"/>
      <c r="AYN172" s="5"/>
      <c r="AYO172" s="5"/>
      <c r="AYP172" s="5"/>
      <c r="AYQ172" s="5"/>
      <c r="AYR172" s="5"/>
      <c r="AYS172" s="5"/>
      <c r="AYT172" s="5"/>
      <c r="AYU172" s="5"/>
      <c r="AYV172" s="5"/>
      <c r="AYW172" s="5"/>
      <c r="AYX172" s="5"/>
      <c r="AYY172" s="5"/>
      <c r="AYZ172" s="5"/>
      <c r="AZA172" s="5"/>
      <c r="AZB172" s="5"/>
      <c r="AZC172" s="5"/>
      <c r="AZD172" s="5"/>
      <c r="AZE172" s="5"/>
      <c r="AZF172" s="5"/>
      <c r="AZG172" s="5"/>
      <c r="AZH172" s="5"/>
      <c r="AZI172" s="5"/>
      <c r="AZJ172" s="5"/>
      <c r="AZK172" s="5"/>
      <c r="AZL172" s="5"/>
      <c r="AZM172" s="5"/>
      <c r="AZN172" s="5"/>
      <c r="AZO172" s="5"/>
      <c r="AZP172" s="5"/>
      <c r="AZQ172" s="5"/>
      <c r="AZR172" s="5"/>
      <c r="AZS172" s="5"/>
      <c r="AZT172" s="5"/>
      <c r="AZU172" s="5"/>
      <c r="AZV172" s="5"/>
      <c r="AZW172" s="5"/>
      <c r="AZX172" s="5"/>
      <c r="AZY172" s="5"/>
      <c r="AZZ172" s="5"/>
      <c r="BAA172" s="5"/>
      <c r="BAB172" s="5"/>
      <c r="BAC172" s="5"/>
      <c r="BAD172" s="5"/>
      <c r="BAE172" s="5"/>
      <c r="BAF172" s="5"/>
      <c r="BAG172" s="5"/>
      <c r="BAH172" s="5"/>
      <c r="BAI172" s="5"/>
      <c r="BAJ172" s="5"/>
      <c r="BAK172" s="5"/>
      <c r="BAL172" s="5"/>
      <c r="BAM172" s="5"/>
      <c r="BAN172" s="5"/>
      <c r="BAO172" s="5"/>
      <c r="BAP172" s="5"/>
      <c r="BAQ172" s="5"/>
      <c r="BAR172" s="5"/>
      <c r="BAS172" s="5"/>
      <c r="BAT172" s="5"/>
      <c r="BAU172" s="5"/>
      <c r="BAV172" s="5"/>
      <c r="BAW172" s="5"/>
      <c r="BAX172" s="5"/>
      <c r="BAY172" s="5"/>
      <c r="BAZ172" s="5"/>
      <c r="BBA172" s="5"/>
      <c r="BBB172" s="5"/>
      <c r="BBC172" s="5"/>
      <c r="BBD172" s="5"/>
      <c r="BBE172" s="5"/>
      <c r="BBF172" s="5"/>
      <c r="BBG172" s="5"/>
      <c r="BBH172" s="5"/>
      <c r="BBI172" s="5"/>
      <c r="BBJ172" s="5"/>
      <c r="BBK172" s="5"/>
      <c r="BBL172" s="5"/>
      <c r="BBM172" s="5"/>
      <c r="BBN172" s="5"/>
      <c r="BBO172" s="5"/>
      <c r="BBP172" s="5"/>
      <c r="BBQ172" s="5"/>
      <c r="BBR172" s="5"/>
      <c r="BBS172" s="5"/>
      <c r="BBT172" s="5"/>
      <c r="BBU172" s="5"/>
      <c r="BBV172" s="5"/>
      <c r="BBW172" s="5"/>
      <c r="BBX172" s="5"/>
      <c r="BBY172" s="5"/>
      <c r="BBZ172" s="5"/>
      <c r="BCA172" s="5"/>
      <c r="BCB172" s="5"/>
      <c r="BCC172" s="5"/>
      <c r="BCD172" s="5"/>
      <c r="BCE172" s="5"/>
      <c r="BCF172" s="5"/>
      <c r="BCG172" s="5"/>
      <c r="BCH172" s="5"/>
      <c r="BCI172" s="5"/>
      <c r="BCJ172" s="5"/>
      <c r="BCK172" s="5"/>
      <c r="BCL172" s="5"/>
      <c r="BCM172" s="5"/>
      <c r="BCN172" s="5"/>
      <c r="BCO172" s="5"/>
      <c r="BCP172" s="5"/>
      <c r="BCQ172" s="5"/>
      <c r="BCR172" s="5"/>
      <c r="BCS172" s="5"/>
      <c r="BCT172" s="5"/>
      <c r="BCU172" s="5"/>
      <c r="BCV172" s="5"/>
      <c r="BCW172" s="5"/>
      <c r="BCX172" s="5"/>
      <c r="BCY172" s="5"/>
      <c r="BCZ172" s="5"/>
      <c r="BDA172" s="5"/>
      <c r="BDB172" s="5"/>
      <c r="BDC172" s="5"/>
      <c r="BDD172" s="5"/>
      <c r="BDE172" s="5"/>
      <c r="BDF172" s="5"/>
      <c r="BDG172" s="5"/>
      <c r="BDH172" s="5"/>
      <c r="BDI172" s="5"/>
      <c r="BDJ172" s="5"/>
      <c r="BDK172" s="5"/>
      <c r="BDL172" s="5"/>
      <c r="BDM172" s="5"/>
      <c r="BDN172" s="5"/>
      <c r="BDO172" s="5"/>
      <c r="BDP172" s="5"/>
      <c r="BDQ172" s="5"/>
      <c r="BDR172" s="5"/>
      <c r="BDS172" s="5"/>
      <c r="BDT172" s="5"/>
      <c r="BDU172" s="5"/>
    </row>
    <row r="173" spans="1:1477" s="6" customFormat="1" ht="24" customHeight="1" thickTop="1" thickBot="1">
      <c r="B173" s="260" t="s">
        <v>791</v>
      </c>
      <c r="C173" s="261"/>
      <c r="D173" s="262"/>
      <c r="E173" s="7"/>
      <c r="F173" s="8"/>
      <c r="G173" s="159">
        <f>IF(B159="","",ROWS(B159:B172)-1)</f>
        <v>13</v>
      </c>
      <c r="H173" s="9">
        <f>SUM(H159:H172)</f>
        <v>29</v>
      </c>
      <c r="I173" s="9">
        <f>SUM(I159:I172)</f>
        <v>46</v>
      </c>
      <c r="J173" s="9">
        <f>SUM(J159:J172)</f>
        <v>4527</v>
      </c>
      <c r="K173" s="9">
        <f>SUM(K159:K172)</f>
        <v>7523</v>
      </c>
      <c r="L173" s="9">
        <f>SUM(L159:L172)</f>
        <v>7486</v>
      </c>
      <c r="M173" s="142">
        <f>IF(G173="",0,N173/G173)</f>
        <v>0.92307692307692313</v>
      </c>
      <c r="N173" s="9">
        <f t="shared" ref="N173:AC173" si="70">SUM(N159:N172)</f>
        <v>12</v>
      </c>
      <c r="O173" s="9">
        <f t="shared" si="70"/>
        <v>37</v>
      </c>
      <c r="P173" s="9">
        <f t="shared" si="70"/>
        <v>0</v>
      </c>
      <c r="Q173" s="9">
        <f t="shared" si="70"/>
        <v>0</v>
      </c>
      <c r="R173" s="9">
        <f t="shared" si="70"/>
        <v>2604</v>
      </c>
      <c r="S173" s="9">
        <f t="shared" si="70"/>
        <v>392</v>
      </c>
      <c r="T173" s="11">
        <f t="shared" si="70"/>
        <v>311603166</v>
      </c>
      <c r="U173" s="11">
        <f t="shared" si="70"/>
        <v>870852</v>
      </c>
      <c r="V173" s="11">
        <f t="shared" si="70"/>
        <v>310732314</v>
      </c>
      <c r="W173" s="11">
        <f t="shared" si="70"/>
        <v>326759822</v>
      </c>
      <c r="X173" s="11">
        <f t="shared" si="70"/>
        <v>327333572</v>
      </c>
      <c r="Y173" s="11">
        <f t="shared" si="70"/>
        <v>0</v>
      </c>
      <c r="Z173" s="11">
        <f t="shared" si="70"/>
        <v>25000</v>
      </c>
      <c r="AA173" s="11">
        <f t="shared" si="70"/>
        <v>25000</v>
      </c>
      <c r="AB173" s="11">
        <f t="shared" si="70"/>
        <v>327358572</v>
      </c>
      <c r="AC173" s="11">
        <f t="shared" si="70"/>
        <v>327945506</v>
      </c>
      <c r="AD173" s="142">
        <f>IF(G173="",0,AE173/G173)</f>
        <v>1</v>
      </c>
      <c r="AE173" s="145">
        <f t="shared" ref="AE173:CM173" si="71">SUM(AE159:AE172)</f>
        <v>13</v>
      </c>
      <c r="AF173" s="11">
        <f t="shared" si="71"/>
        <v>8494626</v>
      </c>
      <c r="AG173" s="11">
        <f t="shared" si="71"/>
        <v>15156655</v>
      </c>
      <c r="AH173" s="9">
        <f t="shared" si="71"/>
        <v>949</v>
      </c>
      <c r="AI173" s="9">
        <f t="shared" si="71"/>
        <v>1655</v>
      </c>
      <c r="AJ173" s="9">
        <f t="shared" si="71"/>
        <v>0</v>
      </c>
      <c r="AK173" s="9">
        <f t="shared" si="71"/>
        <v>29</v>
      </c>
      <c r="AL173" s="11">
        <f t="shared" si="71"/>
        <v>3065957</v>
      </c>
      <c r="AM173" s="11">
        <f t="shared" si="71"/>
        <v>0</v>
      </c>
      <c r="AN173" s="9">
        <f t="shared" si="71"/>
        <v>0</v>
      </c>
      <c r="AO173" s="9">
        <f t="shared" si="71"/>
        <v>40</v>
      </c>
      <c r="AP173" s="11">
        <f t="shared" si="71"/>
        <v>2934348</v>
      </c>
      <c r="AQ173" s="11">
        <f t="shared" si="71"/>
        <v>108892</v>
      </c>
      <c r="AR173" s="9">
        <f t="shared" si="71"/>
        <v>0</v>
      </c>
      <c r="AS173" s="9">
        <f t="shared" si="71"/>
        <v>0</v>
      </c>
      <c r="AT173" s="11">
        <f t="shared" si="71"/>
        <v>0</v>
      </c>
      <c r="AU173" s="11">
        <f t="shared" si="71"/>
        <v>0</v>
      </c>
      <c r="AV173" s="9">
        <f t="shared" si="71"/>
        <v>0</v>
      </c>
      <c r="AW173" s="9">
        <f t="shared" si="71"/>
        <v>0</v>
      </c>
      <c r="AX173" s="11">
        <f t="shared" si="71"/>
        <v>0</v>
      </c>
      <c r="AY173" s="11">
        <f t="shared" si="71"/>
        <v>0</v>
      </c>
      <c r="AZ173" s="9">
        <f t="shared" si="71"/>
        <v>0</v>
      </c>
      <c r="BA173" s="9">
        <f t="shared" si="71"/>
        <v>0</v>
      </c>
      <c r="BB173" s="11">
        <f t="shared" si="71"/>
        <v>0</v>
      </c>
      <c r="BC173" s="11">
        <f t="shared" si="71"/>
        <v>0</v>
      </c>
      <c r="BD173" s="9">
        <f t="shared" si="71"/>
        <v>0</v>
      </c>
      <c r="BE173" s="9">
        <f t="shared" si="71"/>
        <v>15</v>
      </c>
      <c r="BF173" s="11">
        <f t="shared" si="71"/>
        <v>524151</v>
      </c>
      <c r="BG173" s="11">
        <f t="shared" si="71"/>
        <v>0</v>
      </c>
      <c r="BH173" s="9">
        <f t="shared" si="71"/>
        <v>0</v>
      </c>
      <c r="BI173" s="9">
        <f t="shared" si="71"/>
        <v>20</v>
      </c>
      <c r="BJ173" s="11">
        <f t="shared" si="71"/>
        <v>105293</v>
      </c>
      <c r="BK173" s="11">
        <f t="shared" si="71"/>
        <v>0</v>
      </c>
      <c r="BL173" s="9">
        <f t="shared" si="71"/>
        <v>0</v>
      </c>
      <c r="BM173" s="9">
        <f t="shared" si="71"/>
        <v>0</v>
      </c>
      <c r="BN173" s="11">
        <f t="shared" si="71"/>
        <v>0</v>
      </c>
      <c r="BO173" s="11">
        <f t="shared" si="71"/>
        <v>0</v>
      </c>
      <c r="BP173" s="9">
        <f t="shared" si="71"/>
        <v>0</v>
      </c>
      <c r="BQ173" s="9">
        <f t="shared" si="71"/>
        <v>0</v>
      </c>
      <c r="BR173" s="11">
        <f t="shared" si="71"/>
        <v>949329</v>
      </c>
      <c r="BS173" s="11">
        <f t="shared" si="71"/>
        <v>0</v>
      </c>
      <c r="BT173" s="9">
        <f t="shared" si="71"/>
        <v>0</v>
      </c>
      <c r="BU173" s="9">
        <f t="shared" si="71"/>
        <v>249</v>
      </c>
      <c r="BV173" s="11">
        <f t="shared" si="71"/>
        <v>7300000</v>
      </c>
      <c r="BW173" s="11">
        <f t="shared" si="71"/>
        <v>7300000</v>
      </c>
      <c r="BX173" s="9">
        <f t="shared" si="71"/>
        <v>0</v>
      </c>
      <c r="BY173" s="9">
        <f t="shared" si="71"/>
        <v>21</v>
      </c>
      <c r="BZ173" s="11">
        <f t="shared" si="71"/>
        <v>0</v>
      </c>
      <c r="CA173" s="11">
        <f t="shared" si="71"/>
        <v>0</v>
      </c>
      <c r="CB173" s="9">
        <f t="shared" si="71"/>
        <v>0</v>
      </c>
      <c r="CC173" s="9">
        <f t="shared" si="71"/>
        <v>0</v>
      </c>
      <c r="CD173" s="11">
        <f t="shared" si="71"/>
        <v>0</v>
      </c>
      <c r="CE173" s="11">
        <f t="shared" si="71"/>
        <v>0</v>
      </c>
      <c r="CF173" s="9">
        <f t="shared" si="71"/>
        <v>0</v>
      </c>
      <c r="CG173" s="9">
        <f t="shared" si="71"/>
        <v>0</v>
      </c>
      <c r="CH173" s="11">
        <f t="shared" si="71"/>
        <v>0</v>
      </c>
      <c r="CI173" s="11">
        <f t="shared" si="71"/>
        <v>0</v>
      </c>
      <c r="CJ173" s="9">
        <f t="shared" si="71"/>
        <v>0</v>
      </c>
      <c r="CK173" s="9">
        <f t="shared" si="71"/>
        <v>374</v>
      </c>
      <c r="CL173" s="11">
        <f t="shared" si="71"/>
        <v>14879076</v>
      </c>
      <c r="CM173" s="11">
        <f t="shared" si="71"/>
        <v>7408892</v>
      </c>
      <c r="CN173" s="13"/>
      <c r="CO173" s="13"/>
      <c r="CP173" s="13"/>
      <c r="CQ173" s="13"/>
      <c r="CR173" s="13"/>
      <c r="CS173" s="13"/>
      <c r="CT173" s="7"/>
      <c r="CU173" s="8"/>
      <c r="CV173" s="8"/>
      <c r="CW173" s="7"/>
      <c r="CX173" s="7"/>
      <c r="CY173" s="8"/>
      <c r="CZ173" s="8"/>
      <c r="DA173" s="8"/>
      <c r="DB173" s="11"/>
      <c r="DC173" s="13"/>
      <c r="DD173" s="15"/>
    </row>
    <row r="174" spans="1:1477" s="102" customFormat="1" ht="24" customHeight="1" thickTop="1" thickBot="1">
      <c r="A174" s="133"/>
      <c r="B174" s="257" t="s">
        <v>36</v>
      </c>
      <c r="C174" s="258"/>
      <c r="D174" s="259"/>
      <c r="E174" s="110"/>
      <c r="F174" s="111"/>
      <c r="G174" s="112">
        <f t="shared" ref="G174:L174" si="72">SUM(G158,G173)</f>
        <v>33</v>
      </c>
      <c r="H174" s="112">
        <f t="shared" si="72"/>
        <v>96</v>
      </c>
      <c r="I174" s="112">
        <f t="shared" si="72"/>
        <v>131</v>
      </c>
      <c r="J174" s="112">
        <f t="shared" si="72"/>
        <v>11597</v>
      </c>
      <c r="K174" s="112">
        <f t="shared" si="72"/>
        <v>18551</v>
      </c>
      <c r="L174" s="112">
        <f t="shared" si="72"/>
        <v>18345</v>
      </c>
      <c r="M174" s="142">
        <f>IF(G174=0,0,N174/G174)</f>
        <v>0.87878787878787878</v>
      </c>
      <c r="N174" s="112">
        <f t="shared" ref="N174:AC174" si="73">SUM(N158,N173)</f>
        <v>29</v>
      </c>
      <c r="O174" s="112">
        <f t="shared" si="73"/>
        <v>206</v>
      </c>
      <c r="P174" s="113">
        <f t="shared" si="73"/>
        <v>82</v>
      </c>
      <c r="Q174" s="113">
        <f t="shared" si="73"/>
        <v>0</v>
      </c>
      <c r="R174" s="112">
        <f t="shared" si="73"/>
        <v>6036</v>
      </c>
      <c r="S174" s="112">
        <f t="shared" si="73"/>
        <v>918</v>
      </c>
      <c r="T174" s="114">
        <f t="shared" si="73"/>
        <v>508701628</v>
      </c>
      <c r="U174" s="114">
        <f t="shared" si="73"/>
        <v>2601046</v>
      </c>
      <c r="V174" s="114">
        <f t="shared" si="73"/>
        <v>506100582</v>
      </c>
      <c r="W174" s="114">
        <f t="shared" si="73"/>
        <v>532573970</v>
      </c>
      <c r="X174" s="114">
        <f t="shared" si="73"/>
        <v>535923461</v>
      </c>
      <c r="Y174" s="114">
        <f t="shared" si="73"/>
        <v>0</v>
      </c>
      <c r="Z174" s="114">
        <f t="shared" si="73"/>
        <v>25000</v>
      </c>
      <c r="AA174" s="114">
        <f t="shared" si="73"/>
        <v>25000</v>
      </c>
      <c r="AB174" s="114">
        <f t="shared" si="73"/>
        <v>535948461</v>
      </c>
      <c r="AC174" s="114">
        <f t="shared" si="73"/>
        <v>535011285</v>
      </c>
      <c r="AD174" s="142">
        <f>IF(G174=0,0,AE174/G174)</f>
        <v>0.96969696969696972</v>
      </c>
      <c r="AE174" s="144">
        <f t="shared" ref="AE174:CM174" si="74">SUM(AE158,AE173)</f>
        <v>32</v>
      </c>
      <c r="AF174" s="114">
        <f t="shared" si="74"/>
        <v>9830569</v>
      </c>
      <c r="AG174" s="114">
        <f t="shared" si="74"/>
        <v>23872340</v>
      </c>
      <c r="AH174" s="115">
        <f t="shared" si="74"/>
        <v>2767</v>
      </c>
      <c r="AI174" s="115">
        <f t="shared" si="74"/>
        <v>3204</v>
      </c>
      <c r="AJ174" s="115">
        <f t="shared" si="74"/>
        <v>0</v>
      </c>
      <c r="AK174" s="115">
        <f t="shared" si="74"/>
        <v>114</v>
      </c>
      <c r="AL174" s="114">
        <f t="shared" si="74"/>
        <v>5457036</v>
      </c>
      <c r="AM174" s="114">
        <f t="shared" si="74"/>
        <v>43266</v>
      </c>
      <c r="AN174" s="115">
        <f t="shared" si="74"/>
        <v>0</v>
      </c>
      <c r="AO174" s="115">
        <f t="shared" si="74"/>
        <v>154</v>
      </c>
      <c r="AP174" s="114">
        <f t="shared" si="74"/>
        <v>6269764</v>
      </c>
      <c r="AQ174" s="114">
        <f t="shared" si="74"/>
        <v>299290</v>
      </c>
      <c r="AR174" s="115">
        <f t="shared" si="74"/>
        <v>0</v>
      </c>
      <c r="AS174" s="115">
        <f t="shared" si="74"/>
        <v>0</v>
      </c>
      <c r="AT174" s="114">
        <f t="shared" si="74"/>
        <v>50192</v>
      </c>
      <c r="AU174" s="114">
        <f t="shared" si="74"/>
        <v>0</v>
      </c>
      <c r="AV174" s="115">
        <f t="shared" si="74"/>
        <v>0</v>
      </c>
      <c r="AW174" s="115">
        <f t="shared" si="74"/>
        <v>0</v>
      </c>
      <c r="AX174" s="114">
        <f t="shared" si="74"/>
        <v>0</v>
      </c>
      <c r="AY174" s="114">
        <f t="shared" si="74"/>
        <v>0</v>
      </c>
      <c r="AZ174" s="115">
        <f t="shared" si="74"/>
        <v>0</v>
      </c>
      <c r="BA174" s="115">
        <f t="shared" si="74"/>
        <v>0</v>
      </c>
      <c r="BB174" s="114">
        <f t="shared" si="74"/>
        <v>0</v>
      </c>
      <c r="BC174" s="114">
        <f t="shared" si="74"/>
        <v>0</v>
      </c>
      <c r="BD174" s="115">
        <f t="shared" si="74"/>
        <v>22</v>
      </c>
      <c r="BE174" s="115">
        <f t="shared" si="74"/>
        <v>15</v>
      </c>
      <c r="BF174" s="114">
        <f t="shared" si="74"/>
        <v>1031645</v>
      </c>
      <c r="BG174" s="114">
        <f t="shared" si="74"/>
        <v>201655</v>
      </c>
      <c r="BH174" s="115">
        <f t="shared" si="74"/>
        <v>0</v>
      </c>
      <c r="BI174" s="115">
        <f t="shared" si="74"/>
        <v>24</v>
      </c>
      <c r="BJ174" s="114">
        <f t="shared" si="74"/>
        <v>195928</v>
      </c>
      <c r="BK174" s="114">
        <f t="shared" si="74"/>
        <v>0</v>
      </c>
      <c r="BL174" s="115">
        <f t="shared" si="74"/>
        <v>0</v>
      </c>
      <c r="BM174" s="115">
        <f t="shared" si="74"/>
        <v>0</v>
      </c>
      <c r="BN174" s="114">
        <f t="shared" si="74"/>
        <v>0</v>
      </c>
      <c r="BO174" s="114">
        <f t="shared" si="74"/>
        <v>0</v>
      </c>
      <c r="BP174" s="115">
        <f t="shared" si="74"/>
        <v>0</v>
      </c>
      <c r="BQ174" s="115">
        <f t="shared" si="74"/>
        <v>10</v>
      </c>
      <c r="BR174" s="114">
        <f t="shared" si="74"/>
        <v>1389293</v>
      </c>
      <c r="BS174" s="114">
        <f t="shared" si="74"/>
        <v>0</v>
      </c>
      <c r="BT174" s="115">
        <f t="shared" si="74"/>
        <v>0</v>
      </c>
      <c r="BU174" s="115">
        <f t="shared" si="74"/>
        <v>249</v>
      </c>
      <c r="BV174" s="114">
        <f t="shared" si="74"/>
        <v>7655913</v>
      </c>
      <c r="BW174" s="114">
        <f t="shared" si="74"/>
        <v>7300000</v>
      </c>
      <c r="BX174" s="115">
        <f t="shared" si="74"/>
        <v>0</v>
      </c>
      <c r="BY174" s="115">
        <f t="shared" si="74"/>
        <v>136</v>
      </c>
      <c r="BZ174" s="114">
        <f t="shared" si="74"/>
        <v>380350</v>
      </c>
      <c r="CA174" s="114">
        <f t="shared" si="74"/>
        <v>643594</v>
      </c>
      <c r="CB174" s="115">
        <f t="shared" si="74"/>
        <v>0</v>
      </c>
      <c r="CC174" s="115">
        <f t="shared" si="74"/>
        <v>0</v>
      </c>
      <c r="CD174" s="114">
        <f t="shared" si="74"/>
        <v>0</v>
      </c>
      <c r="CE174" s="114">
        <f t="shared" si="74"/>
        <v>0</v>
      </c>
      <c r="CF174" s="115">
        <f t="shared" si="74"/>
        <v>0</v>
      </c>
      <c r="CG174" s="115">
        <f t="shared" si="74"/>
        <v>0</v>
      </c>
      <c r="CH174" s="114">
        <f t="shared" si="74"/>
        <v>0</v>
      </c>
      <c r="CI174" s="114">
        <f t="shared" si="74"/>
        <v>0</v>
      </c>
      <c r="CJ174" s="115">
        <f t="shared" si="74"/>
        <v>22</v>
      </c>
      <c r="CK174" s="115">
        <f t="shared" si="74"/>
        <v>702</v>
      </c>
      <c r="CL174" s="114">
        <f t="shared" si="74"/>
        <v>22430117</v>
      </c>
      <c r="CM174" s="114">
        <f t="shared" si="74"/>
        <v>8487804</v>
      </c>
      <c r="CN174" s="116"/>
      <c r="CO174" s="116"/>
      <c r="CP174" s="116"/>
      <c r="CQ174" s="116"/>
      <c r="CR174" s="116"/>
      <c r="CS174" s="116"/>
      <c r="CT174" s="110"/>
      <c r="CU174" s="111"/>
      <c r="CV174" s="111"/>
      <c r="CW174" s="110"/>
      <c r="CX174" s="110"/>
      <c r="CY174" s="111"/>
      <c r="CZ174" s="111"/>
      <c r="DA174" s="111"/>
      <c r="DB174" s="114"/>
      <c r="DC174" s="116"/>
      <c r="DD174" s="11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/>
      <c r="OQ174" s="6"/>
      <c r="OR174" s="6"/>
      <c r="OS174" s="6"/>
      <c r="OT174" s="6"/>
      <c r="OU174" s="6"/>
      <c r="OV174" s="6"/>
      <c r="OW174" s="6"/>
      <c r="OX174" s="6"/>
      <c r="OY174" s="6"/>
      <c r="OZ174" s="6"/>
      <c r="PA174" s="6"/>
      <c r="PB174" s="6"/>
      <c r="PC174" s="6"/>
      <c r="PD174" s="6"/>
      <c r="PE174" s="6"/>
      <c r="PF174" s="6"/>
      <c r="PG174" s="6"/>
      <c r="PH174" s="6"/>
      <c r="PI174" s="6"/>
      <c r="PJ174" s="6"/>
      <c r="PK174" s="6"/>
      <c r="PL174" s="6"/>
      <c r="PM174" s="6"/>
      <c r="PN174" s="6"/>
      <c r="PO174" s="6"/>
      <c r="PP174" s="6"/>
      <c r="PQ174" s="6"/>
      <c r="PR174" s="6"/>
      <c r="PS174" s="6"/>
      <c r="PT174" s="6"/>
      <c r="PU174" s="6"/>
      <c r="PV174" s="6"/>
      <c r="PW174" s="6"/>
      <c r="PX174" s="6"/>
      <c r="PY174" s="6"/>
      <c r="PZ174" s="6"/>
      <c r="QA174" s="6"/>
      <c r="QB174" s="6"/>
      <c r="QC174" s="6"/>
      <c r="QD174" s="6"/>
      <c r="QE174" s="6"/>
      <c r="QF174" s="6"/>
      <c r="QG174" s="6"/>
      <c r="QH174" s="6"/>
      <c r="QI174" s="6"/>
      <c r="QJ174" s="6"/>
      <c r="QK174" s="6"/>
      <c r="QL174" s="6"/>
      <c r="QM174" s="6"/>
      <c r="QN174" s="6"/>
      <c r="QO174" s="6"/>
      <c r="QP174" s="6"/>
      <c r="QQ174" s="6"/>
      <c r="QR174" s="6"/>
      <c r="QS174" s="6"/>
      <c r="QT174" s="6"/>
      <c r="QU174" s="6"/>
      <c r="QV174" s="6"/>
      <c r="QW174" s="6"/>
      <c r="QX174" s="6"/>
      <c r="QY174" s="6"/>
      <c r="QZ174" s="6"/>
      <c r="RA174" s="6"/>
      <c r="RB174" s="6"/>
      <c r="RC174" s="6"/>
      <c r="RD174" s="6"/>
      <c r="RE174" s="6"/>
      <c r="RF174" s="6"/>
      <c r="RG174" s="6"/>
      <c r="RH174" s="6"/>
      <c r="RI174" s="6"/>
      <c r="RJ174" s="6"/>
      <c r="RK174" s="6"/>
      <c r="RL174" s="6"/>
      <c r="RM174" s="6"/>
      <c r="RN174" s="6"/>
      <c r="RO174" s="6"/>
      <c r="RP174" s="6"/>
      <c r="RQ174" s="6"/>
      <c r="RR174" s="6"/>
      <c r="RS174" s="6"/>
      <c r="RT174" s="6"/>
      <c r="RU174" s="6"/>
      <c r="RV174" s="6"/>
      <c r="RW174" s="6"/>
      <c r="RX174" s="6"/>
      <c r="RY174" s="6"/>
      <c r="RZ174" s="6"/>
      <c r="SA174" s="6"/>
      <c r="SB174" s="6"/>
      <c r="SC174" s="6"/>
      <c r="SD174" s="6"/>
      <c r="SE174" s="6"/>
      <c r="SF174" s="6"/>
      <c r="SG174" s="6"/>
      <c r="SH174" s="6"/>
      <c r="SI174" s="6"/>
      <c r="SJ174" s="6"/>
      <c r="SK174" s="6"/>
      <c r="SL174" s="6"/>
      <c r="SM174" s="6"/>
      <c r="SN174" s="6"/>
      <c r="SO174" s="6"/>
      <c r="SP174" s="6"/>
      <c r="SQ174" s="6"/>
      <c r="SR174" s="6"/>
      <c r="SS174" s="6"/>
      <c r="ST174" s="6"/>
      <c r="SU174" s="6"/>
      <c r="SV174" s="6"/>
      <c r="SW174" s="6"/>
      <c r="SX174" s="6"/>
      <c r="SY174" s="6"/>
      <c r="SZ174" s="6"/>
      <c r="TA174" s="6"/>
      <c r="TB174" s="6"/>
      <c r="TC174" s="6"/>
      <c r="TD174" s="6"/>
      <c r="TE174" s="6"/>
      <c r="TF174" s="6"/>
      <c r="TG174" s="6"/>
      <c r="TH174" s="6"/>
      <c r="TI174" s="6"/>
      <c r="TJ174" s="6"/>
      <c r="TK174" s="6"/>
      <c r="TL174" s="6"/>
      <c r="TM174" s="6"/>
      <c r="TN174" s="6"/>
      <c r="TO174" s="6"/>
      <c r="TP174" s="6"/>
      <c r="TQ174" s="6"/>
      <c r="TR174" s="6"/>
      <c r="TS174" s="6"/>
      <c r="TT174" s="6"/>
      <c r="TU174" s="6"/>
      <c r="TV174" s="6"/>
      <c r="TW174" s="6"/>
      <c r="TX174" s="6"/>
      <c r="TY174" s="6"/>
      <c r="TZ174" s="6"/>
      <c r="UA174" s="6"/>
      <c r="UB174" s="6"/>
      <c r="UC174" s="6"/>
      <c r="UD174" s="6"/>
      <c r="UE174" s="6"/>
      <c r="UF174" s="6"/>
      <c r="UG174" s="6"/>
      <c r="UH174" s="6"/>
      <c r="UI174" s="6"/>
      <c r="UJ174" s="6"/>
      <c r="UK174" s="6"/>
      <c r="UL174" s="6"/>
      <c r="UM174" s="6"/>
      <c r="UN174" s="6"/>
      <c r="UO174" s="6"/>
      <c r="UP174" s="6"/>
      <c r="UQ174" s="6"/>
      <c r="UR174" s="6"/>
      <c r="US174" s="6"/>
      <c r="UT174" s="6"/>
      <c r="UU174" s="6"/>
      <c r="UV174" s="6"/>
      <c r="UW174" s="6"/>
      <c r="UX174" s="6"/>
      <c r="UY174" s="6"/>
      <c r="UZ174" s="6"/>
      <c r="VA174" s="6"/>
      <c r="VB174" s="6"/>
      <c r="VC174" s="6"/>
      <c r="VD174" s="6"/>
      <c r="VE174" s="6"/>
      <c r="VF174" s="6"/>
      <c r="VG174" s="6"/>
      <c r="VH174" s="6"/>
      <c r="VI174" s="6"/>
      <c r="VJ174" s="6"/>
      <c r="VK174" s="6"/>
      <c r="VL174" s="6"/>
      <c r="VM174" s="6"/>
      <c r="VN174" s="6"/>
      <c r="VO174" s="6"/>
      <c r="VP174" s="6"/>
      <c r="VQ174" s="6"/>
      <c r="VR174" s="6"/>
      <c r="VS174" s="6"/>
      <c r="VT174" s="6"/>
      <c r="VU174" s="6"/>
      <c r="VV174" s="6"/>
      <c r="VW174" s="6"/>
      <c r="VX174" s="6"/>
      <c r="VY174" s="6"/>
      <c r="VZ174" s="6"/>
      <c r="WA174" s="6"/>
      <c r="WB174" s="6"/>
      <c r="WC174" s="6"/>
      <c r="WD174" s="6"/>
      <c r="WE174" s="6"/>
      <c r="WF174" s="6"/>
      <c r="WG174" s="6"/>
      <c r="WH174" s="6"/>
      <c r="WI174" s="6"/>
      <c r="WJ174" s="6"/>
      <c r="WK174" s="6"/>
      <c r="WL174" s="6"/>
      <c r="WM174" s="6"/>
      <c r="WN174" s="6"/>
      <c r="WO174" s="6"/>
      <c r="WP174" s="6"/>
      <c r="WQ174" s="6"/>
      <c r="WR174" s="6"/>
      <c r="WS174" s="6"/>
      <c r="WT174" s="6"/>
      <c r="WU174" s="6"/>
      <c r="WV174" s="6"/>
      <c r="WW174" s="6"/>
      <c r="WX174" s="6"/>
      <c r="WY174" s="6"/>
      <c r="WZ174" s="6"/>
      <c r="XA174" s="6"/>
      <c r="XB174" s="6"/>
      <c r="XC174" s="6"/>
      <c r="XD174" s="6"/>
      <c r="XE174" s="6"/>
      <c r="XF174" s="6"/>
      <c r="XG174" s="6"/>
      <c r="XH174" s="6"/>
      <c r="XI174" s="6"/>
      <c r="XJ174" s="6"/>
      <c r="XK174" s="6"/>
      <c r="XL174" s="6"/>
      <c r="XM174" s="6"/>
      <c r="XN174" s="6"/>
      <c r="XO174" s="6"/>
      <c r="XP174" s="6"/>
      <c r="XQ174" s="6"/>
      <c r="XR174" s="6"/>
      <c r="XS174" s="6"/>
      <c r="XT174" s="6"/>
      <c r="XU174" s="6"/>
      <c r="XV174" s="6"/>
      <c r="XW174" s="6"/>
      <c r="XX174" s="6"/>
      <c r="XY174" s="6"/>
      <c r="XZ174" s="6"/>
      <c r="YA174" s="6"/>
      <c r="YB174" s="6"/>
      <c r="YC174" s="6"/>
      <c r="YD174" s="6"/>
      <c r="YE174" s="6"/>
      <c r="YF174" s="6"/>
      <c r="YG174" s="6"/>
      <c r="YH174" s="6"/>
      <c r="YI174" s="6"/>
      <c r="YJ174" s="6"/>
      <c r="YK174" s="6"/>
      <c r="YL174" s="6"/>
      <c r="YM174" s="6"/>
      <c r="YN174" s="6"/>
      <c r="YO174" s="6"/>
      <c r="YP174" s="6"/>
      <c r="YQ174" s="6"/>
      <c r="YR174" s="6"/>
      <c r="YS174" s="6"/>
      <c r="YT174" s="6"/>
      <c r="YU174" s="6"/>
      <c r="YV174" s="6"/>
      <c r="YW174" s="6"/>
      <c r="YX174" s="6"/>
      <c r="YY174" s="6"/>
      <c r="YZ174" s="6"/>
      <c r="ZA174" s="6"/>
      <c r="ZB174" s="6"/>
      <c r="ZC174" s="6"/>
      <c r="ZD174" s="6"/>
      <c r="ZE174" s="6"/>
      <c r="ZF174" s="6"/>
      <c r="ZG174" s="6"/>
      <c r="ZH174" s="6"/>
      <c r="ZI174" s="6"/>
      <c r="ZJ174" s="6"/>
      <c r="ZK174" s="6"/>
      <c r="ZL174" s="6"/>
      <c r="ZM174" s="6"/>
      <c r="ZN174" s="6"/>
      <c r="ZO174" s="6"/>
      <c r="ZP174" s="6"/>
      <c r="ZQ174" s="6"/>
      <c r="ZR174" s="6"/>
      <c r="ZS174" s="6"/>
      <c r="ZT174" s="6"/>
      <c r="ZU174" s="6"/>
      <c r="ZV174" s="6"/>
      <c r="ZW174" s="6"/>
      <c r="ZX174" s="6"/>
      <c r="ZY174" s="6"/>
      <c r="ZZ174" s="6"/>
      <c r="AAA174" s="6"/>
      <c r="AAB174" s="6"/>
      <c r="AAC174" s="6"/>
      <c r="AAD174" s="6"/>
      <c r="AAE174" s="6"/>
      <c r="AAF174" s="6"/>
      <c r="AAG174" s="6"/>
      <c r="AAH174" s="6"/>
      <c r="AAI174" s="6"/>
      <c r="AAJ174" s="6"/>
      <c r="AAK174" s="6"/>
      <c r="AAL174" s="6"/>
      <c r="AAM174" s="6"/>
      <c r="AAN174" s="6"/>
      <c r="AAO174" s="6"/>
      <c r="AAP174" s="6"/>
      <c r="AAQ174" s="6"/>
      <c r="AAR174" s="6"/>
      <c r="AAS174" s="6"/>
      <c r="AAT174" s="6"/>
      <c r="AAU174" s="6"/>
      <c r="AAV174" s="6"/>
      <c r="AAW174" s="6"/>
      <c r="AAX174" s="6"/>
      <c r="AAY174" s="6"/>
      <c r="AAZ174" s="6"/>
      <c r="ABA174" s="6"/>
      <c r="ABB174" s="6"/>
      <c r="ABC174" s="6"/>
      <c r="ABD174" s="6"/>
      <c r="ABE174" s="6"/>
      <c r="ABF174" s="6"/>
      <c r="ABG174" s="6"/>
      <c r="ABH174" s="6"/>
      <c r="ABI174" s="6"/>
      <c r="ABJ174" s="6"/>
      <c r="ABK174" s="6"/>
      <c r="ABL174" s="6"/>
      <c r="ABM174" s="6"/>
      <c r="ABN174" s="6"/>
      <c r="ABO174" s="6"/>
      <c r="ABP174" s="6"/>
      <c r="ABQ174" s="6"/>
      <c r="ABR174" s="6"/>
      <c r="ABS174" s="6"/>
      <c r="ABT174" s="6"/>
      <c r="ABU174" s="6"/>
      <c r="ABV174" s="6"/>
      <c r="ABW174" s="6"/>
      <c r="ABX174" s="6"/>
      <c r="ABY174" s="6"/>
      <c r="ABZ174" s="6"/>
      <c r="ACA174" s="6"/>
      <c r="ACB174" s="6"/>
      <c r="ACC174" s="6"/>
      <c r="ACD174" s="6"/>
      <c r="ACE174" s="6"/>
      <c r="ACF174" s="6"/>
      <c r="ACG174" s="6"/>
      <c r="ACH174" s="6"/>
      <c r="ACI174" s="6"/>
      <c r="ACJ174" s="6"/>
      <c r="ACK174" s="6"/>
      <c r="ACL174" s="6"/>
      <c r="ACM174" s="6"/>
      <c r="ACN174" s="6"/>
      <c r="ACO174" s="6"/>
      <c r="ACP174" s="6"/>
      <c r="ACQ174" s="6"/>
      <c r="ACR174" s="6"/>
      <c r="ACS174" s="6"/>
      <c r="ACT174" s="6"/>
      <c r="ACU174" s="6"/>
      <c r="ACV174" s="6"/>
      <c r="ACW174" s="6"/>
      <c r="ACX174" s="6"/>
      <c r="ACY174" s="6"/>
      <c r="ACZ174" s="6"/>
      <c r="ADA174" s="6"/>
      <c r="ADB174" s="6"/>
      <c r="ADC174" s="6"/>
      <c r="ADD174" s="6"/>
      <c r="ADE174" s="6"/>
      <c r="ADF174" s="6"/>
      <c r="ADG174" s="6"/>
      <c r="ADH174" s="6"/>
      <c r="ADI174" s="6"/>
      <c r="ADJ174" s="6"/>
      <c r="ADK174" s="6"/>
      <c r="ADL174" s="6"/>
      <c r="ADM174" s="6"/>
      <c r="ADN174" s="6"/>
      <c r="ADO174" s="6"/>
      <c r="ADP174" s="6"/>
      <c r="ADQ174" s="6"/>
      <c r="ADR174" s="6"/>
      <c r="ADS174" s="6"/>
      <c r="ADT174" s="6"/>
      <c r="ADU174" s="6"/>
      <c r="ADV174" s="6"/>
      <c r="ADW174" s="6"/>
      <c r="ADX174" s="6"/>
      <c r="ADY174" s="6"/>
      <c r="ADZ174" s="6"/>
      <c r="AEA174" s="6"/>
      <c r="AEB174" s="6"/>
      <c r="AEC174" s="6"/>
      <c r="AED174" s="6"/>
      <c r="AEE174" s="6"/>
      <c r="AEF174" s="6"/>
      <c r="AEG174" s="6"/>
      <c r="AEH174" s="6"/>
      <c r="AEI174" s="6"/>
      <c r="AEJ174" s="6"/>
      <c r="AEK174" s="6"/>
      <c r="AEL174" s="6"/>
      <c r="AEM174" s="6"/>
      <c r="AEN174" s="6"/>
      <c r="AEO174" s="6"/>
      <c r="AEP174" s="6"/>
      <c r="AEQ174" s="6"/>
      <c r="AER174" s="6"/>
      <c r="AES174" s="6"/>
      <c r="AET174" s="6"/>
      <c r="AEU174" s="6"/>
      <c r="AEV174" s="6"/>
      <c r="AEW174" s="6"/>
      <c r="AEX174" s="6"/>
      <c r="AEY174" s="6"/>
      <c r="AEZ174" s="6"/>
      <c r="AFA174" s="6"/>
      <c r="AFB174" s="6"/>
      <c r="AFC174" s="6"/>
      <c r="AFD174" s="6"/>
      <c r="AFE174" s="6"/>
      <c r="AFF174" s="6"/>
      <c r="AFG174" s="6"/>
      <c r="AFH174" s="6"/>
      <c r="AFI174" s="6"/>
      <c r="AFJ174" s="6"/>
      <c r="AFK174" s="6"/>
      <c r="AFL174" s="6"/>
      <c r="AFM174" s="6"/>
      <c r="AFN174" s="6"/>
      <c r="AFO174" s="6"/>
      <c r="AFP174" s="6"/>
      <c r="AFQ174" s="6"/>
      <c r="AFR174" s="6"/>
      <c r="AFS174" s="6"/>
      <c r="AFT174" s="6"/>
      <c r="AFU174" s="6"/>
      <c r="AFV174" s="6"/>
      <c r="AFW174" s="6"/>
      <c r="AFX174" s="6"/>
      <c r="AFY174" s="6"/>
      <c r="AFZ174" s="6"/>
      <c r="AGA174" s="6"/>
      <c r="AGB174" s="6"/>
      <c r="AGC174" s="6"/>
      <c r="AGD174" s="6"/>
      <c r="AGE174" s="6"/>
      <c r="AGF174" s="6"/>
      <c r="AGG174" s="6"/>
      <c r="AGH174" s="6"/>
      <c r="AGI174" s="6"/>
      <c r="AGJ174" s="6"/>
      <c r="AGK174" s="6"/>
      <c r="AGL174" s="6"/>
      <c r="AGM174" s="6"/>
      <c r="AGN174" s="6"/>
      <c r="AGO174" s="6"/>
      <c r="AGP174" s="6"/>
      <c r="AGQ174" s="6"/>
      <c r="AGR174" s="6"/>
      <c r="AGS174" s="6"/>
      <c r="AGT174" s="6"/>
      <c r="AGU174" s="6"/>
      <c r="AGV174" s="6"/>
      <c r="AGW174" s="6"/>
      <c r="AGX174" s="6"/>
      <c r="AGY174" s="6"/>
      <c r="AGZ174" s="6"/>
      <c r="AHA174" s="6"/>
      <c r="AHB174" s="6"/>
      <c r="AHC174" s="6"/>
      <c r="AHD174" s="6"/>
      <c r="AHE174" s="6"/>
      <c r="AHF174" s="6"/>
      <c r="AHG174" s="6"/>
      <c r="AHH174" s="6"/>
      <c r="AHI174" s="6"/>
      <c r="AHJ174" s="6"/>
      <c r="AHK174" s="6"/>
      <c r="AHL174" s="6"/>
      <c r="AHM174" s="6"/>
      <c r="AHN174" s="6"/>
      <c r="AHO174" s="6"/>
      <c r="AHP174" s="6"/>
      <c r="AHQ174" s="6"/>
      <c r="AHR174" s="6"/>
      <c r="AHS174" s="6"/>
      <c r="AHT174" s="6"/>
      <c r="AHU174" s="6"/>
      <c r="AHV174" s="6"/>
      <c r="AHW174" s="6"/>
      <c r="AHX174" s="6"/>
      <c r="AHY174" s="6"/>
      <c r="AHZ174" s="6"/>
      <c r="AIA174" s="6"/>
      <c r="AIB174" s="6"/>
      <c r="AIC174" s="6"/>
      <c r="AID174" s="6"/>
      <c r="AIE174" s="6"/>
      <c r="AIF174" s="6"/>
      <c r="AIG174" s="6"/>
      <c r="AIH174" s="6"/>
      <c r="AII174" s="6"/>
      <c r="AIJ174" s="6"/>
      <c r="AIK174" s="6"/>
      <c r="AIL174" s="6"/>
      <c r="AIM174" s="6"/>
      <c r="AIN174" s="6"/>
      <c r="AIO174" s="6"/>
      <c r="AIP174" s="6"/>
      <c r="AIQ174" s="6"/>
      <c r="AIR174" s="6"/>
      <c r="AIS174" s="6"/>
      <c r="AIT174" s="6"/>
      <c r="AIU174" s="6"/>
      <c r="AIV174" s="6"/>
      <c r="AIW174" s="6"/>
      <c r="AIX174" s="6"/>
      <c r="AIY174" s="6"/>
      <c r="AIZ174" s="6"/>
      <c r="AJA174" s="6"/>
      <c r="AJB174" s="6"/>
      <c r="AJC174" s="6"/>
      <c r="AJD174" s="6"/>
      <c r="AJE174" s="6"/>
      <c r="AJF174" s="6"/>
      <c r="AJG174" s="6"/>
      <c r="AJH174" s="6"/>
      <c r="AJI174" s="6"/>
      <c r="AJJ174" s="6"/>
      <c r="AJK174" s="6"/>
      <c r="AJL174" s="6"/>
      <c r="AJM174" s="6"/>
      <c r="AJN174" s="6"/>
      <c r="AJO174" s="6"/>
      <c r="AJP174" s="6"/>
      <c r="AJQ174" s="6"/>
      <c r="AJR174" s="6"/>
      <c r="AJS174" s="6"/>
      <c r="AJT174" s="6"/>
      <c r="AJU174" s="6"/>
      <c r="AJV174" s="6"/>
      <c r="AJW174" s="6"/>
      <c r="AJX174" s="6"/>
      <c r="AJY174" s="6"/>
      <c r="AJZ174" s="6"/>
      <c r="AKA174" s="6"/>
      <c r="AKB174" s="6"/>
      <c r="AKC174" s="6"/>
      <c r="AKD174" s="6"/>
      <c r="AKE174" s="6"/>
      <c r="AKF174" s="6"/>
      <c r="AKG174" s="6"/>
      <c r="AKH174" s="6"/>
      <c r="AKI174" s="6"/>
      <c r="AKJ174" s="6"/>
      <c r="AKK174" s="6"/>
      <c r="AKL174" s="6"/>
      <c r="AKM174" s="6"/>
      <c r="AKN174" s="6"/>
      <c r="AKO174" s="6"/>
      <c r="AKP174" s="6"/>
      <c r="AKQ174" s="6"/>
      <c r="AKR174" s="6"/>
      <c r="AKS174" s="6"/>
      <c r="AKT174" s="6"/>
      <c r="AKU174" s="6"/>
      <c r="AKV174" s="6"/>
      <c r="AKW174" s="6"/>
      <c r="AKX174" s="6"/>
      <c r="AKY174" s="6"/>
      <c r="AKZ174" s="6"/>
      <c r="ALA174" s="6"/>
      <c r="ALB174" s="6"/>
      <c r="ALC174" s="6"/>
      <c r="ALD174" s="6"/>
      <c r="ALE174" s="6"/>
      <c r="ALF174" s="6"/>
      <c r="ALG174" s="6"/>
      <c r="ALH174" s="6"/>
      <c r="ALI174" s="6"/>
      <c r="ALJ174" s="6"/>
      <c r="ALK174" s="6"/>
      <c r="ALL174" s="6"/>
      <c r="ALM174" s="6"/>
      <c r="ALN174" s="6"/>
      <c r="ALO174" s="6"/>
      <c r="ALP174" s="6"/>
      <c r="ALQ174" s="6"/>
      <c r="ALR174" s="6"/>
      <c r="ALS174" s="6"/>
      <c r="ALT174" s="6"/>
      <c r="ALU174" s="6"/>
      <c r="ALV174" s="6"/>
      <c r="ALW174" s="6"/>
      <c r="ALX174" s="6"/>
      <c r="ALY174" s="6"/>
      <c r="ALZ174" s="6"/>
      <c r="AMA174" s="6"/>
      <c r="AMB174" s="6"/>
      <c r="AMC174" s="6"/>
      <c r="AMD174" s="6"/>
      <c r="AME174" s="6"/>
      <c r="AMF174" s="6"/>
      <c r="AMG174" s="6"/>
      <c r="AMH174" s="6"/>
      <c r="AMI174" s="6"/>
      <c r="AMJ174" s="6"/>
      <c r="AMK174" s="6"/>
      <c r="AML174" s="6"/>
      <c r="AMM174" s="6"/>
      <c r="AMN174" s="6"/>
      <c r="AMO174" s="6"/>
      <c r="AMP174" s="6"/>
      <c r="AMQ174" s="6"/>
      <c r="AMR174" s="6"/>
      <c r="AMS174" s="6"/>
      <c r="AMT174" s="6"/>
      <c r="AMU174" s="6"/>
      <c r="AMV174" s="6"/>
      <c r="AMW174" s="6"/>
      <c r="AMX174" s="6"/>
      <c r="AMY174" s="6"/>
      <c r="AMZ174" s="6"/>
      <c r="ANA174" s="6"/>
      <c r="ANB174" s="6"/>
      <c r="ANC174" s="6"/>
      <c r="AND174" s="6"/>
      <c r="ANE174" s="6"/>
      <c r="ANF174" s="6"/>
      <c r="ANG174" s="6"/>
      <c r="ANH174" s="6"/>
      <c r="ANI174" s="6"/>
      <c r="ANJ174" s="6"/>
      <c r="ANK174" s="6"/>
      <c r="ANL174" s="6"/>
      <c r="ANM174" s="6"/>
      <c r="ANN174" s="6"/>
      <c r="ANO174" s="6"/>
      <c r="ANP174" s="6"/>
      <c r="ANQ174" s="6"/>
      <c r="ANR174" s="6"/>
      <c r="ANS174" s="6"/>
      <c r="ANT174" s="6"/>
      <c r="ANU174" s="6"/>
      <c r="ANV174" s="6"/>
      <c r="ANW174" s="6"/>
      <c r="ANX174" s="6"/>
      <c r="ANY174" s="6"/>
      <c r="ANZ174" s="6"/>
      <c r="AOA174" s="6"/>
      <c r="AOB174" s="6"/>
      <c r="AOC174" s="6"/>
      <c r="AOD174" s="6"/>
      <c r="AOE174" s="6"/>
      <c r="AOF174" s="6"/>
      <c r="AOG174" s="6"/>
      <c r="AOH174" s="6"/>
      <c r="AOI174" s="6"/>
      <c r="AOJ174" s="6"/>
      <c r="AOK174" s="6"/>
      <c r="AOL174" s="6"/>
      <c r="AOM174" s="6"/>
      <c r="AON174" s="6"/>
      <c r="AOO174" s="6"/>
      <c r="AOP174" s="6"/>
      <c r="AOQ174" s="6"/>
      <c r="AOR174" s="6"/>
      <c r="AOS174" s="6"/>
      <c r="AOT174" s="6"/>
      <c r="AOU174" s="6"/>
      <c r="AOV174" s="6"/>
      <c r="AOW174" s="6"/>
      <c r="AOX174" s="6"/>
      <c r="AOY174" s="6"/>
      <c r="AOZ174" s="6"/>
      <c r="APA174" s="6"/>
      <c r="APB174" s="6"/>
      <c r="APC174" s="6"/>
      <c r="APD174" s="6"/>
      <c r="APE174" s="6"/>
      <c r="APF174" s="6"/>
      <c r="APG174" s="6"/>
      <c r="APH174" s="6"/>
      <c r="API174" s="6"/>
      <c r="APJ174" s="6"/>
      <c r="APK174" s="6"/>
      <c r="APL174" s="6"/>
      <c r="APM174" s="6"/>
      <c r="APN174" s="6"/>
      <c r="APO174" s="6"/>
      <c r="APP174" s="6"/>
      <c r="APQ174" s="6"/>
      <c r="APR174" s="6"/>
      <c r="APS174" s="6"/>
      <c r="APT174" s="6"/>
      <c r="APU174" s="6"/>
      <c r="APV174" s="6"/>
      <c r="APW174" s="6"/>
      <c r="APX174" s="6"/>
      <c r="APY174" s="6"/>
      <c r="APZ174" s="6"/>
      <c r="AQA174" s="6"/>
      <c r="AQB174" s="6"/>
      <c r="AQC174" s="6"/>
      <c r="AQD174" s="6"/>
      <c r="AQE174" s="6"/>
      <c r="AQF174" s="6"/>
      <c r="AQG174" s="6"/>
      <c r="AQH174" s="6"/>
      <c r="AQI174" s="6"/>
      <c r="AQJ174" s="6"/>
      <c r="AQK174" s="6"/>
      <c r="AQL174" s="6"/>
      <c r="AQM174" s="6"/>
      <c r="AQN174" s="6"/>
      <c r="AQO174" s="6"/>
      <c r="AQP174" s="6"/>
      <c r="AQQ174" s="6"/>
      <c r="AQR174" s="6"/>
      <c r="AQS174" s="6"/>
      <c r="AQT174" s="6"/>
      <c r="AQU174" s="6"/>
      <c r="AQV174" s="6"/>
      <c r="AQW174" s="6"/>
      <c r="AQX174" s="6"/>
      <c r="AQY174" s="6"/>
      <c r="AQZ174" s="6"/>
      <c r="ARA174" s="6"/>
      <c r="ARB174" s="6"/>
      <c r="ARC174" s="6"/>
      <c r="ARD174" s="6"/>
      <c r="ARE174" s="6"/>
      <c r="ARF174" s="6"/>
      <c r="ARG174" s="6"/>
      <c r="ARH174" s="6"/>
      <c r="ARI174" s="6"/>
      <c r="ARJ174" s="6"/>
      <c r="ARK174" s="6"/>
      <c r="ARL174" s="6"/>
      <c r="ARM174" s="6"/>
      <c r="ARN174" s="6"/>
      <c r="ARO174" s="6"/>
      <c r="ARP174" s="6"/>
      <c r="ARQ174" s="6"/>
      <c r="ARR174" s="6"/>
      <c r="ARS174" s="6"/>
      <c r="ART174" s="6"/>
      <c r="ARU174" s="6"/>
      <c r="ARV174" s="6"/>
      <c r="ARW174" s="6"/>
      <c r="ARX174" s="6"/>
      <c r="ARY174" s="6"/>
      <c r="ARZ174" s="6"/>
      <c r="ASA174" s="6"/>
      <c r="ASB174" s="6"/>
      <c r="ASC174" s="6"/>
      <c r="ASD174" s="6"/>
      <c r="ASE174" s="6"/>
      <c r="ASF174" s="6"/>
      <c r="ASG174" s="6"/>
      <c r="ASH174" s="6"/>
      <c r="ASI174" s="6"/>
      <c r="ASJ174" s="6"/>
      <c r="ASK174" s="6"/>
      <c r="ASL174" s="6"/>
      <c r="ASM174" s="6"/>
      <c r="ASN174" s="6"/>
      <c r="ASO174" s="6"/>
      <c r="ASP174" s="6"/>
      <c r="ASQ174" s="6"/>
      <c r="ASR174" s="6"/>
      <c r="ASS174" s="6"/>
      <c r="AST174" s="6"/>
      <c r="ASU174" s="6"/>
      <c r="ASV174" s="6"/>
      <c r="ASW174" s="6"/>
      <c r="ASX174" s="6"/>
      <c r="ASY174" s="6"/>
      <c r="ASZ174" s="6"/>
      <c r="ATA174" s="6"/>
      <c r="ATB174" s="6"/>
      <c r="ATC174" s="6"/>
      <c r="ATD174" s="6"/>
      <c r="ATE174" s="6"/>
      <c r="ATF174" s="6"/>
      <c r="ATG174" s="6"/>
      <c r="ATH174" s="6"/>
      <c r="ATI174" s="6"/>
      <c r="ATJ174" s="6"/>
      <c r="ATK174" s="6"/>
      <c r="ATL174" s="6"/>
      <c r="ATM174" s="6"/>
      <c r="ATN174" s="6"/>
      <c r="ATO174" s="6"/>
      <c r="ATP174" s="6"/>
      <c r="ATQ174" s="6"/>
      <c r="ATR174" s="6"/>
      <c r="ATS174" s="6"/>
      <c r="ATT174" s="6"/>
      <c r="ATU174" s="6"/>
      <c r="ATV174" s="6"/>
      <c r="ATW174" s="6"/>
      <c r="ATX174" s="6"/>
      <c r="ATY174" s="6"/>
      <c r="ATZ174" s="6"/>
      <c r="AUA174" s="6"/>
      <c r="AUB174" s="6"/>
      <c r="AUC174" s="6"/>
      <c r="AUD174" s="6"/>
      <c r="AUE174" s="6"/>
      <c r="AUF174" s="6"/>
      <c r="AUG174" s="6"/>
      <c r="AUH174" s="6"/>
      <c r="AUI174" s="6"/>
      <c r="AUJ174" s="6"/>
      <c r="AUK174" s="6"/>
      <c r="AUL174" s="6"/>
      <c r="AUM174" s="6"/>
      <c r="AUN174" s="6"/>
      <c r="AUO174" s="6"/>
      <c r="AUP174" s="6"/>
      <c r="AUQ174" s="6"/>
      <c r="AUR174" s="6"/>
      <c r="AUS174" s="6"/>
      <c r="AUT174" s="6"/>
      <c r="AUU174" s="6"/>
      <c r="AUV174" s="6"/>
      <c r="AUW174" s="6"/>
      <c r="AUX174" s="6"/>
      <c r="AUY174" s="6"/>
      <c r="AUZ174" s="6"/>
      <c r="AVA174" s="6"/>
      <c r="AVB174" s="6"/>
      <c r="AVC174" s="6"/>
      <c r="AVD174" s="6"/>
      <c r="AVE174" s="6"/>
      <c r="AVF174" s="6"/>
      <c r="AVG174" s="6"/>
      <c r="AVH174" s="6"/>
      <c r="AVI174" s="6"/>
      <c r="AVJ174" s="6"/>
      <c r="AVK174" s="6"/>
      <c r="AVL174" s="6"/>
      <c r="AVM174" s="6"/>
      <c r="AVN174" s="6"/>
      <c r="AVO174" s="6"/>
      <c r="AVP174" s="6"/>
      <c r="AVQ174" s="6"/>
      <c r="AVR174" s="6"/>
      <c r="AVS174" s="6"/>
      <c r="AVT174" s="6"/>
      <c r="AVU174" s="6"/>
      <c r="AVV174" s="6"/>
      <c r="AVW174" s="6"/>
      <c r="AVX174" s="6"/>
      <c r="AVY174" s="6"/>
      <c r="AVZ174" s="6"/>
      <c r="AWA174" s="6"/>
      <c r="AWB174" s="6"/>
      <c r="AWC174" s="6"/>
      <c r="AWD174" s="6"/>
      <c r="AWE174" s="6"/>
      <c r="AWF174" s="6"/>
      <c r="AWG174" s="6"/>
      <c r="AWH174" s="6"/>
      <c r="AWI174" s="6"/>
      <c r="AWJ174" s="6"/>
      <c r="AWK174" s="6"/>
      <c r="AWL174" s="6"/>
      <c r="AWM174" s="6"/>
      <c r="AWN174" s="6"/>
      <c r="AWO174" s="6"/>
      <c r="AWP174" s="6"/>
      <c r="AWQ174" s="6"/>
      <c r="AWR174" s="6"/>
      <c r="AWS174" s="6"/>
      <c r="AWT174" s="6"/>
      <c r="AWU174" s="6"/>
      <c r="AWV174" s="6"/>
      <c r="AWW174" s="6"/>
      <c r="AWX174" s="6"/>
      <c r="AWY174" s="6"/>
      <c r="AWZ174" s="6"/>
      <c r="AXA174" s="6"/>
      <c r="AXB174" s="6"/>
      <c r="AXC174" s="6"/>
      <c r="AXD174" s="6"/>
      <c r="AXE174" s="6"/>
      <c r="AXF174" s="6"/>
      <c r="AXG174" s="6"/>
      <c r="AXH174" s="6"/>
      <c r="AXI174" s="6"/>
      <c r="AXJ174" s="6"/>
      <c r="AXK174" s="6"/>
      <c r="AXL174" s="6"/>
      <c r="AXM174" s="6"/>
      <c r="AXN174" s="6"/>
      <c r="AXO174" s="6"/>
      <c r="AXP174" s="6"/>
      <c r="AXQ174" s="6"/>
      <c r="AXR174" s="6"/>
      <c r="AXS174" s="6"/>
      <c r="AXT174" s="6"/>
      <c r="AXU174" s="6"/>
      <c r="AXV174" s="6"/>
      <c r="AXW174" s="6"/>
      <c r="AXX174" s="6"/>
      <c r="AXY174" s="6"/>
      <c r="AXZ174" s="6"/>
      <c r="AYA174" s="6"/>
      <c r="AYB174" s="6"/>
      <c r="AYC174" s="6"/>
      <c r="AYD174" s="6"/>
      <c r="AYE174" s="6"/>
      <c r="AYF174" s="6"/>
      <c r="AYG174" s="6"/>
      <c r="AYH174" s="6"/>
      <c r="AYI174" s="6"/>
      <c r="AYJ174" s="6"/>
      <c r="AYK174" s="6"/>
      <c r="AYL174" s="6"/>
      <c r="AYM174" s="6"/>
      <c r="AYN174" s="6"/>
      <c r="AYO174" s="6"/>
      <c r="AYP174" s="6"/>
      <c r="AYQ174" s="6"/>
      <c r="AYR174" s="6"/>
      <c r="AYS174" s="6"/>
      <c r="AYT174" s="6"/>
      <c r="AYU174" s="6"/>
      <c r="AYV174" s="6"/>
      <c r="AYW174" s="6"/>
      <c r="AYX174" s="6"/>
      <c r="AYY174" s="6"/>
      <c r="AYZ174" s="6"/>
      <c r="AZA174" s="6"/>
      <c r="AZB174" s="6"/>
      <c r="AZC174" s="6"/>
      <c r="AZD174" s="6"/>
      <c r="AZE174" s="6"/>
      <c r="AZF174" s="6"/>
      <c r="AZG174" s="6"/>
      <c r="AZH174" s="6"/>
      <c r="AZI174" s="6"/>
      <c r="AZJ174" s="6"/>
      <c r="AZK174" s="6"/>
      <c r="AZL174" s="6"/>
      <c r="AZM174" s="6"/>
      <c r="AZN174" s="6"/>
      <c r="AZO174" s="6"/>
      <c r="AZP174" s="6"/>
      <c r="AZQ174" s="6"/>
      <c r="AZR174" s="6"/>
      <c r="AZS174" s="6"/>
      <c r="AZT174" s="6"/>
      <c r="AZU174" s="6"/>
      <c r="AZV174" s="6"/>
      <c r="AZW174" s="6"/>
      <c r="AZX174" s="6"/>
      <c r="AZY174" s="6"/>
      <c r="AZZ174" s="6"/>
      <c r="BAA174" s="6"/>
      <c r="BAB174" s="6"/>
      <c r="BAC174" s="6"/>
      <c r="BAD174" s="6"/>
      <c r="BAE174" s="6"/>
      <c r="BAF174" s="6"/>
      <c r="BAG174" s="6"/>
      <c r="BAH174" s="6"/>
      <c r="BAI174" s="6"/>
      <c r="BAJ174" s="6"/>
      <c r="BAK174" s="6"/>
      <c r="BAL174" s="6"/>
      <c r="BAM174" s="6"/>
      <c r="BAN174" s="6"/>
      <c r="BAO174" s="6"/>
      <c r="BAP174" s="6"/>
      <c r="BAQ174" s="6"/>
      <c r="BAR174" s="6"/>
      <c r="BAS174" s="6"/>
      <c r="BAT174" s="6"/>
      <c r="BAU174" s="6"/>
      <c r="BAV174" s="6"/>
      <c r="BAW174" s="6"/>
      <c r="BAX174" s="6"/>
      <c r="BAY174" s="6"/>
      <c r="BAZ174" s="6"/>
      <c r="BBA174" s="6"/>
      <c r="BBB174" s="6"/>
      <c r="BBC174" s="6"/>
      <c r="BBD174" s="6"/>
      <c r="BBE174" s="6"/>
      <c r="BBF174" s="6"/>
      <c r="BBG174" s="6"/>
      <c r="BBH174" s="6"/>
      <c r="BBI174" s="6"/>
      <c r="BBJ174" s="6"/>
      <c r="BBK174" s="6"/>
      <c r="BBL174" s="6"/>
      <c r="BBM174" s="6"/>
      <c r="BBN174" s="6"/>
      <c r="BBO174" s="6"/>
      <c r="BBP174" s="6"/>
      <c r="BBQ174" s="6"/>
      <c r="BBR174" s="6"/>
      <c r="BBS174" s="6"/>
      <c r="BBT174" s="6"/>
      <c r="BBU174" s="6"/>
      <c r="BBV174" s="6"/>
      <c r="BBW174" s="6"/>
      <c r="BBX174" s="6"/>
      <c r="BBY174" s="6"/>
      <c r="BBZ174" s="6"/>
      <c r="BCA174" s="6"/>
      <c r="BCB174" s="6"/>
      <c r="BCC174" s="6"/>
      <c r="BCD174" s="6"/>
      <c r="BCE174" s="6"/>
      <c r="BCF174" s="6"/>
      <c r="BCG174" s="6"/>
      <c r="BCH174" s="6"/>
      <c r="BCI174" s="6"/>
      <c r="BCJ174" s="6"/>
      <c r="BCK174" s="6"/>
      <c r="BCL174" s="6"/>
      <c r="BCM174" s="6"/>
      <c r="BCN174" s="6"/>
      <c r="BCO174" s="6"/>
      <c r="BCP174" s="6"/>
      <c r="BCQ174" s="6"/>
      <c r="BCR174" s="6"/>
      <c r="BCS174" s="6"/>
      <c r="BCT174" s="6"/>
      <c r="BCU174" s="6"/>
      <c r="BCV174" s="6"/>
      <c r="BCW174" s="6"/>
      <c r="BCX174" s="6"/>
      <c r="BCY174" s="6"/>
      <c r="BCZ174" s="6"/>
      <c r="BDA174" s="6"/>
      <c r="BDB174" s="6"/>
      <c r="BDC174" s="6"/>
      <c r="BDD174" s="6"/>
      <c r="BDE174" s="6"/>
      <c r="BDF174" s="6"/>
      <c r="BDG174" s="6"/>
      <c r="BDH174" s="6"/>
      <c r="BDI174" s="6"/>
      <c r="BDJ174" s="6"/>
      <c r="BDK174" s="6"/>
      <c r="BDL174" s="6"/>
      <c r="BDM174" s="6"/>
      <c r="BDN174" s="6"/>
      <c r="BDO174" s="6"/>
      <c r="BDP174" s="6"/>
      <c r="BDQ174" s="6"/>
      <c r="BDR174" s="6"/>
      <c r="BDS174" s="6"/>
      <c r="BDT174" s="6"/>
      <c r="BDU174" s="6"/>
    </row>
    <row r="175" spans="1:1477" s="69" customFormat="1" ht="12" thickTop="1">
      <c r="A175" s="132"/>
      <c r="B175" s="67" t="s">
        <v>5</v>
      </c>
      <c r="C175" s="67" t="s">
        <v>370</v>
      </c>
      <c r="D175" s="67" t="s">
        <v>371</v>
      </c>
      <c r="E175" s="68">
        <v>45350</v>
      </c>
      <c r="F175" s="67" t="s">
        <v>729</v>
      </c>
      <c r="G175" s="67" t="s">
        <v>725</v>
      </c>
      <c r="H175" s="187">
        <v>1</v>
      </c>
      <c r="I175" s="69">
        <v>1</v>
      </c>
      <c r="J175" s="69">
        <v>160</v>
      </c>
      <c r="K175" s="69">
        <v>189</v>
      </c>
      <c r="L175" s="69">
        <v>184</v>
      </c>
      <c r="M175" s="186">
        <f>IF(J175 = 0,0,(L175-AH175-AI175)/J175)</f>
        <v>0.96875</v>
      </c>
      <c r="N175" s="69">
        <f>IF(G175&lt;&gt;"",IF(M175&lt;=1.2,1,0),0)</f>
        <v>1</v>
      </c>
      <c r="O175" s="69">
        <v>5</v>
      </c>
      <c r="P175" s="69">
        <v>0</v>
      </c>
      <c r="Q175" s="69">
        <v>0</v>
      </c>
      <c r="R175" s="69">
        <v>29</v>
      </c>
      <c r="S175" s="69">
        <v>0</v>
      </c>
      <c r="T175" s="190">
        <v>749749</v>
      </c>
      <c r="U175" s="190">
        <v>36694</v>
      </c>
      <c r="V175" s="190">
        <v>713055</v>
      </c>
      <c r="W175" s="190">
        <v>750453</v>
      </c>
      <c r="X175" s="190">
        <v>687268</v>
      </c>
      <c r="Y175" s="190">
        <v>0</v>
      </c>
      <c r="Z175" s="190">
        <v>0</v>
      </c>
      <c r="AA175" s="190">
        <v>0</v>
      </c>
      <c r="AB175" s="190">
        <v>687268</v>
      </c>
      <c r="AC175" s="190">
        <v>687166</v>
      </c>
      <c r="AD175" s="186">
        <f>IF(V175=0,0,AC175/V175)</f>
        <v>0.96369284276808942</v>
      </c>
      <c r="AE175" s="69">
        <f>IF(AD175 &lt;=1.1,1,0)</f>
        <v>1</v>
      </c>
      <c r="AF175" s="190">
        <v>-102</v>
      </c>
      <c r="AG175" s="190">
        <v>704</v>
      </c>
      <c r="AH175" s="69">
        <v>12</v>
      </c>
      <c r="AI175" s="69">
        <v>17</v>
      </c>
      <c r="AJ175" s="69">
        <v>0</v>
      </c>
      <c r="AK175" s="69">
        <v>0</v>
      </c>
      <c r="AL175" s="80">
        <v>0</v>
      </c>
      <c r="AM175" s="80">
        <v>0</v>
      </c>
      <c r="AN175" s="69">
        <v>0</v>
      </c>
      <c r="AO175" s="69">
        <v>0</v>
      </c>
      <c r="AP175" s="80">
        <v>704</v>
      </c>
      <c r="AQ175" s="80">
        <v>0</v>
      </c>
      <c r="AR175" s="69">
        <v>0</v>
      </c>
      <c r="AS175" s="69">
        <v>0</v>
      </c>
      <c r="AT175" s="80">
        <v>0</v>
      </c>
      <c r="AU175" s="80">
        <v>0</v>
      </c>
      <c r="AV175" s="69">
        <v>0</v>
      </c>
      <c r="AW175" s="69">
        <v>0</v>
      </c>
      <c r="AX175" s="80">
        <v>0</v>
      </c>
      <c r="AY175" s="80">
        <v>0</v>
      </c>
      <c r="AZ175" s="69">
        <v>0</v>
      </c>
      <c r="BA175" s="69">
        <v>0</v>
      </c>
      <c r="BB175" s="80">
        <v>0</v>
      </c>
      <c r="BC175" s="80">
        <v>0</v>
      </c>
      <c r="BD175" s="69">
        <v>0</v>
      </c>
      <c r="BE175" s="69">
        <v>0</v>
      </c>
      <c r="BF175" s="80">
        <v>0</v>
      </c>
      <c r="BG175" s="80">
        <v>0</v>
      </c>
      <c r="BH175" s="69">
        <v>0</v>
      </c>
      <c r="BI175" s="69">
        <v>0</v>
      </c>
      <c r="BJ175" s="80">
        <v>0</v>
      </c>
      <c r="BK175" s="80">
        <v>0</v>
      </c>
      <c r="BL175" s="69">
        <v>0</v>
      </c>
      <c r="BM175" s="69">
        <v>0</v>
      </c>
      <c r="BN175" s="80">
        <v>0</v>
      </c>
      <c r="BO175" s="80">
        <v>0</v>
      </c>
      <c r="BP175" s="69">
        <v>0</v>
      </c>
      <c r="BQ175" s="69">
        <v>0</v>
      </c>
      <c r="BR175" s="80">
        <v>0</v>
      </c>
      <c r="BS175" s="80">
        <v>0</v>
      </c>
      <c r="BT175" s="69">
        <v>0</v>
      </c>
      <c r="BU175" s="69">
        <v>0</v>
      </c>
      <c r="BV175" s="80">
        <v>0</v>
      </c>
      <c r="BW175" s="80">
        <v>0</v>
      </c>
      <c r="BX175" s="69">
        <v>0</v>
      </c>
      <c r="BY175" s="69">
        <v>0</v>
      </c>
      <c r="BZ175" s="80">
        <v>0</v>
      </c>
      <c r="CA175" s="80">
        <v>0</v>
      </c>
      <c r="CB175" s="69">
        <v>0</v>
      </c>
      <c r="CC175" s="69">
        <v>0</v>
      </c>
      <c r="CD175" s="80">
        <v>0</v>
      </c>
      <c r="CE175" s="80">
        <v>0</v>
      </c>
      <c r="CF175" s="69">
        <v>0</v>
      </c>
      <c r="CG175" s="69">
        <v>0</v>
      </c>
      <c r="CH175" s="80">
        <v>0</v>
      </c>
      <c r="CI175" s="80">
        <v>0</v>
      </c>
      <c r="CJ175" s="69">
        <v>0</v>
      </c>
      <c r="CK175" s="69">
        <v>0</v>
      </c>
      <c r="CL175" s="80">
        <v>704</v>
      </c>
      <c r="CM175" s="80">
        <v>0</v>
      </c>
      <c r="CN175" s="67" t="s">
        <v>629</v>
      </c>
      <c r="CO175" s="67" t="s">
        <v>630</v>
      </c>
      <c r="CP175" s="67" t="s">
        <v>514</v>
      </c>
      <c r="CQ175" s="67" t="s">
        <v>514</v>
      </c>
      <c r="CR175" s="67" t="s">
        <v>514</v>
      </c>
      <c r="CS175" s="67" t="s">
        <v>514</v>
      </c>
      <c r="CT175" s="68">
        <v>45860</v>
      </c>
      <c r="CU175" s="67" t="s">
        <v>723</v>
      </c>
      <c r="CV175" s="67" t="s">
        <v>724</v>
      </c>
      <c r="CW175" s="68" t="s">
        <v>168</v>
      </c>
      <c r="CX175" s="68">
        <v>45783</v>
      </c>
      <c r="CY175" s="67" t="s">
        <v>721</v>
      </c>
      <c r="CZ175" s="67" t="s">
        <v>730</v>
      </c>
      <c r="DA175" s="67" t="s">
        <v>769</v>
      </c>
      <c r="DB175" s="81">
        <v>759570.75</v>
      </c>
      <c r="DC175" s="67"/>
      <c r="DD175" s="67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</row>
    <row r="176" spans="1:1477" s="69" customFormat="1">
      <c r="A176" s="132"/>
      <c r="B176" s="67" t="s">
        <v>5</v>
      </c>
      <c r="C176" s="67" t="s">
        <v>372</v>
      </c>
      <c r="D176" s="67" t="s">
        <v>373</v>
      </c>
      <c r="E176" s="68">
        <v>44979</v>
      </c>
      <c r="F176" s="67" t="s">
        <v>729</v>
      </c>
      <c r="G176" s="67" t="s">
        <v>728</v>
      </c>
      <c r="H176" s="187">
        <v>4</v>
      </c>
      <c r="I176" s="69">
        <v>3</v>
      </c>
      <c r="J176" s="69">
        <v>400</v>
      </c>
      <c r="K176" s="69">
        <v>476</v>
      </c>
      <c r="L176" s="69">
        <v>462</v>
      </c>
      <c r="M176" s="186">
        <f t="shared" ref="M176:M181" si="75">IF(J176 = 0,0,(L176-AH176-AI176)/J176)</f>
        <v>0.96499999999999997</v>
      </c>
      <c r="N176" s="69">
        <f t="shared" ref="N176:N181" si="76">IF(G176&lt;&gt;"",IF(M176&lt;=1.2,1,0),0)</f>
        <v>1</v>
      </c>
      <c r="O176" s="69">
        <v>14</v>
      </c>
      <c r="P176" s="69">
        <v>0</v>
      </c>
      <c r="Q176" s="69">
        <v>0</v>
      </c>
      <c r="R176" s="69">
        <v>76</v>
      </c>
      <c r="S176" s="69">
        <v>0</v>
      </c>
      <c r="T176" s="190">
        <v>6112543</v>
      </c>
      <c r="U176" s="190">
        <v>50000</v>
      </c>
      <c r="V176" s="190">
        <v>6062543</v>
      </c>
      <c r="W176" s="190">
        <v>6196534</v>
      </c>
      <c r="X176" s="190">
        <v>6055588</v>
      </c>
      <c r="Y176" s="190">
        <v>0</v>
      </c>
      <c r="Z176" s="190">
        <v>0</v>
      </c>
      <c r="AA176" s="190">
        <v>0</v>
      </c>
      <c r="AB176" s="190">
        <v>6055588</v>
      </c>
      <c r="AC176" s="190">
        <v>6046499</v>
      </c>
      <c r="AD176" s="186">
        <f t="shared" ref="AD176:AD181" si="77">IF(V176=0,0,AC176/V176)</f>
        <v>0.99735358578075239</v>
      </c>
      <c r="AE176" s="69">
        <f t="shared" ref="AE176:AE181" si="78">IF(AD176 &lt;=1.1,1,0)</f>
        <v>1</v>
      </c>
      <c r="AF176" s="190">
        <v>-7887</v>
      </c>
      <c r="AG176" s="190">
        <v>83991</v>
      </c>
      <c r="AH176" s="69">
        <v>29</v>
      </c>
      <c r="AI176" s="69">
        <v>47</v>
      </c>
      <c r="AJ176" s="69">
        <v>0</v>
      </c>
      <c r="AK176" s="69">
        <v>0</v>
      </c>
      <c r="AL176" s="80">
        <v>30261</v>
      </c>
      <c r="AM176" s="80">
        <v>0</v>
      </c>
      <c r="AN176" s="69">
        <v>0</v>
      </c>
      <c r="AO176" s="69">
        <v>0</v>
      </c>
      <c r="AP176" s="80">
        <v>18983</v>
      </c>
      <c r="AQ176" s="80">
        <v>0</v>
      </c>
      <c r="AR176" s="69">
        <v>0</v>
      </c>
      <c r="AS176" s="69">
        <v>0</v>
      </c>
      <c r="AT176" s="80">
        <v>0</v>
      </c>
      <c r="AU176" s="80">
        <v>0</v>
      </c>
      <c r="AV176" s="69">
        <v>0</v>
      </c>
      <c r="AW176" s="69">
        <v>0</v>
      </c>
      <c r="AX176" s="80">
        <v>0</v>
      </c>
      <c r="AY176" s="80">
        <v>0</v>
      </c>
      <c r="AZ176" s="69">
        <v>0</v>
      </c>
      <c r="BA176" s="69">
        <v>0</v>
      </c>
      <c r="BB176" s="80">
        <v>0</v>
      </c>
      <c r="BC176" s="80">
        <v>0</v>
      </c>
      <c r="BD176" s="69">
        <v>0</v>
      </c>
      <c r="BE176" s="69">
        <v>0</v>
      </c>
      <c r="BF176" s="80">
        <v>7230</v>
      </c>
      <c r="BG176" s="80">
        <v>0</v>
      </c>
      <c r="BH176" s="69">
        <v>0</v>
      </c>
      <c r="BI176" s="69">
        <v>0</v>
      </c>
      <c r="BJ176" s="80">
        <v>0</v>
      </c>
      <c r="BK176" s="80">
        <v>0</v>
      </c>
      <c r="BL176" s="69">
        <v>0</v>
      </c>
      <c r="BM176" s="69">
        <v>0</v>
      </c>
      <c r="BN176" s="80">
        <v>0</v>
      </c>
      <c r="BO176" s="80">
        <v>0</v>
      </c>
      <c r="BP176" s="69">
        <v>0</v>
      </c>
      <c r="BQ176" s="69">
        <v>0</v>
      </c>
      <c r="BR176" s="80">
        <v>0</v>
      </c>
      <c r="BS176" s="80">
        <v>0</v>
      </c>
      <c r="BT176" s="69">
        <v>0</v>
      </c>
      <c r="BU176" s="69">
        <v>0</v>
      </c>
      <c r="BV176" s="80">
        <v>0</v>
      </c>
      <c r="BW176" s="80">
        <v>0</v>
      </c>
      <c r="BX176" s="69">
        <v>0</v>
      </c>
      <c r="BY176" s="69">
        <v>0</v>
      </c>
      <c r="BZ176" s="80">
        <v>0</v>
      </c>
      <c r="CA176" s="80">
        <v>0</v>
      </c>
      <c r="CB176" s="69">
        <v>0</v>
      </c>
      <c r="CC176" s="69">
        <v>0</v>
      </c>
      <c r="CD176" s="80">
        <v>0</v>
      </c>
      <c r="CE176" s="80">
        <v>0</v>
      </c>
      <c r="CF176" s="69">
        <v>0</v>
      </c>
      <c r="CG176" s="69">
        <v>0</v>
      </c>
      <c r="CH176" s="80">
        <v>0</v>
      </c>
      <c r="CI176" s="80">
        <v>0</v>
      </c>
      <c r="CJ176" s="69">
        <v>0</v>
      </c>
      <c r="CK176" s="69">
        <v>0</v>
      </c>
      <c r="CL176" s="80">
        <v>56474</v>
      </c>
      <c r="CM176" s="80">
        <v>0</v>
      </c>
      <c r="CN176" s="67" t="s">
        <v>681</v>
      </c>
      <c r="CO176" s="67" t="s">
        <v>682</v>
      </c>
      <c r="CP176" s="67" t="s">
        <v>514</v>
      </c>
      <c r="CQ176" s="67" t="s">
        <v>514</v>
      </c>
      <c r="CR176" s="67" t="s">
        <v>514</v>
      </c>
      <c r="CS176" s="67" t="s">
        <v>514</v>
      </c>
      <c r="CT176" s="68">
        <v>45918</v>
      </c>
      <c r="CU176" s="67" t="s">
        <v>723</v>
      </c>
      <c r="CV176" s="67" t="s">
        <v>724</v>
      </c>
      <c r="CW176" s="68" t="s">
        <v>168</v>
      </c>
      <c r="CX176" s="68">
        <v>45819</v>
      </c>
      <c r="CY176" s="67" t="s">
        <v>721</v>
      </c>
      <c r="CZ176" s="67" t="s">
        <v>730</v>
      </c>
      <c r="DA176" s="67" t="s">
        <v>769</v>
      </c>
      <c r="DB176" s="81">
        <v>4898503.1500000004</v>
      </c>
      <c r="DC176" s="67" t="s">
        <v>683</v>
      </c>
      <c r="DD176" s="67" t="s">
        <v>684</v>
      </c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</row>
    <row r="177" spans="1:1477" s="69" customFormat="1">
      <c r="A177" s="132"/>
      <c r="B177" s="67" t="s">
        <v>5</v>
      </c>
      <c r="C177" s="67" t="s">
        <v>374</v>
      </c>
      <c r="D177" s="67" t="s">
        <v>375</v>
      </c>
      <c r="E177" s="68">
        <v>45070</v>
      </c>
      <c r="F177" s="67" t="s">
        <v>721</v>
      </c>
      <c r="G177" s="67" t="s">
        <v>728</v>
      </c>
      <c r="H177" s="187">
        <v>4</v>
      </c>
      <c r="I177" s="69">
        <v>6</v>
      </c>
      <c r="J177" s="69">
        <v>340</v>
      </c>
      <c r="K177" s="69">
        <v>533</v>
      </c>
      <c r="L177" s="69">
        <v>513</v>
      </c>
      <c r="M177" s="186">
        <f t="shared" si="75"/>
        <v>0.97941176470588232</v>
      </c>
      <c r="N177" s="69">
        <f t="shared" si="76"/>
        <v>1</v>
      </c>
      <c r="O177" s="69">
        <v>20</v>
      </c>
      <c r="P177" s="69">
        <v>0</v>
      </c>
      <c r="Q177" s="69">
        <v>0</v>
      </c>
      <c r="R177" s="69">
        <v>180</v>
      </c>
      <c r="S177" s="69">
        <v>13</v>
      </c>
      <c r="T177" s="190">
        <v>7844825</v>
      </c>
      <c r="U177" s="190">
        <v>81266</v>
      </c>
      <c r="V177" s="190">
        <v>7763559</v>
      </c>
      <c r="W177" s="190">
        <v>8071972</v>
      </c>
      <c r="X177" s="190">
        <v>8026073</v>
      </c>
      <c r="Y177" s="190">
        <v>0</v>
      </c>
      <c r="Z177" s="190">
        <v>200000</v>
      </c>
      <c r="AA177" s="190">
        <v>200000</v>
      </c>
      <c r="AB177" s="190">
        <v>8226073</v>
      </c>
      <c r="AC177" s="190">
        <v>8025252</v>
      </c>
      <c r="AD177" s="186">
        <f t="shared" si="77"/>
        <v>1.0337078651685394</v>
      </c>
      <c r="AE177" s="69">
        <f t="shared" si="78"/>
        <v>1</v>
      </c>
      <c r="AF177" s="190">
        <v>-200821</v>
      </c>
      <c r="AG177" s="190">
        <v>227147</v>
      </c>
      <c r="AH177" s="69">
        <v>146</v>
      </c>
      <c r="AI177" s="69">
        <v>34</v>
      </c>
      <c r="AJ177" s="69">
        <v>0</v>
      </c>
      <c r="AK177" s="69">
        <v>13</v>
      </c>
      <c r="AL177" s="80">
        <v>211928</v>
      </c>
      <c r="AM177" s="80">
        <v>0</v>
      </c>
      <c r="AN177" s="69">
        <v>0</v>
      </c>
      <c r="AO177" s="69">
        <v>0</v>
      </c>
      <c r="AP177" s="80">
        <v>27940</v>
      </c>
      <c r="AQ177" s="80">
        <v>0</v>
      </c>
      <c r="AR177" s="69">
        <v>0</v>
      </c>
      <c r="AS177" s="69">
        <v>0</v>
      </c>
      <c r="AT177" s="80">
        <v>0</v>
      </c>
      <c r="AU177" s="80">
        <v>0</v>
      </c>
      <c r="AV177" s="69">
        <v>0</v>
      </c>
      <c r="AW177" s="69">
        <v>0</v>
      </c>
      <c r="AX177" s="80">
        <v>0</v>
      </c>
      <c r="AY177" s="80">
        <v>0</v>
      </c>
      <c r="AZ177" s="69">
        <v>0</v>
      </c>
      <c r="BA177" s="69">
        <v>0</v>
      </c>
      <c r="BB177" s="80">
        <v>0</v>
      </c>
      <c r="BC177" s="80">
        <v>0</v>
      </c>
      <c r="BD177" s="69">
        <v>0</v>
      </c>
      <c r="BE177" s="69">
        <v>0</v>
      </c>
      <c r="BF177" s="80">
        <v>0</v>
      </c>
      <c r="BG177" s="80">
        <v>0</v>
      </c>
      <c r="BH177" s="69">
        <v>0</v>
      </c>
      <c r="BI177" s="69">
        <v>0</v>
      </c>
      <c r="BJ177" s="80">
        <v>0</v>
      </c>
      <c r="BK177" s="80">
        <v>0</v>
      </c>
      <c r="BL177" s="69">
        <v>0</v>
      </c>
      <c r="BM177" s="69">
        <v>0</v>
      </c>
      <c r="BN177" s="80">
        <v>0</v>
      </c>
      <c r="BO177" s="80">
        <v>0</v>
      </c>
      <c r="BP177" s="69">
        <v>0</v>
      </c>
      <c r="BQ177" s="69">
        <v>0</v>
      </c>
      <c r="BR177" s="80">
        <v>0</v>
      </c>
      <c r="BS177" s="80">
        <v>0</v>
      </c>
      <c r="BT177" s="69">
        <v>0</v>
      </c>
      <c r="BU177" s="69">
        <v>0</v>
      </c>
      <c r="BV177" s="80">
        <v>0</v>
      </c>
      <c r="BW177" s="80">
        <v>0</v>
      </c>
      <c r="BX177" s="69">
        <v>0</v>
      </c>
      <c r="BY177" s="69">
        <v>0</v>
      </c>
      <c r="BZ177" s="80">
        <v>0</v>
      </c>
      <c r="CA177" s="80">
        <v>0</v>
      </c>
      <c r="CB177" s="69">
        <v>0</v>
      </c>
      <c r="CC177" s="69">
        <v>0</v>
      </c>
      <c r="CD177" s="80">
        <v>0</v>
      </c>
      <c r="CE177" s="80">
        <v>0</v>
      </c>
      <c r="CF177" s="69">
        <v>0</v>
      </c>
      <c r="CG177" s="69">
        <v>0</v>
      </c>
      <c r="CH177" s="80">
        <v>0</v>
      </c>
      <c r="CI177" s="80">
        <v>0</v>
      </c>
      <c r="CJ177" s="69">
        <v>0</v>
      </c>
      <c r="CK177" s="69">
        <v>13</v>
      </c>
      <c r="CL177" s="80">
        <v>239868</v>
      </c>
      <c r="CM177" s="80">
        <v>0</v>
      </c>
      <c r="CN177" s="67" t="s">
        <v>685</v>
      </c>
      <c r="CO177" s="67" t="s">
        <v>686</v>
      </c>
      <c r="CP177" s="67" t="s">
        <v>514</v>
      </c>
      <c r="CQ177" s="67" t="s">
        <v>514</v>
      </c>
      <c r="CR177" s="67" t="s">
        <v>514</v>
      </c>
      <c r="CS177" s="67" t="s">
        <v>514</v>
      </c>
      <c r="CT177" s="68">
        <v>45946</v>
      </c>
      <c r="CU177" s="67" t="s">
        <v>727</v>
      </c>
      <c r="CV177" s="67" t="s">
        <v>724</v>
      </c>
      <c r="CW177" s="68" t="s">
        <v>168</v>
      </c>
      <c r="CX177" s="68">
        <v>45744</v>
      </c>
      <c r="CY177" s="67" t="s">
        <v>729</v>
      </c>
      <c r="CZ177" s="67" t="s">
        <v>730</v>
      </c>
      <c r="DA177" s="67" t="s">
        <v>770</v>
      </c>
      <c r="DB177" s="81">
        <v>8411804.0999999996</v>
      </c>
      <c r="DC177" s="67" t="s">
        <v>683</v>
      </c>
      <c r="DD177" s="67" t="s">
        <v>684</v>
      </c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</row>
    <row r="178" spans="1:1477" s="69" customFormat="1">
      <c r="A178" s="132"/>
      <c r="B178" s="67" t="s">
        <v>5</v>
      </c>
      <c r="C178" s="67" t="s">
        <v>376</v>
      </c>
      <c r="D178" s="67" t="s">
        <v>377</v>
      </c>
      <c r="E178" s="68">
        <v>45042</v>
      </c>
      <c r="F178" s="67" t="s">
        <v>721</v>
      </c>
      <c r="G178" s="67" t="s">
        <v>728</v>
      </c>
      <c r="H178" s="187">
        <v>8</v>
      </c>
      <c r="I178" s="69">
        <v>6</v>
      </c>
      <c r="J178" s="69">
        <v>500</v>
      </c>
      <c r="K178" s="69">
        <v>526</v>
      </c>
      <c r="L178" s="69">
        <v>459</v>
      </c>
      <c r="M178" s="186">
        <f t="shared" si="75"/>
        <v>0.86599999999999999</v>
      </c>
      <c r="N178" s="69">
        <f t="shared" si="76"/>
        <v>1</v>
      </c>
      <c r="O178" s="69">
        <v>67</v>
      </c>
      <c r="P178" s="69">
        <v>0</v>
      </c>
      <c r="Q178" s="69">
        <v>0</v>
      </c>
      <c r="R178" s="69">
        <v>22</v>
      </c>
      <c r="S178" s="69">
        <v>4</v>
      </c>
      <c r="T178" s="190">
        <v>15230513</v>
      </c>
      <c r="U178" s="190">
        <v>150000</v>
      </c>
      <c r="V178" s="190">
        <v>15080513</v>
      </c>
      <c r="W178" s="190">
        <v>15276979</v>
      </c>
      <c r="X178" s="190">
        <v>14673045</v>
      </c>
      <c r="Y178" s="190">
        <v>0</v>
      </c>
      <c r="Z178" s="190">
        <v>440000</v>
      </c>
      <c r="AA178" s="190">
        <v>440000</v>
      </c>
      <c r="AB178" s="190">
        <v>15113045</v>
      </c>
      <c r="AC178" s="190">
        <v>14624087</v>
      </c>
      <c r="AD178" s="186">
        <f t="shared" si="77"/>
        <v>0.96973405347682806</v>
      </c>
      <c r="AE178" s="69">
        <f t="shared" si="78"/>
        <v>1</v>
      </c>
      <c r="AF178" s="190">
        <v>-460650</v>
      </c>
      <c r="AG178" s="190">
        <v>46466</v>
      </c>
      <c r="AH178" s="69">
        <v>10</v>
      </c>
      <c r="AI178" s="69">
        <v>16</v>
      </c>
      <c r="AJ178" s="69">
        <v>0</v>
      </c>
      <c r="AK178" s="69">
        <v>0</v>
      </c>
      <c r="AL178" s="80">
        <v>43405</v>
      </c>
      <c r="AM178" s="80">
        <v>0</v>
      </c>
      <c r="AN178" s="69">
        <v>0</v>
      </c>
      <c r="AO178" s="69">
        <v>0</v>
      </c>
      <c r="AP178" s="80">
        <v>81997</v>
      </c>
      <c r="AQ178" s="80">
        <v>21158</v>
      </c>
      <c r="AR178" s="69">
        <v>0</v>
      </c>
      <c r="AS178" s="69">
        <v>0</v>
      </c>
      <c r="AT178" s="80">
        <v>0</v>
      </c>
      <c r="AU178" s="80">
        <v>0</v>
      </c>
      <c r="AV178" s="69">
        <v>0</v>
      </c>
      <c r="AW178" s="69">
        <v>0</v>
      </c>
      <c r="AX178" s="80">
        <v>0</v>
      </c>
      <c r="AY178" s="80">
        <v>0</v>
      </c>
      <c r="AZ178" s="69">
        <v>0</v>
      </c>
      <c r="BA178" s="69">
        <v>0</v>
      </c>
      <c r="BB178" s="80">
        <v>0</v>
      </c>
      <c r="BC178" s="80">
        <v>0</v>
      </c>
      <c r="BD178" s="69">
        <v>0</v>
      </c>
      <c r="BE178" s="69">
        <v>0</v>
      </c>
      <c r="BF178" s="80">
        <v>17514</v>
      </c>
      <c r="BG178" s="80">
        <v>0</v>
      </c>
      <c r="BH178" s="69">
        <v>0</v>
      </c>
      <c r="BI178" s="69">
        <v>0</v>
      </c>
      <c r="BJ178" s="80">
        <v>2754</v>
      </c>
      <c r="BK178" s="80">
        <v>0</v>
      </c>
      <c r="BL178" s="69">
        <v>0</v>
      </c>
      <c r="BM178" s="69">
        <v>0</v>
      </c>
      <c r="BN178" s="80">
        <v>0</v>
      </c>
      <c r="BO178" s="80">
        <v>0</v>
      </c>
      <c r="BP178" s="69">
        <v>0</v>
      </c>
      <c r="BQ178" s="69">
        <v>0</v>
      </c>
      <c r="BR178" s="80">
        <v>0</v>
      </c>
      <c r="BS178" s="80">
        <v>0</v>
      </c>
      <c r="BT178" s="69">
        <v>0</v>
      </c>
      <c r="BU178" s="69">
        <v>0</v>
      </c>
      <c r="BV178" s="80">
        <v>0</v>
      </c>
      <c r="BW178" s="80">
        <v>0</v>
      </c>
      <c r="BX178" s="69">
        <v>0</v>
      </c>
      <c r="BY178" s="69">
        <v>0</v>
      </c>
      <c r="BZ178" s="80">
        <v>0</v>
      </c>
      <c r="CA178" s="80">
        <v>0</v>
      </c>
      <c r="CB178" s="69">
        <v>0</v>
      </c>
      <c r="CC178" s="69">
        <v>0</v>
      </c>
      <c r="CD178" s="80">
        <v>0</v>
      </c>
      <c r="CE178" s="80">
        <v>0</v>
      </c>
      <c r="CF178" s="69">
        <v>0</v>
      </c>
      <c r="CG178" s="69">
        <v>0</v>
      </c>
      <c r="CH178" s="80">
        <v>-65908</v>
      </c>
      <c r="CI178" s="80">
        <v>0</v>
      </c>
      <c r="CJ178" s="69">
        <v>0</v>
      </c>
      <c r="CK178" s="69">
        <v>0</v>
      </c>
      <c r="CL178" s="80">
        <v>79761</v>
      </c>
      <c r="CM178" s="80">
        <v>21158</v>
      </c>
      <c r="CN178" s="67" t="s">
        <v>687</v>
      </c>
      <c r="CO178" s="67" t="s">
        <v>688</v>
      </c>
      <c r="CP178" s="67" t="s">
        <v>514</v>
      </c>
      <c r="CQ178" s="67" t="s">
        <v>514</v>
      </c>
      <c r="CR178" s="67" t="s">
        <v>514</v>
      </c>
      <c r="CS178" s="67" t="s">
        <v>514</v>
      </c>
      <c r="CT178" s="68">
        <v>45852</v>
      </c>
      <c r="CU178" s="67" t="s">
        <v>723</v>
      </c>
      <c r="CV178" s="67" t="s">
        <v>724</v>
      </c>
      <c r="CW178" s="68" t="s">
        <v>168</v>
      </c>
      <c r="CX178" s="68">
        <v>45715</v>
      </c>
      <c r="CY178" s="67" t="s">
        <v>729</v>
      </c>
      <c r="CZ178" s="67" t="s">
        <v>730</v>
      </c>
      <c r="DA178" s="67" t="s">
        <v>770</v>
      </c>
      <c r="DB178" s="81">
        <v>16721997.85</v>
      </c>
      <c r="DC178" s="67" t="s">
        <v>678</v>
      </c>
      <c r="DD178" s="67" t="s">
        <v>679</v>
      </c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</row>
    <row r="179" spans="1:1477" s="69" customFormat="1">
      <c r="A179" s="132"/>
      <c r="B179" s="67" t="s">
        <v>5</v>
      </c>
      <c r="C179" s="67" t="s">
        <v>689</v>
      </c>
      <c r="D179" s="67" t="s">
        <v>771</v>
      </c>
      <c r="E179" s="68">
        <v>45014</v>
      </c>
      <c r="F179" s="67" t="s">
        <v>729</v>
      </c>
      <c r="G179" s="67" t="s">
        <v>728</v>
      </c>
      <c r="H179" s="187">
        <v>6</v>
      </c>
      <c r="I179" s="69">
        <v>0</v>
      </c>
      <c r="J179" s="69">
        <v>400</v>
      </c>
      <c r="K179" s="69">
        <v>455</v>
      </c>
      <c r="L179" s="69">
        <v>384</v>
      </c>
      <c r="M179" s="186">
        <f t="shared" si="75"/>
        <v>0.82250000000000001</v>
      </c>
      <c r="N179" s="69">
        <f t="shared" si="76"/>
        <v>1</v>
      </c>
      <c r="O179" s="69">
        <v>71</v>
      </c>
      <c r="P179" s="69">
        <v>0</v>
      </c>
      <c r="Q179" s="69">
        <v>0</v>
      </c>
      <c r="R179" s="69">
        <v>55</v>
      </c>
      <c r="S179" s="69">
        <v>0</v>
      </c>
      <c r="T179" s="190">
        <v>9816354</v>
      </c>
      <c r="U179" s="190">
        <v>102429</v>
      </c>
      <c r="V179" s="190">
        <v>9713925</v>
      </c>
      <c r="W179" s="190">
        <v>9816354</v>
      </c>
      <c r="X179" s="190">
        <v>9814725</v>
      </c>
      <c r="Y179" s="190">
        <v>0</v>
      </c>
      <c r="Z179" s="190">
        <v>320000</v>
      </c>
      <c r="AA179" s="190">
        <v>320000</v>
      </c>
      <c r="AB179" s="190">
        <v>10134725</v>
      </c>
      <c r="AC179" s="190">
        <v>9792214</v>
      </c>
      <c r="AD179" s="186">
        <f t="shared" si="77"/>
        <v>1.0080594610314575</v>
      </c>
      <c r="AE179" s="69">
        <f t="shared" si="78"/>
        <v>1</v>
      </c>
      <c r="AF179" s="190">
        <v>-342511</v>
      </c>
      <c r="AG179" s="190">
        <v>0</v>
      </c>
      <c r="AH179" s="69">
        <v>39</v>
      </c>
      <c r="AI179" s="69">
        <v>16</v>
      </c>
      <c r="AJ179" s="69">
        <v>0</v>
      </c>
      <c r="AK179" s="69">
        <v>0</v>
      </c>
      <c r="AL179" s="80">
        <v>0</v>
      </c>
      <c r="AM179" s="80">
        <v>0</v>
      </c>
      <c r="AN179" s="69">
        <v>0</v>
      </c>
      <c r="AO179" s="69">
        <v>0</v>
      </c>
      <c r="AP179" s="80">
        <v>0</v>
      </c>
      <c r="AQ179" s="80">
        <v>0</v>
      </c>
      <c r="AR179" s="69">
        <v>0</v>
      </c>
      <c r="AS179" s="69">
        <v>0</v>
      </c>
      <c r="AT179" s="80">
        <v>0</v>
      </c>
      <c r="AU179" s="80">
        <v>0</v>
      </c>
      <c r="AV179" s="69">
        <v>0</v>
      </c>
      <c r="AW179" s="69">
        <v>0</v>
      </c>
      <c r="AX179" s="80">
        <v>0</v>
      </c>
      <c r="AY179" s="80">
        <v>0</v>
      </c>
      <c r="AZ179" s="69">
        <v>0</v>
      </c>
      <c r="BA179" s="69">
        <v>0</v>
      </c>
      <c r="BB179" s="80">
        <v>0</v>
      </c>
      <c r="BC179" s="80">
        <v>0</v>
      </c>
      <c r="BD179" s="69">
        <v>0</v>
      </c>
      <c r="BE179" s="69">
        <v>0</v>
      </c>
      <c r="BF179" s="80">
        <v>0</v>
      </c>
      <c r="BG179" s="80">
        <v>0</v>
      </c>
      <c r="BH179" s="69">
        <v>0</v>
      </c>
      <c r="BI179" s="69">
        <v>0</v>
      </c>
      <c r="BJ179" s="80">
        <v>0</v>
      </c>
      <c r="BK179" s="80">
        <v>0</v>
      </c>
      <c r="BL179" s="69">
        <v>0</v>
      </c>
      <c r="BM179" s="69">
        <v>0</v>
      </c>
      <c r="BN179" s="80">
        <v>0</v>
      </c>
      <c r="BO179" s="80">
        <v>0</v>
      </c>
      <c r="BP179" s="69">
        <v>0</v>
      </c>
      <c r="BQ179" s="69">
        <v>0</v>
      </c>
      <c r="BR179" s="80">
        <v>0</v>
      </c>
      <c r="BS179" s="80">
        <v>0</v>
      </c>
      <c r="BT179" s="69">
        <v>0</v>
      </c>
      <c r="BU179" s="69">
        <v>0</v>
      </c>
      <c r="BV179" s="80">
        <v>0</v>
      </c>
      <c r="BW179" s="80">
        <v>0</v>
      </c>
      <c r="BX179" s="69">
        <v>0</v>
      </c>
      <c r="BY179" s="69">
        <v>0</v>
      </c>
      <c r="BZ179" s="80">
        <v>0</v>
      </c>
      <c r="CA179" s="80">
        <v>0</v>
      </c>
      <c r="CB179" s="69">
        <v>0</v>
      </c>
      <c r="CC179" s="69">
        <v>0</v>
      </c>
      <c r="CD179" s="80">
        <v>0</v>
      </c>
      <c r="CE179" s="80">
        <v>0</v>
      </c>
      <c r="CF179" s="69">
        <v>0</v>
      </c>
      <c r="CG179" s="69">
        <v>0</v>
      </c>
      <c r="CH179" s="80">
        <v>0</v>
      </c>
      <c r="CI179" s="80">
        <v>0</v>
      </c>
      <c r="CJ179" s="69">
        <v>0</v>
      </c>
      <c r="CK179" s="69">
        <v>0</v>
      </c>
      <c r="CL179" s="80">
        <v>0</v>
      </c>
      <c r="CM179" s="80">
        <v>0</v>
      </c>
      <c r="CN179" s="67" t="s">
        <v>620</v>
      </c>
      <c r="CO179" s="67" t="s">
        <v>621</v>
      </c>
      <c r="CP179" s="67" t="s">
        <v>514</v>
      </c>
      <c r="CQ179" s="67" t="s">
        <v>514</v>
      </c>
      <c r="CR179" s="67" t="s">
        <v>514</v>
      </c>
      <c r="CS179" s="67" t="s">
        <v>514</v>
      </c>
      <c r="CT179" s="68">
        <v>45908</v>
      </c>
      <c r="CU179" s="67" t="s">
        <v>723</v>
      </c>
      <c r="CV179" s="67" t="s">
        <v>724</v>
      </c>
      <c r="CW179" s="68" t="s">
        <v>168</v>
      </c>
      <c r="CX179" s="68">
        <v>45677</v>
      </c>
      <c r="CY179" s="67" t="s">
        <v>729</v>
      </c>
      <c r="CZ179" s="67" t="s">
        <v>730</v>
      </c>
      <c r="DA179" s="67" t="s">
        <v>769</v>
      </c>
      <c r="DB179" s="81">
        <v>10415642.199999999</v>
      </c>
      <c r="DC179" s="67" t="s">
        <v>678</v>
      </c>
      <c r="DD179" s="67" t="s">
        <v>679</v>
      </c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</row>
    <row r="180" spans="1:1477" s="69" customFormat="1">
      <c r="A180" s="132"/>
      <c r="B180" s="67" t="s">
        <v>5</v>
      </c>
      <c r="C180" s="67" t="s">
        <v>378</v>
      </c>
      <c r="D180" s="67" t="s">
        <v>379</v>
      </c>
      <c r="E180" s="68">
        <v>45224</v>
      </c>
      <c r="F180" s="67" t="s">
        <v>727</v>
      </c>
      <c r="G180" s="67" t="s">
        <v>725</v>
      </c>
      <c r="H180" s="187">
        <v>2</v>
      </c>
      <c r="I180" s="69">
        <v>2</v>
      </c>
      <c r="J180" s="69">
        <v>300</v>
      </c>
      <c r="K180" s="69">
        <v>333</v>
      </c>
      <c r="L180" s="69">
        <v>284</v>
      </c>
      <c r="M180" s="186">
        <f t="shared" si="75"/>
        <v>0.83666666666666667</v>
      </c>
      <c r="N180" s="69">
        <f t="shared" si="76"/>
        <v>1</v>
      </c>
      <c r="O180" s="69">
        <v>49</v>
      </c>
      <c r="P180" s="69">
        <v>0</v>
      </c>
      <c r="Q180" s="69">
        <v>0</v>
      </c>
      <c r="R180" s="69">
        <v>33</v>
      </c>
      <c r="S180" s="69">
        <v>0</v>
      </c>
      <c r="T180" s="190">
        <v>3338573</v>
      </c>
      <c r="U180" s="190">
        <v>50000</v>
      </c>
      <c r="V180" s="190">
        <v>3288573</v>
      </c>
      <c r="W180" s="190">
        <v>3388573</v>
      </c>
      <c r="X180" s="190">
        <v>3361643</v>
      </c>
      <c r="Y180" s="190">
        <v>0</v>
      </c>
      <c r="Z180" s="190">
        <v>100000</v>
      </c>
      <c r="AA180" s="190">
        <v>100000</v>
      </c>
      <c r="AB180" s="190">
        <v>3461643</v>
      </c>
      <c r="AC180" s="190">
        <v>3354655</v>
      </c>
      <c r="AD180" s="186">
        <f t="shared" si="77"/>
        <v>1.0200944300156938</v>
      </c>
      <c r="AE180" s="69">
        <f t="shared" si="78"/>
        <v>1</v>
      </c>
      <c r="AF180" s="190">
        <v>-106988</v>
      </c>
      <c r="AG180" s="190">
        <v>50000</v>
      </c>
      <c r="AH180" s="69">
        <v>23</v>
      </c>
      <c r="AI180" s="69">
        <v>10</v>
      </c>
      <c r="AJ180" s="69">
        <v>0</v>
      </c>
      <c r="AK180" s="69">
        <v>0</v>
      </c>
      <c r="AL180" s="80">
        <v>12008</v>
      </c>
      <c r="AM180" s="80">
        <v>0</v>
      </c>
      <c r="AN180" s="69">
        <v>0</v>
      </c>
      <c r="AO180" s="69">
        <v>0</v>
      </c>
      <c r="AP180" s="80">
        <v>0</v>
      </c>
      <c r="AQ180" s="80">
        <v>0</v>
      </c>
      <c r="AR180" s="69">
        <v>0</v>
      </c>
      <c r="AS180" s="69">
        <v>0</v>
      </c>
      <c r="AT180" s="80">
        <v>0</v>
      </c>
      <c r="AU180" s="80">
        <v>0</v>
      </c>
      <c r="AV180" s="69">
        <v>0</v>
      </c>
      <c r="AW180" s="69">
        <v>0</v>
      </c>
      <c r="AX180" s="80">
        <v>0</v>
      </c>
      <c r="AY180" s="80">
        <v>0</v>
      </c>
      <c r="AZ180" s="69">
        <v>0</v>
      </c>
      <c r="BA180" s="69">
        <v>0</v>
      </c>
      <c r="BB180" s="80">
        <v>0</v>
      </c>
      <c r="BC180" s="80">
        <v>0</v>
      </c>
      <c r="BD180" s="69">
        <v>0</v>
      </c>
      <c r="BE180" s="69">
        <v>0</v>
      </c>
      <c r="BF180" s="80">
        <v>0</v>
      </c>
      <c r="BG180" s="80">
        <v>0</v>
      </c>
      <c r="BH180" s="69">
        <v>0</v>
      </c>
      <c r="BI180" s="69">
        <v>0</v>
      </c>
      <c r="BJ180" s="80">
        <v>21206</v>
      </c>
      <c r="BK180" s="80">
        <v>0</v>
      </c>
      <c r="BL180" s="69">
        <v>0</v>
      </c>
      <c r="BM180" s="69">
        <v>0</v>
      </c>
      <c r="BN180" s="80">
        <v>0</v>
      </c>
      <c r="BO180" s="80">
        <v>0</v>
      </c>
      <c r="BP180" s="69">
        <v>0</v>
      </c>
      <c r="BQ180" s="69">
        <v>0</v>
      </c>
      <c r="BR180" s="80">
        <v>0</v>
      </c>
      <c r="BS180" s="80">
        <v>0</v>
      </c>
      <c r="BT180" s="69">
        <v>0</v>
      </c>
      <c r="BU180" s="69">
        <v>0</v>
      </c>
      <c r="BV180" s="80">
        <v>0</v>
      </c>
      <c r="BW180" s="80">
        <v>0</v>
      </c>
      <c r="BX180" s="69">
        <v>0</v>
      </c>
      <c r="BY180" s="69">
        <v>0</v>
      </c>
      <c r="BZ180" s="80">
        <v>0</v>
      </c>
      <c r="CA180" s="80">
        <v>0</v>
      </c>
      <c r="CB180" s="69">
        <v>0</v>
      </c>
      <c r="CC180" s="69">
        <v>0</v>
      </c>
      <c r="CD180" s="80">
        <v>0</v>
      </c>
      <c r="CE180" s="80">
        <v>0</v>
      </c>
      <c r="CF180" s="69">
        <v>0</v>
      </c>
      <c r="CG180" s="69">
        <v>0</v>
      </c>
      <c r="CH180" s="80">
        <v>0</v>
      </c>
      <c r="CI180" s="80">
        <v>0</v>
      </c>
      <c r="CJ180" s="69">
        <v>0</v>
      </c>
      <c r="CK180" s="69">
        <v>0</v>
      </c>
      <c r="CL180" s="80">
        <v>33215</v>
      </c>
      <c r="CM180" s="80">
        <v>0</v>
      </c>
      <c r="CN180" s="67" t="s">
        <v>687</v>
      </c>
      <c r="CO180" s="67" t="s">
        <v>688</v>
      </c>
      <c r="CP180" s="67" t="s">
        <v>514</v>
      </c>
      <c r="CQ180" s="67" t="s">
        <v>514</v>
      </c>
      <c r="CR180" s="67" t="s">
        <v>514</v>
      </c>
      <c r="CS180" s="67" t="s">
        <v>514</v>
      </c>
      <c r="CT180" s="68">
        <v>45944</v>
      </c>
      <c r="CU180" s="67" t="s">
        <v>727</v>
      </c>
      <c r="CV180" s="67" t="s">
        <v>724</v>
      </c>
      <c r="CW180" s="68" t="s">
        <v>168</v>
      </c>
      <c r="CX180" s="68">
        <v>45743</v>
      </c>
      <c r="CY180" s="67" t="s">
        <v>729</v>
      </c>
      <c r="CZ180" s="67" t="s">
        <v>730</v>
      </c>
      <c r="DA180" s="67" t="s">
        <v>769</v>
      </c>
      <c r="DB180" s="81">
        <v>3605553.8</v>
      </c>
      <c r="DC180" s="67" t="s">
        <v>683</v>
      </c>
      <c r="DD180" s="67" t="s">
        <v>684</v>
      </c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</row>
    <row r="181" spans="1:1477" s="69" customFormat="1">
      <c r="A181" s="132"/>
      <c r="B181" s="67" t="s">
        <v>5</v>
      </c>
      <c r="C181" s="67" t="s">
        <v>380</v>
      </c>
      <c r="D181" s="67" t="s">
        <v>381</v>
      </c>
      <c r="E181" s="68">
        <v>45322</v>
      </c>
      <c r="F181" s="67" t="s">
        <v>729</v>
      </c>
      <c r="G181" s="67" t="s">
        <v>725</v>
      </c>
      <c r="H181" s="187">
        <v>2</v>
      </c>
      <c r="I181" s="69">
        <v>1</v>
      </c>
      <c r="J181" s="69">
        <v>200</v>
      </c>
      <c r="K181" s="69">
        <v>303</v>
      </c>
      <c r="L181" s="69">
        <v>303</v>
      </c>
      <c r="M181" s="186">
        <f t="shared" si="75"/>
        <v>1.1100000000000001</v>
      </c>
      <c r="N181" s="69">
        <f t="shared" si="76"/>
        <v>1</v>
      </c>
      <c r="O181" s="69">
        <v>0</v>
      </c>
      <c r="P181" s="69">
        <v>0</v>
      </c>
      <c r="Q181" s="69">
        <v>0</v>
      </c>
      <c r="R181" s="69">
        <v>103</v>
      </c>
      <c r="S181" s="69">
        <v>0</v>
      </c>
      <c r="T181" s="190">
        <v>4637389</v>
      </c>
      <c r="U181" s="190">
        <v>50000</v>
      </c>
      <c r="V181" s="190">
        <v>4587389</v>
      </c>
      <c r="W181" s="190">
        <v>4652332</v>
      </c>
      <c r="X181" s="190">
        <v>4600291</v>
      </c>
      <c r="Y181" s="190">
        <v>0</v>
      </c>
      <c r="Z181" s="190">
        <v>0</v>
      </c>
      <c r="AA181" s="190">
        <v>0</v>
      </c>
      <c r="AB181" s="190">
        <v>4600291</v>
      </c>
      <c r="AC181" s="190">
        <v>4582375</v>
      </c>
      <c r="AD181" s="186">
        <f t="shared" si="77"/>
        <v>0.99890700352640682</v>
      </c>
      <c r="AE181" s="69">
        <f t="shared" si="78"/>
        <v>1</v>
      </c>
      <c r="AF181" s="190">
        <v>-2973</v>
      </c>
      <c r="AG181" s="190">
        <v>14943</v>
      </c>
      <c r="AH181" s="69">
        <v>59</v>
      </c>
      <c r="AI181" s="69">
        <v>22</v>
      </c>
      <c r="AJ181" s="69">
        <v>0</v>
      </c>
      <c r="AK181" s="69">
        <v>0</v>
      </c>
      <c r="AL181" s="80">
        <v>0</v>
      </c>
      <c r="AM181" s="80">
        <v>0</v>
      </c>
      <c r="AN181" s="69">
        <v>22</v>
      </c>
      <c r="AO181" s="69">
        <v>0</v>
      </c>
      <c r="AP181" s="80">
        <v>0</v>
      </c>
      <c r="AQ181" s="80">
        <v>0</v>
      </c>
      <c r="AR181" s="69">
        <v>0</v>
      </c>
      <c r="AS181" s="69">
        <v>0</v>
      </c>
      <c r="AT181" s="80">
        <v>0</v>
      </c>
      <c r="AU181" s="80">
        <v>0</v>
      </c>
      <c r="AV181" s="69">
        <v>0</v>
      </c>
      <c r="AW181" s="69">
        <v>0</v>
      </c>
      <c r="AX181" s="80">
        <v>0</v>
      </c>
      <c r="AY181" s="80">
        <v>0</v>
      </c>
      <c r="AZ181" s="69">
        <v>0</v>
      </c>
      <c r="BA181" s="69">
        <v>0</v>
      </c>
      <c r="BB181" s="80">
        <v>0</v>
      </c>
      <c r="BC181" s="80">
        <v>0</v>
      </c>
      <c r="BD181" s="69">
        <v>0</v>
      </c>
      <c r="BE181" s="69">
        <v>0</v>
      </c>
      <c r="BF181" s="80">
        <v>0</v>
      </c>
      <c r="BG181" s="80">
        <v>0</v>
      </c>
      <c r="BH181" s="69">
        <v>0</v>
      </c>
      <c r="BI181" s="69">
        <v>0</v>
      </c>
      <c r="BJ181" s="80">
        <v>0</v>
      </c>
      <c r="BK181" s="80">
        <v>0</v>
      </c>
      <c r="BL181" s="69">
        <v>0</v>
      </c>
      <c r="BM181" s="69">
        <v>0</v>
      </c>
      <c r="BN181" s="80">
        <v>0</v>
      </c>
      <c r="BO181" s="80">
        <v>0</v>
      </c>
      <c r="BP181" s="69">
        <v>0</v>
      </c>
      <c r="BQ181" s="69">
        <v>0</v>
      </c>
      <c r="BR181" s="80">
        <v>0</v>
      </c>
      <c r="BS181" s="80">
        <v>0</v>
      </c>
      <c r="BT181" s="69">
        <v>0</v>
      </c>
      <c r="BU181" s="69">
        <v>0</v>
      </c>
      <c r="BV181" s="80">
        <v>0</v>
      </c>
      <c r="BW181" s="80">
        <v>0</v>
      </c>
      <c r="BX181" s="69">
        <v>0</v>
      </c>
      <c r="BY181" s="69">
        <v>0</v>
      </c>
      <c r="BZ181" s="80">
        <v>0</v>
      </c>
      <c r="CA181" s="80">
        <v>0</v>
      </c>
      <c r="CB181" s="69">
        <v>0</v>
      </c>
      <c r="CC181" s="69">
        <v>0</v>
      </c>
      <c r="CD181" s="80">
        <v>0</v>
      </c>
      <c r="CE181" s="80">
        <v>0</v>
      </c>
      <c r="CF181" s="69">
        <v>0</v>
      </c>
      <c r="CG181" s="69">
        <v>0</v>
      </c>
      <c r="CH181" s="80">
        <v>0</v>
      </c>
      <c r="CI181" s="80">
        <v>0</v>
      </c>
      <c r="CJ181" s="69">
        <v>22</v>
      </c>
      <c r="CK181" s="69">
        <v>0</v>
      </c>
      <c r="CL181" s="80">
        <v>0</v>
      </c>
      <c r="CM181" s="80">
        <v>0</v>
      </c>
      <c r="CN181" s="67" t="s">
        <v>620</v>
      </c>
      <c r="CO181" s="67" t="s">
        <v>621</v>
      </c>
      <c r="CP181" s="67" t="s">
        <v>514</v>
      </c>
      <c r="CQ181" s="67" t="s">
        <v>514</v>
      </c>
      <c r="CR181" s="67" t="s">
        <v>514</v>
      </c>
      <c r="CS181" s="67" t="s">
        <v>514</v>
      </c>
      <c r="CT181" s="68">
        <v>45862</v>
      </c>
      <c r="CU181" s="67" t="s">
        <v>723</v>
      </c>
      <c r="CV181" s="67" t="s">
        <v>724</v>
      </c>
      <c r="CW181" s="68" t="s">
        <v>168</v>
      </c>
      <c r="CX181" s="68">
        <v>45748</v>
      </c>
      <c r="CY181" s="67" t="s">
        <v>721</v>
      </c>
      <c r="CZ181" s="67" t="s">
        <v>730</v>
      </c>
      <c r="DA181" s="67" t="s">
        <v>770</v>
      </c>
      <c r="DB181" s="81">
        <v>4247705.3499999996</v>
      </c>
      <c r="DC181" s="67" t="s">
        <v>683</v>
      </c>
      <c r="DD181" s="67" t="s">
        <v>684</v>
      </c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</row>
    <row r="182" spans="1:1477" s="5" customFormat="1" ht="12" thickBot="1">
      <c r="B182" s="75"/>
      <c r="C182" s="75"/>
      <c r="D182" s="75"/>
      <c r="E182" s="68"/>
      <c r="F182" s="75"/>
      <c r="G182" s="75"/>
      <c r="H182" s="187"/>
      <c r="I182" s="76"/>
      <c r="J182" s="76"/>
      <c r="K182" s="76"/>
      <c r="L182" s="76"/>
      <c r="M182" s="140"/>
      <c r="N182" s="69"/>
      <c r="O182" s="76"/>
      <c r="P182" s="76"/>
      <c r="Q182" s="76"/>
      <c r="R182" s="76"/>
      <c r="S182" s="76"/>
      <c r="T182" s="77"/>
      <c r="U182" s="77"/>
      <c r="V182" s="77"/>
      <c r="W182" s="77"/>
      <c r="X182" s="77"/>
      <c r="Y182" s="190"/>
      <c r="Z182" s="190"/>
      <c r="AA182" s="190"/>
      <c r="AB182" s="190"/>
      <c r="AC182" s="190"/>
      <c r="AD182" s="140"/>
      <c r="AE182" s="69"/>
      <c r="AF182" s="190"/>
      <c r="AG182" s="190"/>
      <c r="AH182" s="76"/>
      <c r="AI182" s="76"/>
      <c r="AJ182" s="78"/>
      <c r="AK182" s="78"/>
      <c r="AL182" s="80"/>
      <c r="AM182" s="80"/>
      <c r="AN182" s="78"/>
      <c r="AO182" s="78"/>
      <c r="AP182" s="80"/>
      <c r="AQ182" s="80"/>
      <c r="AR182" s="78"/>
      <c r="AS182" s="78"/>
      <c r="AT182" s="80"/>
      <c r="AU182" s="80"/>
      <c r="AV182" s="78"/>
      <c r="AW182" s="78"/>
      <c r="AX182" s="80"/>
      <c r="AY182" s="80"/>
      <c r="AZ182" s="78"/>
      <c r="BA182" s="78"/>
      <c r="BB182" s="80"/>
      <c r="BC182" s="80"/>
      <c r="BD182" s="78"/>
      <c r="BE182" s="78"/>
      <c r="BF182" s="80"/>
      <c r="BG182" s="80"/>
      <c r="BH182" s="78"/>
      <c r="BI182" s="78"/>
      <c r="BJ182" s="80"/>
      <c r="BK182" s="80"/>
      <c r="BL182" s="78"/>
      <c r="BM182" s="78"/>
      <c r="BN182" s="80"/>
      <c r="BO182" s="80"/>
      <c r="BP182" s="78"/>
      <c r="BQ182" s="78"/>
      <c r="BR182" s="80"/>
      <c r="BS182" s="80"/>
      <c r="BT182" s="78"/>
      <c r="BU182" s="78"/>
      <c r="BV182" s="80"/>
      <c r="BW182" s="80"/>
      <c r="BX182" s="78"/>
      <c r="BY182" s="78"/>
      <c r="BZ182" s="80"/>
      <c r="CA182" s="80"/>
      <c r="CB182" s="78"/>
      <c r="CC182" s="78"/>
      <c r="CD182" s="80"/>
      <c r="CE182" s="80"/>
      <c r="CF182" s="78"/>
      <c r="CG182" s="78"/>
      <c r="CH182" s="80"/>
      <c r="CI182" s="80"/>
      <c r="CJ182" s="78"/>
      <c r="CK182" s="78"/>
      <c r="CL182" s="80"/>
      <c r="CM182" s="80"/>
      <c r="CN182" s="79"/>
      <c r="CO182" s="79"/>
      <c r="CP182" s="79"/>
      <c r="CQ182" s="79"/>
      <c r="CR182" s="79"/>
      <c r="CS182" s="79"/>
      <c r="CT182" s="68"/>
      <c r="CU182" s="75"/>
      <c r="CV182" s="75"/>
      <c r="CW182" s="68"/>
      <c r="CX182" s="68"/>
      <c r="CY182" s="75"/>
      <c r="CZ182" s="75"/>
      <c r="DA182" s="75"/>
      <c r="DB182" s="77"/>
      <c r="DC182" s="79"/>
      <c r="DD182" s="212"/>
    </row>
    <row r="183" spans="1:1477" s="6" customFormat="1" ht="24" customHeight="1" thickTop="1">
      <c r="B183" s="257" t="s">
        <v>792</v>
      </c>
      <c r="C183" s="258"/>
      <c r="D183" s="259"/>
      <c r="E183" s="110"/>
      <c r="F183" s="111"/>
      <c r="G183" s="159">
        <f>IF(B175="","",ROWS(B175:B182)-1)</f>
        <v>7</v>
      </c>
      <c r="H183" s="112">
        <f>SUM(H175:H182)</f>
        <v>27</v>
      </c>
      <c r="I183" s="112">
        <f>SUM(I175:I182)</f>
        <v>19</v>
      </c>
      <c r="J183" s="112">
        <f>SUM(J175:J182)</f>
        <v>2300</v>
      </c>
      <c r="K183" s="112">
        <f>SUM(K175:K182)</f>
        <v>2815</v>
      </c>
      <c r="L183" s="112">
        <f>SUM(L175:L182)</f>
        <v>2589</v>
      </c>
      <c r="M183" s="142">
        <f>IF(G183="",0,N183/G183)</f>
        <v>1</v>
      </c>
      <c r="N183" s="112">
        <f t="shared" ref="N183:AC183" si="79">SUM(N175:N182)</f>
        <v>7</v>
      </c>
      <c r="O183" s="112">
        <f t="shared" si="79"/>
        <v>226</v>
      </c>
      <c r="P183" s="112">
        <f t="shared" si="79"/>
        <v>0</v>
      </c>
      <c r="Q183" s="112">
        <f t="shared" si="79"/>
        <v>0</v>
      </c>
      <c r="R183" s="112">
        <f t="shared" si="79"/>
        <v>498</v>
      </c>
      <c r="S183" s="112">
        <f t="shared" si="79"/>
        <v>17</v>
      </c>
      <c r="T183" s="114">
        <f t="shared" si="79"/>
        <v>47729946</v>
      </c>
      <c r="U183" s="114">
        <f t="shared" si="79"/>
        <v>520389</v>
      </c>
      <c r="V183" s="114">
        <f t="shared" si="79"/>
        <v>47209557</v>
      </c>
      <c r="W183" s="114">
        <f t="shared" si="79"/>
        <v>48153197</v>
      </c>
      <c r="X183" s="114">
        <f t="shared" si="79"/>
        <v>47218633</v>
      </c>
      <c r="Y183" s="114">
        <f t="shared" si="79"/>
        <v>0</v>
      </c>
      <c r="Z183" s="114">
        <f t="shared" si="79"/>
        <v>1060000</v>
      </c>
      <c r="AA183" s="114">
        <f t="shared" si="79"/>
        <v>1060000</v>
      </c>
      <c r="AB183" s="114">
        <f t="shared" si="79"/>
        <v>48278633</v>
      </c>
      <c r="AC183" s="114">
        <f t="shared" si="79"/>
        <v>47112248</v>
      </c>
      <c r="AD183" s="142">
        <f>IF(G183="",0,AE183/G183)</f>
        <v>1</v>
      </c>
      <c r="AE183" s="144">
        <f t="shared" ref="AE183:CM183" si="80">SUM(AE175:AE182)</f>
        <v>7</v>
      </c>
      <c r="AF183" s="114">
        <f t="shared" si="80"/>
        <v>-1121932</v>
      </c>
      <c r="AG183" s="114">
        <f t="shared" si="80"/>
        <v>423251</v>
      </c>
      <c r="AH183" s="112">
        <f t="shared" si="80"/>
        <v>318</v>
      </c>
      <c r="AI183" s="112">
        <f t="shared" si="80"/>
        <v>162</v>
      </c>
      <c r="AJ183" s="112">
        <f t="shared" si="80"/>
        <v>0</v>
      </c>
      <c r="AK183" s="112">
        <f t="shared" si="80"/>
        <v>13</v>
      </c>
      <c r="AL183" s="114">
        <f t="shared" si="80"/>
        <v>297602</v>
      </c>
      <c r="AM183" s="114">
        <f t="shared" si="80"/>
        <v>0</v>
      </c>
      <c r="AN183" s="112">
        <f t="shared" si="80"/>
        <v>22</v>
      </c>
      <c r="AO183" s="112">
        <f t="shared" si="80"/>
        <v>0</v>
      </c>
      <c r="AP183" s="114">
        <f t="shared" si="80"/>
        <v>129624</v>
      </c>
      <c r="AQ183" s="114">
        <f t="shared" si="80"/>
        <v>21158</v>
      </c>
      <c r="AR183" s="112">
        <f t="shared" si="80"/>
        <v>0</v>
      </c>
      <c r="AS183" s="112">
        <f t="shared" si="80"/>
        <v>0</v>
      </c>
      <c r="AT183" s="114">
        <f t="shared" si="80"/>
        <v>0</v>
      </c>
      <c r="AU183" s="114">
        <f t="shared" si="80"/>
        <v>0</v>
      </c>
      <c r="AV183" s="112">
        <f t="shared" si="80"/>
        <v>0</v>
      </c>
      <c r="AW183" s="112">
        <f t="shared" si="80"/>
        <v>0</v>
      </c>
      <c r="AX183" s="114">
        <f t="shared" si="80"/>
        <v>0</v>
      </c>
      <c r="AY183" s="114">
        <f t="shared" si="80"/>
        <v>0</v>
      </c>
      <c r="AZ183" s="112">
        <f t="shared" si="80"/>
        <v>0</v>
      </c>
      <c r="BA183" s="112">
        <f t="shared" si="80"/>
        <v>0</v>
      </c>
      <c r="BB183" s="114">
        <f t="shared" si="80"/>
        <v>0</v>
      </c>
      <c r="BC183" s="114">
        <f t="shared" si="80"/>
        <v>0</v>
      </c>
      <c r="BD183" s="112">
        <f t="shared" si="80"/>
        <v>0</v>
      </c>
      <c r="BE183" s="112">
        <f t="shared" si="80"/>
        <v>0</v>
      </c>
      <c r="BF183" s="114">
        <f t="shared" si="80"/>
        <v>24744</v>
      </c>
      <c r="BG183" s="114">
        <f t="shared" si="80"/>
        <v>0</v>
      </c>
      <c r="BH183" s="112">
        <f t="shared" si="80"/>
        <v>0</v>
      </c>
      <c r="BI183" s="112">
        <f t="shared" si="80"/>
        <v>0</v>
      </c>
      <c r="BJ183" s="114">
        <f t="shared" si="80"/>
        <v>23960</v>
      </c>
      <c r="BK183" s="114">
        <f t="shared" si="80"/>
        <v>0</v>
      </c>
      <c r="BL183" s="112">
        <f t="shared" si="80"/>
        <v>0</v>
      </c>
      <c r="BM183" s="112">
        <f t="shared" si="80"/>
        <v>0</v>
      </c>
      <c r="BN183" s="114">
        <f t="shared" si="80"/>
        <v>0</v>
      </c>
      <c r="BO183" s="114">
        <f t="shared" si="80"/>
        <v>0</v>
      </c>
      <c r="BP183" s="112">
        <f t="shared" si="80"/>
        <v>0</v>
      </c>
      <c r="BQ183" s="112">
        <f t="shared" si="80"/>
        <v>0</v>
      </c>
      <c r="BR183" s="114">
        <f t="shared" si="80"/>
        <v>0</v>
      </c>
      <c r="BS183" s="114">
        <f t="shared" si="80"/>
        <v>0</v>
      </c>
      <c r="BT183" s="112">
        <f t="shared" si="80"/>
        <v>0</v>
      </c>
      <c r="BU183" s="112">
        <f t="shared" si="80"/>
        <v>0</v>
      </c>
      <c r="BV183" s="114">
        <f t="shared" si="80"/>
        <v>0</v>
      </c>
      <c r="BW183" s="114">
        <f t="shared" si="80"/>
        <v>0</v>
      </c>
      <c r="BX183" s="112">
        <f t="shared" si="80"/>
        <v>0</v>
      </c>
      <c r="BY183" s="112">
        <f t="shared" si="80"/>
        <v>0</v>
      </c>
      <c r="BZ183" s="114">
        <f t="shared" si="80"/>
        <v>0</v>
      </c>
      <c r="CA183" s="114">
        <f t="shared" si="80"/>
        <v>0</v>
      </c>
      <c r="CB183" s="112">
        <f t="shared" si="80"/>
        <v>0</v>
      </c>
      <c r="CC183" s="112">
        <f t="shared" si="80"/>
        <v>0</v>
      </c>
      <c r="CD183" s="114">
        <f t="shared" si="80"/>
        <v>0</v>
      </c>
      <c r="CE183" s="114">
        <f t="shared" si="80"/>
        <v>0</v>
      </c>
      <c r="CF183" s="112">
        <f t="shared" si="80"/>
        <v>0</v>
      </c>
      <c r="CG183" s="112">
        <f t="shared" si="80"/>
        <v>0</v>
      </c>
      <c r="CH183" s="114">
        <f t="shared" si="80"/>
        <v>-65908</v>
      </c>
      <c r="CI183" s="114">
        <f t="shared" si="80"/>
        <v>0</v>
      </c>
      <c r="CJ183" s="112">
        <f t="shared" si="80"/>
        <v>22</v>
      </c>
      <c r="CK183" s="112">
        <f t="shared" si="80"/>
        <v>13</v>
      </c>
      <c r="CL183" s="114">
        <f t="shared" si="80"/>
        <v>410022</v>
      </c>
      <c r="CM183" s="114">
        <f t="shared" si="80"/>
        <v>21158</v>
      </c>
      <c r="CN183" s="116"/>
      <c r="CO183" s="116"/>
      <c r="CP183" s="116"/>
      <c r="CQ183" s="116"/>
      <c r="CR183" s="116"/>
      <c r="CS183" s="116"/>
      <c r="CT183" s="110"/>
      <c r="CU183" s="111"/>
      <c r="CV183" s="111"/>
      <c r="CW183" s="110"/>
      <c r="CX183" s="110"/>
      <c r="CY183" s="111"/>
      <c r="CZ183" s="111"/>
      <c r="DA183" s="111"/>
      <c r="DB183" s="114"/>
      <c r="DC183" s="116"/>
      <c r="DD183" s="210"/>
    </row>
    <row r="184" spans="1:1477" s="69" customFormat="1">
      <c r="B184" s="67" t="s">
        <v>5</v>
      </c>
      <c r="C184" s="67" t="s">
        <v>366</v>
      </c>
      <c r="D184" s="67" t="s">
        <v>367</v>
      </c>
      <c r="E184" s="68">
        <v>44343</v>
      </c>
      <c r="F184" s="67" t="s">
        <v>721</v>
      </c>
      <c r="G184" s="158" t="s">
        <v>734</v>
      </c>
      <c r="H184" s="187">
        <v>3</v>
      </c>
      <c r="I184" s="69">
        <v>13</v>
      </c>
      <c r="J184" s="69">
        <v>1020</v>
      </c>
      <c r="K184" s="69">
        <v>1267</v>
      </c>
      <c r="L184" s="69">
        <v>1212</v>
      </c>
      <c r="M184" s="186">
        <f>IF(J184 = 0,0,(L184-AH184-AI184)/J184)</f>
        <v>1.0333333333333334</v>
      </c>
      <c r="N184" s="69">
        <f>IF(G184&lt;&gt;"",IF(M184&lt;=1.2,1,0),0)</f>
        <v>1</v>
      </c>
      <c r="O184" s="69">
        <v>55</v>
      </c>
      <c r="P184" s="69">
        <v>0</v>
      </c>
      <c r="Q184" s="69">
        <v>0</v>
      </c>
      <c r="R184" s="69">
        <v>158</v>
      </c>
      <c r="S184" s="69">
        <v>89</v>
      </c>
      <c r="T184" s="190">
        <v>41366428</v>
      </c>
      <c r="U184" s="190">
        <v>150000</v>
      </c>
      <c r="V184" s="190">
        <v>41216428</v>
      </c>
      <c r="W184" s="190">
        <v>43068537</v>
      </c>
      <c r="X184" s="190">
        <v>43251556</v>
      </c>
      <c r="Y184" s="190">
        <v>0</v>
      </c>
      <c r="Z184" s="190">
        <v>1960000</v>
      </c>
      <c r="AA184" s="190">
        <v>1960000</v>
      </c>
      <c r="AB184" s="190">
        <v>45211556</v>
      </c>
      <c r="AC184" s="190">
        <v>43282192</v>
      </c>
      <c r="AD184" s="186">
        <f>IF(V184=0,0,AC184/V184)</f>
        <v>1.050119918203489</v>
      </c>
      <c r="AE184" s="69">
        <f>IF(AD184 &lt;=1.1,1,0)</f>
        <v>1</v>
      </c>
      <c r="AF184" s="190">
        <v>-173492</v>
      </c>
      <c r="AG184" s="190">
        <v>1702108</v>
      </c>
      <c r="AH184" s="69">
        <v>104</v>
      </c>
      <c r="AI184" s="69">
        <v>54</v>
      </c>
      <c r="AJ184" s="69">
        <v>0</v>
      </c>
      <c r="AK184" s="69">
        <v>0</v>
      </c>
      <c r="AL184" s="80">
        <v>601267</v>
      </c>
      <c r="AM184" s="80">
        <v>0</v>
      </c>
      <c r="AN184" s="69">
        <v>0</v>
      </c>
      <c r="AO184" s="69">
        <v>0</v>
      </c>
      <c r="AP184" s="80">
        <v>386677</v>
      </c>
      <c r="AQ184" s="80">
        <v>0</v>
      </c>
      <c r="AR184" s="69">
        <v>0</v>
      </c>
      <c r="AS184" s="69">
        <v>0</v>
      </c>
      <c r="AT184" s="80">
        <v>0</v>
      </c>
      <c r="AU184" s="80">
        <v>0</v>
      </c>
      <c r="AV184" s="69">
        <v>0</v>
      </c>
      <c r="AW184" s="69">
        <v>0</v>
      </c>
      <c r="AX184" s="80">
        <v>0</v>
      </c>
      <c r="AY184" s="80">
        <v>0</v>
      </c>
      <c r="AZ184" s="69">
        <v>0</v>
      </c>
      <c r="BA184" s="69">
        <v>0</v>
      </c>
      <c r="BB184" s="80">
        <v>0</v>
      </c>
      <c r="BC184" s="80">
        <v>0</v>
      </c>
      <c r="BD184" s="69">
        <v>0</v>
      </c>
      <c r="BE184" s="69">
        <v>89</v>
      </c>
      <c r="BF184" s="80">
        <v>685738</v>
      </c>
      <c r="BG184" s="80">
        <v>0</v>
      </c>
      <c r="BH184" s="69">
        <v>0</v>
      </c>
      <c r="BI184" s="69">
        <v>0</v>
      </c>
      <c r="BJ184" s="80">
        <v>73383</v>
      </c>
      <c r="BK184" s="80">
        <v>0</v>
      </c>
      <c r="BL184" s="69">
        <v>0</v>
      </c>
      <c r="BM184" s="69">
        <v>0</v>
      </c>
      <c r="BN184" s="80">
        <v>0</v>
      </c>
      <c r="BO184" s="80">
        <v>0</v>
      </c>
      <c r="BP184" s="69">
        <v>0</v>
      </c>
      <c r="BQ184" s="69">
        <v>0</v>
      </c>
      <c r="BR184" s="80">
        <v>26206</v>
      </c>
      <c r="BS184" s="80">
        <v>0</v>
      </c>
      <c r="BT184" s="69">
        <v>0</v>
      </c>
      <c r="BU184" s="69">
        <v>0</v>
      </c>
      <c r="BV184" s="80">
        <v>0</v>
      </c>
      <c r="BW184" s="80">
        <v>0</v>
      </c>
      <c r="BX184" s="69">
        <v>0</v>
      </c>
      <c r="BY184" s="69">
        <v>0</v>
      </c>
      <c r="BZ184" s="80">
        <v>0</v>
      </c>
      <c r="CA184" s="80">
        <v>0</v>
      </c>
      <c r="CB184" s="69">
        <v>0</v>
      </c>
      <c r="CC184" s="69">
        <v>0</v>
      </c>
      <c r="CD184" s="80">
        <v>0</v>
      </c>
      <c r="CE184" s="80">
        <v>0</v>
      </c>
      <c r="CF184" s="69">
        <v>0</v>
      </c>
      <c r="CG184" s="69">
        <v>0</v>
      </c>
      <c r="CH184" s="80">
        <v>-94401</v>
      </c>
      <c r="CI184" s="80">
        <v>0</v>
      </c>
      <c r="CJ184" s="69">
        <v>0</v>
      </c>
      <c r="CK184" s="69">
        <v>89</v>
      </c>
      <c r="CL184" s="80">
        <v>1678869</v>
      </c>
      <c r="CM184" s="80">
        <v>0</v>
      </c>
      <c r="CN184" s="67" t="s">
        <v>674</v>
      </c>
      <c r="CO184" s="67" t="s">
        <v>675</v>
      </c>
      <c r="CP184" s="67" t="s">
        <v>514</v>
      </c>
      <c r="CQ184" s="67" t="s">
        <v>514</v>
      </c>
      <c r="CR184" s="67" t="s">
        <v>514</v>
      </c>
      <c r="CS184" s="67" t="s">
        <v>514</v>
      </c>
      <c r="CT184" s="68">
        <v>45887</v>
      </c>
      <c r="CU184" s="67" t="s">
        <v>723</v>
      </c>
      <c r="CV184" s="67" t="s">
        <v>724</v>
      </c>
      <c r="CW184" s="68" t="s">
        <v>168</v>
      </c>
      <c r="CX184" s="68">
        <v>45728</v>
      </c>
      <c r="CY184" s="67" t="s">
        <v>729</v>
      </c>
      <c r="CZ184" s="67" t="s">
        <v>730</v>
      </c>
      <c r="DA184" s="67" t="s">
        <v>769</v>
      </c>
      <c r="DB184" s="81">
        <v>33950112.490000002</v>
      </c>
      <c r="DC184" s="67" t="s">
        <v>676</v>
      </c>
      <c r="DD184" s="67" t="s">
        <v>677</v>
      </c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</row>
    <row r="185" spans="1:1477" s="69" customFormat="1">
      <c r="B185" s="67" t="s">
        <v>5</v>
      </c>
      <c r="C185" s="67" t="s">
        <v>479</v>
      </c>
      <c r="D185" s="67" t="s">
        <v>772</v>
      </c>
      <c r="E185" s="68">
        <v>45071</v>
      </c>
      <c r="F185" s="67" t="s">
        <v>721</v>
      </c>
      <c r="G185" s="158" t="s">
        <v>728</v>
      </c>
      <c r="H185" s="187">
        <v>3</v>
      </c>
      <c r="I185" s="69">
        <v>1</v>
      </c>
      <c r="J185" s="69">
        <v>280</v>
      </c>
      <c r="K185" s="69">
        <v>309</v>
      </c>
      <c r="L185" s="69">
        <v>263</v>
      </c>
      <c r="M185" s="186">
        <f t="shared" ref="M185:M187" si="81">IF(J185 = 0,0,(L185-AH185-AI185)/J185)</f>
        <v>0.83571428571428574</v>
      </c>
      <c r="N185" s="69">
        <f t="shared" ref="N185:N187" si="82">IF(G185&lt;&gt;"",IF(M185&lt;=1.2,1,0),0)</f>
        <v>1</v>
      </c>
      <c r="O185" s="69">
        <v>46</v>
      </c>
      <c r="P185" s="69">
        <v>0</v>
      </c>
      <c r="Q185" s="69">
        <v>0</v>
      </c>
      <c r="R185" s="69">
        <v>29</v>
      </c>
      <c r="S185" s="69">
        <v>0</v>
      </c>
      <c r="T185" s="190">
        <v>2869869</v>
      </c>
      <c r="U185" s="190">
        <v>50000</v>
      </c>
      <c r="V185" s="190">
        <v>2819869</v>
      </c>
      <c r="W185" s="190">
        <v>2869869</v>
      </c>
      <c r="X185" s="190">
        <v>2778313</v>
      </c>
      <c r="Y185" s="190">
        <v>0</v>
      </c>
      <c r="Z185" s="190">
        <v>140000</v>
      </c>
      <c r="AA185" s="190">
        <v>140000</v>
      </c>
      <c r="AB185" s="190">
        <v>2918313</v>
      </c>
      <c r="AC185" s="190">
        <v>2778250</v>
      </c>
      <c r="AD185" s="186">
        <f t="shared" ref="AD185:AD187" si="83">IF(V185=0,0,AC185/V185)</f>
        <v>0.98524080373946454</v>
      </c>
      <c r="AE185" s="69">
        <f t="shared" ref="AE185:AE187" si="84">IF(AD185 &lt;=1.1,1,0)</f>
        <v>1</v>
      </c>
      <c r="AF185" s="190">
        <v>-140063</v>
      </c>
      <c r="AG185" s="190">
        <v>0</v>
      </c>
      <c r="AH185" s="69">
        <v>8</v>
      </c>
      <c r="AI185" s="69">
        <v>21</v>
      </c>
      <c r="AJ185" s="69">
        <v>0</v>
      </c>
      <c r="AK185" s="69">
        <v>0</v>
      </c>
      <c r="AL185" s="80">
        <v>0</v>
      </c>
      <c r="AM185" s="80">
        <v>0</v>
      </c>
      <c r="AN185" s="69">
        <v>0</v>
      </c>
      <c r="AO185" s="69">
        <v>0</v>
      </c>
      <c r="AP185" s="80">
        <v>0</v>
      </c>
      <c r="AQ185" s="80">
        <v>0</v>
      </c>
      <c r="AR185" s="69">
        <v>0</v>
      </c>
      <c r="AS185" s="69">
        <v>0</v>
      </c>
      <c r="AT185" s="80">
        <v>0</v>
      </c>
      <c r="AU185" s="80">
        <v>0</v>
      </c>
      <c r="AV185" s="69">
        <v>0</v>
      </c>
      <c r="AW185" s="69">
        <v>0</v>
      </c>
      <c r="AX185" s="80">
        <v>0</v>
      </c>
      <c r="AY185" s="80">
        <v>0</v>
      </c>
      <c r="AZ185" s="69">
        <v>0</v>
      </c>
      <c r="BA185" s="69">
        <v>0</v>
      </c>
      <c r="BB185" s="80">
        <v>0</v>
      </c>
      <c r="BC185" s="80">
        <v>0</v>
      </c>
      <c r="BD185" s="69">
        <v>0</v>
      </c>
      <c r="BE185" s="69">
        <v>0</v>
      </c>
      <c r="BF185" s="80">
        <v>4113</v>
      </c>
      <c r="BG185" s="80">
        <v>0</v>
      </c>
      <c r="BH185" s="69">
        <v>0</v>
      </c>
      <c r="BI185" s="69">
        <v>0</v>
      </c>
      <c r="BJ185" s="80">
        <v>0</v>
      </c>
      <c r="BK185" s="80">
        <v>0</v>
      </c>
      <c r="BL185" s="69">
        <v>0</v>
      </c>
      <c r="BM185" s="69">
        <v>0</v>
      </c>
      <c r="BN185" s="80">
        <v>0</v>
      </c>
      <c r="BO185" s="80">
        <v>0</v>
      </c>
      <c r="BP185" s="69">
        <v>0</v>
      </c>
      <c r="BQ185" s="69">
        <v>0</v>
      </c>
      <c r="BR185" s="80">
        <v>0</v>
      </c>
      <c r="BS185" s="80">
        <v>0</v>
      </c>
      <c r="BT185" s="69">
        <v>0</v>
      </c>
      <c r="BU185" s="69">
        <v>0</v>
      </c>
      <c r="BV185" s="80">
        <v>0</v>
      </c>
      <c r="BW185" s="80">
        <v>0</v>
      </c>
      <c r="BX185" s="69">
        <v>0</v>
      </c>
      <c r="BY185" s="69">
        <v>0</v>
      </c>
      <c r="BZ185" s="80">
        <v>0</v>
      </c>
      <c r="CA185" s="80">
        <v>0</v>
      </c>
      <c r="CB185" s="69">
        <v>0</v>
      </c>
      <c r="CC185" s="69">
        <v>0</v>
      </c>
      <c r="CD185" s="80">
        <v>0</v>
      </c>
      <c r="CE185" s="80">
        <v>0</v>
      </c>
      <c r="CF185" s="69">
        <v>0</v>
      </c>
      <c r="CG185" s="69">
        <v>0</v>
      </c>
      <c r="CH185" s="80">
        <v>0</v>
      </c>
      <c r="CI185" s="80">
        <v>0</v>
      </c>
      <c r="CJ185" s="69">
        <v>0</v>
      </c>
      <c r="CK185" s="69">
        <v>0</v>
      </c>
      <c r="CL185" s="80">
        <v>4113</v>
      </c>
      <c r="CM185" s="80">
        <v>0</v>
      </c>
      <c r="CN185" s="67" t="s">
        <v>637</v>
      </c>
      <c r="CO185" s="67" t="s">
        <v>638</v>
      </c>
      <c r="CP185" s="67" t="s">
        <v>514</v>
      </c>
      <c r="CQ185" s="67" t="s">
        <v>514</v>
      </c>
      <c r="CR185" s="67" t="s">
        <v>514</v>
      </c>
      <c r="CS185" s="67" t="s">
        <v>514</v>
      </c>
      <c r="CT185" s="68">
        <v>45889</v>
      </c>
      <c r="CU185" s="67" t="s">
        <v>723</v>
      </c>
      <c r="CV185" s="67" t="s">
        <v>724</v>
      </c>
      <c r="CW185" s="68" t="s">
        <v>168</v>
      </c>
      <c r="CX185" s="68">
        <v>45771</v>
      </c>
      <c r="CY185" s="67" t="s">
        <v>721</v>
      </c>
      <c r="CZ185" s="67" t="s">
        <v>730</v>
      </c>
      <c r="DA185" s="67" t="s">
        <v>770</v>
      </c>
      <c r="DB185" s="81">
        <v>2865779.1</v>
      </c>
      <c r="DC185" s="67" t="s">
        <v>678</v>
      </c>
      <c r="DD185" s="67" t="s">
        <v>679</v>
      </c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</row>
    <row r="186" spans="1:1477" s="69" customFormat="1">
      <c r="B186" s="67" t="s">
        <v>5</v>
      </c>
      <c r="C186" s="67" t="s">
        <v>368</v>
      </c>
      <c r="D186" s="67" t="s">
        <v>369</v>
      </c>
      <c r="E186" s="68">
        <v>44725</v>
      </c>
      <c r="F186" s="67" t="s">
        <v>721</v>
      </c>
      <c r="G186" s="158" t="s">
        <v>726</v>
      </c>
      <c r="H186" s="187">
        <v>2</v>
      </c>
      <c r="I186" s="69">
        <v>3</v>
      </c>
      <c r="J186" s="69">
        <v>628</v>
      </c>
      <c r="K186" s="69">
        <v>1156</v>
      </c>
      <c r="L186" s="69">
        <v>1148</v>
      </c>
      <c r="M186" s="186">
        <f t="shared" si="81"/>
        <v>1.4394904458598725</v>
      </c>
      <c r="N186" s="69">
        <f t="shared" si="82"/>
        <v>0</v>
      </c>
      <c r="O186" s="69">
        <v>8</v>
      </c>
      <c r="P186" s="69">
        <v>0</v>
      </c>
      <c r="Q186" s="69">
        <v>0</v>
      </c>
      <c r="R186" s="69">
        <v>384</v>
      </c>
      <c r="S186" s="69">
        <v>144</v>
      </c>
      <c r="T186" s="190">
        <v>7237000</v>
      </c>
      <c r="U186" s="190">
        <v>51988</v>
      </c>
      <c r="V186" s="190">
        <v>7185012</v>
      </c>
      <c r="W186" s="190">
        <v>7269318</v>
      </c>
      <c r="X186" s="190">
        <v>7237180</v>
      </c>
      <c r="Y186" s="190">
        <v>0</v>
      </c>
      <c r="Z186" s="190">
        <v>0</v>
      </c>
      <c r="AA186" s="190">
        <v>0</v>
      </c>
      <c r="AB186" s="190">
        <v>7237180</v>
      </c>
      <c r="AC186" s="190">
        <v>0</v>
      </c>
      <c r="AD186" s="186">
        <f t="shared" si="83"/>
        <v>0</v>
      </c>
      <c r="AE186" s="69">
        <f t="shared" si="84"/>
        <v>1</v>
      </c>
      <c r="AF186" s="190">
        <v>-7237180</v>
      </c>
      <c r="AG186" s="190">
        <v>32318</v>
      </c>
      <c r="AH186" s="69">
        <v>121</v>
      </c>
      <c r="AI186" s="69">
        <v>123</v>
      </c>
      <c r="AJ186" s="69">
        <v>0</v>
      </c>
      <c r="AK186" s="69">
        <v>0</v>
      </c>
      <c r="AL186" s="80">
        <v>0</v>
      </c>
      <c r="AM186" s="80">
        <v>0</v>
      </c>
      <c r="AN186" s="69">
        <v>0</v>
      </c>
      <c r="AO186" s="69">
        <v>0</v>
      </c>
      <c r="AP186" s="80">
        <v>19850</v>
      </c>
      <c r="AQ186" s="80">
        <v>0</v>
      </c>
      <c r="AR186" s="69">
        <v>0</v>
      </c>
      <c r="AS186" s="69">
        <v>0</v>
      </c>
      <c r="AT186" s="80">
        <v>0</v>
      </c>
      <c r="AU186" s="80">
        <v>0</v>
      </c>
      <c r="AV186" s="69">
        <v>0</v>
      </c>
      <c r="AW186" s="69">
        <v>0</v>
      </c>
      <c r="AX186" s="80">
        <v>0</v>
      </c>
      <c r="AY186" s="80">
        <v>0</v>
      </c>
      <c r="AZ186" s="69">
        <v>0</v>
      </c>
      <c r="BA186" s="69">
        <v>0</v>
      </c>
      <c r="BB186" s="80">
        <v>0</v>
      </c>
      <c r="BC186" s="80">
        <v>0</v>
      </c>
      <c r="BD186" s="69">
        <v>0</v>
      </c>
      <c r="BE186" s="69">
        <v>144</v>
      </c>
      <c r="BF186" s="80">
        <v>32318</v>
      </c>
      <c r="BG186" s="80">
        <v>0</v>
      </c>
      <c r="BH186" s="69">
        <v>0</v>
      </c>
      <c r="BI186" s="69">
        <v>0</v>
      </c>
      <c r="BJ186" s="80">
        <v>0</v>
      </c>
      <c r="BK186" s="80">
        <v>0</v>
      </c>
      <c r="BL186" s="69">
        <v>0</v>
      </c>
      <c r="BM186" s="69">
        <v>0</v>
      </c>
      <c r="BN186" s="80">
        <v>0</v>
      </c>
      <c r="BO186" s="80">
        <v>0</v>
      </c>
      <c r="BP186" s="69">
        <v>0</v>
      </c>
      <c r="BQ186" s="69">
        <v>0</v>
      </c>
      <c r="BR186" s="80">
        <v>0</v>
      </c>
      <c r="BS186" s="80">
        <v>0</v>
      </c>
      <c r="BT186" s="69">
        <v>0</v>
      </c>
      <c r="BU186" s="69">
        <v>0</v>
      </c>
      <c r="BV186" s="80">
        <v>0</v>
      </c>
      <c r="BW186" s="80">
        <v>0</v>
      </c>
      <c r="BX186" s="69">
        <v>0</v>
      </c>
      <c r="BY186" s="69">
        <v>0</v>
      </c>
      <c r="BZ186" s="80">
        <v>0</v>
      </c>
      <c r="CA186" s="80">
        <v>0</v>
      </c>
      <c r="CB186" s="69">
        <v>0</v>
      </c>
      <c r="CC186" s="69">
        <v>0</v>
      </c>
      <c r="CD186" s="80">
        <v>0</v>
      </c>
      <c r="CE186" s="80">
        <v>0</v>
      </c>
      <c r="CF186" s="69">
        <v>0</v>
      </c>
      <c r="CG186" s="69">
        <v>0</v>
      </c>
      <c r="CH186" s="80">
        <v>0</v>
      </c>
      <c r="CI186" s="80">
        <v>0</v>
      </c>
      <c r="CJ186" s="69">
        <v>0</v>
      </c>
      <c r="CK186" s="69">
        <v>144</v>
      </c>
      <c r="CL186" s="80">
        <v>52168</v>
      </c>
      <c r="CM186" s="80">
        <v>0</v>
      </c>
      <c r="CN186" s="67" t="s">
        <v>629</v>
      </c>
      <c r="CO186" s="67" t="s">
        <v>630</v>
      </c>
      <c r="CP186" s="67" t="s">
        <v>514</v>
      </c>
      <c r="CQ186" s="67" t="s">
        <v>514</v>
      </c>
      <c r="CR186" s="67" t="s">
        <v>514</v>
      </c>
      <c r="CS186" s="67" t="s">
        <v>514</v>
      </c>
      <c r="CT186" s="68">
        <v>45995</v>
      </c>
      <c r="CU186" s="67" t="s">
        <v>727</v>
      </c>
      <c r="CV186" s="67" t="s">
        <v>724</v>
      </c>
      <c r="CW186" s="68" t="s">
        <v>168</v>
      </c>
      <c r="CX186" s="68">
        <v>45953</v>
      </c>
      <c r="CY186" s="67" t="s">
        <v>727</v>
      </c>
      <c r="CZ186" s="67" t="s">
        <v>724</v>
      </c>
      <c r="DA186" s="67" t="s">
        <v>770</v>
      </c>
      <c r="DB186" s="81">
        <v>5284476.93</v>
      </c>
      <c r="DC186" s="67" t="s">
        <v>658</v>
      </c>
      <c r="DD186" s="67" t="s">
        <v>659</v>
      </c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</row>
    <row r="187" spans="1:1477" s="69" customFormat="1">
      <c r="B187" s="67" t="s">
        <v>5</v>
      </c>
      <c r="C187" s="67" t="s">
        <v>680</v>
      </c>
      <c r="D187" s="67" t="s">
        <v>773</v>
      </c>
      <c r="E187" s="68">
        <v>45404</v>
      </c>
      <c r="F187" s="67" t="s">
        <v>721</v>
      </c>
      <c r="G187" s="158" t="s">
        <v>725</v>
      </c>
      <c r="H187" s="187">
        <v>2</v>
      </c>
      <c r="I187" s="69">
        <v>0</v>
      </c>
      <c r="J187" s="69">
        <v>400</v>
      </c>
      <c r="K187" s="69">
        <v>475</v>
      </c>
      <c r="L187" s="69">
        <v>459</v>
      </c>
      <c r="M187" s="186">
        <f t="shared" si="81"/>
        <v>0.96</v>
      </c>
      <c r="N187" s="69">
        <f t="shared" si="82"/>
        <v>1</v>
      </c>
      <c r="O187" s="69">
        <v>16</v>
      </c>
      <c r="P187" s="69">
        <v>0</v>
      </c>
      <c r="Q187" s="69">
        <v>0</v>
      </c>
      <c r="R187" s="69">
        <v>75</v>
      </c>
      <c r="S187" s="69">
        <v>0</v>
      </c>
      <c r="T187" s="190">
        <v>1315382</v>
      </c>
      <c r="U187" s="190">
        <v>50000</v>
      </c>
      <c r="V187" s="190">
        <v>1265382</v>
      </c>
      <c r="W187" s="190">
        <v>1315382</v>
      </c>
      <c r="X187" s="190">
        <v>1284180</v>
      </c>
      <c r="Y187" s="190">
        <v>0</v>
      </c>
      <c r="Z187" s="190">
        <v>0</v>
      </c>
      <c r="AA187" s="190">
        <v>0</v>
      </c>
      <c r="AB187" s="190">
        <v>1284180</v>
      </c>
      <c r="AC187" s="190">
        <v>0</v>
      </c>
      <c r="AD187" s="186">
        <f t="shared" si="83"/>
        <v>0</v>
      </c>
      <c r="AE187" s="69">
        <f t="shared" si="84"/>
        <v>1</v>
      </c>
      <c r="AF187" s="190">
        <v>-1284180</v>
      </c>
      <c r="AG187" s="190">
        <v>0</v>
      </c>
      <c r="AH187" s="69">
        <v>44</v>
      </c>
      <c r="AI187" s="69">
        <v>31</v>
      </c>
      <c r="AJ187" s="69">
        <v>0</v>
      </c>
      <c r="AK187" s="69">
        <v>0</v>
      </c>
      <c r="AL187" s="80">
        <v>0</v>
      </c>
      <c r="AM187" s="80">
        <v>0</v>
      </c>
      <c r="AN187" s="69">
        <v>0</v>
      </c>
      <c r="AO187" s="69">
        <v>0</v>
      </c>
      <c r="AP187" s="80">
        <v>0</v>
      </c>
      <c r="AQ187" s="80">
        <v>0</v>
      </c>
      <c r="AR187" s="69">
        <v>0</v>
      </c>
      <c r="AS187" s="69">
        <v>0</v>
      </c>
      <c r="AT187" s="80">
        <v>0</v>
      </c>
      <c r="AU187" s="80">
        <v>0</v>
      </c>
      <c r="AV187" s="69">
        <v>0</v>
      </c>
      <c r="AW187" s="69">
        <v>0</v>
      </c>
      <c r="AX187" s="80">
        <v>0</v>
      </c>
      <c r="AY187" s="80">
        <v>0</v>
      </c>
      <c r="AZ187" s="69">
        <v>0</v>
      </c>
      <c r="BA187" s="69">
        <v>0</v>
      </c>
      <c r="BB187" s="80">
        <v>0</v>
      </c>
      <c r="BC187" s="80">
        <v>0</v>
      </c>
      <c r="BD187" s="69">
        <v>0</v>
      </c>
      <c r="BE187" s="69">
        <v>0</v>
      </c>
      <c r="BF187" s="80">
        <v>0</v>
      </c>
      <c r="BG187" s="80">
        <v>0</v>
      </c>
      <c r="BH187" s="69">
        <v>0</v>
      </c>
      <c r="BI187" s="69">
        <v>0</v>
      </c>
      <c r="BJ187" s="80">
        <v>0</v>
      </c>
      <c r="BK187" s="80">
        <v>0</v>
      </c>
      <c r="BL187" s="69">
        <v>0</v>
      </c>
      <c r="BM187" s="69">
        <v>0</v>
      </c>
      <c r="BN187" s="80">
        <v>0</v>
      </c>
      <c r="BO187" s="80">
        <v>0</v>
      </c>
      <c r="BP187" s="69">
        <v>0</v>
      </c>
      <c r="BQ187" s="69">
        <v>0</v>
      </c>
      <c r="BR187" s="80">
        <v>0</v>
      </c>
      <c r="BS187" s="80">
        <v>0</v>
      </c>
      <c r="BT187" s="69">
        <v>0</v>
      </c>
      <c r="BU187" s="69">
        <v>0</v>
      </c>
      <c r="BV187" s="80">
        <v>0</v>
      </c>
      <c r="BW187" s="80">
        <v>0</v>
      </c>
      <c r="BX187" s="69">
        <v>0</v>
      </c>
      <c r="BY187" s="69">
        <v>0</v>
      </c>
      <c r="BZ187" s="80">
        <v>0</v>
      </c>
      <c r="CA187" s="80">
        <v>0</v>
      </c>
      <c r="CB187" s="69">
        <v>0</v>
      </c>
      <c r="CC187" s="69">
        <v>0</v>
      </c>
      <c r="CD187" s="80">
        <v>0</v>
      </c>
      <c r="CE187" s="80">
        <v>0</v>
      </c>
      <c r="CF187" s="69">
        <v>0</v>
      </c>
      <c r="CG187" s="69">
        <v>0</v>
      </c>
      <c r="CH187" s="80">
        <v>0</v>
      </c>
      <c r="CI187" s="80">
        <v>0</v>
      </c>
      <c r="CJ187" s="69">
        <v>0</v>
      </c>
      <c r="CK187" s="69">
        <v>0</v>
      </c>
      <c r="CL187" s="80">
        <v>0</v>
      </c>
      <c r="CM187" s="80">
        <v>0</v>
      </c>
      <c r="CN187" s="67" t="s">
        <v>656</v>
      </c>
      <c r="CO187" s="67" t="s">
        <v>657</v>
      </c>
      <c r="CP187" s="67" t="s">
        <v>514</v>
      </c>
      <c r="CQ187" s="67" t="s">
        <v>514</v>
      </c>
      <c r="CR187" s="67" t="s">
        <v>514</v>
      </c>
      <c r="CS187" s="67" t="s">
        <v>514</v>
      </c>
      <c r="CT187" s="68">
        <v>45974</v>
      </c>
      <c r="CU187" s="67" t="s">
        <v>727</v>
      </c>
      <c r="CV187" s="67" t="s">
        <v>724</v>
      </c>
      <c r="CW187" s="68" t="s">
        <v>168</v>
      </c>
      <c r="CX187" s="68">
        <v>45919</v>
      </c>
      <c r="CY187" s="67" t="s">
        <v>723</v>
      </c>
      <c r="CZ187" s="67" t="s">
        <v>724</v>
      </c>
      <c r="DA187" s="67" t="s">
        <v>770</v>
      </c>
      <c r="DB187" s="81">
        <v>1725000</v>
      </c>
      <c r="DC187" s="67" t="s">
        <v>515</v>
      </c>
      <c r="DD187" s="67" t="s">
        <v>516</v>
      </c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</row>
    <row r="188" spans="1:1477" s="98" customFormat="1" ht="12" thickBot="1">
      <c r="A188" s="134"/>
      <c r="B188" s="99"/>
      <c r="C188" s="99"/>
      <c r="D188" s="99"/>
      <c r="E188" s="197"/>
      <c r="F188" s="99"/>
      <c r="G188" s="99"/>
      <c r="H188" s="198"/>
      <c r="T188" s="100"/>
      <c r="U188" s="100"/>
      <c r="V188" s="100"/>
      <c r="W188" s="100"/>
      <c r="X188" s="100"/>
      <c r="Y188" s="193"/>
      <c r="Z188" s="193"/>
      <c r="AA188" s="193"/>
      <c r="AB188" s="193"/>
      <c r="AC188" s="193"/>
      <c r="AF188" s="193"/>
      <c r="AG188" s="193"/>
      <c r="AL188" s="100"/>
      <c r="AM188" s="100"/>
      <c r="AP188" s="100"/>
      <c r="AQ188" s="100"/>
      <c r="AT188" s="100"/>
      <c r="AU188" s="100"/>
      <c r="AX188" s="100"/>
      <c r="AY188" s="100"/>
      <c r="BB188" s="100"/>
      <c r="BC188" s="100"/>
      <c r="BF188" s="100"/>
      <c r="BG188" s="100"/>
      <c r="BJ188" s="100"/>
      <c r="BK188" s="100"/>
      <c r="BN188" s="100"/>
      <c r="BO188" s="100"/>
      <c r="BR188" s="100"/>
      <c r="BS188" s="100"/>
      <c r="BV188" s="100"/>
      <c r="BW188" s="100"/>
      <c r="BZ188" s="100"/>
      <c r="CA188" s="100"/>
      <c r="CD188" s="100"/>
      <c r="CE188" s="100"/>
      <c r="CH188" s="100"/>
      <c r="CI188" s="100"/>
      <c r="CL188" s="100"/>
      <c r="CM188" s="100"/>
      <c r="CN188" s="99"/>
      <c r="CO188" s="99"/>
      <c r="CP188" s="99"/>
      <c r="CQ188" s="99"/>
      <c r="CR188" s="99"/>
      <c r="CS188" s="99"/>
      <c r="CT188" s="197"/>
      <c r="CU188" s="99"/>
      <c r="CV188" s="99"/>
      <c r="CW188" s="197"/>
      <c r="CX188" s="197"/>
      <c r="CY188" s="99"/>
      <c r="CZ188" s="99"/>
      <c r="DB188" s="101"/>
      <c r="DC188" s="99"/>
      <c r="DD188" s="212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</row>
    <row r="189" spans="1:1477" s="6" customFormat="1" ht="24" customHeight="1" thickTop="1" thickBot="1">
      <c r="A189" s="135"/>
      <c r="B189" s="269" t="s">
        <v>793</v>
      </c>
      <c r="C189" s="270"/>
      <c r="D189" s="271"/>
      <c r="E189" s="91"/>
      <c r="F189" s="92"/>
      <c r="G189" s="159">
        <f>IF(B184="","",ROWS(B184:B188)-1)</f>
        <v>4</v>
      </c>
      <c r="H189" s="93">
        <f>SUM(H184:H188)</f>
        <v>10</v>
      </c>
      <c r="I189" s="93">
        <f>SUM(I184:I188)</f>
        <v>17</v>
      </c>
      <c r="J189" s="93">
        <f>SUM(J184:J188)</f>
        <v>2328</v>
      </c>
      <c r="K189" s="93">
        <f>SUM(K184:K188)</f>
        <v>3207</v>
      </c>
      <c r="L189" s="93">
        <f>SUM(L184:L188)</f>
        <v>3082</v>
      </c>
      <c r="M189" s="142">
        <f>IF(G189="",0,N189/G189)</f>
        <v>0.75</v>
      </c>
      <c r="N189" s="93">
        <f t="shared" ref="N189:AC189" si="85">SUM(N184:N188)</f>
        <v>3</v>
      </c>
      <c r="O189" s="93">
        <f t="shared" si="85"/>
        <v>125</v>
      </c>
      <c r="P189" s="94">
        <f t="shared" si="85"/>
        <v>0</v>
      </c>
      <c r="Q189" s="94">
        <f t="shared" si="85"/>
        <v>0</v>
      </c>
      <c r="R189" s="93">
        <f t="shared" si="85"/>
        <v>646</v>
      </c>
      <c r="S189" s="93">
        <f t="shared" si="85"/>
        <v>233</v>
      </c>
      <c r="T189" s="95">
        <f t="shared" si="85"/>
        <v>52788679</v>
      </c>
      <c r="U189" s="95">
        <f t="shared" si="85"/>
        <v>301988</v>
      </c>
      <c r="V189" s="95">
        <f t="shared" si="85"/>
        <v>52486691</v>
      </c>
      <c r="W189" s="95">
        <f t="shared" si="85"/>
        <v>54523106</v>
      </c>
      <c r="X189" s="95">
        <f t="shared" si="85"/>
        <v>54551229</v>
      </c>
      <c r="Y189" s="95">
        <f t="shared" si="85"/>
        <v>0</v>
      </c>
      <c r="Z189" s="95">
        <f t="shared" si="85"/>
        <v>2100000</v>
      </c>
      <c r="AA189" s="95">
        <f t="shared" si="85"/>
        <v>2100000</v>
      </c>
      <c r="AB189" s="95">
        <f t="shared" si="85"/>
        <v>56651229</v>
      </c>
      <c r="AC189" s="95">
        <f t="shared" si="85"/>
        <v>46060442</v>
      </c>
      <c r="AD189" s="142">
        <f>IF(G189="",0,AE189/G189)</f>
        <v>1</v>
      </c>
      <c r="AE189" s="147">
        <f t="shared" ref="AE189:CM189" si="86">SUM(AE184:AE188)</f>
        <v>4</v>
      </c>
      <c r="AF189" s="95">
        <f t="shared" si="86"/>
        <v>-8834915</v>
      </c>
      <c r="AG189" s="95">
        <f t="shared" si="86"/>
        <v>1734426</v>
      </c>
      <c r="AH189" s="96">
        <f t="shared" si="86"/>
        <v>277</v>
      </c>
      <c r="AI189" s="96">
        <f t="shared" si="86"/>
        <v>229</v>
      </c>
      <c r="AJ189" s="96">
        <f t="shared" si="86"/>
        <v>0</v>
      </c>
      <c r="AK189" s="96">
        <f t="shared" si="86"/>
        <v>0</v>
      </c>
      <c r="AL189" s="95">
        <f t="shared" si="86"/>
        <v>601267</v>
      </c>
      <c r="AM189" s="95">
        <f t="shared" si="86"/>
        <v>0</v>
      </c>
      <c r="AN189" s="96">
        <f t="shared" si="86"/>
        <v>0</v>
      </c>
      <c r="AO189" s="96">
        <f t="shared" si="86"/>
        <v>0</v>
      </c>
      <c r="AP189" s="95">
        <f t="shared" si="86"/>
        <v>406527</v>
      </c>
      <c r="AQ189" s="95">
        <f t="shared" si="86"/>
        <v>0</v>
      </c>
      <c r="AR189" s="96">
        <f t="shared" si="86"/>
        <v>0</v>
      </c>
      <c r="AS189" s="96">
        <f t="shared" si="86"/>
        <v>0</v>
      </c>
      <c r="AT189" s="95">
        <f t="shared" si="86"/>
        <v>0</v>
      </c>
      <c r="AU189" s="95">
        <f t="shared" si="86"/>
        <v>0</v>
      </c>
      <c r="AV189" s="96">
        <f t="shared" si="86"/>
        <v>0</v>
      </c>
      <c r="AW189" s="96">
        <f t="shared" si="86"/>
        <v>0</v>
      </c>
      <c r="AX189" s="95">
        <f t="shared" si="86"/>
        <v>0</v>
      </c>
      <c r="AY189" s="95">
        <f t="shared" si="86"/>
        <v>0</v>
      </c>
      <c r="AZ189" s="96">
        <f t="shared" si="86"/>
        <v>0</v>
      </c>
      <c r="BA189" s="96">
        <f t="shared" si="86"/>
        <v>0</v>
      </c>
      <c r="BB189" s="95">
        <f t="shared" si="86"/>
        <v>0</v>
      </c>
      <c r="BC189" s="95">
        <f t="shared" si="86"/>
        <v>0</v>
      </c>
      <c r="BD189" s="96">
        <f t="shared" si="86"/>
        <v>0</v>
      </c>
      <c r="BE189" s="96">
        <f t="shared" si="86"/>
        <v>233</v>
      </c>
      <c r="BF189" s="95">
        <f t="shared" si="86"/>
        <v>722169</v>
      </c>
      <c r="BG189" s="95">
        <f t="shared" si="86"/>
        <v>0</v>
      </c>
      <c r="BH189" s="96">
        <f t="shared" si="86"/>
        <v>0</v>
      </c>
      <c r="BI189" s="96">
        <f t="shared" si="86"/>
        <v>0</v>
      </c>
      <c r="BJ189" s="95">
        <f t="shared" si="86"/>
        <v>73383</v>
      </c>
      <c r="BK189" s="95">
        <f t="shared" si="86"/>
        <v>0</v>
      </c>
      <c r="BL189" s="96">
        <f t="shared" si="86"/>
        <v>0</v>
      </c>
      <c r="BM189" s="96">
        <f t="shared" si="86"/>
        <v>0</v>
      </c>
      <c r="BN189" s="95">
        <f t="shared" si="86"/>
        <v>0</v>
      </c>
      <c r="BO189" s="95">
        <f t="shared" si="86"/>
        <v>0</v>
      </c>
      <c r="BP189" s="96">
        <f t="shared" si="86"/>
        <v>0</v>
      </c>
      <c r="BQ189" s="96">
        <f t="shared" si="86"/>
        <v>0</v>
      </c>
      <c r="BR189" s="95">
        <f t="shared" si="86"/>
        <v>26206</v>
      </c>
      <c r="BS189" s="95">
        <f t="shared" si="86"/>
        <v>0</v>
      </c>
      <c r="BT189" s="96">
        <f t="shared" si="86"/>
        <v>0</v>
      </c>
      <c r="BU189" s="96">
        <f t="shared" si="86"/>
        <v>0</v>
      </c>
      <c r="BV189" s="95">
        <f t="shared" si="86"/>
        <v>0</v>
      </c>
      <c r="BW189" s="95">
        <f t="shared" si="86"/>
        <v>0</v>
      </c>
      <c r="BX189" s="96">
        <f t="shared" si="86"/>
        <v>0</v>
      </c>
      <c r="BY189" s="96">
        <f t="shared" si="86"/>
        <v>0</v>
      </c>
      <c r="BZ189" s="95">
        <f t="shared" si="86"/>
        <v>0</v>
      </c>
      <c r="CA189" s="95">
        <f t="shared" si="86"/>
        <v>0</v>
      </c>
      <c r="CB189" s="96">
        <f t="shared" si="86"/>
        <v>0</v>
      </c>
      <c r="CC189" s="96">
        <f t="shared" si="86"/>
        <v>0</v>
      </c>
      <c r="CD189" s="95">
        <f t="shared" si="86"/>
        <v>0</v>
      </c>
      <c r="CE189" s="95">
        <f t="shared" si="86"/>
        <v>0</v>
      </c>
      <c r="CF189" s="96">
        <f t="shared" si="86"/>
        <v>0</v>
      </c>
      <c r="CG189" s="96">
        <f t="shared" si="86"/>
        <v>0</v>
      </c>
      <c r="CH189" s="95">
        <f t="shared" si="86"/>
        <v>-94401</v>
      </c>
      <c r="CI189" s="95">
        <f t="shared" si="86"/>
        <v>0</v>
      </c>
      <c r="CJ189" s="96">
        <f t="shared" si="86"/>
        <v>0</v>
      </c>
      <c r="CK189" s="96">
        <f t="shared" si="86"/>
        <v>233</v>
      </c>
      <c r="CL189" s="95">
        <f t="shared" si="86"/>
        <v>1735150</v>
      </c>
      <c r="CM189" s="95">
        <f t="shared" si="86"/>
        <v>0</v>
      </c>
      <c r="CN189" s="97"/>
      <c r="CO189" s="97"/>
      <c r="CP189" s="97"/>
      <c r="CQ189" s="97"/>
      <c r="CR189" s="97"/>
      <c r="CS189" s="97"/>
      <c r="CT189" s="91"/>
      <c r="CU189" s="92"/>
      <c r="CV189" s="92"/>
      <c r="CW189" s="91"/>
      <c r="CX189" s="91"/>
      <c r="CY189" s="92"/>
      <c r="CZ189" s="92"/>
      <c r="DA189" s="92"/>
      <c r="DB189" s="95"/>
      <c r="DC189" s="97"/>
      <c r="DD189" s="15"/>
    </row>
    <row r="190" spans="1:1477" s="6" customFormat="1" ht="24" customHeight="1" thickTop="1">
      <c r="B190" s="257" t="s">
        <v>37</v>
      </c>
      <c r="C190" s="258"/>
      <c r="D190" s="259"/>
      <c r="E190" s="110"/>
      <c r="F190" s="111"/>
      <c r="G190" s="112">
        <f t="shared" ref="G190:L190" si="87">SUM(G189,G183)</f>
        <v>11</v>
      </c>
      <c r="H190" s="112">
        <f t="shared" si="87"/>
        <v>37</v>
      </c>
      <c r="I190" s="112">
        <f t="shared" si="87"/>
        <v>36</v>
      </c>
      <c r="J190" s="112">
        <f t="shared" si="87"/>
        <v>4628</v>
      </c>
      <c r="K190" s="112">
        <f t="shared" si="87"/>
        <v>6022</v>
      </c>
      <c r="L190" s="112">
        <f t="shared" si="87"/>
        <v>5671</v>
      </c>
      <c r="M190" s="142">
        <f>IF(G190=0,0,N190/G190)</f>
        <v>0.90909090909090906</v>
      </c>
      <c r="N190" s="112">
        <f t="shared" ref="N190:AC190" si="88">SUM(N189,N183)</f>
        <v>10</v>
      </c>
      <c r="O190" s="112">
        <f t="shared" si="88"/>
        <v>351</v>
      </c>
      <c r="P190" s="113">
        <f t="shared" si="88"/>
        <v>0</v>
      </c>
      <c r="Q190" s="113">
        <f t="shared" si="88"/>
        <v>0</v>
      </c>
      <c r="R190" s="112">
        <f t="shared" si="88"/>
        <v>1144</v>
      </c>
      <c r="S190" s="112">
        <f t="shared" si="88"/>
        <v>250</v>
      </c>
      <c r="T190" s="114">
        <f t="shared" si="88"/>
        <v>100518625</v>
      </c>
      <c r="U190" s="114">
        <f t="shared" si="88"/>
        <v>822377</v>
      </c>
      <c r="V190" s="114">
        <f t="shared" si="88"/>
        <v>99696248</v>
      </c>
      <c r="W190" s="114">
        <f t="shared" si="88"/>
        <v>102676303</v>
      </c>
      <c r="X190" s="114">
        <f t="shared" si="88"/>
        <v>101769862</v>
      </c>
      <c r="Y190" s="114">
        <f t="shared" si="88"/>
        <v>0</v>
      </c>
      <c r="Z190" s="114">
        <f t="shared" si="88"/>
        <v>3160000</v>
      </c>
      <c r="AA190" s="114">
        <f t="shared" si="88"/>
        <v>3160000</v>
      </c>
      <c r="AB190" s="114">
        <f t="shared" si="88"/>
        <v>104929862</v>
      </c>
      <c r="AC190" s="114">
        <f t="shared" si="88"/>
        <v>93172690</v>
      </c>
      <c r="AD190" s="142">
        <f>IF(G190=0,0,AE190/G190)</f>
        <v>1</v>
      </c>
      <c r="AE190" s="144">
        <f t="shared" ref="AE190:CM190" si="89">SUM(AE189,AE183)</f>
        <v>11</v>
      </c>
      <c r="AF190" s="114">
        <f t="shared" si="89"/>
        <v>-9956847</v>
      </c>
      <c r="AG190" s="114">
        <f t="shared" si="89"/>
        <v>2157677</v>
      </c>
      <c r="AH190" s="115">
        <f t="shared" si="89"/>
        <v>595</v>
      </c>
      <c r="AI190" s="115">
        <f t="shared" si="89"/>
        <v>391</v>
      </c>
      <c r="AJ190" s="115">
        <f t="shared" si="89"/>
        <v>0</v>
      </c>
      <c r="AK190" s="115">
        <f t="shared" si="89"/>
        <v>13</v>
      </c>
      <c r="AL190" s="114">
        <f t="shared" si="89"/>
        <v>898869</v>
      </c>
      <c r="AM190" s="114">
        <f t="shared" si="89"/>
        <v>0</v>
      </c>
      <c r="AN190" s="115">
        <f t="shared" si="89"/>
        <v>22</v>
      </c>
      <c r="AO190" s="115">
        <f t="shared" si="89"/>
        <v>0</v>
      </c>
      <c r="AP190" s="114">
        <f t="shared" si="89"/>
        <v>536151</v>
      </c>
      <c r="AQ190" s="114">
        <f t="shared" si="89"/>
        <v>21158</v>
      </c>
      <c r="AR190" s="115">
        <f t="shared" si="89"/>
        <v>0</v>
      </c>
      <c r="AS190" s="115">
        <f t="shared" si="89"/>
        <v>0</v>
      </c>
      <c r="AT190" s="114">
        <f t="shared" si="89"/>
        <v>0</v>
      </c>
      <c r="AU190" s="114">
        <f t="shared" si="89"/>
        <v>0</v>
      </c>
      <c r="AV190" s="115">
        <f t="shared" si="89"/>
        <v>0</v>
      </c>
      <c r="AW190" s="115">
        <f t="shared" si="89"/>
        <v>0</v>
      </c>
      <c r="AX190" s="114">
        <f t="shared" si="89"/>
        <v>0</v>
      </c>
      <c r="AY190" s="114">
        <f t="shared" si="89"/>
        <v>0</v>
      </c>
      <c r="AZ190" s="115">
        <f t="shared" si="89"/>
        <v>0</v>
      </c>
      <c r="BA190" s="115">
        <f t="shared" si="89"/>
        <v>0</v>
      </c>
      <c r="BB190" s="114">
        <f t="shared" si="89"/>
        <v>0</v>
      </c>
      <c r="BC190" s="114">
        <f t="shared" si="89"/>
        <v>0</v>
      </c>
      <c r="BD190" s="115">
        <f t="shared" si="89"/>
        <v>0</v>
      </c>
      <c r="BE190" s="115">
        <f t="shared" si="89"/>
        <v>233</v>
      </c>
      <c r="BF190" s="114">
        <f t="shared" si="89"/>
        <v>746913</v>
      </c>
      <c r="BG190" s="114">
        <f t="shared" si="89"/>
        <v>0</v>
      </c>
      <c r="BH190" s="115">
        <f t="shared" si="89"/>
        <v>0</v>
      </c>
      <c r="BI190" s="115">
        <f t="shared" si="89"/>
        <v>0</v>
      </c>
      <c r="BJ190" s="114">
        <f t="shared" si="89"/>
        <v>97343</v>
      </c>
      <c r="BK190" s="114">
        <f t="shared" si="89"/>
        <v>0</v>
      </c>
      <c r="BL190" s="115">
        <f t="shared" si="89"/>
        <v>0</v>
      </c>
      <c r="BM190" s="115">
        <f t="shared" si="89"/>
        <v>0</v>
      </c>
      <c r="BN190" s="114">
        <f t="shared" si="89"/>
        <v>0</v>
      </c>
      <c r="BO190" s="114">
        <f t="shared" si="89"/>
        <v>0</v>
      </c>
      <c r="BP190" s="115">
        <f t="shared" si="89"/>
        <v>0</v>
      </c>
      <c r="BQ190" s="115">
        <f t="shared" si="89"/>
        <v>0</v>
      </c>
      <c r="BR190" s="114">
        <f t="shared" si="89"/>
        <v>26206</v>
      </c>
      <c r="BS190" s="114">
        <f t="shared" si="89"/>
        <v>0</v>
      </c>
      <c r="BT190" s="115">
        <f t="shared" si="89"/>
        <v>0</v>
      </c>
      <c r="BU190" s="115">
        <f t="shared" si="89"/>
        <v>0</v>
      </c>
      <c r="BV190" s="114">
        <f t="shared" si="89"/>
        <v>0</v>
      </c>
      <c r="BW190" s="114">
        <f t="shared" si="89"/>
        <v>0</v>
      </c>
      <c r="BX190" s="115">
        <f t="shared" si="89"/>
        <v>0</v>
      </c>
      <c r="BY190" s="115">
        <f t="shared" si="89"/>
        <v>0</v>
      </c>
      <c r="BZ190" s="114">
        <f t="shared" si="89"/>
        <v>0</v>
      </c>
      <c r="CA190" s="114">
        <f t="shared" si="89"/>
        <v>0</v>
      </c>
      <c r="CB190" s="115">
        <f t="shared" si="89"/>
        <v>0</v>
      </c>
      <c r="CC190" s="115">
        <f t="shared" si="89"/>
        <v>0</v>
      </c>
      <c r="CD190" s="114">
        <f t="shared" si="89"/>
        <v>0</v>
      </c>
      <c r="CE190" s="114">
        <f t="shared" si="89"/>
        <v>0</v>
      </c>
      <c r="CF190" s="115">
        <f t="shared" si="89"/>
        <v>0</v>
      </c>
      <c r="CG190" s="115">
        <f t="shared" si="89"/>
        <v>0</v>
      </c>
      <c r="CH190" s="114">
        <f t="shared" si="89"/>
        <v>-160309</v>
      </c>
      <c r="CI190" s="114">
        <f t="shared" si="89"/>
        <v>0</v>
      </c>
      <c r="CJ190" s="115">
        <f t="shared" si="89"/>
        <v>22</v>
      </c>
      <c r="CK190" s="115">
        <f t="shared" si="89"/>
        <v>246</v>
      </c>
      <c r="CL190" s="114">
        <f t="shared" si="89"/>
        <v>2145172</v>
      </c>
      <c r="CM190" s="114">
        <f t="shared" si="89"/>
        <v>21158</v>
      </c>
      <c r="CN190" s="116"/>
      <c r="CO190" s="116"/>
      <c r="CP190" s="116"/>
      <c r="CQ190" s="116"/>
      <c r="CR190" s="116"/>
      <c r="CS190" s="116"/>
      <c r="CT190" s="110"/>
      <c r="CU190" s="111"/>
      <c r="CV190" s="111"/>
      <c r="CW190" s="110"/>
      <c r="CX190" s="110"/>
      <c r="CY190" s="111"/>
      <c r="CZ190" s="111"/>
      <c r="DA190" s="111"/>
      <c r="DB190" s="114"/>
      <c r="DC190" s="116"/>
      <c r="DD190" s="116"/>
    </row>
    <row r="191" spans="1:1477" s="69" customFormat="1">
      <c r="B191" s="67" t="s">
        <v>6</v>
      </c>
      <c r="C191" s="67" t="s">
        <v>402</v>
      </c>
      <c r="D191" s="67" t="s">
        <v>403</v>
      </c>
      <c r="E191" s="68">
        <v>43677</v>
      </c>
      <c r="F191" s="67" t="s">
        <v>723</v>
      </c>
      <c r="G191" s="67" t="s">
        <v>722</v>
      </c>
      <c r="H191" s="187">
        <v>4</v>
      </c>
      <c r="I191" s="69">
        <v>12</v>
      </c>
      <c r="J191" s="69">
        <v>1200</v>
      </c>
      <c r="K191" s="69">
        <v>1366</v>
      </c>
      <c r="L191" s="69">
        <v>1366</v>
      </c>
      <c r="M191" s="186">
        <f>IF(J191 = 0,0,(L191-AH191-AI191)/J191)</f>
        <v>1</v>
      </c>
      <c r="N191" s="69">
        <f>IF(G191&lt;&gt;"",IF(M191&lt;=1.2,1,0),0)</f>
        <v>1</v>
      </c>
      <c r="O191" s="69">
        <v>0</v>
      </c>
      <c r="P191" s="69">
        <v>0</v>
      </c>
      <c r="Q191" s="69">
        <v>0</v>
      </c>
      <c r="R191" s="69">
        <v>166</v>
      </c>
      <c r="S191" s="69">
        <v>0</v>
      </c>
      <c r="T191" s="190">
        <v>55832153</v>
      </c>
      <c r="U191" s="190">
        <v>444272</v>
      </c>
      <c r="V191" s="190">
        <v>55387881</v>
      </c>
      <c r="W191" s="190">
        <v>56499915</v>
      </c>
      <c r="X191" s="190">
        <v>56120655</v>
      </c>
      <c r="Y191" s="190">
        <v>0</v>
      </c>
      <c r="Z191" s="190">
        <v>875160</v>
      </c>
      <c r="AA191" s="190">
        <v>875160</v>
      </c>
      <c r="AB191" s="190">
        <v>56995815</v>
      </c>
      <c r="AC191" s="190">
        <v>56570953</v>
      </c>
      <c r="AD191" s="186">
        <f>IF(V191=0,0,AC191/V191)</f>
        <v>1.0213597627972082</v>
      </c>
      <c r="AE191" s="69">
        <f>IF(AD191 &lt;=1.1,1,0)</f>
        <v>1</v>
      </c>
      <c r="AF191" s="190">
        <v>-113501</v>
      </c>
      <c r="AG191" s="190">
        <v>667762</v>
      </c>
      <c r="AH191" s="69">
        <v>87</v>
      </c>
      <c r="AI191" s="69">
        <v>79</v>
      </c>
      <c r="AJ191" s="69">
        <v>0</v>
      </c>
      <c r="AK191" s="69">
        <v>0</v>
      </c>
      <c r="AL191" s="80">
        <v>537977</v>
      </c>
      <c r="AM191" s="80">
        <v>184519</v>
      </c>
      <c r="AN191" s="69">
        <v>0</v>
      </c>
      <c r="AO191" s="69">
        <v>0</v>
      </c>
      <c r="AP191" s="80">
        <v>204897</v>
      </c>
      <c r="AQ191" s="80">
        <v>116725</v>
      </c>
      <c r="AR191" s="69">
        <v>0</v>
      </c>
      <c r="AS191" s="69">
        <v>0</v>
      </c>
      <c r="AT191" s="80">
        <v>0</v>
      </c>
      <c r="AU191" s="80">
        <v>0</v>
      </c>
      <c r="AV191" s="69">
        <v>0</v>
      </c>
      <c r="AW191" s="69">
        <v>0</v>
      </c>
      <c r="AX191" s="80">
        <v>0</v>
      </c>
      <c r="AY191" s="80">
        <v>0</v>
      </c>
      <c r="AZ191" s="69">
        <v>0</v>
      </c>
      <c r="BA191" s="69">
        <v>0</v>
      </c>
      <c r="BB191" s="80">
        <v>0</v>
      </c>
      <c r="BC191" s="80">
        <v>0</v>
      </c>
      <c r="BD191" s="69">
        <v>0</v>
      </c>
      <c r="BE191" s="69">
        <v>0</v>
      </c>
      <c r="BF191" s="80">
        <v>0</v>
      </c>
      <c r="BG191" s="80">
        <v>0</v>
      </c>
      <c r="BH191" s="69">
        <v>0</v>
      </c>
      <c r="BI191" s="69">
        <v>0</v>
      </c>
      <c r="BJ191" s="80">
        <v>0</v>
      </c>
      <c r="BK191" s="80">
        <v>0</v>
      </c>
      <c r="BL191" s="69">
        <v>0</v>
      </c>
      <c r="BM191" s="69">
        <v>0</v>
      </c>
      <c r="BN191" s="80">
        <v>0</v>
      </c>
      <c r="BO191" s="80">
        <v>0</v>
      </c>
      <c r="BP191" s="69">
        <v>0</v>
      </c>
      <c r="BQ191" s="69">
        <v>0</v>
      </c>
      <c r="BR191" s="80">
        <v>92173</v>
      </c>
      <c r="BS191" s="80">
        <v>0</v>
      </c>
      <c r="BT191" s="69">
        <v>0</v>
      </c>
      <c r="BU191" s="69">
        <v>0</v>
      </c>
      <c r="BV191" s="80">
        <v>0</v>
      </c>
      <c r="BW191" s="80">
        <v>0</v>
      </c>
      <c r="BX191" s="69">
        <v>0</v>
      </c>
      <c r="BY191" s="69">
        <v>0</v>
      </c>
      <c r="BZ191" s="80">
        <v>0</v>
      </c>
      <c r="CA191" s="80">
        <v>0</v>
      </c>
      <c r="CB191" s="69">
        <v>0</v>
      </c>
      <c r="CC191" s="69">
        <v>0</v>
      </c>
      <c r="CD191" s="80">
        <v>0</v>
      </c>
      <c r="CE191" s="80">
        <v>0</v>
      </c>
      <c r="CF191" s="69">
        <v>0</v>
      </c>
      <c r="CG191" s="69">
        <v>0</v>
      </c>
      <c r="CH191" s="80">
        <v>0</v>
      </c>
      <c r="CI191" s="80">
        <v>0</v>
      </c>
      <c r="CJ191" s="69">
        <v>0</v>
      </c>
      <c r="CK191" s="69">
        <v>0</v>
      </c>
      <c r="CL191" s="80">
        <v>835048</v>
      </c>
      <c r="CM191" s="80">
        <v>301244</v>
      </c>
      <c r="CN191" s="67" t="s">
        <v>702</v>
      </c>
      <c r="CO191" s="67" t="s">
        <v>703</v>
      </c>
      <c r="CP191" s="67" t="s">
        <v>514</v>
      </c>
      <c r="CQ191" s="67" t="s">
        <v>514</v>
      </c>
      <c r="CR191" s="67" t="s">
        <v>514</v>
      </c>
      <c r="CS191" s="67" t="s">
        <v>514</v>
      </c>
      <c r="CT191" s="68">
        <v>45959</v>
      </c>
      <c r="CU191" s="67" t="s">
        <v>727</v>
      </c>
      <c r="CV191" s="67" t="s">
        <v>724</v>
      </c>
      <c r="CW191" s="68" t="s">
        <v>168</v>
      </c>
      <c r="CX191" s="68">
        <v>45124</v>
      </c>
      <c r="CY191" s="67" t="s">
        <v>723</v>
      </c>
      <c r="CZ191" s="67" t="s">
        <v>725</v>
      </c>
      <c r="DA191" s="67" t="s">
        <v>774</v>
      </c>
      <c r="DB191" s="81">
        <v>63202968.189999998</v>
      </c>
      <c r="DC191" s="69" t="s">
        <v>704</v>
      </c>
      <c r="DD191" s="67" t="s">
        <v>705</v>
      </c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</row>
    <row r="192" spans="1:1477" s="69" customFormat="1">
      <c r="B192" s="67" t="s">
        <v>6</v>
      </c>
      <c r="C192" s="67" t="s">
        <v>404</v>
      </c>
      <c r="D192" s="67" t="s">
        <v>405</v>
      </c>
      <c r="E192" s="68">
        <v>44342</v>
      </c>
      <c r="F192" s="67" t="s">
        <v>721</v>
      </c>
      <c r="G192" s="67" t="s">
        <v>734</v>
      </c>
      <c r="H192" s="187">
        <v>2</v>
      </c>
      <c r="I192" s="69">
        <v>24</v>
      </c>
      <c r="J192" s="69">
        <v>1200</v>
      </c>
      <c r="K192" s="69">
        <v>1362</v>
      </c>
      <c r="L192" s="69">
        <v>1223</v>
      </c>
      <c r="M192" s="186">
        <f t="shared" ref="M192:M203" si="90">IF(J192 = 0,0,(L192-AH192-AI192)/J192)</f>
        <v>0.90416666666666667</v>
      </c>
      <c r="N192" s="69">
        <f t="shared" ref="N192:N203" si="91">IF(G192&lt;&gt;"",IF(M192&lt;=1.2,1,0),0)</f>
        <v>1</v>
      </c>
      <c r="O192" s="69">
        <v>139</v>
      </c>
      <c r="P192" s="69">
        <v>0</v>
      </c>
      <c r="Q192" s="69">
        <v>0</v>
      </c>
      <c r="R192" s="69">
        <v>138</v>
      </c>
      <c r="S192" s="69">
        <v>24</v>
      </c>
      <c r="T192" s="190">
        <v>85239705</v>
      </c>
      <c r="U192" s="190">
        <v>150000</v>
      </c>
      <c r="V192" s="190">
        <v>85089705</v>
      </c>
      <c r="W192" s="190">
        <v>94443373</v>
      </c>
      <c r="X192" s="190">
        <v>95456225</v>
      </c>
      <c r="Y192" s="190">
        <v>0</v>
      </c>
      <c r="Z192" s="190">
        <v>0</v>
      </c>
      <c r="AA192" s="190">
        <v>0</v>
      </c>
      <c r="AB192" s="190">
        <v>95456225</v>
      </c>
      <c r="AC192" s="190">
        <v>95322196</v>
      </c>
      <c r="AD192" s="186">
        <f t="shared" ref="AD192:AD203" si="92">IF(V192=0,0,AC192/V192)</f>
        <v>1.120255335237089</v>
      </c>
      <c r="AE192" s="69">
        <f t="shared" ref="AE192:AE203" si="93">IF(AD192 &lt;=1.1,1,0)</f>
        <v>0</v>
      </c>
      <c r="AF192" s="190">
        <v>2218662</v>
      </c>
      <c r="AG192" s="190">
        <v>9203668</v>
      </c>
      <c r="AH192" s="69">
        <v>61</v>
      </c>
      <c r="AI192" s="69">
        <v>77</v>
      </c>
      <c r="AJ192" s="69">
        <v>0</v>
      </c>
      <c r="AK192" s="69">
        <v>0</v>
      </c>
      <c r="AL192" s="80">
        <v>459126</v>
      </c>
      <c r="AM192" s="80">
        <v>0</v>
      </c>
      <c r="AN192" s="69">
        <v>0</v>
      </c>
      <c r="AO192" s="69">
        <v>21</v>
      </c>
      <c r="AP192" s="80">
        <v>3062413</v>
      </c>
      <c r="AQ192" s="80">
        <v>383024</v>
      </c>
      <c r="AR192" s="69">
        <v>0</v>
      </c>
      <c r="AS192" s="69">
        <v>0</v>
      </c>
      <c r="AT192" s="80">
        <v>0</v>
      </c>
      <c r="AU192" s="80">
        <v>0</v>
      </c>
      <c r="AV192" s="69">
        <v>0</v>
      </c>
      <c r="AW192" s="69">
        <v>0</v>
      </c>
      <c r="AX192" s="80">
        <v>0</v>
      </c>
      <c r="AY192" s="80">
        <v>0</v>
      </c>
      <c r="AZ192" s="69">
        <v>0</v>
      </c>
      <c r="BA192" s="69">
        <v>0</v>
      </c>
      <c r="BB192" s="80">
        <v>0</v>
      </c>
      <c r="BC192" s="80">
        <v>0</v>
      </c>
      <c r="BD192" s="69">
        <v>0</v>
      </c>
      <c r="BE192" s="69">
        <v>72</v>
      </c>
      <c r="BF192" s="80">
        <v>5033268</v>
      </c>
      <c r="BG192" s="80">
        <v>721885</v>
      </c>
      <c r="BH192" s="69">
        <v>0</v>
      </c>
      <c r="BI192" s="69">
        <v>0</v>
      </c>
      <c r="BJ192" s="80">
        <v>886815</v>
      </c>
      <c r="BK192" s="80">
        <v>335970</v>
      </c>
      <c r="BL192" s="69">
        <v>0</v>
      </c>
      <c r="BM192" s="69">
        <v>0</v>
      </c>
      <c r="BN192" s="80">
        <v>0</v>
      </c>
      <c r="BO192" s="80">
        <v>0</v>
      </c>
      <c r="BP192" s="69">
        <v>0</v>
      </c>
      <c r="BQ192" s="69">
        <v>0</v>
      </c>
      <c r="BR192" s="80">
        <v>177538</v>
      </c>
      <c r="BS192" s="80">
        <v>160277</v>
      </c>
      <c r="BT192" s="69">
        <v>0</v>
      </c>
      <c r="BU192" s="69">
        <v>0</v>
      </c>
      <c r="BV192" s="80">
        <v>0</v>
      </c>
      <c r="BW192" s="80">
        <v>0</v>
      </c>
      <c r="BX192" s="69">
        <v>0</v>
      </c>
      <c r="BY192" s="69">
        <v>0</v>
      </c>
      <c r="BZ192" s="80">
        <v>0</v>
      </c>
      <c r="CA192" s="80">
        <v>0</v>
      </c>
      <c r="CB192" s="69">
        <v>0</v>
      </c>
      <c r="CC192" s="69">
        <v>0</v>
      </c>
      <c r="CD192" s="80">
        <v>0</v>
      </c>
      <c r="CE192" s="80">
        <v>0</v>
      </c>
      <c r="CF192" s="69">
        <v>0</v>
      </c>
      <c r="CG192" s="69">
        <v>0</v>
      </c>
      <c r="CH192" s="80">
        <v>-1334779</v>
      </c>
      <c r="CI192" s="80">
        <v>0</v>
      </c>
      <c r="CJ192" s="69">
        <v>0</v>
      </c>
      <c r="CK192" s="69">
        <v>93</v>
      </c>
      <c r="CL192" s="80">
        <v>8284381</v>
      </c>
      <c r="CM192" s="80">
        <v>1601156</v>
      </c>
      <c r="CN192" s="67" t="s">
        <v>660</v>
      </c>
      <c r="CO192" s="67" t="s">
        <v>661</v>
      </c>
      <c r="CP192" s="67" t="s">
        <v>514</v>
      </c>
      <c r="CQ192" s="67" t="s">
        <v>514</v>
      </c>
      <c r="CR192" s="67" t="s">
        <v>514</v>
      </c>
      <c r="CS192" s="67" t="s">
        <v>514</v>
      </c>
      <c r="CT192" s="68">
        <v>45930</v>
      </c>
      <c r="CU192" s="67" t="s">
        <v>723</v>
      </c>
      <c r="CV192" s="67" t="s">
        <v>724</v>
      </c>
      <c r="CW192" s="68" t="s">
        <v>168</v>
      </c>
      <c r="CX192" s="68">
        <v>45716</v>
      </c>
      <c r="CY192" s="67" t="s">
        <v>729</v>
      </c>
      <c r="CZ192" s="67" t="s">
        <v>730</v>
      </c>
      <c r="DA192" s="67" t="s">
        <v>775</v>
      </c>
      <c r="DB192" s="81">
        <v>78472500</v>
      </c>
      <c r="DC192" s="69" t="s">
        <v>683</v>
      </c>
      <c r="DD192" s="67" t="s">
        <v>684</v>
      </c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</row>
    <row r="193" spans="1:1477" s="69" customFormat="1">
      <c r="B193" s="67" t="s">
        <v>6</v>
      </c>
      <c r="C193" s="67" t="s">
        <v>406</v>
      </c>
      <c r="D193" s="67" t="s">
        <v>407</v>
      </c>
      <c r="E193" s="68">
        <v>44979</v>
      </c>
      <c r="F193" s="67" t="s">
        <v>729</v>
      </c>
      <c r="G193" s="67" t="s">
        <v>728</v>
      </c>
      <c r="H193" s="187">
        <v>1</v>
      </c>
      <c r="I193" s="69">
        <v>3</v>
      </c>
      <c r="J193" s="69">
        <v>225</v>
      </c>
      <c r="K193" s="69">
        <v>324</v>
      </c>
      <c r="L193" s="69">
        <v>324</v>
      </c>
      <c r="M193" s="186">
        <f t="shared" si="90"/>
        <v>1.1288888888888888</v>
      </c>
      <c r="N193" s="69">
        <f t="shared" si="91"/>
        <v>1</v>
      </c>
      <c r="O193" s="69">
        <v>0</v>
      </c>
      <c r="P193" s="69">
        <v>0</v>
      </c>
      <c r="Q193" s="69">
        <v>0</v>
      </c>
      <c r="R193" s="69">
        <v>99</v>
      </c>
      <c r="S193" s="69">
        <v>0</v>
      </c>
      <c r="T193" s="190">
        <v>8085082</v>
      </c>
      <c r="U193" s="190">
        <v>90000</v>
      </c>
      <c r="V193" s="190">
        <v>7995082</v>
      </c>
      <c r="W193" s="190">
        <v>8115381</v>
      </c>
      <c r="X193" s="190">
        <v>7967342</v>
      </c>
      <c r="Y193" s="190">
        <v>0</v>
      </c>
      <c r="Z193" s="190">
        <v>0</v>
      </c>
      <c r="AA193" s="190">
        <v>0</v>
      </c>
      <c r="AB193" s="190">
        <v>7967342</v>
      </c>
      <c r="AC193" s="190">
        <v>7161112</v>
      </c>
      <c r="AD193" s="186">
        <f t="shared" si="92"/>
        <v>0.89568962519708994</v>
      </c>
      <c r="AE193" s="69">
        <f t="shared" si="93"/>
        <v>1</v>
      </c>
      <c r="AF193" s="190">
        <v>-778302</v>
      </c>
      <c r="AG193" s="190">
        <v>30299</v>
      </c>
      <c r="AH193" s="69">
        <v>59</v>
      </c>
      <c r="AI193" s="69">
        <v>11</v>
      </c>
      <c r="AJ193" s="69">
        <v>0</v>
      </c>
      <c r="AK193" s="69">
        <v>0</v>
      </c>
      <c r="AL193" s="80">
        <v>0</v>
      </c>
      <c r="AM193" s="80">
        <v>0</v>
      </c>
      <c r="AN193" s="69">
        <v>0</v>
      </c>
      <c r="AO193" s="69">
        <v>0</v>
      </c>
      <c r="AP193" s="80">
        <v>4879</v>
      </c>
      <c r="AQ193" s="80">
        <v>0</v>
      </c>
      <c r="AR193" s="69">
        <v>0</v>
      </c>
      <c r="AS193" s="69">
        <v>0</v>
      </c>
      <c r="AT193" s="80">
        <v>0</v>
      </c>
      <c r="AU193" s="80">
        <v>0</v>
      </c>
      <c r="AV193" s="69">
        <v>0</v>
      </c>
      <c r="AW193" s="69">
        <v>0</v>
      </c>
      <c r="AX193" s="80">
        <v>0</v>
      </c>
      <c r="AY193" s="80">
        <v>0</v>
      </c>
      <c r="AZ193" s="69">
        <v>0</v>
      </c>
      <c r="BA193" s="69">
        <v>0</v>
      </c>
      <c r="BB193" s="80">
        <v>0</v>
      </c>
      <c r="BC193" s="80">
        <v>0</v>
      </c>
      <c r="BD193" s="69">
        <v>29</v>
      </c>
      <c r="BE193" s="69">
        <v>0</v>
      </c>
      <c r="BF193" s="80">
        <v>0</v>
      </c>
      <c r="BG193" s="80">
        <v>0</v>
      </c>
      <c r="BH193" s="69">
        <v>0</v>
      </c>
      <c r="BI193" s="69">
        <v>0</v>
      </c>
      <c r="BJ193" s="80">
        <v>0</v>
      </c>
      <c r="BK193" s="80">
        <v>0</v>
      </c>
      <c r="BL193" s="69">
        <v>0</v>
      </c>
      <c r="BM193" s="69">
        <v>0</v>
      </c>
      <c r="BN193" s="80">
        <v>0</v>
      </c>
      <c r="BO193" s="80">
        <v>0</v>
      </c>
      <c r="BP193" s="69">
        <v>0</v>
      </c>
      <c r="BQ193" s="69">
        <v>0</v>
      </c>
      <c r="BR193" s="80">
        <v>0</v>
      </c>
      <c r="BS193" s="80">
        <v>0</v>
      </c>
      <c r="BT193" s="69">
        <v>0</v>
      </c>
      <c r="BU193" s="69">
        <v>0</v>
      </c>
      <c r="BV193" s="80">
        <v>0</v>
      </c>
      <c r="BW193" s="80">
        <v>0</v>
      </c>
      <c r="BX193" s="69">
        <v>0</v>
      </c>
      <c r="BY193" s="69">
        <v>0</v>
      </c>
      <c r="BZ193" s="80">
        <v>0</v>
      </c>
      <c r="CA193" s="80">
        <v>0</v>
      </c>
      <c r="CB193" s="69">
        <v>0</v>
      </c>
      <c r="CC193" s="69">
        <v>0</v>
      </c>
      <c r="CD193" s="80">
        <v>0</v>
      </c>
      <c r="CE193" s="80">
        <v>0</v>
      </c>
      <c r="CF193" s="69">
        <v>0</v>
      </c>
      <c r="CG193" s="69">
        <v>0</v>
      </c>
      <c r="CH193" s="80">
        <v>0</v>
      </c>
      <c r="CI193" s="80">
        <v>0</v>
      </c>
      <c r="CJ193" s="69">
        <v>29</v>
      </c>
      <c r="CK193" s="69">
        <v>0</v>
      </c>
      <c r="CL193" s="80">
        <v>4879</v>
      </c>
      <c r="CM193" s="80">
        <v>0</v>
      </c>
      <c r="CN193" s="67" t="s">
        <v>527</v>
      </c>
      <c r="CO193" s="67" t="s">
        <v>528</v>
      </c>
      <c r="CP193" s="67" t="s">
        <v>514</v>
      </c>
      <c r="CQ193" s="67" t="s">
        <v>514</v>
      </c>
      <c r="CR193" s="67" t="s">
        <v>514</v>
      </c>
      <c r="CS193" s="67" t="s">
        <v>514</v>
      </c>
      <c r="CT193" s="68">
        <v>45891</v>
      </c>
      <c r="CU193" s="67" t="s">
        <v>723</v>
      </c>
      <c r="CV193" s="67" t="s">
        <v>724</v>
      </c>
      <c r="CW193" s="68" t="s">
        <v>168</v>
      </c>
      <c r="CX193" s="68">
        <v>45617</v>
      </c>
      <c r="CY193" s="67" t="s">
        <v>727</v>
      </c>
      <c r="CZ193" s="67" t="s">
        <v>730</v>
      </c>
      <c r="DA193" s="67" t="s">
        <v>776</v>
      </c>
      <c r="DB193" s="81">
        <v>9550800</v>
      </c>
      <c r="DD193" s="67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  <c r="AZI193"/>
      <c r="AZJ193"/>
      <c r="AZK193"/>
      <c r="AZL193"/>
      <c r="AZM193"/>
      <c r="AZN193"/>
      <c r="AZO193"/>
      <c r="AZP193"/>
      <c r="AZQ193"/>
      <c r="AZR193"/>
      <c r="AZS193"/>
      <c r="AZT193"/>
      <c r="AZU193"/>
      <c r="AZV193"/>
      <c r="AZW193"/>
      <c r="AZX193"/>
      <c r="AZY193"/>
      <c r="AZZ193"/>
      <c r="BAA193"/>
      <c r="BAB193"/>
      <c r="BAC193"/>
      <c r="BAD193"/>
      <c r="BAE193"/>
      <c r="BAF193"/>
      <c r="BAG193"/>
      <c r="BAH193"/>
      <c r="BAI193"/>
      <c r="BAJ193"/>
      <c r="BAK193"/>
      <c r="BAL193"/>
      <c r="BAM193"/>
      <c r="BAN193"/>
      <c r="BAO193"/>
      <c r="BAP193"/>
      <c r="BAQ193"/>
      <c r="BAR193"/>
      <c r="BAS193"/>
      <c r="BAT193"/>
      <c r="BAU193"/>
      <c r="BAV193"/>
      <c r="BAW193"/>
      <c r="BAX193"/>
      <c r="BAY193"/>
      <c r="BAZ193"/>
      <c r="BBA193"/>
      <c r="BBB193"/>
      <c r="BBC193"/>
      <c r="BBD193"/>
      <c r="BBE193"/>
      <c r="BBF193"/>
      <c r="BBG193"/>
      <c r="BBH193"/>
      <c r="BBI193"/>
      <c r="BBJ193"/>
      <c r="BBK193"/>
      <c r="BBL193"/>
      <c r="BBM193"/>
      <c r="BBN193"/>
      <c r="BBO193"/>
      <c r="BBP193"/>
      <c r="BBQ193"/>
      <c r="BBR193"/>
      <c r="BBS193"/>
      <c r="BBT193"/>
      <c r="BBU193"/>
      <c r="BBV193"/>
      <c r="BBW193"/>
      <c r="BBX193"/>
      <c r="BBY193"/>
      <c r="BBZ193"/>
      <c r="BCA193"/>
      <c r="BCB193"/>
      <c r="BCC193"/>
      <c r="BCD193"/>
      <c r="BCE193"/>
      <c r="BCF193"/>
      <c r="BCG193"/>
      <c r="BCH193"/>
      <c r="BCI193"/>
      <c r="BCJ193"/>
      <c r="BCK193"/>
      <c r="BCL193"/>
      <c r="BCM193"/>
      <c r="BCN193"/>
      <c r="BCO193"/>
      <c r="BCP193"/>
      <c r="BCQ193"/>
      <c r="BCR193"/>
      <c r="BCS193"/>
      <c r="BCT193"/>
      <c r="BCU193"/>
      <c r="BCV193"/>
      <c r="BCW193"/>
      <c r="BCX193"/>
      <c r="BCY193"/>
      <c r="BCZ193"/>
      <c r="BDA193"/>
      <c r="BDB193"/>
      <c r="BDC193"/>
      <c r="BDD193"/>
      <c r="BDE193"/>
      <c r="BDF193"/>
      <c r="BDG193"/>
      <c r="BDH193"/>
      <c r="BDI193"/>
      <c r="BDJ193"/>
      <c r="BDK193"/>
      <c r="BDL193"/>
      <c r="BDM193"/>
      <c r="BDN193"/>
      <c r="BDO193"/>
      <c r="BDP193"/>
      <c r="BDQ193"/>
      <c r="BDR193"/>
      <c r="BDS193"/>
      <c r="BDT193"/>
      <c r="BDU193"/>
    </row>
    <row r="194" spans="1:1477" s="69" customFormat="1">
      <c r="B194" s="67" t="s">
        <v>6</v>
      </c>
      <c r="C194" s="67" t="s">
        <v>408</v>
      </c>
      <c r="D194" s="67" t="s">
        <v>409</v>
      </c>
      <c r="E194" s="68">
        <v>45091</v>
      </c>
      <c r="F194" s="67" t="s">
        <v>721</v>
      </c>
      <c r="G194" s="67" t="s">
        <v>728</v>
      </c>
      <c r="H194" s="187">
        <v>2</v>
      </c>
      <c r="I194" s="69">
        <v>3</v>
      </c>
      <c r="J194" s="69">
        <v>210</v>
      </c>
      <c r="K194" s="69">
        <v>477</v>
      </c>
      <c r="L194" s="69">
        <v>477</v>
      </c>
      <c r="M194" s="186">
        <f t="shared" si="90"/>
        <v>1.1285714285714286</v>
      </c>
      <c r="N194" s="69">
        <f t="shared" si="91"/>
        <v>1</v>
      </c>
      <c r="O194" s="69">
        <v>0</v>
      </c>
      <c r="P194" s="69">
        <v>0</v>
      </c>
      <c r="Q194" s="69">
        <v>0</v>
      </c>
      <c r="R194" s="69">
        <v>230</v>
      </c>
      <c r="S194" s="69">
        <v>37</v>
      </c>
      <c r="T194" s="190">
        <v>6290573</v>
      </c>
      <c r="U194" s="190">
        <v>50000</v>
      </c>
      <c r="V194" s="190">
        <v>6240573</v>
      </c>
      <c r="W194" s="190">
        <v>6754957</v>
      </c>
      <c r="X194" s="190">
        <v>7072599</v>
      </c>
      <c r="Y194" s="190">
        <v>0</v>
      </c>
      <c r="Z194" s="190">
        <v>0</v>
      </c>
      <c r="AA194" s="190">
        <v>0</v>
      </c>
      <c r="AB194" s="190">
        <v>7072599</v>
      </c>
      <c r="AC194" s="190">
        <v>6755948</v>
      </c>
      <c r="AD194" s="186">
        <f t="shared" si="92"/>
        <v>1.0825845639494962</v>
      </c>
      <c r="AE194" s="69">
        <f t="shared" si="93"/>
        <v>1</v>
      </c>
      <c r="AF194" s="190">
        <v>-125</v>
      </c>
      <c r="AG194" s="190">
        <v>464384</v>
      </c>
      <c r="AH194" s="69">
        <v>209</v>
      </c>
      <c r="AI194" s="69">
        <v>31</v>
      </c>
      <c r="AJ194" s="69">
        <v>0</v>
      </c>
      <c r="AK194" s="69">
        <v>20</v>
      </c>
      <c r="AL194" s="80">
        <v>65635</v>
      </c>
      <c r="AM194" s="80">
        <v>0</v>
      </c>
      <c r="AN194" s="69">
        <v>0</v>
      </c>
      <c r="AO194" s="69">
        <v>7</v>
      </c>
      <c r="AP194" s="80">
        <v>7306</v>
      </c>
      <c r="AQ194" s="80">
        <v>0</v>
      </c>
      <c r="AR194" s="69">
        <v>0</v>
      </c>
      <c r="AS194" s="69">
        <v>0</v>
      </c>
      <c r="AT194" s="80">
        <v>82224</v>
      </c>
      <c r="AU194" s="80">
        <v>0</v>
      </c>
      <c r="AV194" s="69">
        <v>0</v>
      </c>
      <c r="AW194" s="69">
        <v>0</v>
      </c>
      <c r="AX194" s="80">
        <v>0</v>
      </c>
      <c r="AY194" s="80">
        <v>0</v>
      </c>
      <c r="AZ194" s="69">
        <v>0</v>
      </c>
      <c r="BA194" s="69">
        <v>0</v>
      </c>
      <c r="BB194" s="80">
        <v>0</v>
      </c>
      <c r="BC194" s="80">
        <v>0</v>
      </c>
      <c r="BD194" s="69">
        <v>0</v>
      </c>
      <c r="BE194" s="69">
        <v>0</v>
      </c>
      <c r="BF194" s="80">
        <v>2262</v>
      </c>
      <c r="BG194" s="80">
        <v>0</v>
      </c>
      <c r="BH194" s="69">
        <v>0</v>
      </c>
      <c r="BI194" s="69">
        <v>0</v>
      </c>
      <c r="BJ194" s="80">
        <v>0</v>
      </c>
      <c r="BK194" s="80">
        <v>0</v>
      </c>
      <c r="BL194" s="69">
        <v>0</v>
      </c>
      <c r="BM194" s="69">
        <v>0</v>
      </c>
      <c r="BN194" s="80">
        <v>0</v>
      </c>
      <c r="BO194" s="80">
        <v>0</v>
      </c>
      <c r="BP194" s="69">
        <v>0</v>
      </c>
      <c r="BQ194" s="69">
        <v>0</v>
      </c>
      <c r="BR194" s="80">
        <v>0</v>
      </c>
      <c r="BS194" s="80">
        <v>0</v>
      </c>
      <c r="BT194" s="69">
        <v>0</v>
      </c>
      <c r="BU194" s="69">
        <v>0</v>
      </c>
      <c r="BV194" s="80">
        <v>0</v>
      </c>
      <c r="BW194" s="80">
        <v>0</v>
      </c>
      <c r="BX194" s="69">
        <v>0</v>
      </c>
      <c r="BY194" s="69">
        <v>0</v>
      </c>
      <c r="BZ194" s="80">
        <v>0</v>
      </c>
      <c r="CA194" s="80">
        <v>0</v>
      </c>
      <c r="CB194" s="69">
        <v>0</v>
      </c>
      <c r="CC194" s="69">
        <v>0</v>
      </c>
      <c r="CD194" s="80">
        <v>0</v>
      </c>
      <c r="CE194" s="80">
        <v>0</v>
      </c>
      <c r="CF194" s="69">
        <v>0</v>
      </c>
      <c r="CG194" s="69">
        <v>0</v>
      </c>
      <c r="CH194" s="80">
        <v>0</v>
      </c>
      <c r="CI194" s="80">
        <v>0</v>
      </c>
      <c r="CJ194" s="69">
        <v>0</v>
      </c>
      <c r="CK194" s="69">
        <v>27</v>
      </c>
      <c r="CL194" s="80">
        <v>157426</v>
      </c>
      <c r="CM194" s="80">
        <v>0</v>
      </c>
      <c r="CN194" s="67" t="s">
        <v>527</v>
      </c>
      <c r="CO194" s="67" t="s">
        <v>528</v>
      </c>
      <c r="CP194" s="67" t="s">
        <v>514</v>
      </c>
      <c r="CQ194" s="67" t="s">
        <v>514</v>
      </c>
      <c r="CR194" s="67" t="s">
        <v>514</v>
      </c>
      <c r="CS194" s="67" t="s">
        <v>514</v>
      </c>
      <c r="CT194" s="68">
        <v>45978</v>
      </c>
      <c r="CU194" s="67" t="s">
        <v>727</v>
      </c>
      <c r="CV194" s="67" t="s">
        <v>724</v>
      </c>
      <c r="CW194" s="68" t="s">
        <v>168</v>
      </c>
      <c r="CX194" s="68">
        <v>45775</v>
      </c>
      <c r="CY194" s="67" t="s">
        <v>721</v>
      </c>
      <c r="CZ194" s="67" t="s">
        <v>730</v>
      </c>
      <c r="DA194" s="67" t="s">
        <v>777</v>
      </c>
      <c r="DB194" s="81">
        <v>6135700</v>
      </c>
      <c r="DD194" s="67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</row>
    <row r="195" spans="1:1477" s="69" customFormat="1">
      <c r="B195" s="67" t="s">
        <v>6</v>
      </c>
      <c r="C195" s="67" t="s">
        <v>411</v>
      </c>
      <c r="D195" s="67" t="s">
        <v>412</v>
      </c>
      <c r="E195" s="68">
        <v>45196</v>
      </c>
      <c r="F195" s="67" t="s">
        <v>723</v>
      </c>
      <c r="G195" s="67" t="s">
        <v>725</v>
      </c>
      <c r="H195" s="187">
        <v>1</v>
      </c>
      <c r="I195" s="69">
        <v>2</v>
      </c>
      <c r="J195" s="69">
        <v>150</v>
      </c>
      <c r="K195" s="69">
        <v>311</v>
      </c>
      <c r="L195" s="69">
        <v>311</v>
      </c>
      <c r="M195" s="186">
        <f t="shared" si="90"/>
        <v>1</v>
      </c>
      <c r="N195" s="69">
        <f t="shared" si="91"/>
        <v>1</v>
      </c>
      <c r="O195" s="69">
        <v>0</v>
      </c>
      <c r="P195" s="69">
        <v>0</v>
      </c>
      <c r="Q195" s="69">
        <v>0</v>
      </c>
      <c r="R195" s="69">
        <v>161</v>
      </c>
      <c r="S195" s="69">
        <v>0</v>
      </c>
      <c r="T195" s="190">
        <v>2469300</v>
      </c>
      <c r="U195" s="190">
        <v>50000</v>
      </c>
      <c r="V195" s="190">
        <v>2419300</v>
      </c>
      <c r="W195" s="190">
        <v>2490043</v>
      </c>
      <c r="X195" s="190">
        <v>2487609</v>
      </c>
      <c r="Y195" s="190">
        <v>0</v>
      </c>
      <c r="Z195" s="190">
        <v>0</v>
      </c>
      <c r="AA195" s="190">
        <v>0</v>
      </c>
      <c r="AB195" s="190">
        <v>2487609</v>
      </c>
      <c r="AC195" s="190">
        <v>2486604</v>
      </c>
      <c r="AD195" s="186">
        <f t="shared" si="92"/>
        <v>1.0278196172446576</v>
      </c>
      <c r="AE195" s="69">
        <f t="shared" si="93"/>
        <v>1</v>
      </c>
      <c r="AF195" s="190">
        <v>-1005</v>
      </c>
      <c r="AG195" s="190">
        <v>20743</v>
      </c>
      <c r="AH195" s="69">
        <v>111</v>
      </c>
      <c r="AI195" s="69">
        <v>50</v>
      </c>
      <c r="AJ195" s="69">
        <v>0</v>
      </c>
      <c r="AK195" s="69">
        <v>0</v>
      </c>
      <c r="AL195" s="80">
        <v>31460</v>
      </c>
      <c r="AM195" s="80">
        <v>0</v>
      </c>
      <c r="AN195" s="69">
        <v>0</v>
      </c>
      <c r="AO195" s="69">
        <v>0</v>
      </c>
      <c r="AP195" s="80">
        <v>8461</v>
      </c>
      <c r="AQ195" s="80">
        <v>0</v>
      </c>
      <c r="AR195" s="69">
        <v>0</v>
      </c>
      <c r="AS195" s="69">
        <v>0</v>
      </c>
      <c r="AT195" s="80">
        <v>0</v>
      </c>
      <c r="AU195" s="80">
        <v>0</v>
      </c>
      <c r="AV195" s="69">
        <v>0</v>
      </c>
      <c r="AW195" s="69">
        <v>0</v>
      </c>
      <c r="AX195" s="80">
        <v>0</v>
      </c>
      <c r="AY195" s="80">
        <v>0</v>
      </c>
      <c r="AZ195" s="69">
        <v>0</v>
      </c>
      <c r="BA195" s="69">
        <v>0</v>
      </c>
      <c r="BB195" s="80">
        <v>0</v>
      </c>
      <c r="BC195" s="80">
        <v>0</v>
      </c>
      <c r="BD195" s="69">
        <v>0</v>
      </c>
      <c r="BE195" s="69">
        <v>0</v>
      </c>
      <c r="BF195" s="80">
        <v>0</v>
      </c>
      <c r="BG195" s="80">
        <v>0</v>
      </c>
      <c r="BH195" s="69">
        <v>0</v>
      </c>
      <c r="BI195" s="69">
        <v>0</v>
      </c>
      <c r="BJ195" s="80">
        <v>0</v>
      </c>
      <c r="BK195" s="80">
        <v>0</v>
      </c>
      <c r="BL195" s="69">
        <v>0</v>
      </c>
      <c r="BM195" s="69">
        <v>0</v>
      </c>
      <c r="BN195" s="80">
        <v>0</v>
      </c>
      <c r="BO195" s="80">
        <v>0</v>
      </c>
      <c r="BP195" s="69">
        <v>0</v>
      </c>
      <c r="BQ195" s="69">
        <v>0</v>
      </c>
      <c r="BR195" s="80">
        <v>0</v>
      </c>
      <c r="BS195" s="80">
        <v>0</v>
      </c>
      <c r="BT195" s="69">
        <v>0</v>
      </c>
      <c r="BU195" s="69">
        <v>0</v>
      </c>
      <c r="BV195" s="80">
        <v>0</v>
      </c>
      <c r="BW195" s="80">
        <v>0</v>
      </c>
      <c r="BX195" s="69">
        <v>0</v>
      </c>
      <c r="BY195" s="69">
        <v>0</v>
      </c>
      <c r="BZ195" s="80">
        <v>0</v>
      </c>
      <c r="CA195" s="80">
        <v>0</v>
      </c>
      <c r="CB195" s="69">
        <v>0</v>
      </c>
      <c r="CC195" s="69">
        <v>0</v>
      </c>
      <c r="CD195" s="80">
        <v>0</v>
      </c>
      <c r="CE195" s="80">
        <v>0</v>
      </c>
      <c r="CF195" s="69">
        <v>0</v>
      </c>
      <c r="CG195" s="69">
        <v>0</v>
      </c>
      <c r="CH195" s="80">
        <v>0</v>
      </c>
      <c r="CI195" s="80">
        <v>0</v>
      </c>
      <c r="CJ195" s="69">
        <v>0</v>
      </c>
      <c r="CK195" s="69">
        <v>0</v>
      </c>
      <c r="CL195" s="80">
        <v>39921</v>
      </c>
      <c r="CM195" s="80">
        <v>0</v>
      </c>
      <c r="CN195" s="67" t="s">
        <v>527</v>
      </c>
      <c r="CO195" s="67" t="s">
        <v>528</v>
      </c>
      <c r="CP195" s="67" t="s">
        <v>514</v>
      </c>
      <c r="CQ195" s="67" t="s">
        <v>514</v>
      </c>
      <c r="CR195" s="67" t="s">
        <v>514</v>
      </c>
      <c r="CS195" s="67" t="s">
        <v>514</v>
      </c>
      <c r="CT195" s="68">
        <v>45887</v>
      </c>
      <c r="CU195" s="67" t="s">
        <v>723</v>
      </c>
      <c r="CV195" s="67" t="s">
        <v>724</v>
      </c>
      <c r="CW195" s="68" t="s">
        <v>168</v>
      </c>
      <c r="CX195" s="68">
        <v>45750</v>
      </c>
      <c r="CY195" s="67" t="s">
        <v>721</v>
      </c>
      <c r="CZ195" s="67" t="s">
        <v>730</v>
      </c>
      <c r="DA195" s="67" t="s">
        <v>777</v>
      </c>
      <c r="DB195" s="81">
        <v>2285000</v>
      </c>
      <c r="DD195" s="67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</row>
    <row r="196" spans="1:1477" s="69" customFormat="1">
      <c r="B196" s="67" t="s">
        <v>6</v>
      </c>
      <c r="C196" s="67" t="s">
        <v>413</v>
      </c>
      <c r="D196" s="67" t="s">
        <v>414</v>
      </c>
      <c r="E196" s="68">
        <v>45091</v>
      </c>
      <c r="F196" s="67" t="s">
        <v>721</v>
      </c>
      <c r="G196" s="67" t="s">
        <v>728</v>
      </c>
      <c r="H196" s="187">
        <v>1</v>
      </c>
      <c r="I196" s="69">
        <v>2</v>
      </c>
      <c r="J196" s="69">
        <v>230</v>
      </c>
      <c r="K196" s="69">
        <v>430</v>
      </c>
      <c r="L196" s="69">
        <v>430</v>
      </c>
      <c r="M196" s="186">
        <f t="shared" si="90"/>
        <v>1.0826086956521739</v>
      </c>
      <c r="N196" s="69">
        <f t="shared" si="91"/>
        <v>1</v>
      </c>
      <c r="O196" s="69">
        <v>0</v>
      </c>
      <c r="P196" s="69">
        <v>0</v>
      </c>
      <c r="Q196" s="69">
        <v>0</v>
      </c>
      <c r="R196" s="69">
        <v>181</v>
      </c>
      <c r="S196" s="69">
        <v>19</v>
      </c>
      <c r="T196" s="190">
        <v>6730280</v>
      </c>
      <c r="U196" s="190">
        <v>60000</v>
      </c>
      <c r="V196" s="190">
        <v>6670280</v>
      </c>
      <c r="W196" s="190">
        <v>6779810</v>
      </c>
      <c r="X196" s="190">
        <v>6697913</v>
      </c>
      <c r="Y196" s="190">
        <v>0</v>
      </c>
      <c r="Z196" s="190">
        <v>0</v>
      </c>
      <c r="AA196" s="190">
        <v>0</v>
      </c>
      <c r="AB196" s="190">
        <v>6697913</v>
      </c>
      <c r="AC196" s="190">
        <v>6699170</v>
      </c>
      <c r="AD196" s="186">
        <f t="shared" si="92"/>
        <v>1.0043311525153367</v>
      </c>
      <c r="AE196" s="69">
        <f t="shared" si="93"/>
        <v>1</v>
      </c>
      <c r="AF196" s="190">
        <v>1257</v>
      </c>
      <c r="AG196" s="190">
        <v>49529</v>
      </c>
      <c r="AH196" s="69">
        <v>152</v>
      </c>
      <c r="AI196" s="69">
        <v>29</v>
      </c>
      <c r="AJ196" s="69">
        <v>0</v>
      </c>
      <c r="AK196" s="69">
        <v>0</v>
      </c>
      <c r="AL196" s="80">
        <v>9983</v>
      </c>
      <c r="AM196" s="80">
        <v>0</v>
      </c>
      <c r="AN196" s="69">
        <v>0</v>
      </c>
      <c r="AO196" s="69">
        <v>19</v>
      </c>
      <c r="AP196" s="80">
        <v>66053</v>
      </c>
      <c r="AQ196" s="80">
        <v>39546</v>
      </c>
      <c r="AR196" s="69">
        <v>0</v>
      </c>
      <c r="AS196" s="69">
        <v>0</v>
      </c>
      <c r="AT196" s="80">
        <v>0</v>
      </c>
      <c r="AU196" s="80">
        <v>0</v>
      </c>
      <c r="AV196" s="69">
        <v>0</v>
      </c>
      <c r="AW196" s="69">
        <v>0</v>
      </c>
      <c r="AX196" s="80">
        <v>0</v>
      </c>
      <c r="AY196" s="80">
        <v>0</v>
      </c>
      <c r="AZ196" s="69">
        <v>0</v>
      </c>
      <c r="BA196" s="69">
        <v>0</v>
      </c>
      <c r="BB196" s="80">
        <v>0</v>
      </c>
      <c r="BC196" s="80">
        <v>0</v>
      </c>
      <c r="BD196" s="69">
        <v>0</v>
      </c>
      <c r="BE196" s="69">
        <v>0</v>
      </c>
      <c r="BF196" s="80">
        <v>0</v>
      </c>
      <c r="BG196" s="80">
        <v>0</v>
      </c>
      <c r="BH196" s="69">
        <v>0</v>
      </c>
      <c r="BI196" s="69">
        <v>0</v>
      </c>
      <c r="BJ196" s="80">
        <v>0</v>
      </c>
      <c r="BK196" s="80">
        <v>0</v>
      </c>
      <c r="BL196" s="69">
        <v>0</v>
      </c>
      <c r="BM196" s="69">
        <v>0</v>
      </c>
      <c r="BN196" s="80">
        <v>0</v>
      </c>
      <c r="BO196" s="80">
        <v>0</v>
      </c>
      <c r="BP196" s="69">
        <v>51</v>
      </c>
      <c r="BQ196" s="69">
        <v>0</v>
      </c>
      <c r="BR196" s="80">
        <v>0</v>
      </c>
      <c r="BS196" s="80">
        <v>0</v>
      </c>
      <c r="BT196" s="69">
        <v>0</v>
      </c>
      <c r="BU196" s="69">
        <v>0</v>
      </c>
      <c r="BV196" s="80">
        <v>0</v>
      </c>
      <c r="BW196" s="80">
        <v>0</v>
      </c>
      <c r="BX196" s="69">
        <v>0</v>
      </c>
      <c r="BY196" s="69">
        <v>0</v>
      </c>
      <c r="BZ196" s="80">
        <v>0</v>
      </c>
      <c r="CA196" s="80">
        <v>0</v>
      </c>
      <c r="CB196" s="69">
        <v>0</v>
      </c>
      <c r="CC196" s="69">
        <v>0</v>
      </c>
      <c r="CD196" s="80">
        <v>0</v>
      </c>
      <c r="CE196" s="80">
        <v>0</v>
      </c>
      <c r="CF196" s="69">
        <v>0</v>
      </c>
      <c r="CG196" s="69">
        <v>0</v>
      </c>
      <c r="CH196" s="80">
        <v>0</v>
      </c>
      <c r="CI196" s="80">
        <v>0</v>
      </c>
      <c r="CJ196" s="69">
        <v>51</v>
      </c>
      <c r="CK196" s="69">
        <v>19</v>
      </c>
      <c r="CL196" s="80">
        <v>76037</v>
      </c>
      <c r="CM196" s="80">
        <v>39546</v>
      </c>
      <c r="CN196" s="67" t="s">
        <v>706</v>
      </c>
      <c r="CO196" s="67" t="s">
        <v>707</v>
      </c>
      <c r="CP196" s="67" t="s">
        <v>514</v>
      </c>
      <c r="CQ196" s="67" t="s">
        <v>514</v>
      </c>
      <c r="CR196" s="67" t="s">
        <v>514</v>
      </c>
      <c r="CS196" s="67" t="s">
        <v>514</v>
      </c>
      <c r="CT196" s="68">
        <v>45940</v>
      </c>
      <c r="CU196" s="67" t="s">
        <v>727</v>
      </c>
      <c r="CV196" s="67" t="s">
        <v>724</v>
      </c>
      <c r="CW196" s="68" t="s">
        <v>168</v>
      </c>
      <c r="CX196" s="68">
        <v>45630</v>
      </c>
      <c r="CY196" s="67" t="s">
        <v>727</v>
      </c>
      <c r="CZ196" s="67" t="s">
        <v>730</v>
      </c>
      <c r="DA196" s="67" t="s">
        <v>774</v>
      </c>
      <c r="DB196" s="81">
        <v>7050800</v>
      </c>
      <c r="DD196" s="67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</row>
    <row r="197" spans="1:1477" s="69" customFormat="1">
      <c r="B197" s="67" t="s">
        <v>6</v>
      </c>
      <c r="C197" s="67" t="s">
        <v>480</v>
      </c>
      <c r="D197" s="67" t="s">
        <v>481</v>
      </c>
      <c r="E197" s="68">
        <v>45224</v>
      </c>
      <c r="F197" s="67" t="s">
        <v>727</v>
      </c>
      <c r="G197" s="67" t="s">
        <v>725</v>
      </c>
      <c r="H197" s="187">
        <v>1</v>
      </c>
      <c r="I197" s="69">
        <v>0</v>
      </c>
      <c r="J197" s="69">
        <v>196</v>
      </c>
      <c r="K197" s="69">
        <v>316</v>
      </c>
      <c r="L197" s="69">
        <v>315</v>
      </c>
      <c r="M197" s="186">
        <f t="shared" si="90"/>
        <v>0.99489795918367352</v>
      </c>
      <c r="N197" s="69">
        <f t="shared" si="91"/>
        <v>1</v>
      </c>
      <c r="O197" s="69">
        <v>1</v>
      </c>
      <c r="P197" s="69">
        <v>0</v>
      </c>
      <c r="Q197" s="69">
        <v>0</v>
      </c>
      <c r="R197" s="69">
        <v>120</v>
      </c>
      <c r="S197" s="69">
        <v>0</v>
      </c>
      <c r="T197" s="190">
        <v>2049777</v>
      </c>
      <c r="U197" s="190">
        <v>50000</v>
      </c>
      <c r="V197" s="190">
        <v>1999777</v>
      </c>
      <c r="W197" s="190">
        <v>2049777</v>
      </c>
      <c r="X197" s="190">
        <v>2101379</v>
      </c>
      <c r="Y197" s="190">
        <v>0</v>
      </c>
      <c r="Z197" s="190">
        <v>0</v>
      </c>
      <c r="AA197" s="190">
        <v>0</v>
      </c>
      <c r="AB197" s="190">
        <v>2101379</v>
      </c>
      <c r="AC197" s="190">
        <v>2098362</v>
      </c>
      <c r="AD197" s="186">
        <f t="shared" si="92"/>
        <v>1.0492979967266349</v>
      </c>
      <c r="AE197" s="69">
        <f t="shared" si="93"/>
        <v>1</v>
      </c>
      <c r="AF197" s="190">
        <v>-3017</v>
      </c>
      <c r="AG197" s="190">
        <v>0</v>
      </c>
      <c r="AH197" s="69">
        <v>95</v>
      </c>
      <c r="AI197" s="69">
        <v>25</v>
      </c>
      <c r="AJ197" s="69">
        <v>0</v>
      </c>
      <c r="AK197" s="69">
        <v>0</v>
      </c>
      <c r="AL197" s="80">
        <v>2635</v>
      </c>
      <c r="AM197" s="80">
        <v>0</v>
      </c>
      <c r="AN197" s="69">
        <v>0</v>
      </c>
      <c r="AO197" s="69">
        <v>0</v>
      </c>
      <c r="AP197" s="80">
        <v>36652</v>
      </c>
      <c r="AQ197" s="80">
        <v>0</v>
      </c>
      <c r="AR197" s="69">
        <v>0</v>
      </c>
      <c r="AS197" s="69">
        <v>0</v>
      </c>
      <c r="AT197" s="80">
        <v>0</v>
      </c>
      <c r="AU197" s="80">
        <v>0</v>
      </c>
      <c r="AV197" s="69">
        <v>0</v>
      </c>
      <c r="AW197" s="69">
        <v>0</v>
      </c>
      <c r="AX197" s="80">
        <v>0</v>
      </c>
      <c r="AY197" s="80">
        <v>0</v>
      </c>
      <c r="AZ197" s="69">
        <v>0</v>
      </c>
      <c r="BA197" s="69">
        <v>0</v>
      </c>
      <c r="BB197" s="80">
        <v>0</v>
      </c>
      <c r="BC197" s="80">
        <v>0</v>
      </c>
      <c r="BD197" s="69">
        <v>0</v>
      </c>
      <c r="BE197" s="69">
        <v>0</v>
      </c>
      <c r="BF197" s="80">
        <v>0</v>
      </c>
      <c r="BG197" s="80">
        <v>0</v>
      </c>
      <c r="BH197" s="69">
        <v>0</v>
      </c>
      <c r="BI197" s="69">
        <v>0</v>
      </c>
      <c r="BJ197" s="80">
        <v>0</v>
      </c>
      <c r="BK197" s="80">
        <v>0</v>
      </c>
      <c r="BL197" s="69">
        <v>0</v>
      </c>
      <c r="BM197" s="69">
        <v>0</v>
      </c>
      <c r="BN197" s="80">
        <v>0</v>
      </c>
      <c r="BO197" s="80">
        <v>0</v>
      </c>
      <c r="BP197" s="69">
        <v>0</v>
      </c>
      <c r="BQ197" s="69">
        <v>0</v>
      </c>
      <c r="BR197" s="80">
        <v>0</v>
      </c>
      <c r="BS197" s="80">
        <v>0</v>
      </c>
      <c r="BT197" s="69">
        <v>0</v>
      </c>
      <c r="BU197" s="69">
        <v>0</v>
      </c>
      <c r="BV197" s="80">
        <v>0</v>
      </c>
      <c r="BW197" s="80">
        <v>0</v>
      </c>
      <c r="BX197" s="69">
        <v>0</v>
      </c>
      <c r="BY197" s="69">
        <v>0</v>
      </c>
      <c r="BZ197" s="80">
        <v>0</v>
      </c>
      <c r="CA197" s="80">
        <v>0</v>
      </c>
      <c r="CB197" s="69">
        <v>0</v>
      </c>
      <c r="CC197" s="69">
        <v>0</v>
      </c>
      <c r="CD197" s="80">
        <v>0</v>
      </c>
      <c r="CE197" s="80">
        <v>0</v>
      </c>
      <c r="CF197" s="69">
        <v>0</v>
      </c>
      <c r="CG197" s="69">
        <v>0</v>
      </c>
      <c r="CH197" s="80">
        <v>0</v>
      </c>
      <c r="CI197" s="80">
        <v>0</v>
      </c>
      <c r="CJ197" s="69">
        <v>0</v>
      </c>
      <c r="CK197" s="69">
        <v>0</v>
      </c>
      <c r="CL197" s="80">
        <v>39287</v>
      </c>
      <c r="CM197" s="80">
        <v>0</v>
      </c>
      <c r="CN197" s="67" t="s">
        <v>527</v>
      </c>
      <c r="CO197" s="67" t="s">
        <v>528</v>
      </c>
      <c r="CP197" s="67" t="s">
        <v>514</v>
      </c>
      <c r="CQ197" s="67" t="s">
        <v>514</v>
      </c>
      <c r="CR197" s="67" t="s">
        <v>514</v>
      </c>
      <c r="CS197" s="67" t="s">
        <v>514</v>
      </c>
      <c r="CT197" s="68">
        <v>45884</v>
      </c>
      <c r="CU197" s="67" t="s">
        <v>723</v>
      </c>
      <c r="CV197" s="67" t="s">
        <v>724</v>
      </c>
      <c r="CW197" s="68" t="s">
        <v>168</v>
      </c>
      <c r="CX197" s="68">
        <v>45730</v>
      </c>
      <c r="CY197" s="67" t="s">
        <v>729</v>
      </c>
      <c r="CZ197" s="67" t="s">
        <v>730</v>
      </c>
      <c r="DA197" s="67" t="s">
        <v>776</v>
      </c>
      <c r="DB197" s="81">
        <v>2385840</v>
      </c>
      <c r="DD197" s="6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</row>
    <row r="198" spans="1:1477" s="69" customFormat="1">
      <c r="B198" s="67" t="s">
        <v>6</v>
      </c>
      <c r="C198" s="67" t="s">
        <v>708</v>
      </c>
      <c r="D198" s="67" t="s">
        <v>778</v>
      </c>
      <c r="E198" s="68">
        <v>45378</v>
      </c>
      <c r="F198" s="67" t="s">
        <v>729</v>
      </c>
      <c r="G198" s="67" t="s">
        <v>725</v>
      </c>
      <c r="H198" s="187">
        <v>1</v>
      </c>
      <c r="I198" s="69">
        <v>0</v>
      </c>
      <c r="J198" s="69">
        <v>200</v>
      </c>
      <c r="K198" s="69">
        <v>262</v>
      </c>
      <c r="L198" s="69">
        <v>262</v>
      </c>
      <c r="M198" s="186">
        <f t="shared" si="90"/>
        <v>1</v>
      </c>
      <c r="N198" s="69">
        <f t="shared" si="91"/>
        <v>1</v>
      </c>
      <c r="O198" s="69">
        <v>0</v>
      </c>
      <c r="P198" s="69">
        <v>0</v>
      </c>
      <c r="Q198" s="69">
        <v>0</v>
      </c>
      <c r="R198" s="69">
        <v>62</v>
      </c>
      <c r="S198" s="69">
        <v>0</v>
      </c>
      <c r="T198" s="190">
        <v>1336107</v>
      </c>
      <c r="U198" s="190">
        <v>50000</v>
      </c>
      <c r="V198" s="190">
        <v>1286107</v>
      </c>
      <c r="W198" s="190">
        <v>1336107</v>
      </c>
      <c r="X198" s="190">
        <v>1267198</v>
      </c>
      <c r="Y198" s="190">
        <v>0</v>
      </c>
      <c r="Z198" s="190">
        <v>0</v>
      </c>
      <c r="AA198" s="190">
        <v>0</v>
      </c>
      <c r="AB198" s="190">
        <v>1267198</v>
      </c>
      <c r="AC198" s="190">
        <v>1266909</v>
      </c>
      <c r="AD198" s="186">
        <f t="shared" si="92"/>
        <v>0.98507278165813572</v>
      </c>
      <c r="AE198" s="69">
        <f t="shared" si="93"/>
        <v>1</v>
      </c>
      <c r="AF198" s="190">
        <v>-289</v>
      </c>
      <c r="AG198" s="190">
        <v>0</v>
      </c>
      <c r="AH198" s="69">
        <v>41</v>
      </c>
      <c r="AI198" s="69">
        <v>21</v>
      </c>
      <c r="AJ198" s="69">
        <v>0</v>
      </c>
      <c r="AK198" s="69">
        <v>0</v>
      </c>
      <c r="AL198" s="80">
        <v>0</v>
      </c>
      <c r="AM198" s="80">
        <v>0</v>
      </c>
      <c r="AN198" s="69">
        <v>0</v>
      </c>
      <c r="AO198" s="69">
        <v>0</v>
      </c>
      <c r="AP198" s="80">
        <v>0</v>
      </c>
      <c r="AQ198" s="80">
        <v>0</v>
      </c>
      <c r="AR198" s="69">
        <v>0</v>
      </c>
      <c r="AS198" s="69">
        <v>0</v>
      </c>
      <c r="AT198" s="80">
        <v>0</v>
      </c>
      <c r="AU198" s="80">
        <v>0</v>
      </c>
      <c r="AV198" s="69">
        <v>0</v>
      </c>
      <c r="AW198" s="69">
        <v>0</v>
      </c>
      <c r="AX198" s="80">
        <v>0</v>
      </c>
      <c r="AY198" s="80">
        <v>0</v>
      </c>
      <c r="AZ198" s="69">
        <v>0</v>
      </c>
      <c r="BA198" s="69">
        <v>0</v>
      </c>
      <c r="BB198" s="80">
        <v>0</v>
      </c>
      <c r="BC198" s="80">
        <v>0</v>
      </c>
      <c r="BD198" s="69">
        <v>0</v>
      </c>
      <c r="BE198" s="69">
        <v>0</v>
      </c>
      <c r="BF198" s="80">
        <v>0</v>
      </c>
      <c r="BG198" s="80">
        <v>0</v>
      </c>
      <c r="BH198" s="69">
        <v>0</v>
      </c>
      <c r="BI198" s="69">
        <v>0</v>
      </c>
      <c r="BJ198" s="80">
        <v>0</v>
      </c>
      <c r="BK198" s="80">
        <v>0</v>
      </c>
      <c r="BL198" s="69">
        <v>0</v>
      </c>
      <c r="BM198" s="69">
        <v>0</v>
      </c>
      <c r="BN198" s="80">
        <v>0</v>
      </c>
      <c r="BO198" s="80">
        <v>0</v>
      </c>
      <c r="BP198" s="69">
        <v>0</v>
      </c>
      <c r="BQ198" s="69">
        <v>0</v>
      </c>
      <c r="BR198" s="80">
        <v>0</v>
      </c>
      <c r="BS198" s="80">
        <v>0</v>
      </c>
      <c r="BT198" s="69">
        <v>0</v>
      </c>
      <c r="BU198" s="69">
        <v>0</v>
      </c>
      <c r="BV198" s="80">
        <v>0</v>
      </c>
      <c r="BW198" s="80">
        <v>0</v>
      </c>
      <c r="BX198" s="69">
        <v>0</v>
      </c>
      <c r="BY198" s="69">
        <v>0</v>
      </c>
      <c r="BZ198" s="80">
        <v>0</v>
      </c>
      <c r="CA198" s="80">
        <v>0</v>
      </c>
      <c r="CB198" s="69">
        <v>0</v>
      </c>
      <c r="CC198" s="69">
        <v>0</v>
      </c>
      <c r="CD198" s="80">
        <v>0</v>
      </c>
      <c r="CE198" s="80">
        <v>0</v>
      </c>
      <c r="CF198" s="69">
        <v>0</v>
      </c>
      <c r="CG198" s="69">
        <v>0</v>
      </c>
      <c r="CH198" s="80">
        <v>0</v>
      </c>
      <c r="CI198" s="80">
        <v>0</v>
      </c>
      <c r="CJ198" s="69">
        <v>0</v>
      </c>
      <c r="CK198" s="69">
        <v>0</v>
      </c>
      <c r="CL198" s="80">
        <v>0</v>
      </c>
      <c r="CM198" s="80">
        <v>0</v>
      </c>
      <c r="CN198" s="67" t="s">
        <v>709</v>
      </c>
      <c r="CO198" s="67" t="s">
        <v>710</v>
      </c>
      <c r="CP198" s="67" t="s">
        <v>514</v>
      </c>
      <c r="CQ198" s="67" t="s">
        <v>514</v>
      </c>
      <c r="CR198" s="67" t="s">
        <v>514</v>
      </c>
      <c r="CS198" s="67" t="s">
        <v>514</v>
      </c>
      <c r="CT198" s="68">
        <v>45978</v>
      </c>
      <c r="CU198" s="67" t="s">
        <v>727</v>
      </c>
      <c r="CV198" s="67" t="s">
        <v>724</v>
      </c>
      <c r="CW198" s="68" t="s">
        <v>168</v>
      </c>
      <c r="CX198" s="68">
        <v>45805</v>
      </c>
      <c r="CY198" s="67" t="s">
        <v>721</v>
      </c>
      <c r="CZ198" s="67" t="s">
        <v>730</v>
      </c>
      <c r="DA198" s="67" t="s">
        <v>777</v>
      </c>
      <c r="DB198" s="81">
        <v>1581132</v>
      </c>
      <c r="DD198" s="67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</row>
    <row r="199" spans="1:1477" s="69" customFormat="1">
      <c r="B199" s="67" t="s">
        <v>6</v>
      </c>
      <c r="C199" s="67" t="s">
        <v>508</v>
      </c>
      <c r="D199" s="67" t="s">
        <v>509</v>
      </c>
      <c r="E199" s="68">
        <v>45427</v>
      </c>
      <c r="F199" s="67" t="s">
        <v>721</v>
      </c>
      <c r="G199" s="67" t="s">
        <v>725</v>
      </c>
      <c r="H199" s="187">
        <v>1</v>
      </c>
      <c r="I199" s="69">
        <v>0</v>
      </c>
      <c r="J199" s="69">
        <v>100</v>
      </c>
      <c r="K199" s="69">
        <v>122</v>
      </c>
      <c r="L199" s="69">
        <v>122</v>
      </c>
      <c r="M199" s="186">
        <f t="shared" si="90"/>
        <v>1.1499999999999999</v>
      </c>
      <c r="N199" s="69">
        <f t="shared" si="91"/>
        <v>1</v>
      </c>
      <c r="O199" s="69">
        <v>0</v>
      </c>
      <c r="P199" s="69">
        <v>0</v>
      </c>
      <c r="Q199" s="69">
        <v>0</v>
      </c>
      <c r="R199" s="69">
        <v>22</v>
      </c>
      <c r="S199" s="69">
        <v>0</v>
      </c>
      <c r="T199" s="190">
        <v>545691</v>
      </c>
      <c r="U199" s="190">
        <v>22198</v>
      </c>
      <c r="V199" s="190">
        <v>523493</v>
      </c>
      <c r="W199" s="190">
        <v>545691</v>
      </c>
      <c r="X199" s="190">
        <v>518518</v>
      </c>
      <c r="Y199" s="190">
        <v>0</v>
      </c>
      <c r="Z199" s="190">
        <v>0</v>
      </c>
      <c r="AA199" s="190">
        <v>0</v>
      </c>
      <c r="AB199" s="190">
        <v>518518</v>
      </c>
      <c r="AC199" s="190">
        <v>518518</v>
      </c>
      <c r="AD199" s="186">
        <f t="shared" si="92"/>
        <v>0.99049653003956117</v>
      </c>
      <c r="AE199" s="69">
        <f t="shared" si="93"/>
        <v>1</v>
      </c>
      <c r="AF199" s="190">
        <v>0</v>
      </c>
      <c r="AG199" s="190">
        <v>0</v>
      </c>
      <c r="AH199" s="69">
        <v>7</v>
      </c>
      <c r="AI199" s="69">
        <v>0</v>
      </c>
      <c r="AJ199" s="69">
        <v>0</v>
      </c>
      <c r="AK199" s="69">
        <v>0</v>
      </c>
      <c r="AL199" s="80">
        <v>0</v>
      </c>
      <c r="AM199" s="80">
        <v>0</v>
      </c>
      <c r="AN199" s="69">
        <v>15</v>
      </c>
      <c r="AO199" s="69">
        <v>0</v>
      </c>
      <c r="AP199" s="80">
        <v>0</v>
      </c>
      <c r="AQ199" s="80">
        <v>0</v>
      </c>
      <c r="AR199" s="69">
        <v>0</v>
      </c>
      <c r="AS199" s="69">
        <v>0</v>
      </c>
      <c r="AT199" s="80">
        <v>0</v>
      </c>
      <c r="AU199" s="80">
        <v>0</v>
      </c>
      <c r="AV199" s="69">
        <v>0</v>
      </c>
      <c r="AW199" s="69">
        <v>0</v>
      </c>
      <c r="AX199" s="80">
        <v>0</v>
      </c>
      <c r="AY199" s="80">
        <v>0</v>
      </c>
      <c r="AZ199" s="69">
        <v>0</v>
      </c>
      <c r="BA199" s="69">
        <v>0</v>
      </c>
      <c r="BB199" s="80">
        <v>0</v>
      </c>
      <c r="BC199" s="80">
        <v>0</v>
      </c>
      <c r="BD199" s="69">
        <v>0</v>
      </c>
      <c r="BE199" s="69">
        <v>0</v>
      </c>
      <c r="BF199" s="80">
        <v>0</v>
      </c>
      <c r="BG199" s="80">
        <v>0</v>
      </c>
      <c r="BH199" s="69">
        <v>0</v>
      </c>
      <c r="BI199" s="69">
        <v>0</v>
      </c>
      <c r="BJ199" s="80">
        <v>0</v>
      </c>
      <c r="BK199" s="80">
        <v>0</v>
      </c>
      <c r="BL199" s="69">
        <v>0</v>
      </c>
      <c r="BM199" s="69">
        <v>0</v>
      </c>
      <c r="BN199" s="80">
        <v>0</v>
      </c>
      <c r="BO199" s="80">
        <v>0</v>
      </c>
      <c r="BP199" s="69">
        <v>0</v>
      </c>
      <c r="BQ199" s="69">
        <v>0</v>
      </c>
      <c r="BR199" s="80">
        <v>0</v>
      </c>
      <c r="BS199" s="80">
        <v>0</v>
      </c>
      <c r="BT199" s="69">
        <v>0</v>
      </c>
      <c r="BU199" s="69">
        <v>0</v>
      </c>
      <c r="BV199" s="80">
        <v>0</v>
      </c>
      <c r="BW199" s="80">
        <v>0</v>
      </c>
      <c r="BX199" s="69">
        <v>0</v>
      </c>
      <c r="BY199" s="69">
        <v>0</v>
      </c>
      <c r="BZ199" s="80">
        <v>0</v>
      </c>
      <c r="CA199" s="80">
        <v>0</v>
      </c>
      <c r="CB199" s="69">
        <v>0</v>
      </c>
      <c r="CC199" s="69">
        <v>0</v>
      </c>
      <c r="CD199" s="80">
        <v>0</v>
      </c>
      <c r="CE199" s="80">
        <v>0</v>
      </c>
      <c r="CF199" s="69">
        <v>0</v>
      </c>
      <c r="CG199" s="69">
        <v>0</v>
      </c>
      <c r="CH199" s="80">
        <v>0</v>
      </c>
      <c r="CI199" s="80">
        <v>0</v>
      </c>
      <c r="CJ199" s="69">
        <v>15</v>
      </c>
      <c r="CK199" s="69">
        <v>0</v>
      </c>
      <c r="CL199" s="80">
        <v>0</v>
      </c>
      <c r="CM199" s="80">
        <v>0</v>
      </c>
      <c r="CN199" s="67" t="s">
        <v>527</v>
      </c>
      <c r="CO199" s="67" t="s">
        <v>528</v>
      </c>
      <c r="CP199" s="67" t="s">
        <v>514</v>
      </c>
      <c r="CQ199" s="67" t="s">
        <v>514</v>
      </c>
      <c r="CR199" s="67" t="s">
        <v>514</v>
      </c>
      <c r="CS199" s="67" t="s">
        <v>514</v>
      </c>
      <c r="CT199" s="68">
        <v>45848</v>
      </c>
      <c r="CU199" s="67" t="s">
        <v>723</v>
      </c>
      <c r="CV199" s="67" t="s">
        <v>724</v>
      </c>
      <c r="CW199" s="68" t="s">
        <v>168</v>
      </c>
      <c r="CX199" s="68">
        <v>45785</v>
      </c>
      <c r="CY199" s="67" t="s">
        <v>721</v>
      </c>
      <c r="CZ199" s="67" t="s">
        <v>730</v>
      </c>
      <c r="DA199" s="67" t="s">
        <v>776</v>
      </c>
      <c r="DB199" s="81">
        <v>611133</v>
      </c>
      <c r="DD199" s="67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</row>
    <row r="200" spans="1:1477" s="69" customFormat="1">
      <c r="B200" s="67" t="s">
        <v>6</v>
      </c>
      <c r="C200" s="67" t="s">
        <v>415</v>
      </c>
      <c r="D200" s="67" t="s">
        <v>416</v>
      </c>
      <c r="E200" s="68">
        <v>45399</v>
      </c>
      <c r="F200" s="67" t="s">
        <v>721</v>
      </c>
      <c r="G200" s="67" t="s">
        <v>725</v>
      </c>
      <c r="H200" s="187">
        <v>1</v>
      </c>
      <c r="I200" s="69">
        <v>2</v>
      </c>
      <c r="J200" s="69">
        <v>240</v>
      </c>
      <c r="K200" s="69">
        <v>275</v>
      </c>
      <c r="L200" s="69">
        <v>259</v>
      </c>
      <c r="M200" s="186">
        <f t="shared" si="90"/>
        <v>0.93333333333333335</v>
      </c>
      <c r="N200" s="69">
        <f t="shared" si="91"/>
        <v>1</v>
      </c>
      <c r="O200" s="69">
        <v>16</v>
      </c>
      <c r="P200" s="69">
        <v>0</v>
      </c>
      <c r="Q200" s="69">
        <v>0</v>
      </c>
      <c r="R200" s="69">
        <v>35</v>
      </c>
      <c r="S200" s="69">
        <v>0</v>
      </c>
      <c r="T200" s="190">
        <v>7475300</v>
      </c>
      <c r="U200" s="190">
        <v>55000</v>
      </c>
      <c r="V200" s="190">
        <v>7420300</v>
      </c>
      <c r="W200" s="190">
        <v>7428809</v>
      </c>
      <c r="X200" s="190">
        <v>7644411</v>
      </c>
      <c r="Y200" s="190">
        <v>0</v>
      </c>
      <c r="Z200" s="190">
        <v>0</v>
      </c>
      <c r="AA200" s="190">
        <v>0</v>
      </c>
      <c r="AB200" s="190">
        <v>7644411</v>
      </c>
      <c r="AC200" s="190">
        <v>7629621</v>
      </c>
      <c r="AD200" s="186">
        <f t="shared" si="92"/>
        <v>1.0282092368233091</v>
      </c>
      <c r="AE200" s="69">
        <f t="shared" si="93"/>
        <v>1</v>
      </c>
      <c r="AF200" s="190">
        <v>-14790</v>
      </c>
      <c r="AG200" s="190">
        <v>-46492</v>
      </c>
      <c r="AH200" s="69">
        <v>13</v>
      </c>
      <c r="AI200" s="69">
        <v>22</v>
      </c>
      <c r="AJ200" s="69">
        <v>0</v>
      </c>
      <c r="AK200" s="69">
        <v>0</v>
      </c>
      <c r="AL200" s="80">
        <v>569898</v>
      </c>
      <c r="AM200" s="80">
        <v>120795</v>
      </c>
      <c r="AN200" s="69">
        <v>0</v>
      </c>
      <c r="AO200" s="69">
        <v>0</v>
      </c>
      <c r="AP200" s="80">
        <v>-594629</v>
      </c>
      <c r="AQ200" s="80">
        <v>0</v>
      </c>
      <c r="AR200" s="69">
        <v>0</v>
      </c>
      <c r="AS200" s="69">
        <v>0</v>
      </c>
      <c r="AT200" s="80">
        <v>0</v>
      </c>
      <c r="AU200" s="80">
        <v>0</v>
      </c>
      <c r="AV200" s="69">
        <v>0</v>
      </c>
      <c r="AW200" s="69">
        <v>0</v>
      </c>
      <c r="AX200" s="80">
        <v>0</v>
      </c>
      <c r="AY200" s="80">
        <v>0</v>
      </c>
      <c r="AZ200" s="69">
        <v>0</v>
      </c>
      <c r="BA200" s="69">
        <v>0</v>
      </c>
      <c r="BB200" s="80">
        <v>0</v>
      </c>
      <c r="BC200" s="80">
        <v>0</v>
      </c>
      <c r="BD200" s="69">
        <v>0</v>
      </c>
      <c r="BE200" s="69">
        <v>0</v>
      </c>
      <c r="BF200" s="80">
        <v>0</v>
      </c>
      <c r="BG200" s="80">
        <v>0</v>
      </c>
      <c r="BH200" s="69">
        <v>0</v>
      </c>
      <c r="BI200" s="69">
        <v>0</v>
      </c>
      <c r="BJ200" s="80">
        <v>0</v>
      </c>
      <c r="BK200" s="80">
        <v>0</v>
      </c>
      <c r="BL200" s="69">
        <v>0</v>
      </c>
      <c r="BM200" s="69">
        <v>0</v>
      </c>
      <c r="BN200" s="80">
        <v>0</v>
      </c>
      <c r="BO200" s="80">
        <v>0</v>
      </c>
      <c r="BP200" s="69">
        <v>0</v>
      </c>
      <c r="BQ200" s="69">
        <v>0</v>
      </c>
      <c r="BR200" s="80">
        <v>0</v>
      </c>
      <c r="BS200" s="80">
        <v>0</v>
      </c>
      <c r="BT200" s="69">
        <v>0</v>
      </c>
      <c r="BU200" s="69">
        <v>0</v>
      </c>
      <c r="BV200" s="80">
        <v>0</v>
      </c>
      <c r="BW200" s="80">
        <v>0</v>
      </c>
      <c r="BX200" s="69">
        <v>0</v>
      </c>
      <c r="BY200" s="69">
        <v>0</v>
      </c>
      <c r="BZ200" s="80">
        <v>0</v>
      </c>
      <c r="CA200" s="80">
        <v>0</v>
      </c>
      <c r="CB200" s="69">
        <v>0</v>
      </c>
      <c r="CC200" s="69">
        <v>0</v>
      </c>
      <c r="CD200" s="80">
        <v>0</v>
      </c>
      <c r="CE200" s="80">
        <v>0</v>
      </c>
      <c r="CF200" s="69">
        <v>0</v>
      </c>
      <c r="CG200" s="69">
        <v>0</v>
      </c>
      <c r="CH200" s="80">
        <v>0</v>
      </c>
      <c r="CI200" s="80">
        <v>0</v>
      </c>
      <c r="CJ200" s="69">
        <v>0</v>
      </c>
      <c r="CK200" s="69">
        <v>0</v>
      </c>
      <c r="CL200" s="80">
        <v>-24731</v>
      </c>
      <c r="CM200" s="80">
        <v>120795</v>
      </c>
      <c r="CN200" s="67" t="s">
        <v>544</v>
      </c>
      <c r="CO200" s="67" t="s">
        <v>545</v>
      </c>
      <c r="CP200" s="67" t="s">
        <v>514</v>
      </c>
      <c r="CQ200" s="67" t="s">
        <v>514</v>
      </c>
      <c r="CR200" s="67" t="s">
        <v>514</v>
      </c>
      <c r="CS200" s="67" t="s">
        <v>514</v>
      </c>
      <c r="CT200" s="68">
        <v>45940</v>
      </c>
      <c r="CU200" s="67" t="s">
        <v>727</v>
      </c>
      <c r="CV200" s="67" t="s">
        <v>724</v>
      </c>
      <c r="CW200" s="68" t="s">
        <v>168</v>
      </c>
      <c r="CX200" s="68">
        <v>45852</v>
      </c>
      <c r="CY200" s="67" t="s">
        <v>723</v>
      </c>
      <c r="CZ200" s="67" t="s">
        <v>724</v>
      </c>
      <c r="DA200" s="67" t="s">
        <v>774</v>
      </c>
      <c r="DB200" s="81">
        <v>8386992</v>
      </c>
      <c r="DD200" s="67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</row>
    <row r="201" spans="1:1477" s="69" customFormat="1">
      <c r="B201" s="67" t="s">
        <v>6</v>
      </c>
      <c r="C201" s="67" t="s">
        <v>510</v>
      </c>
      <c r="D201" s="67" t="s">
        <v>511</v>
      </c>
      <c r="E201" s="68">
        <v>45427</v>
      </c>
      <c r="F201" s="67" t="s">
        <v>721</v>
      </c>
      <c r="G201" s="67" t="s">
        <v>725</v>
      </c>
      <c r="H201" s="187">
        <v>1</v>
      </c>
      <c r="I201" s="69">
        <v>0</v>
      </c>
      <c r="J201" s="69">
        <v>97</v>
      </c>
      <c r="K201" s="69">
        <v>113</v>
      </c>
      <c r="L201" s="69">
        <v>113</v>
      </c>
      <c r="M201" s="186">
        <f t="shared" si="90"/>
        <v>1.1030927835051547</v>
      </c>
      <c r="N201" s="69">
        <f t="shared" si="91"/>
        <v>1</v>
      </c>
      <c r="O201" s="69">
        <v>0</v>
      </c>
      <c r="P201" s="69">
        <v>0</v>
      </c>
      <c r="Q201" s="69">
        <v>0</v>
      </c>
      <c r="R201" s="69">
        <v>16</v>
      </c>
      <c r="S201" s="69">
        <v>0</v>
      </c>
      <c r="T201" s="190">
        <v>654321</v>
      </c>
      <c r="U201" s="190">
        <v>27192</v>
      </c>
      <c r="V201" s="190">
        <v>627129</v>
      </c>
      <c r="W201" s="190">
        <v>654321</v>
      </c>
      <c r="X201" s="190">
        <v>610593</v>
      </c>
      <c r="Y201" s="190">
        <v>0</v>
      </c>
      <c r="Z201" s="190">
        <v>0</v>
      </c>
      <c r="AA201" s="190">
        <v>0</v>
      </c>
      <c r="AB201" s="190">
        <v>610593</v>
      </c>
      <c r="AC201" s="190">
        <v>610593</v>
      </c>
      <c r="AD201" s="186">
        <f t="shared" si="92"/>
        <v>0.97363221920848819</v>
      </c>
      <c r="AE201" s="69">
        <f t="shared" si="93"/>
        <v>1</v>
      </c>
      <c r="AF201" s="190">
        <v>0</v>
      </c>
      <c r="AG201" s="190">
        <v>0</v>
      </c>
      <c r="AH201" s="69">
        <v>5</v>
      </c>
      <c r="AI201" s="69">
        <v>1</v>
      </c>
      <c r="AJ201" s="69">
        <v>0</v>
      </c>
      <c r="AK201" s="69">
        <v>0</v>
      </c>
      <c r="AL201" s="80">
        <v>0</v>
      </c>
      <c r="AM201" s="80">
        <v>0</v>
      </c>
      <c r="AN201" s="69">
        <v>0</v>
      </c>
      <c r="AO201" s="69">
        <v>0</v>
      </c>
      <c r="AP201" s="80">
        <v>0</v>
      </c>
      <c r="AQ201" s="80">
        <v>0</v>
      </c>
      <c r="AR201" s="69">
        <v>0</v>
      </c>
      <c r="AS201" s="69">
        <v>0</v>
      </c>
      <c r="AT201" s="80">
        <v>0</v>
      </c>
      <c r="AU201" s="80">
        <v>0</v>
      </c>
      <c r="AV201" s="69">
        <v>0</v>
      </c>
      <c r="AW201" s="69">
        <v>0</v>
      </c>
      <c r="AX201" s="80">
        <v>0</v>
      </c>
      <c r="AY201" s="80">
        <v>0</v>
      </c>
      <c r="AZ201" s="69">
        <v>0</v>
      </c>
      <c r="BA201" s="69">
        <v>0</v>
      </c>
      <c r="BB201" s="80">
        <v>0</v>
      </c>
      <c r="BC201" s="80">
        <v>0</v>
      </c>
      <c r="BD201" s="69">
        <v>0</v>
      </c>
      <c r="BE201" s="69">
        <v>0</v>
      </c>
      <c r="BF201" s="80">
        <v>0</v>
      </c>
      <c r="BG201" s="80">
        <v>0</v>
      </c>
      <c r="BH201" s="69">
        <v>10</v>
      </c>
      <c r="BI201" s="69">
        <v>0</v>
      </c>
      <c r="BJ201" s="80">
        <v>0</v>
      </c>
      <c r="BK201" s="80">
        <v>0</v>
      </c>
      <c r="BL201" s="69">
        <v>0</v>
      </c>
      <c r="BM201" s="69">
        <v>0</v>
      </c>
      <c r="BN201" s="80">
        <v>0</v>
      </c>
      <c r="BO201" s="80">
        <v>0</v>
      </c>
      <c r="BP201" s="69">
        <v>0</v>
      </c>
      <c r="BQ201" s="69">
        <v>0</v>
      </c>
      <c r="BR201" s="80">
        <v>0</v>
      </c>
      <c r="BS201" s="80">
        <v>0</v>
      </c>
      <c r="BT201" s="69">
        <v>0</v>
      </c>
      <c r="BU201" s="69">
        <v>0</v>
      </c>
      <c r="BV201" s="80">
        <v>0</v>
      </c>
      <c r="BW201" s="80">
        <v>0</v>
      </c>
      <c r="BX201" s="69">
        <v>0</v>
      </c>
      <c r="BY201" s="69">
        <v>0</v>
      </c>
      <c r="BZ201" s="80">
        <v>0</v>
      </c>
      <c r="CA201" s="80">
        <v>0</v>
      </c>
      <c r="CB201" s="69">
        <v>0</v>
      </c>
      <c r="CC201" s="69">
        <v>0</v>
      </c>
      <c r="CD201" s="80">
        <v>0</v>
      </c>
      <c r="CE201" s="80">
        <v>0</v>
      </c>
      <c r="CF201" s="69">
        <v>0</v>
      </c>
      <c r="CG201" s="69">
        <v>0</v>
      </c>
      <c r="CH201" s="80">
        <v>0</v>
      </c>
      <c r="CI201" s="80">
        <v>0</v>
      </c>
      <c r="CJ201" s="69">
        <v>10</v>
      </c>
      <c r="CK201" s="69">
        <v>0</v>
      </c>
      <c r="CL201" s="80">
        <v>0</v>
      </c>
      <c r="CM201" s="80">
        <v>0</v>
      </c>
      <c r="CN201" s="67" t="s">
        <v>709</v>
      </c>
      <c r="CO201" s="67" t="s">
        <v>710</v>
      </c>
      <c r="CP201" s="67" t="s">
        <v>514</v>
      </c>
      <c r="CQ201" s="67" t="s">
        <v>514</v>
      </c>
      <c r="CR201" s="67" t="s">
        <v>514</v>
      </c>
      <c r="CS201" s="67" t="s">
        <v>514</v>
      </c>
      <c r="CT201" s="68">
        <v>45966</v>
      </c>
      <c r="CU201" s="67" t="s">
        <v>727</v>
      </c>
      <c r="CV201" s="67" t="s">
        <v>724</v>
      </c>
      <c r="CW201" s="68" t="s">
        <v>168</v>
      </c>
      <c r="CX201" s="68">
        <v>45775</v>
      </c>
      <c r="CY201" s="67" t="s">
        <v>721</v>
      </c>
      <c r="CZ201" s="67" t="s">
        <v>730</v>
      </c>
      <c r="DA201" s="67" t="s">
        <v>777</v>
      </c>
      <c r="DB201" s="81">
        <v>826944</v>
      </c>
      <c r="DD201" s="67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</row>
    <row r="202" spans="1:1477" s="69" customFormat="1">
      <c r="B202" s="67" t="s">
        <v>6</v>
      </c>
      <c r="C202" s="67" t="s">
        <v>417</v>
      </c>
      <c r="D202" s="67" t="s">
        <v>418</v>
      </c>
      <c r="E202" s="68">
        <v>45714</v>
      </c>
      <c r="F202" s="67" t="s">
        <v>729</v>
      </c>
      <c r="G202" s="67" t="s">
        <v>730</v>
      </c>
      <c r="H202" s="187">
        <v>1</v>
      </c>
      <c r="I202" s="69">
        <v>1</v>
      </c>
      <c r="J202" s="69">
        <v>205</v>
      </c>
      <c r="K202" s="69">
        <v>224</v>
      </c>
      <c r="L202" s="69">
        <v>157</v>
      </c>
      <c r="M202" s="186">
        <f t="shared" si="90"/>
        <v>0.67317073170731712</v>
      </c>
      <c r="N202" s="69">
        <f t="shared" si="91"/>
        <v>1</v>
      </c>
      <c r="O202" s="69">
        <v>67</v>
      </c>
      <c r="P202" s="69">
        <v>0</v>
      </c>
      <c r="Q202" s="69">
        <v>0</v>
      </c>
      <c r="R202" s="69">
        <v>19</v>
      </c>
      <c r="S202" s="69">
        <v>0</v>
      </c>
      <c r="T202" s="190">
        <v>5942087</v>
      </c>
      <c r="U202" s="190">
        <v>79500</v>
      </c>
      <c r="V202" s="190">
        <v>5862587</v>
      </c>
      <c r="W202" s="190">
        <v>5942922</v>
      </c>
      <c r="X202" s="190">
        <v>5968673</v>
      </c>
      <c r="Y202" s="190">
        <v>0</v>
      </c>
      <c r="Z202" s="190">
        <v>0</v>
      </c>
      <c r="AA202" s="190">
        <v>0</v>
      </c>
      <c r="AB202" s="190">
        <v>5968673</v>
      </c>
      <c r="AC202" s="190">
        <v>5968280</v>
      </c>
      <c r="AD202" s="186">
        <f t="shared" si="92"/>
        <v>1.0180283891735851</v>
      </c>
      <c r="AE202" s="69">
        <f t="shared" si="93"/>
        <v>1</v>
      </c>
      <c r="AF202" s="190">
        <v>-393</v>
      </c>
      <c r="AG202" s="190">
        <v>835</v>
      </c>
      <c r="AH202" s="69">
        <v>11</v>
      </c>
      <c r="AI202" s="69">
        <v>8</v>
      </c>
      <c r="AJ202" s="69">
        <v>0</v>
      </c>
      <c r="AK202" s="69">
        <v>0</v>
      </c>
      <c r="AL202" s="80">
        <v>0</v>
      </c>
      <c r="AM202" s="80">
        <v>0</v>
      </c>
      <c r="AN202" s="69">
        <v>0</v>
      </c>
      <c r="AO202" s="69">
        <v>0</v>
      </c>
      <c r="AP202" s="80">
        <v>835</v>
      </c>
      <c r="AQ202" s="80">
        <v>0</v>
      </c>
      <c r="AR202" s="69">
        <v>0</v>
      </c>
      <c r="AS202" s="69">
        <v>0</v>
      </c>
      <c r="AT202" s="80">
        <v>0</v>
      </c>
      <c r="AU202" s="80">
        <v>0</v>
      </c>
      <c r="AV202" s="69">
        <v>0</v>
      </c>
      <c r="AW202" s="69">
        <v>0</v>
      </c>
      <c r="AX202" s="80">
        <v>0</v>
      </c>
      <c r="AY202" s="80">
        <v>0</v>
      </c>
      <c r="AZ202" s="69">
        <v>0</v>
      </c>
      <c r="BA202" s="69">
        <v>0</v>
      </c>
      <c r="BB202" s="80">
        <v>0</v>
      </c>
      <c r="BC202" s="80">
        <v>0</v>
      </c>
      <c r="BD202" s="69">
        <v>0</v>
      </c>
      <c r="BE202" s="69">
        <v>0</v>
      </c>
      <c r="BF202" s="80">
        <v>0</v>
      </c>
      <c r="BG202" s="80">
        <v>0</v>
      </c>
      <c r="BH202" s="69">
        <v>0</v>
      </c>
      <c r="BI202" s="69">
        <v>0</v>
      </c>
      <c r="BJ202" s="80">
        <v>0</v>
      </c>
      <c r="BK202" s="80">
        <v>0</v>
      </c>
      <c r="BL202" s="69">
        <v>0</v>
      </c>
      <c r="BM202" s="69">
        <v>0</v>
      </c>
      <c r="BN202" s="80">
        <v>0</v>
      </c>
      <c r="BO202" s="80">
        <v>0</v>
      </c>
      <c r="BP202" s="69">
        <v>0</v>
      </c>
      <c r="BQ202" s="69">
        <v>0</v>
      </c>
      <c r="BR202" s="80">
        <v>0</v>
      </c>
      <c r="BS202" s="80">
        <v>0</v>
      </c>
      <c r="BT202" s="69">
        <v>0</v>
      </c>
      <c r="BU202" s="69">
        <v>0</v>
      </c>
      <c r="BV202" s="80">
        <v>0</v>
      </c>
      <c r="BW202" s="80">
        <v>0</v>
      </c>
      <c r="BX202" s="69">
        <v>0</v>
      </c>
      <c r="BY202" s="69">
        <v>0</v>
      </c>
      <c r="BZ202" s="80">
        <v>0</v>
      </c>
      <c r="CA202" s="80">
        <v>0</v>
      </c>
      <c r="CB202" s="69">
        <v>0</v>
      </c>
      <c r="CC202" s="69">
        <v>0</v>
      </c>
      <c r="CD202" s="80">
        <v>0</v>
      </c>
      <c r="CE202" s="80">
        <v>0</v>
      </c>
      <c r="CF202" s="69">
        <v>0</v>
      </c>
      <c r="CG202" s="69">
        <v>0</v>
      </c>
      <c r="CH202" s="80">
        <v>0</v>
      </c>
      <c r="CI202" s="80">
        <v>0</v>
      </c>
      <c r="CJ202" s="69">
        <v>0</v>
      </c>
      <c r="CK202" s="69">
        <v>0</v>
      </c>
      <c r="CL202" s="80">
        <v>835</v>
      </c>
      <c r="CM202" s="80">
        <v>0</v>
      </c>
      <c r="CN202" s="67" t="s">
        <v>532</v>
      </c>
      <c r="CO202" s="67" t="s">
        <v>533</v>
      </c>
      <c r="CP202" s="67" t="s">
        <v>514</v>
      </c>
      <c r="CQ202" s="67" t="s">
        <v>514</v>
      </c>
      <c r="CR202" s="67" t="s">
        <v>514</v>
      </c>
      <c r="CS202" s="67" t="s">
        <v>514</v>
      </c>
      <c r="CT202" s="68">
        <v>46013</v>
      </c>
      <c r="CU202" s="67" t="s">
        <v>727</v>
      </c>
      <c r="CV202" s="67" t="s">
        <v>724</v>
      </c>
      <c r="CW202" s="68" t="s">
        <v>168</v>
      </c>
      <c r="CX202" s="68">
        <v>45952</v>
      </c>
      <c r="CY202" s="67" t="s">
        <v>727</v>
      </c>
      <c r="CZ202" s="67" t="s">
        <v>724</v>
      </c>
      <c r="DA202" s="67" t="s">
        <v>774</v>
      </c>
      <c r="DB202" s="81">
        <v>7672150</v>
      </c>
      <c r="DD202" s="67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</row>
    <row r="203" spans="1:1477" s="69" customFormat="1">
      <c r="B203" s="67" t="s">
        <v>6</v>
      </c>
      <c r="C203" s="67" t="s">
        <v>419</v>
      </c>
      <c r="D203" s="67" t="s">
        <v>420</v>
      </c>
      <c r="E203" s="68">
        <v>45742</v>
      </c>
      <c r="F203" s="67" t="s">
        <v>729</v>
      </c>
      <c r="G203" s="67" t="s">
        <v>730</v>
      </c>
      <c r="H203" s="187">
        <v>1</v>
      </c>
      <c r="I203" s="69">
        <v>2</v>
      </c>
      <c r="J203" s="69">
        <v>65</v>
      </c>
      <c r="K203" s="69">
        <v>88</v>
      </c>
      <c r="L203" s="69">
        <v>87</v>
      </c>
      <c r="M203" s="186">
        <f t="shared" si="90"/>
        <v>0.98461538461538467</v>
      </c>
      <c r="N203" s="69">
        <f t="shared" si="91"/>
        <v>1</v>
      </c>
      <c r="O203" s="69">
        <v>1</v>
      </c>
      <c r="P203" s="69">
        <v>0</v>
      </c>
      <c r="Q203" s="69">
        <v>0</v>
      </c>
      <c r="R203" s="69">
        <v>23</v>
      </c>
      <c r="S203" s="69">
        <v>0</v>
      </c>
      <c r="T203" s="190">
        <v>365071</v>
      </c>
      <c r="U203" s="190">
        <v>21000</v>
      </c>
      <c r="V203" s="190">
        <v>344071</v>
      </c>
      <c r="W203" s="190">
        <v>370411</v>
      </c>
      <c r="X203" s="190">
        <v>359883</v>
      </c>
      <c r="Y203" s="190">
        <v>0</v>
      </c>
      <c r="Z203" s="190">
        <v>0</v>
      </c>
      <c r="AA203" s="190">
        <v>0</v>
      </c>
      <c r="AB203" s="190">
        <v>359883</v>
      </c>
      <c r="AC203" s="190">
        <v>354442</v>
      </c>
      <c r="AD203" s="186">
        <f t="shared" si="92"/>
        <v>1.0301420346381998</v>
      </c>
      <c r="AE203" s="69">
        <f t="shared" si="93"/>
        <v>1</v>
      </c>
      <c r="AF203" s="190">
        <v>-5442</v>
      </c>
      <c r="AG203" s="190">
        <v>5340</v>
      </c>
      <c r="AH203" s="69">
        <v>21</v>
      </c>
      <c r="AI203" s="69">
        <v>2</v>
      </c>
      <c r="AJ203" s="69">
        <v>0</v>
      </c>
      <c r="AK203" s="69">
        <v>0</v>
      </c>
      <c r="AL203" s="80">
        <v>0</v>
      </c>
      <c r="AM203" s="80">
        <v>0</v>
      </c>
      <c r="AN203" s="69">
        <v>0</v>
      </c>
      <c r="AO203" s="69">
        <v>0</v>
      </c>
      <c r="AP203" s="80">
        <v>6494</v>
      </c>
      <c r="AQ203" s="80">
        <v>0</v>
      </c>
      <c r="AR203" s="69">
        <v>0</v>
      </c>
      <c r="AS203" s="69">
        <v>0</v>
      </c>
      <c r="AT203" s="80">
        <v>0</v>
      </c>
      <c r="AU203" s="80">
        <v>0</v>
      </c>
      <c r="AV203" s="69">
        <v>0</v>
      </c>
      <c r="AW203" s="69">
        <v>0</v>
      </c>
      <c r="AX203" s="80">
        <v>0</v>
      </c>
      <c r="AY203" s="80">
        <v>0</v>
      </c>
      <c r="AZ203" s="69">
        <v>0</v>
      </c>
      <c r="BA203" s="69">
        <v>0</v>
      </c>
      <c r="BB203" s="80">
        <v>0</v>
      </c>
      <c r="BC203" s="80">
        <v>0</v>
      </c>
      <c r="BD203" s="69">
        <v>0</v>
      </c>
      <c r="BE203" s="69">
        <v>0</v>
      </c>
      <c r="BF203" s="80">
        <v>0</v>
      </c>
      <c r="BG203" s="80">
        <v>0</v>
      </c>
      <c r="BH203" s="69">
        <v>0</v>
      </c>
      <c r="BI203" s="69">
        <v>0</v>
      </c>
      <c r="BJ203" s="80">
        <v>0</v>
      </c>
      <c r="BK203" s="80">
        <v>0</v>
      </c>
      <c r="BL203" s="69">
        <v>0</v>
      </c>
      <c r="BM203" s="69">
        <v>0</v>
      </c>
      <c r="BN203" s="80">
        <v>0</v>
      </c>
      <c r="BO203" s="80">
        <v>0</v>
      </c>
      <c r="BP203" s="69">
        <v>0</v>
      </c>
      <c r="BQ203" s="69">
        <v>0</v>
      </c>
      <c r="BR203" s="80">
        <v>0</v>
      </c>
      <c r="BS203" s="80">
        <v>0</v>
      </c>
      <c r="BT203" s="69">
        <v>0</v>
      </c>
      <c r="BU203" s="69">
        <v>0</v>
      </c>
      <c r="BV203" s="80">
        <v>0</v>
      </c>
      <c r="BW203" s="80">
        <v>0</v>
      </c>
      <c r="BX203" s="69">
        <v>0</v>
      </c>
      <c r="BY203" s="69">
        <v>0</v>
      </c>
      <c r="BZ203" s="80">
        <v>0</v>
      </c>
      <c r="CA203" s="80">
        <v>0</v>
      </c>
      <c r="CB203" s="69">
        <v>0</v>
      </c>
      <c r="CC203" s="69">
        <v>0</v>
      </c>
      <c r="CD203" s="80">
        <v>0</v>
      </c>
      <c r="CE203" s="80">
        <v>0</v>
      </c>
      <c r="CF203" s="69">
        <v>0</v>
      </c>
      <c r="CG203" s="69">
        <v>0</v>
      </c>
      <c r="CH203" s="80">
        <v>0</v>
      </c>
      <c r="CI203" s="80">
        <v>0</v>
      </c>
      <c r="CJ203" s="69">
        <v>0</v>
      </c>
      <c r="CK203" s="69">
        <v>0</v>
      </c>
      <c r="CL203" s="80">
        <v>6494</v>
      </c>
      <c r="CM203" s="80">
        <v>0</v>
      </c>
      <c r="CN203" s="67" t="s">
        <v>711</v>
      </c>
      <c r="CO203" s="67" t="s">
        <v>712</v>
      </c>
      <c r="CP203" s="67" t="s">
        <v>514</v>
      </c>
      <c r="CQ203" s="67" t="s">
        <v>514</v>
      </c>
      <c r="CR203" s="67" t="s">
        <v>514</v>
      </c>
      <c r="CS203" s="67" t="s">
        <v>514</v>
      </c>
      <c r="CT203" s="68">
        <v>45978</v>
      </c>
      <c r="CU203" s="67" t="s">
        <v>727</v>
      </c>
      <c r="CV203" s="67" t="s">
        <v>724</v>
      </c>
      <c r="CW203" s="68" t="s">
        <v>168</v>
      </c>
      <c r="CX203" s="68">
        <v>45898</v>
      </c>
      <c r="CY203" s="67" t="s">
        <v>723</v>
      </c>
      <c r="CZ203" s="67" t="s">
        <v>724</v>
      </c>
      <c r="DA203" s="67" t="s">
        <v>776</v>
      </c>
      <c r="DB203" s="81">
        <v>528390</v>
      </c>
      <c r="DD203" s="67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</row>
    <row r="204" spans="1:1477" s="103" customFormat="1" ht="12" thickBot="1">
      <c r="A204" s="130"/>
      <c r="B204" s="104"/>
      <c r="C204" s="104"/>
      <c r="D204" s="104"/>
      <c r="E204" s="68"/>
      <c r="F204" s="104"/>
      <c r="G204" s="104"/>
      <c r="H204" s="187"/>
      <c r="I204" s="105"/>
      <c r="J204" s="105"/>
      <c r="K204" s="105"/>
      <c r="L204" s="105"/>
      <c r="M204" s="140"/>
      <c r="N204" s="69"/>
      <c r="O204" s="105"/>
      <c r="P204" s="105"/>
      <c r="Q204" s="105"/>
      <c r="R204" s="105"/>
      <c r="S204" s="105"/>
      <c r="T204" s="106"/>
      <c r="U204" s="106"/>
      <c r="V204" s="106"/>
      <c r="W204" s="106"/>
      <c r="X204" s="106"/>
      <c r="Y204" s="190"/>
      <c r="Z204" s="190"/>
      <c r="AA204" s="190"/>
      <c r="AB204" s="190"/>
      <c r="AC204" s="190"/>
      <c r="AD204" s="140"/>
      <c r="AE204" s="69"/>
      <c r="AF204" s="190"/>
      <c r="AG204" s="190"/>
      <c r="AH204" s="105"/>
      <c r="AI204" s="105"/>
      <c r="AJ204" s="107"/>
      <c r="AK204" s="107"/>
      <c r="AL204" s="80"/>
      <c r="AM204" s="80"/>
      <c r="AN204" s="107"/>
      <c r="AO204" s="107"/>
      <c r="AP204" s="80"/>
      <c r="AQ204" s="80"/>
      <c r="AR204" s="107"/>
      <c r="AS204" s="107"/>
      <c r="AT204" s="80"/>
      <c r="AU204" s="80"/>
      <c r="AV204" s="107"/>
      <c r="AW204" s="107"/>
      <c r="AX204" s="80"/>
      <c r="AY204" s="80"/>
      <c r="AZ204" s="107"/>
      <c r="BA204" s="107"/>
      <c r="BB204" s="80"/>
      <c r="BC204" s="80"/>
      <c r="BD204" s="107"/>
      <c r="BE204" s="107"/>
      <c r="BF204" s="80"/>
      <c r="BG204" s="80"/>
      <c r="BH204" s="107"/>
      <c r="BI204" s="107"/>
      <c r="BJ204" s="80"/>
      <c r="BK204" s="80"/>
      <c r="BL204" s="107"/>
      <c r="BM204" s="107"/>
      <c r="BN204" s="80"/>
      <c r="BO204" s="80"/>
      <c r="BP204" s="107"/>
      <c r="BQ204" s="107"/>
      <c r="BR204" s="80"/>
      <c r="BS204" s="80"/>
      <c r="BT204" s="107"/>
      <c r="BU204" s="107"/>
      <c r="BV204" s="80"/>
      <c r="BW204" s="80"/>
      <c r="BX204" s="107"/>
      <c r="BY204" s="107"/>
      <c r="BZ204" s="80"/>
      <c r="CA204" s="80"/>
      <c r="CB204" s="107"/>
      <c r="CC204" s="107"/>
      <c r="CD204" s="80"/>
      <c r="CE204" s="80"/>
      <c r="CF204" s="107"/>
      <c r="CG204" s="107"/>
      <c r="CH204" s="80"/>
      <c r="CI204" s="80"/>
      <c r="CJ204" s="107"/>
      <c r="CK204" s="107"/>
      <c r="CL204" s="80"/>
      <c r="CM204" s="80"/>
      <c r="CN204" s="108"/>
      <c r="CO204" s="108"/>
      <c r="CP204" s="108"/>
      <c r="CQ204" s="108"/>
      <c r="CR204" s="108"/>
      <c r="CS204" s="108"/>
      <c r="CT204" s="68"/>
      <c r="CU204" s="104"/>
      <c r="CV204" s="104"/>
      <c r="CW204" s="68"/>
      <c r="CX204" s="68"/>
      <c r="CY204" s="104"/>
      <c r="CZ204" s="104"/>
      <c r="DA204" s="104"/>
      <c r="DB204" s="106"/>
      <c r="DC204" s="105"/>
      <c r="DD204" s="212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  <c r="ALP204" s="5"/>
      <c r="ALQ204" s="5"/>
      <c r="ALR204" s="5"/>
      <c r="ALS204" s="5"/>
      <c r="ALT204" s="5"/>
      <c r="ALU204" s="5"/>
      <c r="ALV204" s="5"/>
      <c r="ALW204" s="5"/>
      <c r="ALX204" s="5"/>
      <c r="ALY204" s="5"/>
      <c r="ALZ204" s="5"/>
      <c r="AMA204" s="5"/>
      <c r="AMB204" s="5"/>
      <c r="AMC204" s="5"/>
      <c r="AMD204" s="5"/>
      <c r="AME204" s="5"/>
      <c r="AMF204" s="5"/>
      <c r="AMG204" s="5"/>
      <c r="AMH204" s="5"/>
      <c r="AMI204" s="5"/>
      <c r="AMJ204" s="5"/>
      <c r="AMK204" s="5"/>
      <c r="AML204" s="5"/>
      <c r="AMM204" s="5"/>
      <c r="AMN204" s="5"/>
      <c r="AMO204" s="5"/>
      <c r="AMP204" s="5"/>
      <c r="AMQ204" s="5"/>
      <c r="AMR204" s="5"/>
      <c r="AMS204" s="5"/>
      <c r="AMT204" s="5"/>
      <c r="AMU204" s="5"/>
      <c r="AMV204" s="5"/>
      <c r="AMW204" s="5"/>
      <c r="AMX204" s="5"/>
      <c r="AMY204" s="5"/>
      <c r="AMZ204" s="5"/>
      <c r="ANA204" s="5"/>
      <c r="ANB204" s="5"/>
      <c r="ANC204" s="5"/>
      <c r="AND204" s="5"/>
      <c r="ANE204" s="5"/>
      <c r="ANF204" s="5"/>
      <c r="ANG204" s="5"/>
      <c r="ANH204" s="5"/>
      <c r="ANI204" s="5"/>
      <c r="ANJ204" s="5"/>
      <c r="ANK204" s="5"/>
      <c r="ANL204" s="5"/>
      <c r="ANM204" s="5"/>
      <c r="ANN204" s="5"/>
      <c r="ANO204" s="5"/>
      <c r="ANP204" s="5"/>
      <c r="ANQ204" s="5"/>
      <c r="ANR204" s="5"/>
      <c r="ANS204" s="5"/>
      <c r="ANT204" s="5"/>
      <c r="ANU204" s="5"/>
      <c r="ANV204" s="5"/>
      <c r="ANW204" s="5"/>
      <c r="ANX204" s="5"/>
      <c r="ANY204" s="5"/>
      <c r="ANZ204" s="5"/>
      <c r="AOA204" s="5"/>
      <c r="AOB204" s="5"/>
      <c r="AOC204" s="5"/>
      <c r="AOD204" s="5"/>
      <c r="AOE204" s="5"/>
      <c r="AOF204" s="5"/>
      <c r="AOG204" s="5"/>
      <c r="AOH204" s="5"/>
      <c r="AOI204" s="5"/>
      <c r="AOJ204" s="5"/>
      <c r="AOK204" s="5"/>
      <c r="AOL204" s="5"/>
      <c r="AOM204" s="5"/>
      <c r="AON204" s="5"/>
      <c r="AOO204" s="5"/>
      <c r="AOP204" s="5"/>
      <c r="AOQ204" s="5"/>
      <c r="AOR204" s="5"/>
      <c r="AOS204" s="5"/>
      <c r="AOT204" s="5"/>
      <c r="AOU204" s="5"/>
      <c r="AOV204" s="5"/>
      <c r="AOW204" s="5"/>
      <c r="AOX204" s="5"/>
      <c r="AOY204" s="5"/>
      <c r="AOZ204" s="5"/>
      <c r="APA204" s="5"/>
      <c r="APB204" s="5"/>
      <c r="APC204" s="5"/>
      <c r="APD204" s="5"/>
      <c r="APE204" s="5"/>
      <c r="APF204" s="5"/>
      <c r="APG204" s="5"/>
      <c r="APH204" s="5"/>
      <c r="API204" s="5"/>
      <c r="APJ204" s="5"/>
      <c r="APK204" s="5"/>
      <c r="APL204" s="5"/>
      <c r="APM204" s="5"/>
      <c r="APN204" s="5"/>
      <c r="APO204" s="5"/>
      <c r="APP204" s="5"/>
      <c r="APQ204" s="5"/>
      <c r="APR204" s="5"/>
      <c r="APS204" s="5"/>
      <c r="APT204" s="5"/>
      <c r="APU204" s="5"/>
      <c r="APV204" s="5"/>
      <c r="APW204" s="5"/>
      <c r="APX204" s="5"/>
      <c r="APY204" s="5"/>
      <c r="APZ204" s="5"/>
      <c r="AQA204" s="5"/>
      <c r="AQB204" s="5"/>
      <c r="AQC204" s="5"/>
      <c r="AQD204" s="5"/>
      <c r="AQE204" s="5"/>
      <c r="AQF204" s="5"/>
      <c r="AQG204" s="5"/>
      <c r="AQH204" s="5"/>
      <c r="AQI204" s="5"/>
      <c r="AQJ204" s="5"/>
      <c r="AQK204" s="5"/>
      <c r="AQL204" s="5"/>
      <c r="AQM204" s="5"/>
      <c r="AQN204" s="5"/>
      <c r="AQO204" s="5"/>
      <c r="AQP204" s="5"/>
      <c r="AQQ204" s="5"/>
      <c r="AQR204" s="5"/>
      <c r="AQS204" s="5"/>
      <c r="AQT204" s="5"/>
      <c r="AQU204" s="5"/>
      <c r="AQV204" s="5"/>
      <c r="AQW204" s="5"/>
      <c r="AQX204" s="5"/>
      <c r="AQY204" s="5"/>
      <c r="AQZ204" s="5"/>
      <c r="ARA204" s="5"/>
      <c r="ARB204" s="5"/>
      <c r="ARC204" s="5"/>
      <c r="ARD204" s="5"/>
      <c r="ARE204" s="5"/>
      <c r="ARF204" s="5"/>
      <c r="ARG204" s="5"/>
      <c r="ARH204" s="5"/>
      <c r="ARI204" s="5"/>
      <c r="ARJ204" s="5"/>
      <c r="ARK204" s="5"/>
      <c r="ARL204" s="5"/>
      <c r="ARM204" s="5"/>
      <c r="ARN204" s="5"/>
      <c r="ARO204" s="5"/>
      <c r="ARP204" s="5"/>
      <c r="ARQ204" s="5"/>
      <c r="ARR204" s="5"/>
      <c r="ARS204" s="5"/>
      <c r="ART204" s="5"/>
      <c r="ARU204" s="5"/>
      <c r="ARV204" s="5"/>
      <c r="ARW204" s="5"/>
      <c r="ARX204" s="5"/>
      <c r="ARY204" s="5"/>
      <c r="ARZ204" s="5"/>
      <c r="ASA204" s="5"/>
      <c r="ASB204" s="5"/>
      <c r="ASC204" s="5"/>
      <c r="ASD204" s="5"/>
      <c r="ASE204" s="5"/>
      <c r="ASF204" s="5"/>
      <c r="ASG204" s="5"/>
      <c r="ASH204" s="5"/>
      <c r="ASI204" s="5"/>
      <c r="ASJ204" s="5"/>
      <c r="ASK204" s="5"/>
      <c r="ASL204" s="5"/>
      <c r="ASM204" s="5"/>
      <c r="ASN204" s="5"/>
      <c r="ASO204" s="5"/>
      <c r="ASP204" s="5"/>
      <c r="ASQ204" s="5"/>
      <c r="ASR204" s="5"/>
      <c r="ASS204" s="5"/>
      <c r="AST204" s="5"/>
      <c r="ASU204" s="5"/>
      <c r="ASV204" s="5"/>
      <c r="ASW204" s="5"/>
      <c r="ASX204" s="5"/>
      <c r="ASY204" s="5"/>
      <c r="ASZ204" s="5"/>
      <c r="ATA204" s="5"/>
      <c r="ATB204" s="5"/>
      <c r="ATC204" s="5"/>
      <c r="ATD204" s="5"/>
      <c r="ATE204" s="5"/>
      <c r="ATF204" s="5"/>
      <c r="ATG204" s="5"/>
      <c r="ATH204" s="5"/>
      <c r="ATI204" s="5"/>
      <c r="ATJ204" s="5"/>
      <c r="ATK204" s="5"/>
      <c r="ATL204" s="5"/>
      <c r="ATM204" s="5"/>
      <c r="ATN204" s="5"/>
      <c r="ATO204" s="5"/>
      <c r="ATP204" s="5"/>
      <c r="ATQ204" s="5"/>
      <c r="ATR204" s="5"/>
      <c r="ATS204" s="5"/>
      <c r="ATT204" s="5"/>
      <c r="ATU204" s="5"/>
      <c r="ATV204" s="5"/>
      <c r="ATW204" s="5"/>
      <c r="ATX204" s="5"/>
      <c r="ATY204" s="5"/>
      <c r="ATZ204" s="5"/>
      <c r="AUA204" s="5"/>
      <c r="AUB204" s="5"/>
      <c r="AUC204" s="5"/>
      <c r="AUD204" s="5"/>
      <c r="AUE204" s="5"/>
      <c r="AUF204" s="5"/>
      <c r="AUG204" s="5"/>
      <c r="AUH204" s="5"/>
      <c r="AUI204" s="5"/>
      <c r="AUJ204" s="5"/>
      <c r="AUK204" s="5"/>
      <c r="AUL204" s="5"/>
      <c r="AUM204" s="5"/>
      <c r="AUN204" s="5"/>
      <c r="AUO204" s="5"/>
      <c r="AUP204" s="5"/>
      <c r="AUQ204" s="5"/>
      <c r="AUR204" s="5"/>
      <c r="AUS204" s="5"/>
      <c r="AUT204" s="5"/>
      <c r="AUU204" s="5"/>
      <c r="AUV204" s="5"/>
      <c r="AUW204" s="5"/>
      <c r="AUX204" s="5"/>
      <c r="AUY204" s="5"/>
      <c r="AUZ204" s="5"/>
      <c r="AVA204" s="5"/>
      <c r="AVB204" s="5"/>
      <c r="AVC204" s="5"/>
      <c r="AVD204" s="5"/>
      <c r="AVE204" s="5"/>
      <c r="AVF204" s="5"/>
      <c r="AVG204" s="5"/>
      <c r="AVH204" s="5"/>
      <c r="AVI204" s="5"/>
      <c r="AVJ204" s="5"/>
      <c r="AVK204" s="5"/>
      <c r="AVL204" s="5"/>
      <c r="AVM204" s="5"/>
      <c r="AVN204" s="5"/>
      <c r="AVO204" s="5"/>
      <c r="AVP204" s="5"/>
      <c r="AVQ204" s="5"/>
      <c r="AVR204" s="5"/>
      <c r="AVS204" s="5"/>
      <c r="AVT204" s="5"/>
      <c r="AVU204" s="5"/>
      <c r="AVV204" s="5"/>
      <c r="AVW204" s="5"/>
      <c r="AVX204" s="5"/>
      <c r="AVY204" s="5"/>
      <c r="AVZ204" s="5"/>
      <c r="AWA204" s="5"/>
      <c r="AWB204" s="5"/>
      <c r="AWC204" s="5"/>
      <c r="AWD204" s="5"/>
      <c r="AWE204" s="5"/>
      <c r="AWF204" s="5"/>
      <c r="AWG204" s="5"/>
      <c r="AWH204" s="5"/>
      <c r="AWI204" s="5"/>
      <c r="AWJ204" s="5"/>
      <c r="AWK204" s="5"/>
      <c r="AWL204" s="5"/>
      <c r="AWM204" s="5"/>
      <c r="AWN204" s="5"/>
      <c r="AWO204" s="5"/>
      <c r="AWP204" s="5"/>
      <c r="AWQ204" s="5"/>
      <c r="AWR204" s="5"/>
      <c r="AWS204" s="5"/>
      <c r="AWT204" s="5"/>
      <c r="AWU204" s="5"/>
      <c r="AWV204" s="5"/>
      <c r="AWW204" s="5"/>
      <c r="AWX204" s="5"/>
      <c r="AWY204" s="5"/>
      <c r="AWZ204" s="5"/>
      <c r="AXA204" s="5"/>
      <c r="AXB204" s="5"/>
      <c r="AXC204" s="5"/>
      <c r="AXD204" s="5"/>
      <c r="AXE204" s="5"/>
      <c r="AXF204" s="5"/>
      <c r="AXG204" s="5"/>
      <c r="AXH204" s="5"/>
      <c r="AXI204" s="5"/>
      <c r="AXJ204" s="5"/>
      <c r="AXK204" s="5"/>
      <c r="AXL204" s="5"/>
      <c r="AXM204" s="5"/>
      <c r="AXN204" s="5"/>
      <c r="AXO204" s="5"/>
      <c r="AXP204" s="5"/>
      <c r="AXQ204" s="5"/>
      <c r="AXR204" s="5"/>
      <c r="AXS204" s="5"/>
      <c r="AXT204" s="5"/>
      <c r="AXU204" s="5"/>
      <c r="AXV204" s="5"/>
      <c r="AXW204" s="5"/>
      <c r="AXX204" s="5"/>
      <c r="AXY204" s="5"/>
      <c r="AXZ204" s="5"/>
      <c r="AYA204" s="5"/>
      <c r="AYB204" s="5"/>
      <c r="AYC204" s="5"/>
      <c r="AYD204" s="5"/>
      <c r="AYE204" s="5"/>
      <c r="AYF204" s="5"/>
      <c r="AYG204" s="5"/>
      <c r="AYH204" s="5"/>
      <c r="AYI204" s="5"/>
      <c r="AYJ204" s="5"/>
      <c r="AYK204" s="5"/>
      <c r="AYL204" s="5"/>
      <c r="AYM204" s="5"/>
      <c r="AYN204" s="5"/>
      <c r="AYO204" s="5"/>
      <c r="AYP204" s="5"/>
      <c r="AYQ204" s="5"/>
      <c r="AYR204" s="5"/>
      <c r="AYS204" s="5"/>
      <c r="AYT204" s="5"/>
      <c r="AYU204" s="5"/>
      <c r="AYV204" s="5"/>
      <c r="AYW204" s="5"/>
      <c r="AYX204" s="5"/>
      <c r="AYY204" s="5"/>
      <c r="AYZ204" s="5"/>
      <c r="AZA204" s="5"/>
      <c r="AZB204" s="5"/>
      <c r="AZC204" s="5"/>
      <c r="AZD204" s="5"/>
      <c r="AZE204" s="5"/>
      <c r="AZF204" s="5"/>
      <c r="AZG204" s="5"/>
      <c r="AZH204" s="5"/>
      <c r="AZI204" s="5"/>
      <c r="AZJ204" s="5"/>
      <c r="AZK204" s="5"/>
      <c r="AZL204" s="5"/>
      <c r="AZM204" s="5"/>
      <c r="AZN204" s="5"/>
      <c r="AZO204" s="5"/>
      <c r="AZP204" s="5"/>
      <c r="AZQ204" s="5"/>
      <c r="AZR204" s="5"/>
      <c r="AZS204" s="5"/>
      <c r="AZT204" s="5"/>
      <c r="AZU204" s="5"/>
      <c r="AZV204" s="5"/>
      <c r="AZW204" s="5"/>
      <c r="AZX204" s="5"/>
      <c r="AZY204" s="5"/>
      <c r="AZZ204" s="5"/>
      <c r="BAA204" s="5"/>
      <c r="BAB204" s="5"/>
      <c r="BAC204" s="5"/>
      <c r="BAD204" s="5"/>
      <c r="BAE204" s="5"/>
      <c r="BAF204" s="5"/>
      <c r="BAG204" s="5"/>
      <c r="BAH204" s="5"/>
      <c r="BAI204" s="5"/>
      <c r="BAJ204" s="5"/>
      <c r="BAK204" s="5"/>
      <c r="BAL204" s="5"/>
      <c r="BAM204" s="5"/>
      <c r="BAN204" s="5"/>
      <c r="BAO204" s="5"/>
      <c r="BAP204" s="5"/>
      <c r="BAQ204" s="5"/>
      <c r="BAR204" s="5"/>
      <c r="BAS204" s="5"/>
      <c r="BAT204" s="5"/>
      <c r="BAU204" s="5"/>
      <c r="BAV204" s="5"/>
      <c r="BAW204" s="5"/>
      <c r="BAX204" s="5"/>
      <c r="BAY204" s="5"/>
      <c r="BAZ204" s="5"/>
      <c r="BBA204" s="5"/>
      <c r="BBB204" s="5"/>
      <c r="BBC204" s="5"/>
      <c r="BBD204" s="5"/>
      <c r="BBE204" s="5"/>
      <c r="BBF204" s="5"/>
      <c r="BBG204" s="5"/>
      <c r="BBH204" s="5"/>
      <c r="BBI204" s="5"/>
      <c r="BBJ204" s="5"/>
      <c r="BBK204" s="5"/>
      <c r="BBL204" s="5"/>
      <c r="BBM204" s="5"/>
      <c r="BBN204" s="5"/>
      <c r="BBO204" s="5"/>
      <c r="BBP204" s="5"/>
      <c r="BBQ204" s="5"/>
      <c r="BBR204" s="5"/>
      <c r="BBS204" s="5"/>
      <c r="BBT204" s="5"/>
      <c r="BBU204" s="5"/>
      <c r="BBV204" s="5"/>
      <c r="BBW204" s="5"/>
      <c r="BBX204" s="5"/>
      <c r="BBY204" s="5"/>
      <c r="BBZ204" s="5"/>
      <c r="BCA204" s="5"/>
      <c r="BCB204" s="5"/>
      <c r="BCC204" s="5"/>
      <c r="BCD204" s="5"/>
      <c r="BCE204" s="5"/>
      <c r="BCF204" s="5"/>
      <c r="BCG204" s="5"/>
      <c r="BCH204" s="5"/>
      <c r="BCI204" s="5"/>
      <c r="BCJ204" s="5"/>
      <c r="BCK204" s="5"/>
      <c r="BCL204" s="5"/>
      <c r="BCM204" s="5"/>
      <c r="BCN204" s="5"/>
      <c r="BCO204" s="5"/>
      <c r="BCP204" s="5"/>
      <c r="BCQ204" s="5"/>
      <c r="BCR204" s="5"/>
      <c r="BCS204" s="5"/>
      <c r="BCT204" s="5"/>
      <c r="BCU204" s="5"/>
      <c r="BCV204" s="5"/>
      <c r="BCW204" s="5"/>
      <c r="BCX204" s="5"/>
      <c r="BCY204" s="5"/>
      <c r="BCZ204" s="5"/>
      <c r="BDA204" s="5"/>
      <c r="BDB204" s="5"/>
      <c r="BDC204" s="5"/>
      <c r="BDD204" s="5"/>
      <c r="BDE204" s="5"/>
      <c r="BDF204" s="5"/>
      <c r="BDG204" s="5"/>
      <c r="BDH204" s="5"/>
      <c r="BDI204" s="5"/>
      <c r="BDJ204" s="5"/>
      <c r="BDK204" s="5"/>
      <c r="BDL204" s="5"/>
      <c r="BDM204" s="5"/>
      <c r="BDN204" s="5"/>
      <c r="BDO204" s="5"/>
      <c r="BDP204" s="5"/>
      <c r="BDQ204" s="5"/>
      <c r="BDR204" s="5"/>
      <c r="BDS204" s="5"/>
      <c r="BDT204" s="5"/>
      <c r="BDU204" s="5"/>
    </row>
    <row r="205" spans="1:1477" s="124" customFormat="1" ht="24" customHeight="1" thickTop="1">
      <c r="A205" s="136"/>
      <c r="B205" s="257" t="s">
        <v>794</v>
      </c>
      <c r="C205" s="258"/>
      <c r="D205" s="259"/>
      <c r="E205" s="110"/>
      <c r="F205" s="111"/>
      <c r="G205" s="159">
        <f>IF(B191="","",ROWS(B191:B204)-1)</f>
        <v>13</v>
      </c>
      <c r="H205" s="112">
        <f>SUM(H191:H204)</f>
        <v>18</v>
      </c>
      <c r="I205" s="112">
        <f>SUM(I191:I204)</f>
        <v>51</v>
      </c>
      <c r="J205" s="112">
        <f>SUM(J191:J204)</f>
        <v>4318</v>
      </c>
      <c r="K205" s="112">
        <f>SUM(K191:K204)</f>
        <v>5670</v>
      </c>
      <c r="L205" s="112">
        <f>SUM(L191:L204)</f>
        <v>5446</v>
      </c>
      <c r="M205" s="142">
        <f>IF(G205="",0,N205/G205)</f>
        <v>1</v>
      </c>
      <c r="N205" s="112">
        <f t="shared" ref="N205:AC205" si="94">SUM(N191:N204)</f>
        <v>13</v>
      </c>
      <c r="O205" s="112">
        <f t="shared" si="94"/>
        <v>224</v>
      </c>
      <c r="P205" s="113">
        <f t="shared" si="94"/>
        <v>0</v>
      </c>
      <c r="Q205" s="113">
        <f t="shared" si="94"/>
        <v>0</v>
      </c>
      <c r="R205" s="112">
        <f t="shared" si="94"/>
        <v>1272</v>
      </c>
      <c r="S205" s="112">
        <f t="shared" si="94"/>
        <v>80</v>
      </c>
      <c r="T205" s="114">
        <f t="shared" si="94"/>
        <v>183015447</v>
      </c>
      <c r="U205" s="114">
        <f t="shared" si="94"/>
        <v>1149162</v>
      </c>
      <c r="V205" s="114">
        <f t="shared" si="94"/>
        <v>181866285</v>
      </c>
      <c r="W205" s="114">
        <f t="shared" si="94"/>
        <v>193411517</v>
      </c>
      <c r="X205" s="114">
        <f t="shared" si="94"/>
        <v>194272998</v>
      </c>
      <c r="Y205" s="114">
        <f t="shared" si="94"/>
        <v>0</v>
      </c>
      <c r="Z205" s="114">
        <f t="shared" si="94"/>
        <v>875160</v>
      </c>
      <c r="AA205" s="114">
        <f t="shared" si="94"/>
        <v>875160</v>
      </c>
      <c r="AB205" s="114">
        <f t="shared" si="94"/>
        <v>195148158</v>
      </c>
      <c r="AC205" s="114">
        <f t="shared" si="94"/>
        <v>193442708</v>
      </c>
      <c r="AD205" s="142">
        <f>IF(G205="",0,AE205/G205)</f>
        <v>0.92307692307692313</v>
      </c>
      <c r="AE205" s="144">
        <f t="shared" ref="AE205:CM205" si="95">SUM(AE191:AE204)</f>
        <v>12</v>
      </c>
      <c r="AF205" s="114">
        <f t="shared" si="95"/>
        <v>1303055</v>
      </c>
      <c r="AG205" s="114">
        <f t="shared" si="95"/>
        <v>10396068</v>
      </c>
      <c r="AH205" s="115">
        <f t="shared" si="95"/>
        <v>872</v>
      </c>
      <c r="AI205" s="115">
        <f t="shared" si="95"/>
        <v>356</v>
      </c>
      <c r="AJ205" s="115">
        <f t="shared" si="95"/>
        <v>0</v>
      </c>
      <c r="AK205" s="115">
        <f t="shared" si="95"/>
        <v>20</v>
      </c>
      <c r="AL205" s="114">
        <f t="shared" si="95"/>
        <v>1676714</v>
      </c>
      <c r="AM205" s="114">
        <f t="shared" si="95"/>
        <v>305314</v>
      </c>
      <c r="AN205" s="115">
        <f t="shared" si="95"/>
        <v>15</v>
      </c>
      <c r="AO205" s="115">
        <f t="shared" si="95"/>
        <v>47</v>
      </c>
      <c r="AP205" s="114">
        <f t="shared" si="95"/>
        <v>2803361</v>
      </c>
      <c r="AQ205" s="114">
        <f t="shared" si="95"/>
        <v>539295</v>
      </c>
      <c r="AR205" s="115">
        <f t="shared" si="95"/>
        <v>0</v>
      </c>
      <c r="AS205" s="115">
        <f t="shared" si="95"/>
        <v>0</v>
      </c>
      <c r="AT205" s="114">
        <f t="shared" si="95"/>
        <v>82224</v>
      </c>
      <c r="AU205" s="114">
        <f t="shared" si="95"/>
        <v>0</v>
      </c>
      <c r="AV205" s="115">
        <f t="shared" si="95"/>
        <v>0</v>
      </c>
      <c r="AW205" s="115">
        <f t="shared" si="95"/>
        <v>0</v>
      </c>
      <c r="AX205" s="114">
        <f t="shared" si="95"/>
        <v>0</v>
      </c>
      <c r="AY205" s="114">
        <f t="shared" si="95"/>
        <v>0</v>
      </c>
      <c r="AZ205" s="115">
        <f t="shared" si="95"/>
        <v>0</v>
      </c>
      <c r="BA205" s="115">
        <f t="shared" si="95"/>
        <v>0</v>
      </c>
      <c r="BB205" s="114">
        <f t="shared" si="95"/>
        <v>0</v>
      </c>
      <c r="BC205" s="114">
        <f t="shared" si="95"/>
        <v>0</v>
      </c>
      <c r="BD205" s="115">
        <f t="shared" si="95"/>
        <v>29</v>
      </c>
      <c r="BE205" s="115">
        <f t="shared" si="95"/>
        <v>72</v>
      </c>
      <c r="BF205" s="114">
        <f t="shared" si="95"/>
        <v>5035530</v>
      </c>
      <c r="BG205" s="114">
        <f t="shared" si="95"/>
        <v>721885</v>
      </c>
      <c r="BH205" s="115">
        <f t="shared" si="95"/>
        <v>10</v>
      </c>
      <c r="BI205" s="115">
        <f t="shared" si="95"/>
        <v>0</v>
      </c>
      <c r="BJ205" s="114">
        <f t="shared" si="95"/>
        <v>886815</v>
      </c>
      <c r="BK205" s="114">
        <f t="shared" si="95"/>
        <v>335970</v>
      </c>
      <c r="BL205" s="115">
        <f t="shared" si="95"/>
        <v>0</v>
      </c>
      <c r="BM205" s="115">
        <f t="shared" si="95"/>
        <v>0</v>
      </c>
      <c r="BN205" s="114">
        <f t="shared" si="95"/>
        <v>0</v>
      </c>
      <c r="BO205" s="114">
        <f t="shared" si="95"/>
        <v>0</v>
      </c>
      <c r="BP205" s="115">
        <f t="shared" si="95"/>
        <v>51</v>
      </c>
      <c r="BQ205" s="115">
        <f t="shared" si="95"/>
        <v>0</v>
      </c>
      <c r="BR205" s="114">
        <f t="shared" si="95"/>
        <v>269711</v>
      </c>
      <c r="BS205" s="114">
        <f t="shared" si="95"/>
        <v>160277</v>
      </c>
      <c r="BT205" s="115">
        <f t="shared" si="95"/>
        <v>0</v>
      </c>
      <c r="BU205" s="115">
        <f t="shared" si="95"/>
        <v>0</v>
      </c>
      <c r="BV205" s="114">
        <f t="shared" si="95"/>
        <v>0</v>
      </c>
      <c r="BW205" s="114">
        <f t="shared" si="95"/>
        <v>0</v>
      </c>
      <c r="BX205" s="115">
        <f t="shared" si="95"/>
        <v>0</v>
      </c>
      <c r="BY205" s="115">
        <f t="shared" si="95"/>
        <v>0</v>
      </c>
      <c r="BZ205" s="114">
        <f t="shared" si="95"/>
        <v>0</v>
      </c>
      <c r="CA205" s="114">
        <f t="shared" si="95"/>
        <v>0</v>
      </c>
      <c r="CB205" s="115">
        <f t="shared" si="95"/>
        <v>0</v>
      </c>
      <c r="CC205" s="115">
        <f t="shared" si="95"/>
        <v>0</v>
      </c>
      <c r="CD205" s="114">
        <f t="shared" si="95"/>
        <v>0</v>
      </c>
      <c r="CE205" s="114">
        <f t="shared" si="95"/>
        <v>0</v>
      </c>
      <c r="CF205" s="115">
        <f t="shared" si="95"/>
        <v>0</v>
      </c>
      <c r="CG205" s="115">
        <f t="shared" si="95"/>
        <v>0</v>
      </c>
      <c r="CH205" s="114">
        <f t="shared" si="95"/>
        <v>-1334779</v>
      </c>
      <c r="CI205" s="114">
        <f t="shared" si="95"/>
        <v>0</v>
      </c>
      <c r="CJ205" s="115">
        <f t="shared" si="95"/>
        <v>105</v>
      </c>
      <c r="CK205" s="115">
        <f t="shared" si="95"/>
        <v>139</v>
      </c>
      <c r="CL205" s="114">
        <f t="shared" si="95"/>
        <v>9419577</v>
      </c>
      <c r="CM205" s="114">
        <f t="shared" si="95"/>
        <v>2062741</v>
      </c>
      <c r="CN205" s="116"/>
      <c r="CO205" s="116"/>
      <c r="CP205" s="116"/>
      <c r="CQ205" s="116"/>
      <c r="CR205" s="116"/>
      <c r="CS205" s="116"/>
      <c r="CT205" s="110"/>
      <c r="CU205" s="111"/>
      <c r="CV205" s="111"/>
      <c r="CW205" s="110"/>
      <c r="CX205" s="110"/>
      <c r="CY205" s="111"/>
      <c r="CZ205" s="111"/>
      <c r="DA205" s="111"/>
      <c r="DB205" s="114"/>
      <c r="DC205" s="116"/>
      <c r="DD205" s="11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/>
      <c r="OQ205" s="6"/>
      <c r="OR205" s="6"/>
      <c r="OS205" s="6"/>
      <c r="OT205" s="6"/>
      <c r="OU205" s="6"/>
      <c r="OV205" s="6"/>
      <c r="OW205" s="6"/>
      <c r="OX205" s="6"/>
      <c r="OY205" s="6"/>
      <c r="OZ205" s="6"/>
      <c r="PA205" s="6"/>
      <c r="PB205" s="6"/>
      <c r="PC205" s="6"/>
      <c r="PD205" s="6"/>
      <c r="PE205" s="6"/>
      <c r="PF205" s="6"/>
      <c r="PG205" s="6"/>
      <c r="PH205" s="6"/>
      <c r="PI205" s="6"/>
      <c r="PJ205" s="6"/>
      <c r="PK205" s="6"/>
      <c r="PL205" s="6"/>
      <c r="PM205" s="6"/>
      <c r="PN205" s="6"/>
      <c r="PO205" s="6"/>
      <c r="PP205" s="6"/>
      <c r="PQ205" s="6"/>
      <c r="PR205" s="6"/>
      <c r="PS205" s="6"/>
      <c r="PT205" s="6"/>
      <c r="PU205" s="6"/>
      <c r="PV205" s="6"/>
      <c r="PW205" s="6"/>
      <c r="PX205" s="6"/>
      <c r="PY205" s="6"/>
      <c r="PZ205" s="6"/>
      <c r="QA205" s="6"/>
      <c r="QB205" s="6"/>
      <c r="QC205" s="6"/>
      <c r="QD205" s="6"/>
      <c r="QE205" s="6"/>
      <c r="QF205" s="6"/>
      <c r="QG205" s="6"/>
      <c r="QH205" s="6"/>
      <c r="QI205" s="6"/>
      <c r="QJ205" s="6"/>
      <c r="QK205" s="6"/>
      <c r="QL205" s="6"/>
      <c r="QM205" s="6"/>
      <c r="QN205" s="6"/>
      <c r="QO205" s="6"/>
      <c r="QP205" s="6"/>
      <c r="QQ205" s="6"/>
      <c r="QR205" s="6"/>
      <c r="QS205" s="6"/>
      <c r="QT205" s="6"/>
      <c r="QU205" s="6"/>
      <c r="QV205" s="6"/>
      <c r="QW205" s="6"/>
      <c r="QX205" s="6"/>
      <c r="QY205" s="6"/>
      <c r="QZ205" s="6"/>
      <c r="RA205" s="6"/>
      <c r="RB205" s="6"/>
      <c r="RC205" s="6"/>
      <c r="RD205" s="6"/>
      <c r="RE205" s="6"/>
      <c r="RF205" s="6"/>
      <c r="RG205" s="6"/>
      <c r="RH205" s="6"/>
      <c r="RI205" s="6"/>
      <c r="RJ205" s="6"/>
      <c r="RK205" s="6"/>
      <c r="RL205" s="6"/>
      <c r="RM205" s="6"/>
      <c r="RN205" s="6"/>
      <c r="RO205" s="6"/>
      <c r="RP205" s="6"/>
      <c r="RQ205" s="6"/>
      <c r="RR205" s="6"/>
      <c r="RS205" s="6"/>
      <c r="RT205" s="6"/>
      <c r="RU205" s="6"/>
      <c r="RV205" s="6"/>
      <c r="RW205" s="6"/>
      <c r="RX205" s="6"/>
      <c r="RY205" s="6"/>
      <c r="RZ205" s="6"/>
      <c r="SA205" s="6"/>
      <c r="SB205" s="6"/>
      <c r="SC205" s="6"/>
      <c r="SD205" s="6"/>
      <c r="SE205" s="6"/>
      <c r="SF205" s="6"/>
      <c r="SG205" s="6"/>
      <c r="SH205" s="6"/>
      <c r="SI205" s="6"/>
      <c r="SJ205" s="6"/>
      <c r="SK205" s="6"/>
      <c r="SL205" s="6"/>
      <c r="SM205" s="6"/>
      <c r="SN205" s="6"/>
      <c r="SO205" s="6"/>
      <c r="SP205" s="6"/>
      <c r="SQ205" s="6"/>
      <c r="SR205" s="6"/>
      <c r="SS205" s="6"/>
      <c r="ST205" s="6"/>
      <c r="SU205" s="6"/>
      <c r="SV205" s="6"/>
      <c r="SW205" s="6"/>
      <c r="SX205" s="6"/>
      <c r="SY205" s="6"/>
      <c r="SZ205" s="6"/>
      <c r="TA205" s="6"/>
      <c r="TB205" s="6"/>
      <c r="TC205" s="6"/>
      <c r="TD205" s="6"/>
      <c r="TE205" s="6"/>
      <c r="TF205" s="6"/>
      <c r="TG205" s="6"/>
      <c r="TH205" s="6"/>
      <c r="TI205" s="6"/>
      <c r="TJ205" s="6"/>
      <c r="TK205" s="6"/>
      <c r="TL205" s="6"/>
      <c r="TM205" s="6"/>
      <c r="TN205" s="6"/>
      <c r="TO205" s="6"/>
      <c r="TP205" s="6"/>
      <c r="TQ205" s="6"/>
      <c r="TR205" s="6"/>
      <c r="TS205" s="6"/>
      <c r="TT205" s="6"/>
      <c r="TU205" s="6"/>
      <c r="TV205" s="6"/>
      <c r="TW205" s="6"/>
      <c r="TX205" s="6"/>
      <c r="TY205" s="6"/>
      <c r="TZ205" s="6"/>
      <c r="UA205" s="6"/>
      <c r="UB205" s="6"/>
      <c r="UC205" s="6"/>
      <c r="UD205" s="6"/>
      <c r="UE205" s="6"/>
      <c r="UF205" s="6"/>
      <c r="UG205" s="6"/>
      <c r="UH205" s="6"/>
      <c r="UI205" s="6"/>
      <c r="UJ205" s="6"/>
      <c r="UK205" s="6"/>
      <c r="UL205" s="6"/>
      <c r="UM205" s="6"/>
      <c r="UN205" s="6"/>
      <c r="UO205" s="6"/>
      <c r="UP205" s="6"/>
      <c r="UQ205" s="6"/>
      <c r="UR205" s="6"/>
      <c r="US205" s="6"/>
      <c r="UT205" s="6"/>
      <c r="UU205" s="6"/>
      <c r="UV205" s="6"/>
      <c r="UW205" s="6"/>
      <c r="UX205" s="6"/>
      <c r="UY205" s="6"/>
      <c r="UZ205" s="6"/>
      <c r="VA205" s="6"/>
      <c r="VB205" s="6"/>
      <c r="VC205" s="6"/>
      <c r="VD205" s="6"/>
      <c r="VE205" s="6"/>
      <c r="VF205" s="6"/>
      <c r="VG205" s="6"/>
      <c r="VH205" s="6"/>
      <c r="VI205" s="6"/>
      <c r="VJ205" s="6"/>
      <c r="VK205" s="6"/>
      <c r="VL205" s="6"/>
      <c r="VM205" s="6"/>
      <c r="VN205" s="6"/>
      <c r="VO205" s="6"/>
      <c r="VP205" s="6"/>
      <c r="VQ205" s="6"/>
      <c r="VR205" s="6"/>
      <c r="VS205" s="6"/>
      <c r="VT205" s="6"/>
      <c r="VU205" s="6"/>
      <c r="VV205" s="6"/>
      <c r="VW205" s="6"/>
      <c r="VX205" s="6"/>
      <c r="VY205" s="6"/>
      <c r="VZ205" s="6"/>
      <c r="WA205" s="6"/>
      <c r="WB205" s="6"/>
      <c r="WC205" s="6"/>
      <c r="WD205" s="6"/>
      <c r="WE205" s="6"/>
      <c r="WF205" s="6"/>
      <c r="WG205" s="6"/>
      <c r="WH205" s="6"/>
      <c r="WI205" s="6"/>
      <c r="WJ205" s="6"/>
      <c r="WK205" s="6"/>
      <c r="WL205" s="6"/>
      <c r="WM205" s="6"/>
      <c r="WN205" s="6"/>
      <c r="WO205" s="6"/>
      <c r="WP205" s="6"/>
      <c r="WQ205" s="6"/>
      <c r="WR205" s="6"/>
      <c r="WS205" s="6"/>
      <c r="WT205" s="6"/>
      <c r="WU205" s="6"/>
      <c r="WV205" s="6"/>
      <c r="WW205" s="6"/>
      <c r="WX205" s="6"/>
      <c r="WY205" s="6"/>
      <c r="WZ205" s="6"/>
      <c r="XA205" s="6"/>
      <c r="XB205" s="6"/>
      <c r="XC205" s="6"/>
      <c r="XD205" s="6"/>
      <c r="XE205" s="6"/>
      <c r="XF205" s="6"/>
      <c r="XG205" s="6"/>
      <c r="XH205" s="6"/>
      <c r="XI205" s="6"/>
      <c r="XJ205" s="6"/>
      <c r="XK205" s="6"/>
      <c r="XL205" s="6"/>
      <c r="XM205" s="6"/>
      <c r="XN205" s="6"/>
      <c r="XO205" s="6"/>
      <c r="XP205" s="6"/>
      <c r="XQ205" s="6"/>
      <c r="XR205" s="6"/>
      <c r="XS205" s="6"/>
      <c r="XT205" s="6"/>
      <c r="XU205" s="6"/>
      <c r="XV205" s="6"/>
      <c r="XW205" s="6"/>
      <c r="XX205" s="6"/>
      <c r="XY205" s="6"/>
      <c r="XZ205" s="6"/>
      <c r="YA205" s="6"/>
      <c r="YB205" s="6"/>
      <c r="YC205" s="6"/>
      <c r="YD205" s="6"/>
      <c r="YE205" s="6"/>
      <c r="YF205" s="6"/>
      <c r="YG205" s="6"/>
      <c r="YH205" s="6"/>
      <c r="YI205" s="6"/>
      <c r="YJ205" s="6"/>
      <c r="YK205" s="6"/>
      <c r="YL205" s="6"/>
      <c r="YM205" s="6"/>
      <c r="YN205" s="6"/>
      <c r="YO205" s="6"/>
      <c r="YP205" s="6"/>
      <c r="YQ205" s="6"/>
      <c r="YR205" s="6"/>
      <c r="YS205" s="6"/>
      <c r="YT205" s="6"/>
      <c r="YU205" s="6"/>
      <c r="YV205" s="6"/>
      <c r="YW205" s="6"/>
      <c r="YX205" s="6"/>
      <c r="YY205" s="6"/>
      <c r="YZ205" s="6"/>
      <c r="ZA205" s="6"/>
      <c r="ZB205" s="6"/>
      <c r="ZC205" s="6"/>
      <c r="ZD205" s="6"/>
      <c r="ZE205" s="6"/>
      <c r="ZF205" s="6"/>
      <c r="ZG205" s="6"/>
      <c r="ZH205" s="6"/>
      <c r="ZI205" s="6"/>
      <c r="ZJ205" s="6"/>
      <c r="ZK205" s="6"/>
      <c r="ZL205" s="6"/>
      <c r="ZM205" s="6"/>
      <c r="ZN205" s="6"/>
      <c r="ZO205" s="6"/>
      <c r="ZP205" s="6"/>
      <c r="ZQ205" s="6"/>
      <c r="ZR205" s="6"/>
      <c r="ZS205" s="6"/>
      <c r="ZT205" s="6"/>
      <c r="ZU205" s="6"/>
      <c r="ZV205" s="6"/>
      <c r="ZW205" s="6"/>
      <c r="ZX205" s="6"/>
      <c r="ZY205" s="6"/>
      <c r="ZZ205" s="6"/>
      <c r="AAA205" s="6"/>
      <c r="AAB205" s="6"/>
      <c r="AAC205" s="6"/>
      <c r="AAD205" s="6"/>
      <c r="AAE205" s="6"/>
      <c r="AAF205" s="6"/>
      <c r="AAG205" s="6"/>
      <c r="AAH205" s="6"/>
      <c r="AAI205" s="6"/>
      <c r="AAJ205" s="6"/>
      <c r="AAK205" s="6"/>
      <c r="AAL205" s="6"/>
      <c r="AAM205" s="6"/>
      <c r="AAN205" s="6"/>
      <c r="AAO205" s="6"/>
      <c r="AAP205" s="6"/>
      <c r="AAQ205" s="6"/>
      <c r="AAR205" s="6"/>
      <c r="AAS205" s="6"/>
      <c r="AAT205" s="6"/>
      <c r="AAU205" s="6"/>
      <c r="AAV205" s="6"/>
      <c r="AAW205" s="6"/>
      <c r="AAX205" s="6"/>
      <c r="AAY205" s="6"/>
      <c r="AAZ205" s="6"/>
      <c r="ABA205" s="6"/>
      <c r="ABB205" s="6"/>
      <c r="ABC205" s="6"/>
      <c r="ABD205" s="6"/>
      <c r="ABE205" s="6"/>
      <c r="ABF205" s="6"/>
      <c r="ABG205" s="6"/>
      <c r="ABH205" s="6"/>
      <c r="ABI205" s="6"/>
      <c r="ABJ205" s="6"/>
      <c r="ABK205" s="6"/>
      <c r="ABL205" s="6"/>
      <c r="ABM205" s="6"/>
      <c r="ABN205" s="6"/>
      <c r="ABO205" s="6"/>
      <c r="ABP205" s="6"/>
      <c r="ABQ205" s="6"/>
      <c r="ABR205" s="6"/>
      <c r="ABS205" s="6"/>
      <c r="ABT205" s="6"/>
      <c r="ABU205" s="6"/>
      <c r="ABV205" s="6"/>
      <c r="ABW205" s="6"/>
      <c r="ABX205" s="6"/>
      <c r="ABY205" s="6"/>
      <c r="ABZ205" s="6"/>
      <c r="ACA205" s="6"/>
      <c r="ACB205" s="6"/>
      <c r="ACC205" s="6"/>
      <c r="ACD205" s="6"/>
      <c r="ACE205" s="6"/>
      <c r="ACF205" s="6"/>
      <c r="ACG205" s="6"/>
      <c r="ACH205" s="6"/>
      <c r="ACI205" s="6"/>
      <c r="ACJ205" s="6"/>
      <c r="ACK205" s="6"/>
      <c r="ACL205" s="6"/>
      <c r="ACM205" s="6"/>
      <c r="ACN205" s="6"/>
      <c r="ACO205" s="6"/>
      <c r="ACP205" s="6"/>
      <c r="ACQ205" s="6"/>
      <c r="ACR205" s="6"/>
      <c r="ACS205" s="6"/>
      <c r="ACT205" s="6"/>
      <c r="ACU205" s="6"/>
      <c r="ACV205" s="6"/>
      <c r="ACW205" s="6"/>
      <c r="ACX205" s="6"/>
      <c r="ACY205" s="6"/>
      <c r="ACZ205" s="6"/>
      <c r="ADA205" s="6"/>
      <c r="ADB205" s="6"/>
      <c r="ADC205" s="6"/>
      <c r="ADD205" s="6"/>
      <c r="ADE205" s="6"/>
      <c r="ADF205" s="6"/>
      <c r="ADG205" s="6"/>
      <c r="ADH205" s="6"/>
      <c r="ADI205" s="6"/>
      <c r="ADJ205" s="6"/>
      <c r="ADK205" s="6"/>
      <c r="ADL205" s="6"/>
      <c r="ADM205" s="6"/>
      <c r="ADN205" s="6"/>
      <c r="ADO205" s="6"/>
      <c r="ADP205" s="6"/>
      <c r="ADQ205" s="6"/>
      <c r="ADR205" s="6"/>
      <c r="ADS205" s="6"/>
      <c r="ADT205" s="6"/>
      <c r="ADU205" s="6"/>
      <c r="ADV205" s="6"/>
      <c r="ADW205" s="6"/>
      <c r="ADX205" s="6"/>
      <c r="ADY205" s="6"/>
      <c r="ADZ205" s="6"/>
      <c r="AEA205" s="6"/>
      <c r="AEB205" s="6"/>
      <c r="AEC205" s="6"/>
      <c r="AED205" s="6"/>
      <c r="AEE205" s="6"/>
      <c r="AEF205" s="6"/>
      <c r="AEG205" s="6"/>
      <c r="AEH205" s="6"/>
      <c r="AEI205" s="6"/>
      <c r="AEJ205" s="6"/>
      <c r="AEK205" s="6"/>
      <c r="AEL205" s="6"/>
      <c r="AEM205" s="6"/>
      <c r="AEN205" s="6"/>
      <c r="AEO205" s="6"/>
      <c r="AEP205" s="6"/>
      <c r="AEQ205" s="6"/>
      <c r="AER205" s="6"/>
      <c r="AES205" s="6"/>
      <c r="AET205" s="6"/>
      <c r="AEU205" s="6"/>
      <c r="AEV205" s="6"/>
      <c r="AEW205" s="6"/>
      <c r="AEX205" s="6"/>
      <c r="AEY205" s="6"/>
      <c r="AEZ205" s="6"/>
      <c r="AFA205" s="6"/>
      <c r="AFB205" s="6"/>
      <c r="AFC205" s="6"/>
      <c r="AFD205" s="6"/>
      <c r="AFE205" s="6"/>
      <c r="AFF205" s="6"/>
      <c r="AFG205" s="6"/>
      <c r="AFH205" s="6"/>
      <c r="AFI205" s="6"/>
      <c r="AFJ205" s="6"/>
      <c r="AFK205" s="6"/>
      <c r="AFL205" s="6"/>
      <c r="AFM205" s="6"/>
      <c r="AFN205" s="6"/>
      <c r="AFO205" s="6"/>
      <c r="AFP205" s="6"/>
      <c r="AFQ205" s="6"/>
      <c r="AFR205" s="6"/>
      <c r="AFS205" s="6"/>
      <c r="AFT205" s="6"/>
      <c r="AFU205" s="6"/>
      <c r="AFV205" s="6"/>
      <c r="AFW205" s="6"/>
      <c r="AFX205" s="6"/>
      <c r="AFY205" s="6"/>
      <c r="AFZ205" s="6"/>
      <c r="AGA205" s="6"/>
      <c r="AGB205" s="6"/>
      <c r="AGC205" s="6"/>
      <c r="AGD205" s="6"/>
      <c r="AGE205" s="6"/>
      <c r="AGF205" s="6"/>
      <c r="AGG205" s="6"/>
      <c r="AGH205" s="6"/>
      <c r="AGI205" s="6"/>
      <c r="AGJ205" s="6"/>
      <c r="AGK205" s="6"/>
      <c r="AGL205" s="6"/>
      <c r="AGM205" s="6"/>
      <c r="AGN205" s="6"/>
      <c r="AGO205" s="6"/>
      <c r="AGP205" s="6"/>
      <c r="AGQ205" s="6"/>
      <c r="AGR205" s="6"/>
      <c r="AGS205" s="6"/>
      <c r="AGT205" s="6"/>
      <c r="AGU205" s="6"/>
      <c r="AGV205" s="6"/>
      <c r="AGW205" s="6"/>
      <c r="AGX205" s="6"/>
      <c r="AGY205" s="6"/>
      <c r="AGZ205" s="6"/>
      <c r="AHA205" s="6"/>
      <c r="AHB205" s="6"/>
      <c r="AHC205" s="6"/>
      <c r="AHD205" s="6"/>
      <c r="AHE205" s="6"/>
      <c r="AHF205" s="6"/>
      <c r="AHG205" s="6"/>
      <c r="AHH205" s="6"/>
      <c r="AHI205" s="6"/>
      <c r="AHJ205" s="6"/>
      <c r="AHK205" s="6"/>
      <c r="AHL205" s="6"/>
      <c r="AHM205" s="6"/>
      <c r="AHN205" s="6"/>
      <c r="AHO205" s="6"/>
      <c r="AHP205" s="6"/>
      <c r="AHQ205" s="6"/>
      <c r="AHR205" s="6"/>
      <c r="AHS205" s="6"/>
      <c r="AHT205" s="6"/>
      <c r="AHU205" s="6"/>
      <c r="AHV205" s="6"/>
      <c r="AHW205" s="6"/>
      <c r="AHX205" s="6"/>
      <c r="AHY205" s="6"/>
      <c r="AHZ205" s="6"/>
      <c r="AIA205" s="6"/>
      <c r="AIB205" s="6"/>
      <c r="AIC205" s="6"/>
      <c r="AID205" s="6"/>
      <c r="AIE205" s="6"/>
      <c r="AIF205" s="6"/>
      <c r="AIG205" s="6"/>
      <c r="AIH205" s="6"/>
      <c r="AII205" s="6"/>
      <c r="AIJ205" s="6"/>
      <c r="AIK205" s="6"/>
      <c r="AIL205" s="6"/>
      <c r="AIM205" s="6"/>
      <c r="AIN205" s="6"/>
      <c r="AIO205" s="6"/>
      <c r="AIP205" s="6"/>
      <c r="AIQ205" s="6"/>
      <c r="AIR205" s="6"/>
      <c r="AIS205" s="6"/>
      <c r="AIT205" s="6"/>
      <c r="AIU205" s="6"/>
      <c r="AIV205" s="6"/>
      <c r="AIW205" s="6"/>
      <c r="AIX205" s="6"/>
      <c r="AIY205" s="6"/>
      <c r="AIZ205" s="6"/>
      <c r="AJA205" s="6"/>
      <c r="AJB205" s="6"/>
      <c r="AJC205" s="6"/>
      <c r="AJD205" s="6"/>
      <c r="AJE205" s="6"/>
      <c r="AJF205" s="6"/>
      <c r="AJG205" s="6"/>
      <c r="AJH205" s="6"/>
      <c r="AJI205" s="6"/>
      <c r="AJJ205" s="6"/>
      <c r="AJK205" s="6"/>
      <c r="AJL205" s="6"/>
      <c r="AJM205" s="6"/>
      <c r="AJN205" s="6"/>
      <c r="AJO205" s="6"/>
      <c r="AJP205" s="6"/>
      <c r="AJQ205" s="6"/>
      <c r="AJR205" s="6"/>
      <c r="AJS205" s="6"/>
      <c r="AJT205" s="6"/>
      <c r="AJU205" s="6"/>
      <c r="AJV205" s="6"/>
      <c r="AJW205" s="6"/>
      <c r="AJX205" s="6"/>
      <c r="AJY205" s="6"/>
      <c r="AJZ205" s="6"/>
      <c r="AKA205" s="6"/>
      <c r="AKB205" s="6"/>
      <c r="AKC205" s="6"/>
      <c r="AKD205" s="6"/>
      <c r="AKE205" s="6"/>
      <c r="AKF205" s="6"/>
      <c r="AKG205" s="6"/>
      <c r="AKH205" s="6"/>
      <c r="AKI205" s="6"/>
      <c r="AKJ205" s="6"/>
      <c r="AKK205" s="6"/>
      <c r="AKL205" s="6"/>
      <c r="AKM205" s="6"/>
      <c r="AKN205" s="6"/>
      <c r="AKO205" s="6"/>
      <c r="AKP205" s="6"/>
      <c r="AKQ205" s="6"/>
      <c r="AKR205" s="6"/>
      <c r="AKS205" s="6"/>
      <c r="AKT205" s="6"/>
      <c r="AKU205" s="6"/>
      <c r="AKV205" s="6"/>
      <c r="AKW205" s="6"/>
      <c r="AKX205" s="6"/>
      <c r="AKY205" s="6"/>
      <c r="AKZ205" s="6"/>
      <c r="ALA205" s="6"/>
      <c r="ALB205" s="6"/>
      <c r="ALC205" s="6"/>
      <c r="ALD205" s="6"/>
      <c r="ALE205" s="6"/>
      <c r="ALF205" s="6"/>
      <c r="ALG205" s="6"/>
      <c r="ALH205" s="6"/>
      <c r="ALI205" s="6"/>
      <c r="ALJ205" s="6"/>
      <c r="ALK205" s="6"/>
      <c r="ALL205" s="6"/>
      <c r="ALM205" s="6"/>
      <c r="ALN205" s="6"/>
      <c r="ALO205" s="6"/>
      <c r="ALP205" s="6"/>
      <c r="ALQ205" s="6"/>
      <c r="ALR205" s="6"/>
      <c r="ALS205" s="6"/>
      <c r="ALT205" s="6"/>
      <c r="ALU205" s="6"/>
      <c r="ALV205" s="6"/>
      <c r="ALW205" s="6"/>
      <c r="ALX205" s="6"/>
      <c r="ALY205" s="6"/>
      <c r="ALZ205" s="6"/>
      <c r="AMA205" s="6"/>
      <c r="AMB205" s="6"/>
      <c r="AMC205" s="6"/>
      <c r="AMD205" s="6"/>
      <c r="AME205" s="6"/>
      <c r="AMF205" s="6"/>
      <c r="AMG205" s="6"/>
      <c r="AMH205" s="6"/>
      <c r="AMI205" s="6"/>
      <c r="AMJ205" s="6"/>
      <c r="AMK205" s="6"/>
      <c r="AML205" s="6"/>
      <c r="AMM205" s="6"/>
      <c r="AMN205" s="6"/>
      <c r="AMO205" s="6"/>
      <c r="AMP205" s="6"/>
      <c r="AMQ205" s="6"/>
      <c r="AMR205" s="6"/>
      <c r="AMS205" s="6"/>
      <c r="AMT205" s="6"/>
      <c r="AMU205" s="6"/>
      <c r="AMV205" s="6"/>
      <c r="AMW205" s="6"/>
      <c r="AMX205" s="6"/>
      <c r="AMY205" s="6"/>
      <c r="AMZ205" s="6"/>
      <c r="ANA205" s="6"/>
      <c r="ANB205" s="6"/>
      <c r="ANC205" s="6"/>
      <c r="AND205" s="6"/>
      <c r="ANE205" s="6"/>
      <c r="ANF205" s="6"/>
      <c r="ANG205" s="6"/>
      <c r="ANH205" s="6"/>
      <c r="ANI205" s="6"/>
      <c r="ANJ205" s="6"/>
      <c r="ANK205" s="6"/>
      <c r="ANL205" s="6"/>
      <c r="ANM205" s="6"/>
      <c r="ANN205" s="6"/>
      <c r="ANO205" s="6"/>
      <c r="ANP205" s="6"/>
      <c r="ANQ205" s="6"/>
      <c r="ANR205" s="6"/>
      <c r="ANS205" s="6"/>
      <c r="ANT205" s="6"/>
      <c r="ANU205" s="6"/>
      <c r="ANV205" s="6"/>
      <c r="ANW205" s="6"/>
      <c r="ANX205" s="6"/>
      <c r="ANY205" s="6"/>
      <c r="ANZ205" s="6"/>
      <c r="AOA205" s="6"/>
      <c r="AOB205" s="6"/>
      <c r="AOC205" s="6"/>
      <c r="AOD205" s="6"/>
      <c r="AOE205" s="6"/>
      <c r="AOF205" s="6"/>
      <c r="AOG205" s="6"/>
      <c r="AOH205" s="6"/>
      <c r="AOI205" s="6"/>
      <c r="AOJ205" s="6"/>
      <c r="AOK205" s="6"/>
      <c r="AOL205" s="6"/>
      <c r="AOM205" s="6"/>
      <c r="AON205" s="6"/>
      <c r="AOO205" s="6"/>
      <c r="AOP205" s="6"/>
      <c r="AOQ205" s="6"/>
      <c r="AOR205" s="6"/>
      <c r="AOS205" s="6"/>
      <c r="AOT205" s="6"/>
      <c r="AOU205" s="6"/>
      <c r="AOV205" s="6"/>
      <c r="AOW205" s="6"/>
      <c r="AOX205" s="6"/>
      <c r="AOY205" s="6"/>
      <c r="AOZ205" s="6"/>
      <c r="APA205" s="6"/>
      <c r="APB205" s="6"/>
      <c r="APC205" s="6"/>
      <c r="APD205" s="6"/>
      <c r="APE205" s="6"/>
      <c r="APF205" s="6"/>
      <c r="APG205" s="6"/>
      <c r="APH205" s="6"/>
      <c r="API205" s="6"/>
      <c r="APJ205" s="6"/>
      <c r="APK205" s="6"/>
      <c r="APL205" s="6"/>
      <c r="APM205" s="6"/>
      <c r="APN205" s="6"/>
      <c r="APO205" s="6"/>
      <c r="APP205" s="6"/>
      <c r="APQ205" s="6"/>
      <c r="APR205" s="6"/>
      <c r="APS205" s="6"/>
      <c r="APT205" s="6"/>
      <c r="APU205" s="6"/>
      <c r="APV205" s="6"/>
      <c r="APW205" s="6"/>
      <c r="APX205" s="6"/>
      <c r="APY205" s="6"/>
      <c r="APZ205" s="6"/>
      <c r="AQA205" s="6"/>
      <c r="AQB205" s="6"/>
      <c r="AQC205" s="6"/>
      <c r="AQD205" s="6"/>
      <c r="AQE205" s="6"/>
      <c r="AQF205" s="6"/>
      <c r="AQG205" s="6"/>
      <c r="AQH205" s="6"/>
      <c r="AQI205" s="6"/>
      <c r="AQJ205" s="6"/>
      <c r="AQK205" s="6"/>
      <c r="AQL205" s="6"/>
      <c r="AQM205" s="6"/>
      <c r="AQN205" s="6"/>
      <c r="AQO205" s="6"/>
      <c r="AQP205" s="6"/>
      <c r="AQQ205" s="6"/>
      <c r="AQR205" s="6"/>
      <c r="AQS205" s="6"/>
      <c r="AQT205" s="6"/>
      <c r="AQU205" s="6"/>
      <c r="AQV205" s="6"/>
      <c r="AQW205" s="6"/>
      <c r="AQX205" s="6"/>
      <c r="AQY205" s="6"/>
      <c r="AQZ205" s="6"/>
      <c r="ARA205" s="6"/>
      <c r="ARB205" s="6"/>
      <c r="ARC205" s="6"/>
      <c r="ARD205" s="6"/>
      <c r="ARE205" s="6"/>
      <c r="ARF205" s="6"/>
      <c r="ARG205" s="6"/>
      <c r="ARH205" s="6"/>
      <c r="ARI205" s="6"/>
      <c r="ARJ205" s="6"/>
      <c r="ARK205" s="6"/>
      <c r="ARL205" s="6"/>
      <c r="ARM205" s="6"/>
      <c r="ARN205" s="6"/>
      <c r="ARO205" s="6"/>
      <c r="ARP205" s="6"/>
      <c r="ARQ205" s="6"/>
      <c r="ARR205" s="6"/>
      <c r="ARS205" s="6"/>
      <c r="ART205" s="6"/>
      <c r="ARU205" s="6"/>
      <c r="ARV205" s="6"/>
      <c r="ARW205" s="6"/>
      <c r="ARX205" s="6"/>
      <c r="ARY205" s="6"/>
      <c r="ARZ205" s="6"/>
      <c r="ASA205" s="6"/>
      <c r="ASB205" s="6"/>
      <c r="ASC205" s="6"/>
      <c r="ASD205" s="6"/>
      <c r="ASE205" s="6"/>
      <c r="ASF205" s="6"/>
      <c r="ASG205" s="6"/>
      <c r="ASH205" s="6"/>
      <c r="ASI205" s="6"/>
      <c r="ASJ205" s="6"/>
      <c r="ASK205" s="6"/>
      <c r="ASL205" s="6"/>
      <c r="ASM205" s="6"/>
      <c r="ASN205" s="6"/>
      <c r="ASO205" s="6"/>
      <c r="ASP205" s="6"/>
      <c r="ASQ205" s="6"/>
      <c r="ASR205" s="6"/>
      <c r="ASS205" s="6"/>
      <c r="AST205" s="6"/>
      <c r="ASU205" s="6"/>
      <c r="ASV205" s="6"/>
      <c r="ASW205" s="6"/>
      <c r="ASX205" s="6"/>
      <c r="ASY205" s="6"/>
      <c r="ASZ205" s="6"/>
      <c r="ATA205" s="6"/>
      <c r="ATB205" s="6"/>
      <c r="ATC205" s="6"/>
      <c r="ATD205" s="6"/>
      <c r="ATE205" s="6"/>
      <c r="ATF205" s="6"/>
      <c r="ATG205" s="6"/>
      <c r="ATH205" s="6"/>
      <c r="ATI205" s="6"/>
      <c r="ATJ205" s="6"/>
      <c r="ATK205" s="6"/>
      <c r="ATL205" s="6"/>
      <c r="ATM205" s="6"/>
      <c r="ATN205" s="6"/>
      <c r="ATO205" s="6"/>
      <c r="ATP205" s="6"/>
      <c r="ATQ205" s="6"/>
      <c r="ATR205" s="6"/>
      <c r="ATS205" s="6"/>
      <c r="ATT205" s="6"/>
      <c r="ATU205" s="6"/>
      <c r="ATV205" s="6"/>
      <c r="ATW205" s="6"/>
      <c r="ATX205" s="6"/>
      <c r="ATY205" s="6"/>
      <c r="ATZ205" s="6"/>
      <c r="AUA205" s="6"/>
      <c r="AUB205" s="6"/>
      <c r="AUC205" s="6"/>
      <c r="AUD205" s="6"/>
      <c r="AUE205" s="6"/>
      <c r="AUF205" s="6"/>
      <c r="AUG205" s="6"/>
      <c r="AUH205" s="6"/>
      <c r="AUI205" s="6"/>
      <c r="AUJ205" s="6"/>
      <c r="AUK205" s="6"/>
      <c r="AUL205" s="6"/>
      <c r="AUM205" s="6"/>
      <c r="AUN205" s="6"/>
      <c r="AUO205" s="6"/>
      <c r="AUP205" s="6"/>
      <c r="AUQ205" s="6"/>
      <c r="AUR205" s="6"/>
      <c r="AUS205" s="6"/>
      <c r="AUT205" s="6"/>
      <c r="AUU205" s="6"/>
      <c r="AUV205" s="6"/>
      <c r="AUW205" s="6"/>
      <c r="AUX205" s="6"/>
      <c r="AUY205" s="6"/>
      <c r="AUZ205" s="6"/>
      <c r="AVA205" s="6"/>
      <c r="AVB205" s="6"/>
      <c r="AVC205" s="6"/>
      <c r="AVD205" s="6"/>
      <c r="AVE205" s="6"/>
      <c r="AVF205" s="6"/>
      <c r="AVG205" s="6"/>
      <c r="AVH205" s="6"/>
      <c r="AVI205" s="6"/>
      <c r="AVJ205" s="6"/>
      <c r="AVK205" s="6"/>
      <c r="AVL205" s="6"/>
      <c r="AVM205" s="6"/>
      <c r="AVN205" s="6"/>
      <c r="AVO205" s="6"/>
      <c r="AVP205" s="6"/>
      <c r="AVQ205" s="6"/>
      <c r="AVR205" s="6"/>
      <c r="AVS205" s="6"/>
      <c r="AVT205" s="6"/>
      <c r="AVU205" s="6"/>
      <c r="AVV205" s="6"/>
      <c r="AVW205" s="6"/>
      <c r="AVX205" s="6"/>
      <c r="AVY205" s="6"/>
      <c r="AVZ205" s="6"/>
      <c r="AWA205" s="6"/>
      <c r="AWB205" s="6"/>
      <c r="AWC205" s="6"/>
      <c r="AWD205" s="6"/>
      <c r="AWE205" s="6"/>
      <c r="AWF205" s="6"/>
      <c r="AWG205" s="6"/>
      <c r="AWH205" s="6"/>
      <c r="AWI205" s="6"/>
      <c r="AWJ205" s="6"/>
      <c r="AWK205" s="6"/>
      <c r="AWL205" s="6"/>
      <c r="AWM205" s="6"/>
      <c r="AWN205" s="6"/>
      <c r="AWO205" s="6"/>
      <c r="AWP205" s="6"/>
      <c r="AWQ205" s="6"/>
      <c r="AWR205" s="6"/>
      <c r="AWS205" s="6"/>
      <c r="AWT205" s="6"/>
      <c r="AWU205" s="6"/>
      <c r="AWV205" s="6"/>
      <c r="AWW205" s="6"/>
      <c r="AWX205" s="6"/>
      <c r="AWY205" s="6"/>
      <c r="AWZ205" s="6"/>
      <c r="AXA205" s="6"/>
      <c r="AXB205" s="6"/>
      <c r="AXC205" s="6"/>
      <c r="AXD205" s="6"/>
      <c r="AXE205" s="6"/>
      <c r="AXF205" s="6"/>
      <c r="AXG205" s="6"/>
      <c r="AXH205" s="6"/>
      <c r="AXI205" s="6"/>
      <c r="AXJ205" s="6"/>
      <c r="AXK205" s="6"/>
      <c r="AXL205" s="6"/>
      <c r="AXM205" s="6"/>
      <c r="AXN205" s="6"/>
      <c r="AXO205" s="6"/>
      <c r="AXP205" s="6"/>
      <c r="AXQ205" s="6"/>
      <c r="AXR205" s="6"/>
      <c r="AXS205" s="6"/>
      <c r="AXT205" s="6"/>
      <c r="AXU205" s="6"/>
      <c r="AXV205" s="6"/>
      <c r="AXW205" s="6"/>
      <c r="AXX205" s="6"/>
      <c r="AXY205" s="6"/>
      <c r="AXZ205" s="6"/>
      <c r="AYA205" s="6"/>
      <c r="AYB205" s="6"/>
      <c r="AYC205" s="6"/>
      <c r="AYD205" s="6"/>
      <c r="AYE205" s="6"/>
      <c r="AYF205" s="6"/>
      <c r="AYG205" s="6"/>
      <c r="AYH205" s="6"/>
      <c r="AYI205" s="6"/>
      <c r="AYJ205" s="6"/>
      <c r="AYK205" s="6"/>
      <c r="AYL205" s="6"/>
      <c r="AYM205" s="6"/>
      <c r="AYN205" s="6"/>
      <c r="AYO205" s="6"/>
      <c r="AYP205" s="6"/>
      <c r="AYQ205" s="6"/>
      <c r="AYR205" s="6"/>
      <c r="AYS205" s="6"/>
      <c r="AYT205" s="6"/>
      <c r="AYU205" s="6"/>
      <c r="AYV205" s="6"/>
      <c r="AYW205" s="6"/>
      <c r="AYX205" s="6"/>
      <c r="AYY205" s="6"/>
      <c r="AYZ205" s="6"/>
      <c r="AZA205" s="6"/>
      <c r="AZB205" s="6"/>
      <c r="AZC205" s="6"/>
      <c r="AZD205" s="6"/>
      <c r="AZE205" s="6"/>
      <c r="AZF205" s="6"/>
      <c r="AZG205" s="6"/>
      <c r="AZH205" s="6"/>
      <c r="AZI205" s="6"/>
      <c r="AZJ205" s="6"/>
      <c r="AZK205" s="6"/>
      <c r="AZL205" s="6"/>
      <c r="AZM205" s="6"/>
      <c r="AZN205" s="6"/>
      <c r="AZO205" s="6"/>
      <c r="AZP205" s="6"/>
      <c r="AZQ205" s="6"/>
      <c r="AZR205" s="6"/>
      <c r="AZS205" s="6"/>
      <c r="AZT205" s="6"/>
      <c r="AZU205" s="6"/>
      <c r="AZV205" s="6"/>
      <c r="AZW205" s="6"/>
      <c r="AZX205" s="6"/>
      <c r="AZY205" s="6"/>
      <c r="AZZ205" s="6"/>
      <c r="BAA205" s="6"/>
      <c r="BAB205" s="6"/>
      <c r="BAC205" s="6"/>
      <c r="BAD205" s="6"/>
      <c r="BAE205" s="6"/>
      <c r="BAF205" s="6"/>
      <c r="BAG205" s="6"/>
      <c r="BAH205" s="6"/>
      <c r="BAI205" s="6"/>
      <c r="BAJ205" s="6"/>
      <c r="BAK205" s="6"/>
      <c r="BAL205" s="6"/>
      <c r="BAM205" s="6"/>
      <c r="BAN205" s="6"/>
      <c r="BAO205" s="6"/>
      <c r="BAP205" s="6"/>
      <c r="BAQ205" s="6"/>
      <c r="BAR205" s="6"/>
      <c r="BAS205" s="6"/>
      <c r="BAT205" s="6"/>
      <c r="BAU205" s="6"/>
      <c r="BAV205" s="6"/>
      <c r="BAW205" s="6"/>
      <c r="BAX205" s="6"/>
      <c r="BAY205" s="6"/>
      <c r="BAZ205" s="6"/>
      <c r="BBA205" s="6"/>
      <c r="BBB205" s="6"/>
      <c r="BBC205" s="6"/>
      <c r="BBD205" s="6"/>
      <c r="BBE205" s="6"/>
      <c r="BBF205" s="6"/>
      <c r="BBG205" s="6"/>
      <c r="BBH205" s="6"/>
      <c r="BBI205" s="6"/>
      <c r="BBJ205" s="6"/>
      <c r="BBK205" s="6"/>
      <c r="BBL205" s="6"/>
      <c r="BBM205" s="6"/>
      <c r="BBN205" s="6"/>
      <c r="BBO205" s="6"/>
      <c r="BBP205" s="6"/>
      <c r="BBQ205" s="6"/>
      <c r="BBR205" s="6"/>
      <c r="BBS205" s="6"/>
      <c r="BBT205" s="6"/>
      <c r="BBU205" s="6"/>
      <c r="BBV205" s="6"/>
      <c r="BBW205" s="6"/>
      <c r="BBX205" s="6"/>
      <c r="BBY205" s="6"/>
      <c r="BBZ205" s="6"/>
      <c r="BCA205" s="6"/>
      <c r="BCB205" s="6"/>
      <c r="BCC205" s="6"/>
      <c r="BCD205" s="6"/>
      <c r="BCE205" s="6"/>
      <c r="BCF205" s="6"/>
      <c r="BCG205" s="6"/>
      <c r="BCH205" s="6"/>
      <c r="BCI205" s="6"/>
      <c r="BCJ205" s="6"/>
      <c r="BCK205" s="6"/>
      <c r="BCL205" s="6"/>
      <c r="BCM205" s="6"/>
      <c r="BCN205" s="6"/>
      <c r="BCO205" s="6"/>
      <c r="BCP205" s="6"/>
      <c r="BCQ205" s="6"/>
      <c r="BCR205" s="6"/>
      <c r="BCS205" s="6"/>
      <c r="BCT205" s="6"/>
      <c r="BCU205" s="6"/>
      <c r="BCV205" s="6"/>
      <c r="BCW205" s="6"/>
      <c r="BCX205" s="6"/>
      <c r="BCY205" s="6"/>
      <c r="BCZ205" s="6"/>
      <c r="BDA205" s="6"/>
      <c r="BDB205" s="6"/>
      <c r="BDC205" s="6"/>
      <c r="BDD205" s="6"/>
      <c r="BDE205" s="6"/>
      <c r="BDF205" s="6"/>
      <c r="BDG205" s="6"/>
      <c r="BDH205" s="6"/>
      <c r="BDI205" s="6"/>
      <c r="BDJ205" s="6"/>
      <c r="BDK205" s="6"/>
      <c r="BDL205" s="6"/>
      <c r="BDM205" s="6"/>
      <c r="BDN205" s="6"/>
      <c r="BDO205" s="6"/>
      <c r="BDP205" s="6"/>
      <c r="BDQ205" s="6"/>
      <c r="BDR205" s="6"/>
      <c r="BDS205" s="6"/>
      <c r="BDT205" s="6"/>
      <c r="BDU205" s="6"/>
    </row>
    <row r="206" spans="1:1477" s="69" customFormat="1">
      <c r="B206" s="67" t="s">
        <v>6</v>
      </c>
      <c r="C206" s="67" t="s">
        <v>382</v>
      </c>
      <c r="D206" s="67" t="s">
        <v>383</v>
      </c>
      <c r="E206" s="68">
        <v>45056</v>
      </c>
      <c r="F206" s="67" t="s">
        <v>721</v>
      </c>
      <c r="G206" s="158" t="s">
        <v>728</v>
      </c>
      <c r="H206" s="187">
        <v>1</v>
      </c>
      <c r="I206" s="69">
        <v>2</v>
      </c>
      <c r="J206" s="69">
        <v>150</v>
      </c>
      <c r="K206" s="69">
        <v>247</v>
      </c>
      <c r="L206" s="69">
        <v>247</v>
      </c>
      <c r="M206" s="186">
        <f>IF(J206 = 0,0,(L206-AH206-AI206)/J206)</f>
        <v>1.18</v>
      </c>
      <c r="N206" s="69">
        <f>IF(G206&lt;&gt;"",IF(M206&lt;=1.2,1,0),0)</f>
        <v>1</v>
      </c>
      <c r="O206" s="69">
        <v>0</v>
      </c>
      <c r="P206" s="69">
        <v>0</v>
      </c>
      <c r="Q206" s="69">
        <v>0</v>
      </c>
      <c r="R206" s="69">
        <v>70</v>
      </c>
      <c r="S206" s="69">
        <v>27</v>
      </c>
      <c r="T206" s="190">
        <v>3366760</v>
      </c>
      <c r="U206" s="190">
        <v>50000</v>
      </c>
      <c r="V206" s="190">
        <v>3316760</v>
      </c>
      <c r="W206" s="190">
        <v>3493112</v>
      </c>
      <c r="X206" s="190">
        <v>3363518</v>
      </c>
      <c r="Y206" s="190">
        <v>0</v>
      </c>
      <c r="Z206" s="190">
        <v>300000</v>
      </c>
      <c r="AA206" s="190">
        <v>300000</v>
      </c>
      <c r="AB206" s="190">
        <v>3663518</v>
      </c>
      <c r="AC206" s="190">
        <v>3363518</v>
      </c>
      <c r="AD206" s="186">
        <f>IF(V206=0,0,AC206/V206)</f>
        <v>1.0140974927338728</v>
      </c>
      <c r="AE206" s="69">
        <f>IF(AD206 &lt;=1.1,1,0)</f>
        <v>1</v>
      </c>
      <c r="AF206" s="190">
        <v>-300000</v>
      </c>
      <c r="AG206" s="190">
        <v>126352</v>
      </c>
      <c r="AH206" s="69">
        <v>45</v>
      </c>
      <c r="AI206" s="69">
        <v>25</v>
      </c>
      <c r="AJ206" s="69">
        <v>0</v>
      </c>
      <c r="AK206" s="69">
        <v>22</v>
      </c>
      <c r="AL206" s="80">
        <v>20037</v>
      </c>
      <c r="AM206" s="80">
        <v>0</v>
      </c>
      <c r="AN206" s="69">
        <v>0</v>
      </c>
      <c r="AO206" s="69">
        <v>5</v>
      </c>
      <c r="AP206" s="80">
        <v>4509</v>
      </c>
      <c r="AQ206" s="80">
        <v>0</v>
      </c>
      <c r="AR206" s="69">
        <v>0</v>
      </c>
      <c r="AS206" s="69">
        <v>0</v>
      </c>
      <c r="AT206" s="80">
        <v>0</v>
      </c>
      <c r="AU206" s="80">
        <v>0</v>
      </c>
      <c r="AV206" s="69">
        <v>0</v>
      </c>
      <c r="AW206" s="69">
        <v>0</v>
      </c>
      <c r="AX206" s="80">
        <v>0</v>
      </c>
      <c r="AY206" s="80">
        <v>0</v>
      </c>
      <c r="AZ206" s="69">
        <v>0</v>
      </c>
      <c r="BA206" s="69">
        <v>0</v>
      </c>
      <c r="BB206" s="80">
        <v>0</v>
      </c>
      <c r="BC206" s="80">
        <v>0</v>
      </c>
      <c r="BD206" s="69">
        <v>0</v>
      </c>
      <c r="BE206" s="69">
        <v>0</v>
      </c>
      <c r="BF206" s="80">
        <v>110879</v>
      </c>
      <c r="BG206" s="80">
        <v>0</v>
      </c>
      <c r="BH206" s="69">
        <v>0</v>
      </c>
      <c r="BI206" s="69">
        <v>0</v>
      </c>
      <c r="BJ206" s="80">
        <v>0</v>
      </c>
      <c r="BK206" s="80">
        <v>0</v>
      </c>
      <c r="BL206" s="69">
        <v>0</v>
      </c>
      <c r="BM206" s="69">
        <v>0</v>
      </c>
      <c r="BN206" s="80">
        <v>0</v>
      </c>
      <c r="BO206" s="80">
        <v>0</v>
      </c>
      <c r="BP206" s="69">
        <v>0</v>
      </c>
      <c r="BQ206" s="69">
        <v>0</v>
      </c>
      <c r="BR206" s="80">
        <v>0</v>
      </c>
      <c r="BS206" s="80">
        <v>0</v>
      </c>
      <c r="BT206" s="69">
        <v>0</v>
      </c>
      <c r="BU206" s="69">
        <v>0</v>
      </c>
      <c r="BV206" s="80">
        <v>0</v>
      </c>
      <c r="BW206" s="80">
        <v>0</v>
      </c>
      <c r="BX206" s="69">
        <v>0</v>
      </c>
      <c r="BY206" s="69">
        <v>0</v>
      </c>
      <c r="BZ206" s="80">
        <v>0</v>
      </c>
      <c r="CA206" s="80">
        <v>0</v>
      </c>
      <c r="CB206" s="69">
        <v>0</v>
      </c>
      <c r="CC206" s="69">
        <v>0</v>
      </c>
      <c r="CD206" s="80">
        <v>0</v>
      </c>
      <c r="CE206" s="80">
        <v>0</v>
      </c>
      <c r="CF206" s="69">
        <v>0</v>
      </c>
      <c r="CG206" s="69">
        <v>0</v>
      </c>
      <c r="CH206" s="80">
        <v>0</v>
      </c>
      <c r="CI206" s="80">
        <v>0</v>
      </c>
      <c r="CJ206" s="69">
        <v>0</v>
      </c>
      <c r="CK206" s="69">
        <v>27</v>
      </c>
      <c r="CL206" s="80">
        <v>135426</v>
      </c>
      <c r="CM206" s="80">
        <v>0</v>
      </c>
      <c r="CN206" s="67" t="s">
        <v>585</v>
      </c>
      <c r="CO206" s="67" t="s">
        <v>586</v>
      </c>
      <c r="CP206" s="67" t="s">
        <v>514</v>
      </c>
      <c r="CQ206" s="67" t="s">
        <v>514</v>
      </c>
      <c r="CR206" s="67" t="s">
        <v>514</v>
      </c>
      <c r="CS206" s="67" t="s">
        <v>514</v>
      </c>
      <c r="CT206" s="68">
        <v>45868</v>
      </c>
      <c r="CU206" s="67" t="s">
        <v>723</v>
      </c>
      <c r="CV206" s="67" t="s">
        <v>724</v>
      </c>
      <c r="CW206" s="68" t="s">
        <v>168</v>
      </c>
      <c r="CX206" s="68">
        <v>45693</v>
      </c>
      <c r="CY206" s="67" t="s">
        <v>729</v>
      </c>
      <c r="CZ206" s="67" t="s">
        <v>730</v>
      </c>
      <c r="DA206" s="67" t="s">
        <v>777</v>
      </c>
      <c r="DB206" s="81">
        <v>3104100</v>
      </c>
      <c r="DC206" s="69" t="s">
        <v>668</v>
      </c>
      <c r="DD206" s="67" t="s">
        <v>669</v>
      </c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</row>
    <row r="207" spans="1:1477" s="69" customFormat="1">
      <c r="B207" s="67" t="s">
        <v>6</v>
      </c>
      <c r="C207" s="67" t="s">
        <v>384</v>
      </c>
      <c r="D207" s="67" t="s">
        <v>385</v>
      </c>
      <c r="E207" s="68">
        <v>45273</v>
      </c>
      <c r="F207" s="67" t="s">
        <v>727</v>
      </c>
      <c r="G207" s="158" t="s">
        <v>725</v>
      </c>
      <c r="H207" s="187">
        <v>1</v>
      </c>
      <c r="I207" s="69">
        <v>3</v>
      </c>
      <c r="J207" s="69">
        <v>125</v>
      </c>
      <c r="K207" s="69">
        <v>238</v>
      </c>
      <c r="L207" s="69">
        <v>240</v>
      </c>
      <c r="M207" s="186">
        <f t="shared" ref="M207:M217" si="96">IF(J207 = 0,0,(L207-AH207-AI207)/J207)</f>
        <v>1.016</v>
      </c>
      <c r="N207" s="69">
        <f t="shared" ref="N207:N217" si="97">IF(G207&lt;&gt;"",IF(M207&lt;=1.2,1,0),0)</f>
        <v>1</v>
      </c>
      <c r="O207" s="69">
        <v>-2</v>
      </c>
      <c r="P207" s="69">
        <v>2</v>
      </c>
      <c r="Q207" s="69">
        <v>0</v>
      </c>
      <c r="R207" s="69">
        <v>113</v>
      </c>
      <c r="S207" s="69">
        <v>0</v>
      </c>
      <c r="T207" s="190">
        <v>1681476</v>
      </c>
      <c r="U207" s="190">
        <v>50000</v>
      </c>
      <c r="V207" s="190">
        <v>1631476</v>
      </c>
      <c r="W207" s="190">
        <v>1805476</v>
      </c>
      <c r="X207" s="190">
        <v>1410753</v>
      </c>
      <c r="Y207" s="190">
        <v>-3398</v>
      </c>
      <c r="Z207" s="190">
        <v>0</v>
      </c>
      <c r="AA207" s="190">
        <v>-3398</v>
      </c>
      <c r="AB207" s="190">
        <v>1407355</v>
      </c>
      <c r="AC207" s="190">
        <v>1374355</v>
      </c>
      <c r="AD207" s="186">
        <f t="shared" ref="AD207:AD217" si="98">IF(V207=0,0,AC207/V207)</f>
        <v>0.84239976561101726</v>
      </c>
      <c r="AE207" s="69">
        <f t="shared" ref="AE207:AE217" si="99">IF(AD207 &lt;=1.1,1,0)</f>
        <v>1</v>
      </c>
      <c r="AF207" s="190">
        <v>0</v>
      </c>
      <c r="AG207" s="190">
        <v>124000</v>
      </c>
      <c r="AH207" s="69">
        <v>98</v>
      </c>
      <c r="AI207" s="69">
        <v>15</v>
      </c>
      <c r="AJ207" s="69">
        <v>0</v>
      </c>
      <c r="AK207" s="69">
        <v>0</v>
      </c>
      <c r="AL207" s="80">
        <v>0</v>
      </c>
      <c r="AM207" s="80">
        <v>0</v>
      </c>
      <c r="AN207" s="69">
        <v>0</v>
      </c>
      <c r="AO207" s="69">
        <v>0</v>
      </c>
      <c r="AP207" s="80">
        <v>91000</v>
      </c>
      <c r="AQ207" s="80">
        <v>0</v>
      </c>
      <c r="AR207" s="69">
        <v>0</v>
      </c>
      <c r="AS207" s="69">
        <v>0</v>
      </c>
      <c r="AT207" s="80">
        <v>0</v>
      </c>
      <c r="AU207" s="80">
        <v>0</v>
      </c>
      <c r="AV207" s="69">
        <v>0</v>
      </c>
      <c r="AW207" s="69">
        <v>0</v>
      </c>
      <c r="AX207" s="80">
        <v>0</v>
      </c>
      <c r="AY207" s="80">
        <v>0</v>
      </c>
      <c r="AZ207" s="69">
        <v>0</v>
      </c>
      <c r="BA207" s="69">
        <v>0</v>
      </c>
      <c r="BB207" s="80">
        <v>0</v>
      </c>
      <c r="BC207" s="80">
        <v>0</v>
      </c>
      <c r="BD207" s="69">
        <v>0</v>
      </c>
      <c r="BE207" s="69">
        <v>0</v>
      </c>
      <c r="BF207" s="80">
        <v>0</v>
      </c>
      <c r="BG207" s="80">
        <v>0</v>
      </c>
      <c r="BH207" s="69">
        <v>0</v>
      </c>
      <c r="BI207" s="69">
        <v>0</v>
      </c>
      <c r="BJ207" s="80">
        <v>0</v>
      </c>
      <c r="BK207" s="80">
        <v>0</v>
      </c>
      <c r="BL207" s="69">
        <v>0</v>
      </c>
      <c r="BM207" s="69">
        <v>0</v>
      </c>
      <c r="BN207" s="80">
        <v>0</v>
      </c>
      <c r="BO207" s="80">
        <v>0</v>
      </c>
      <c r="BP207" s="69">
        <v>0</v>
      </c>
      <c r="BQ207" s="69">
        <v>0</v>
      </c>
      <c r="BR207" s="80">
        <v>0</v>
      </c>
      <c r="BS207" s="80">
        <v>0</v>
      </c>
      <c r="BT207" s="69">
        <v>0</v>
      </c>
      <c r="BU207" s="69">
        <v>0</v>
      </c>
      <c r="BV207" s="80">
        <v>0</v>
      </c>
      <c r="BW207" s="80">
        <v>0</v>
      </c>
      <c r="BX207" s="69">
        <v>0</v>
      </c>
      <c r="BY207" s="69">
        <v>0</v>
      </c>
      <c r="BZ207" s="80">
        <v>0</v>
      </c>
      <c r="CA207" s="80">
        <v>0</v>
      </c>
      <c r="CB207" s="69">
        <v>0</v>
      </c>
      <c r="CC207" s="69">
        <v>0</v>
      </c>
      <c r="CD207" s="80">
        <v>0</v>
      </c>
      <c r="CE207" s="80">
        <v>0</v>
      </c>
      <c r="CF207" s="69">
        <v>0</v>
      </c>
      <c r="CG207" s="69">
        <v>0</v>
      </c>
      <c r="CH207" s="80">
        <v>0</v>
      </c>
      <c r="CI207" s="80">
        <v>0</v>
      </c>
      <c r="CJ207" s="69">
        <v>0</v>
      </c>
      <c r="CK207" s="69">
        <v>0</v>
      </c>
      <c r="CL207" s="80">
        <v>91000</v>
      </c>
      <c r="CM207" s="80">
        <v>0</v>
      </c>
      <c r="CN207" s="67" t="s">
        <v>601</v>
      </c>
      <c r="CO207" s="67" t="s">
        <v>602</v>
      </c>
      <c r="CP207" s="67" t="s">
        <v>514</v>
      </c>
      <c r="CQ207" s="67" t="s">
        <v>514</v>
      </c>
      <c r="CR207" s="67" t="s">
        <v>514</v>
      </c>
      <c r="CS207" s="67" t="s">
        <v>514</v>
      </c>
      <c r="CT207" s="68">
        <v>45848</v>
      </c>
      <c r="CU207" s="67" t="s">
        <v>723</v>
      </c>
      <c r="CV207" s="67" t="s">
        <v>724</v>
      </c>
      <c r="CW207" s="68" t="s">
        <v>168</v>
      </c>
      <c r="CX207" s="68">
        <v>45636</v>
      </c>
      <c r="CY207" s="67" t="s">
        <v>727</v>
      </c>
      <c r="CZ207" s="67" t="s">
        <v>730</v>
      </c>
      <c r="DA207" s="67" t="s">
        <v>777</v>
      </c>
      <c r="DB207" s="81">
        <v>1673100</v>
      </c>
      <c r="DD207" s="6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</row>
    <row r="208" spans="1:1477" s="69" customFormat="1">
      <c r="B208" s="67" t="s">
        <v>6</v>
      </c>
      <c r="C208" s="67" t="s">
        <v>690</v>
      </c>
      <c r="D208" s="67" t="s">
        <v>779</v>
      </c>
      <c r="E208" s="68">
        <v>45336</v>
      </c>
      <c r="F208" s="67" t="s">
        <v>729</v>
      </c>
      <c r="G208" s="158" t="s">
        <v>725</v>
      </c>
      <c r="H208" s="187">
        <v>2</v>
      </c>
      <c r="I208" s="69">
        <v>0</v>
      </c>
      <c r="J208" s="69">
        <v>284</v>
      </c>
      <c r="K208" s="69">
        <v>330</v>
      </c>
      <c r="L208" s="69">
        <v>326</v>
      </c>
      <c r="M208" s="186">
        <f t="shared" si="96"/>
        <v>0.9859154929577465</v>
      </c>
      <c r="N208" s="69">
        <f t="shared" si="97"/>
        <v>1</v>
      </c>
      <c r="O208" s="69">
        <v>4</v>
      </c>
      <c r="P208" s="69">
        <v>0</v>
      </c>
      <c r="Q208" s="69">
        <v>0</v>
      </c>
      <c r="R208" s="69">
        <v>46</v>
      </c>
      <c r="S208" s="69">
        <v>0</v>
      </c>
      <c r="T208" s="190">
        <v>1714027</v>
      </c>
      <c r="U208" s="190">
        <v>50000</v>
      </c>
      <c r="V208" s="190">
        <v>1664027</v>
      </c>
      <c r="W208" s="190">
        <v>1714027</v>
      </c>
      <c r="X208" s="190">
        <v>1704720</v>
      </c>
      <c r="Y208" s="190">
        <v>0</v>
      </c>
      <c r="Z208" s="190">
        <v>0</v>
      </c>
      <c r="AA208" s="190">
        <v>0</v>
      </c>
      <c r="AB208" s="190">
        <v>1704720</v>
      </c>
      <c r="AC208" s="190">
        <v>1704720</v>
      </c>
      <c r="AD208" s="186">
        <f t="shared" si="98"/>
        <v>1.0244545310863344</v>
      </c>
      <c r="AE208" s="69">
        <f t="shared" si="99"/>
        <v>1</v>
      </c>
      <c r="AF208" s="190">
        <v>0</v>
      </c>
      <c r="AG208" s="190">
        <v>0</v>
      </c>
      <c r="AH208" s="69">
        <v>20</v>
      </c>
      <c r="AI208" s="69">
        <v>26</v>
      </c>
      <c r="AJ208" s="69">
        <v>0</v>
      </c>
      <c r="AK208" s="69">
        <v>0</v>
      </c>
      <c r="AL208" s="80">
        <v>0</v>
      </c>
      <c r="AM208" s="80">
        <v>0</v>
      </c>
      <c r="AN208" s="69">
        <v>0</v>
      </c>
      <c r="AO208" s="69">
        <v>0</v>
      </c>
      <c r="AP208" s="80">
        <v>0</v>
      </c>
      <c r="AQ208" s="80">
        <v>0</v>
      </c>
      <c r="AR208" s="69">
        <v>0</v>
      </c>
      <c r="AS208" s="69">
        <v>0</v>
      </c>
      <c r="AT208" s="80">
        <v>0</v>
      </c>
      <c r="AU208" s="80">
        <v>0</v>
      </c>
      <c r="AV208" s="69">
        <v>0</v>
      </c>
      <c r="AW208" s="69">
        <v>0</v>
      </c>
      <c r="AX208" s="80">
        <v>0</v>
      </c>
      <c r="AY208" s="80">
        <v>0</v>
      </c>
      <c r="AZ208" s="69">
        <v>0</v>
      </c>
      <c r="BA208" s="69">
        <v>0</v>
      </c>
      <c r="BB208" s="80">
        <v>0</v>
      </c>
      <c r="BC208" s="80">
        <v>0</v>
      </c>
      <c r="BD208" s="69">
        <v>0</v>
      </c>
      <c r="BE208" s="69">
        <v>0</v>
      </c>
      <c r="BF208" s="80">
        <v>0</v>
      </c>
      <c r="BG208" s="80">
        <v>0</v>
      </c>
      <c r="BH208" s="69">
        <v>0</v>
      </c>
      <c r="BI208" s="69">
        <v>0</v>
      </c>
      <c r="BJ208" s="80">
        <v>0</v>
      </c>
      <c r="BK208" s="80">
        <v>0</v>
      </c>
      <c r="BL208" s="69">
        <v>0</v>
      </c>
      <c r="BM208" s="69">
        <v>0</v>
      </c>
      <c r="BN208" s="80">
        <v>0</v>
      </c>
      <c r="BO208" s="80">
        <v>0</v>
      </c>
      <c r="BP208" s="69">
        <v>0</v>
      </c>
      <c r="BQ208" s="69">
        <v>0</v>
      </c>
      <c r="BR208" s="80">
        <v>0</v>
      </c>
      <c r="BS208" s="80">
        <v>0</v>
      </c>
      <c r="BT208" s="69">
        <v>0</v>
      </c>
      <c r="BU208" s="69">
        <v>0</v>
      </c>
      <c r="BV208" s="80">
        <v>0</v>
      </c>
      <c r="BW208" s="80">
        <v>0</v>
      </c>
      <c r="BX208" s="69">
        <v>0</v>
      </c>
      <c r="BY208" s="69">
        <v>0</v>
      </c>
      <c r="BZ208" s="80">
        <v>0</v>
      </c>
      <c r="CA208" s="80">
        <v>0</v>
      </c>
      <c r="CB208" s="69">
        <v>0</v>
      </c>
      <c r="CC208" s="69">
        <v>0</v>
      </c>
      <c r="CD208" s="80">
        <v>0</v>
      </c>
      <c r="CE208" s="80">
        <v>0</v>
      </c>
      <c r="CF208" s="69">
        <v>0</v>
      </c>
      <c r="CG208" s="69">
        <v>0</v>
      </c>
      <c r="CH208" s="80">
        <v>0</v>
      </c>
      <c r="CI208" s="80">
        <v>0</v>
      </c>
      <c r="CJ208" s="69">
        <v>0</v>
      </c>
      <c r="CK208" s="69">
        <v>0</v>
      </c>
      <c r="CL208" s="80">
        <v>0</v>
      </c>
      <c r="CM208" s="80">
        <v>0</v>
      </c>
      <c r="CN208" s="67" t="s">
        <v>592</v>
      </c>
      <c r="CO208" s="67" t="s">
        <v>593</v>
      </c>
      <c r="CP208" s="67" t="s">
        <v>514</v>
      </c>
      <c r="CQ208" s="67" t="s">
        <v>514</v>
      </c>
      <c r="CR208" s="67" t="s">
        <v>514</v>
      </c>
      <c r="CS208" s="67" t="s">
        <v>514</v>
      </c>
      <c r="CT208" s="68">
        <v>45978</v>
      </c>
      <c r="CU208" s="67" t="s">
        <v>727</v>
      </c>
      <c r="CV208" s="67" t="s">
        <v>724</v>
      </c>
      <c r="CW208" s="68" t="s">
        <v>168</v>
      </c>
      <c r="CX208" s="68">
        <v>45895</v>
      </c>
      <c r="CY208" s="67" t="s">
        <v>723</v>
      </c>
      <c r="CZ208" s="67" t="s">
        <v>724</v>
      </c>
      <c r="DA208" s="67" t="s">
        <v>777</v>
      </c>
      <c r="DB208" s="81">
        <v>3483914</v>
      </c>
      <c r="DD208" s="67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  <c r="AZI208"/>
      <c r="AZJ208"/>
      <c r="AZK208"/>
      <c r="AZL208"/>
      <c r="AZM208"/>
      <c r="AZN208"/>
      <c r="AZO208"/>
      <c r="AZP208"/>
      <c r="AZQ208"/>
      <c r="AZR208"/>
      <c r="AZS208"/>
      <c r="AZT208"/>
      <c r="AZU208"/>
      <c r="AZV208"/>
      <c r="AZW208"/>
      <c r="AZX208"/>
      <c r="AZY208"/>
      <c r="AZZ208"/>
      <c r="BAA208"/>
      <c r="BAB208"/>
      <c r="BAC208"/>
      <c r="BAD208"/>
      <c r="BAE208"/>
      <c r="BAF208"/>
      <c r="BAG208"/>
      <c r="BAH208"/>
      <c r="BAI208"/>
      <c r="BAJ208"/>
      <c r="BAK208"/>
      <c r="BAL208"/>
      <c r="BAM208"/>
      <c r="BAN208"/>
      <c r="BAO208"/>
      <c r="BAP208"/>
      <c r="BAQ208"/>
      <c r="BAR208"/>
      <c r="BAS208"/>
      <c r="BAT208"/>
      <c r="BAU208"/>
      <c r="BAV208"/>
      <c r="BAW208"/>
      <c r="BAX208"/>
      <c r="BAY208"/>
      <c r="BAZ208"/>
      <c r="BBA208"/>
      <c r="BBB208"/>
      <c r="BBC208"/>
      <c r="BBD208"/>
      <c r="BBE208"/>
      <c r="BBF208"/>
      <c r="BBG208"/>
      <c r="BBH208"/>
      <c r="BBI208"/>
      <c r="BBJ208"/>
      <c r="BBK208"/>
      <c r="BBL208"/>
      <c r="BBM208"/>
      <c r="BBN208"/>
      <c r="BBO208"/>
      <c r="BBP208"/>
      <c r="BBQ208"/>
      <c r="BBR208"/>
      <c r="BBS208"/>
      <c r="BBT208"/>
      <c r="BBU208"/>
      <c r="BBV208"/>
      <c r="BBW208"/>
      <c r="BBX208"/>
      <c r="BBY208"/>
      <c r="BBZ208"/>
      <c r="BCA208"/>
      <c r="BCB208"/>
      <c r="BCC208"/>
      <c r="BCD208"/>
      <c r="BCE208"/>
      <c r="BCF208"/>
      <c r="BCG208"/>
      <c r="BCH208"/>
      <c r="BCI208"/>
      <c r="BCJ208"/>
      <c r="BCK208"/>
      <c r="BCL208"/>
      <c r="BCM208"/>
      <c r="BCN208"/>
      <c r="BCO208"/>
      <c r="BCP208"/>
      <c r="BCQ208"/>
      <c r="BCR208"/>
      <c r="BCS208"/>
      <c r="BCT208"/>
      <c r="BCU208"/>
      <c r="BCV208"/>
      <c r="BCW208"/>
      <c r="BCX208"/>
      <c r="BCY208"/>
      <c r="BCZ208"/>
      <c r="BDA208"/>
      <c r="BDB208"/>
      <c r="BDC208"/>
      <c r="BDD208"/>
      <c r="BDE208"/>
      <c r="BDF208"/>
      <c r="BDG208"/>
      <c r="BDH208"/>
      <c r="BDI208"/>
      <c r="BDJ208"/>
      <c r="BDK208"/>
      <c r="BDL208"/>
      <c r="BDM208"/>
      <c r="BDN208"/>
      <c r="BDO208"/>
      <c r="BDP208"/>
      <c r="BDQ208"/>
      <c r="BDR208"/>
      <c r="BDS208"/>
      <c r="BDT208"/>
      <c r="BDU208"/>
    </row>
    <row r="209" spans="1:1477" s="69" customFormat="1">
      <c r="B209" s="67" t="s">
        <v>6</v>
      </c>
      <c r="C209" s="67" t="s">
        <v>386</v>
      </c>
      <c r="D209" s="67" t="s">
        <v>387</v>
      </c>
      <c r="E209" s="68">
        <v>45420</v>
      </c>
      <c r="F209" s="67" t="s">
        <v>721</v>
      </c>
      <c r="G209" s="158" t="s">
        <v>725</v>
      </c>
      <c r="H209" s="187">
        <v>1</v>
      </c>
      <c r="I209" s="69">
        <v>2</v>
      </c>
      <c r="J209" s="69">
        <v>230</v>
      </c>
      <c r="K209" s="69">
        <v>260</v>
      </c>
      <c r="L209" s="69">
        <v>210</v>
      </c>
      <c r="M209" s="186">
        <f t="shared" si="96"/>
        <v>0.78260869565217395</v>
      </c>
      <c r="N209" s="69">
        <f t="shared" si="97"/>
        <v>1</v>
      </c>
      <c r="O209" s="69">
        <v>50</v>
      </c>
      <c r="P209" s="69">
        <v>0</v>
      </c>
      <c r="Q209" s="69">
        <v>0</v>
      </c>
      <c r="R209" s="69">
        <v>30</v>
      </c>
      <c r="S209" s="69">
        <v>0</v>
      </c>
      <c r="T209" s="190">
        <v>1599000</v>
      </c>
      <c r="U209" s="190">
        <v>50000</v>
      </c>
      <c r="V209" s="190">
        <v>1549000</v>
      </c>
      <c r="W209" s="190">
        <v>1601196</v>
      </c>
      <c r="X209" s="190">
        <v>1343560</v>
      </c>
      <c r="Y209" s="190">
        <v>0</v>
      </c>
      <c r="Z209" s="190">
        <v>0</v>
      </c>
      <c r="AA209" s="190">
        <v>0</v>
      </c>
      <c r="AB209" s="190">
        <v>1343560</v>
      </c>
      <c r="AC209" s="190">
        <v>1341365</v>
      </c>
      <c r="AD209" s="186">
        <f t="shared" si="98"/>
        <v>0.8659554551323434</v>
      </c>
      <c r="AE209" s="69">
        <f t="shared" si="99"/>
        <v>1</v>
      </c>
      <c r="AF209" s="190">
        <v>0</v>
      </c>
      <c r="AG209" s="190">
        <v>2196</v>
      </c>
      <c r="AH209" s="69">
        <v>17</v>
      </c>
      <c r="AI209" s="69">
        <v>13</v>
      </c>
      <c r="AJ209" s="69">
        <v>0</v>
      </c>
      <c r="AK209" s="69">
        <v>0</v>
      </c>
      <c r="AL209" s="80">
        <v>516</v>
      </c>
      <c r="AM209" s="80">
        <v>0</v>
      </c>
      <c r="AN209" s="69">
        <v>0</v>
      </c>
      <c r="AO209" s="69">
        <v>0</v>
      </c>
      <c r="AP209" s="80">
        <v>0</v>
      </c>
      <c r="AQ209" s="80">
        <v>0</v>
      </c>
      <c r="AR209" s="69">
        <v>0</v>
      </c>
      <c r="AS209" s="69">
        <v>0</v>
      </c>
      <c r="AT209" s="80">
        <v>0</v>
      </c>
      <c r="AU209" s="80">
        <v>0</v>
      </c>
      <c r="AV209" s="69">
        <v>0</v>
      </c>
      <c r="AW209" s="69">
        <v>0</v>
      </c>
      <c r="AX209" s="80">
        <v>0</v>
      </c>
      <c r="AY209" s="80">
        <v>0</v>
      </c>
      <c r="AZ209" s="69">
        <v>0</v>
      </c>
      <c r="BA209" s="69">
        <v>0</v>
      </c>
      <c r="BB209" s="80">
        <v>0</v>
      </c>
      <c r="BC209" s="80">
        <v>0</v>
      </c>
      <c r="BD209" s="69">
        <v>0</v>
      </c>
      <c r="BE209" s="69">
        <v>0</v>
      </c>
      <c r="BF209" s="80">
        <v>0</v>
      </c>
      <c r="BG209" s="80">
        <v>0</v>
      </c>
      <c r="BH209" s="69">
        <v>0</v>
      </c>
      <c r="BI209" s="69">
        <v>0</v>
      </c>
      <c r="BJ209" s="80">
        <v>0</v>
      </c>
      <c r="BK209" s="80">
        <v>0</v>
      </c>
      <c r="BL209" s="69">
        <v>0</v>
      </c>
      <c r="BM209" s="69">
        <v>0</v>
      </c>
      <c r="BN209" s="80">
        <v>0</v>
      </c>
      <c r="BO209" s="80">
        <v>0</v>
      </c>
      <c r="BP209" s="69">
        <v>0</v>
      </c>
      <c r="BQ209" s="69">
        <v>0</v>
      </c>
      <c r="BR209" s="80">
        <v>0</v>
      </c>
      <c r="BS209" s="80">
        <v>0</v>
      </c>
      <c r="BT209" s="69">
        <v>0</v>
      </c>
      <c r="BU209" s="69">
        <v>0</v>
      </c>
      <c r="BV209" s="80">
        <v>0</v>
      </c>
      <c r="BW209" s="80">
        <v>0</v>
      </c>
      <c r="BX209" s="69">
        <v>0</v>
      </c>
      <c r="BY209" s="69">
        <v>0</v>
      </c>
      <c r="BZ209" s="80">
        <v>0</v>
      </c>
      <c r="CA209" s="80">
        <v>0</v>
      </c>
      <c r="CB209" s="69">
        <v>0</v>
      </c>
      <c r="CC209" s="69">
        <v>0</v>
      </c>
      <c r="CD209" s="80">
        <v>0</v>
      </c>
      <c r="CE209" s="80">
        <v>0</v>
      </c>
      <c r="CF209" s="69">
        <v>0</v>
      </c>
      <c r="CG209" s="69">
        <v>0</v>
      </c>
      <c r="CH209" s="80">
        <v>0</v>
      </c>
      <c r="CI209" s="80">
        <v>0</v>
      </c>
      <c r="CJ209" s="69">
        <v>0</v>
      </c>
      <c r="CK209" s="69">
        <v>0</v>
      </c>
      <c r="CL209" s="80">
        <v>516</v>
      </c>
      <c r="CM209" s="80">
        <v>0</v>
      </c>
      <c r="CN209" s="67" t="s">
        <v>535</v>
      </c>
      <c r="CO209" s="67" t="s">
        <v>536</v>
      </c>
      <c r="CP209" s="67" t="s">
        <v>514</v>
      </c>
      <c r="CQ209" s="67" t="s">
        <v>514</v>
      </c>
      <c r="CR209" s="67" t="s">
        <v>514</v>
      </c>
      <c r="CS209" s="67" t="s">
        <v>514</v>
      </c>
      <c r="CT209" s="68">
        <v>45846</v>
      </c>
      <c r="CU209" s="67" t="s">
        <v>723</v>
      </c>
      <c r="CV209" s="67" t="s">
        <v>724</v>
      </c>
      <c r="CW209" s="68" t="s">
        <v>168</v>
      </c>
      <c r="CX209" s="68">
        <v>45760</v>
      </c>
      <c r="CY209" s="67" t="s">
        <v>721</v>
      </c>
      <c r="CZ209" s="67" t="s">
        <v>730</v>
      </c>
      <c r="DA209" s="67" t="s">
        <v>776</v>
      </c>
      <c r="DB209" s="81">
        <v>1936163</v>
      </c>
      <c r="DD209" s="67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</row>
    <row r="210" spans="1:1477" s="69" customFormat="1">
      <c r="B210" s="67" t="s">
        <v>6</v>
      </c>
      <c r="C210" s="67" t="s">
        <v>388</v>
      </c>
      <c r="D210" s="67" t="s">
        <v>389</v>
      </c>
      <c r="E210" s="68">
        <v>45364</v>
      </c>
      <c r="F210" s="67" t="s">
        <v>729</v>
      </c>
      <c r="G210" s="158" t="s">
        <v>725</v>
      </c>
      <c r="H210" s="187">
        <v>1</v>
      </c>
      <c r="I210" s="69">
        <v>3</v>
      </c>
      <c r="J210" s="69">
        <v>150</v>
      </c>
      <c r="K210" s="69">
        <v>272</v>
      </c>
      <c r="L210" s="69">
        <v>272</v>
      </c>
      <c r="M210" s="186">
        <f t="shared" si="96"/>
        <v>1.1933333333333334</v>
      </c>
      <c r="N210" s="69">
        <f t="shared" si="97"/>
        <v>1</v>
      </c>
      <c r="O210" s="69">
        <v>0</v>
      </c>
      <c r="P210" s="69">
        <v>0</v>
      </c>
      <c r="Q210" s="69">
        <v>0</v>
      </c>
      <c r="R210" s="69">
        <v>93</v>
      </c>
      <c r="S210" s="69">
        <v>29</v>
      </c>
      <c r="T210" s="190">
        <v>4066019</v>
      </c>
      <c r="U210" s="190">
        <v>50000</v>
      </c>
      <c r="V210" s="190">
        <v>4016019</v>
      </c>
      <c r="W210" s="190">
        <v>4201769</v>
      </c>
      <c r="X210" s="190">
        <v>4164473</v>
      </c>
      <c r="Y210" s="190">
        <v>0</v>
      </c>
      <c r="Z210" s="190">
        <v>0</v>
      </c>
      <c r="AA210" s="190">
        <v>0</v>
      </c>
      <c r="AB210" s="190">
        <v>4164473</v>
      </c>
      <c r="AC210" s="190">
        <v>4071753</v>
      </c>
      <c r="AD210" s="186">
        <f t="shared" si="98"/>
        <v>1.0138779223903074</v>
      </c>
      <c r="AE210" s="69">
        <f t="shared" si="99"/>
        <v>1</v>
      </c>
      <c r="AF210" s="190">
        <v>-92719</v>
      </c>
      <c r="AG210" s="190">
        <v>135750</v>
      </c>
      <c r="AH210" s="69">
        <v>67</v>
      </c>
      <c r="AI210" s="69">
        <v>26</v>
      </c>
      <c r="AJ210" s="69">
        <v>0</v>
      </c>
      <c r="AK210" s="69">
        <v>0</v>
      </c>
      <c r="AL210" s="80">
        <v>0</v>
      </c>
      <c r="AM210" s="80">
        <v>0</v>
      </c>
      <c r="AN210" s="69">
        <v>0</v>
      </c>
      <c r="AO210" s="69">
        <v>0</v>
      </c>
      <c r="AP210" s="80">
        <v>95050</v>
      </c>
      <c r="AQ210" s="80">
        <v>87989</v>
      </c>
      <c r="AR210" s="69">
        <v>0</v>
      </c>
      <c r="AS210" s="69">
        <v>0</v>
      </c>
      <c r="AT210" s="80">
        <v>0</v>
      </c>
      <c r="AU210" s="80">
        <v>0</v>
      </c>
      <c r="AV210" s="69">
        <v>0</v>
      </c>
      <c r="AW210" s="69">
        <v>0</v>
      </c>
      <c r="AX210" s="80">
        <v>0</v>
      </c>
      <c r="AY210" s="80">
        <v>0</v>
      </c>
      <c r="AZ210" s="69">
        <v>0</v>
      </c>
      <c r="BA210" s="69">
        <v>0</v>
      </c>
      <c r="BB210" s="80">
        <v>0</v>
      </c>
      <c r="BC210" s="80">
        <v>0</v>
      </c>
      <c r="BD210" s="69">
        <v>0</v>
      </c>
      <c r="BE210" s="69">
        <v>0</v>
      </c>
      <c r="BF210" s="80">
        <v>47761</v>
      </c>
      <c r="BG210" s="80">
        <v>0</v>
      </c>
      <c r="BH210" s="69">
        <v>0</v>
      </c>
      <c r="BI210" s="69">
        <v>0</v>
      </c>
      <c r="BJ210" s="80">
        <v>0</v>
      </c>
      <c r="BK210" s="80">
        <v>0</v>
      </c>
      <c r="BL210" s="69">
        <v>0</v>
      </c>
      <c r="BM210" s="69">
        <v>0</v>
      </c>
      <c r="BN210" s="80">
        <v>0</v>
      </c>
      <c r="BO210" s="80">
        <v>0</v>
      </c>
      <c r="BP210" s="69">
        <v>19</v>
      </c>
      <c r="BQ210" s="69">
        <v>0</v>
      </c>
      <c r="BR210" s="80">
        <v>0</v>
      </c>
      <c r="BS210" s="80">
        <v>0</v>
      </c>
      <c r="BT210" s="69">
        <v>0</v>
      </c>
      <c r="BU210" s="69">
        <v>0</v>
      </c>
      <c r="BV210" s="80">
        <v>0</v>
      </c>
      <c r="BW210" s="80">
        <v>0</v>
      </c>
      <c r="BX210" s="69">
        <v>0</v>
      </c>
      <c r="BY210" s="69">
        <v>29</v>
      </c>
      <c r="BZ210" s="80">
        <v>6641</v>
      </c>
      <c r="CA210" s="80">
        <v>0</v>
      </c>
      <c r="CB210" s="69">
        <v>0</v>
      </c>
      <c r="CC210" s="69">
        <v>0</v>
      </c>
      <c r="CD210" s="80">
        <v>0</v>
      </c>
      <c r="CE210" s="80">
        <v>0</v>
      </c>
      <c r="CF210" s="69">
        <v>0</v>
      </c>
      <c r="CG210" s="69">
        <v>0</v>
      </c>
      <c r="CH210" s="80">
        <v>0</v>
      </c>
      <c r="CI210" s="80">
        <v>0</v>
      </c>
      <c r="CJ210" s="69">
        <v>19</v>
      </c>
      <c r="CK210" s="69">
        <v>29</v>
      </c>
      <c r="CL210" s="80">
        <v>149452</v>
      </c>
      <c r="CM210" s="80">
        <v>87989</v>
      </c>
      <c r="CN210" s="67" t="s">
        <v>527</v>
      </c>
      <c r="CO210" s="67" t="s">
        <v>528</v>
      </c>
      <c r="CP210" s="67" t="s">
        <v>514</v>
      </c>
      <c r="CQ210" s="67" t="s">
        <v>514</v>
      </c>
      <c r="CR210" s="67" t="s">
        <v>514</v>
      </c>
      <c r="CS210" s="67" t="s">
        <v>514</v>
      </c>
      <c r="CT210" s="68">
        <v>46013</v>
      </c>
      <c r="CU210" s="67" t="s">
        <v>727</v>
      </c>
      <c r="CV210" s="67" t="s">
        <v>724</v>
      </c>
      <c r="CW210" s="68" t="s">
        <v>168</v>
      </c>
      <c r="CX210" s="68">
        <v>45809</v>
      </c>
      <c r="CY210" s="67" t="s">
        <v>721</v>
      </c>
      <c r="CZ210" s="67" t="s">
        <v>730</v>
      </c>
      <c r="DA210" s="67" t="s">
        <v>776</v>
      </c>
      <c r="DB210" s="81">
        <v>4234476</v>
      </c>
      <c r="DD210" s="67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</row>
    <row r="211" spans="1:1477" s="69" customFormat="1">
      <c r="B211" s="67" t="s">
        <v>6</v>
      </c>
      <c r="C211" s="67" t="s">
        <v>390</v>
      </c>
      <c r="D211" s="67" t="s">
        <v>391</v>
      </c>
      <c r="E211" s="68">
        <v>45455</v>
      </c>
      <c r="F211" s="67" t="s">
        <v>721</v>
      </c>
      <c r="G211" s="158" t="s">
        <v>725</v>
      </c>
      <c r="H211" s="187">
        <v>1</v>
      </c>
      <c r="I211" s="69">
        <v>2</v>
      </c>
      <c r="J211" s="69">
        <v>80</v>
      </c>
      <c r="K211" s="69">
        <v>151</v>
      </c>
      <c r="L211" s="69">
        <v>151</v>
      </c>
      <c r="M211" s="186">
        <f t="shared" si="96"/>
        <v>1</v>
      </c>
      <c r="N211" s="69">
        <f t="shared" si="97"/>
        <v>1</v>
      </c>
      <c r="O211" s="69">
        <v>0</v>
      </c>
      <c r="P211" s="69">
        <v>0</v>
      </c>
      <c r="Q211" s="69">
        <v>0</v>
      </c>
      <c r="R211" s="69">
        <v>71</v>
      </c>
      <c r="S211" s="69">
        <v>0</v>
      </c>
      <c r="T211" s="190">
        <v>1296714</v>
      </c>
      <c r="U211" s="190">
        <v>50000</v>
      </c>
      <c r="V211" s="190">
        <v>1246714</v>
      </c>
      <c r="W211" s="190">
        <v>1381899</v>
      </c>
      <c r="X211" s="190">
        <v>1384246</v>
      </c>
      <c r="Y211" s="190">
        <v>0</v>
      </c>
      <c r="Z211" s="190">
        <v>0</v>
      </c>
      <c r="AA211" s="190">
        <v>0</v>
      </c>
      <c r="AB211" s="190">
        <v>1384246</v>
      </c>
      <c r="AC211" s="190">
        <v>1371017</v>
      </c>
      <c r="AD211" s="186">
        <f t="shared" si="98"/>
        <v>1.0997045031980068</v>
      </c>
      <c r="AE211" s="69">
        <f t="shared" si="99"/>
        <v>1</v>
      </c>
      <c r="AF211" s="190">
        <v>0</v>
      </c>
      <c r="AG211" s="190">
        <v>85185</v>
      </c>
      <c r="AH211" s="69">
        <v>50</v>
      </c>
      <c r="AI211" s="69">
        <v>21</v>
      </c>
      <c r="AJ211" s="69">
        <v>0</v>
      </c>
      <c r="AK211" s="69">
        <v>0</v>
      </c>
      <c r="AL211" s="80">
        <v>71957</v>
      </c>
      <c r="AM211" s="80">
        <v>0</v>
      </c>
      <c r="AN211" s="69">
        <v>0</v>
      </c>
      <c r="AO211" s="69">
        <v>0</v>
      </c>
      <c r="AP211" s="80">
        <v>0</v>
      </c>
      <c r="AQ211" s="80">
        <v>0</v>
      </c>
      <c r="AR211" s="69">
        <v>0</v>
      </c>
      <c r="AS211" s="69">
        <v>0</v>
      </c>
      <c r="AT211" s="80">
        <v>0</v>
      </c>
      <c r="AU211" s="80">
        <v>0</v>
      </c>
      <c r="AV211" s="69">
        <v>0</v>
      </c>
      <c r="AW211" s="69">
        <v>0</v>
      </c>
      <c r="AX211" s="80">
        <v>0</v>
      </c>
      <c r="AY211" s="80">
        <v>0</v>
      </c>
      <c r="AZ211" s="69">
        <v>0</v>
      </c>
      <c r="BA211" s="69">
        <v>0</v>
      </c>
      <c r="BB211" s="80">
        <v>0</v>
      </c>
      <c r="BC211" s="80">
        <v>0</v>
      </c>
      <c r="BD211" s="69">
        <v>0</v>
      </c>
      <c r="BE211" s="69">
        <v>0</v>
      </c>
      <c r="BF211" s="80">
        <v>0</v>
      </c>
      <c r="BG211" s="80">
        <v>0</v>
      </c>
      <c r="BH211" s="69">
        <v>0</v>
      </c>
      <c r="BI211" s="69">
        <v>0</v>
      </c>
      <c r="BJ211" s="80">
        <v>0</v>
      </c>
      <c r="BK211" s="80">
        <v>0</v>
      </c>
      <c r="BL211" s="69">
        <v>0</v>
      </c>
      <c r="BM211" s="69">
        <v>0</v>
      </c>
      <c r="BN211" s="80">
        <v>0</v>
      </c>
      <c r="BO211" s="80">
        <v>0</v>
      </c>
      <c r="BP211" s="69">
        <v>0</v>
      </c>
      <c r="BQ211" s="69">
        <v>0</v>
      </c>
      <c r="BR211" s="80">
        <v>0</v>
      </c>
      <c r="BS211" s="80">
        <v>0</v>
      </c>
      <c r="BT211" s="69">
        <v>0</v>
      </c>
      <c r="BU211" s="69">
        <v>0</v>
      </c>
      <c r="BV211" s="80">
        <v>0</v>
      </c>
      <c r="BW211" s="80">
        <v>0</v>
      </c>
      <c r="BX211" s="69">
        <v>0</v>
      </c>
      <c r="BY211" s="69">
        <v>0</v>
      </c>
      <c r="BZ211" s="80">
        <v>0</v>
      </c>
      <c r="CA211" s="80">
        <v>0</v>
      </c>
      <c r="CB211" s="69">
        <v>0</v>
      </c>
      <c r="CC211" s="69">
        <v>0</v>
      </c>
      <c r="CD211" s="80">
        <v>0</v>
      </c>
      <c r="CE211" s="80">
        <v>0</v>
      </c>
      <c r="CF211" s="69">
        <v>0</v>
      </c>
      <c r="CG211" s="69">
        <v>0</v>
      </c>
      <c r="CH211" s="80">
        <v>0</v>
      </c>
      <c r="CI211" s="80">
        <v>0</v>
      </c>
      <c r="CJ211" s="69">
        <v>0</v>
      </c>
      <c r="CK211" s="69">
        <v>0</v>
      </c>
      <c r="CL211" s="80">
        <v>71957</v>
      </c>
      <c r="CM211" s="80">
        <v>0</v>
      </c>
      <c r="CN211" s="67" t="s">
        <v>519</v>
      </c>
      <c r="CO211" s="67" t="s">
        <v>520</v>
      </c>
      <c r="CP211" s="67" t="s">
        <v>514</v>
      </c>
      <c r="CQ211" s="67" t="s">
        <v>514</v>
      </c>
      <c r="CR211" s="67" t="s">
        <v>514</v>
      </c>
      <c r="CS211" s="67" t="s">
        <v>514</v>
      </c>
      <c r="CT211" s="68">
        <v>45909</v>
      </c>
      <c r="CU211" s="67" t="s">
        <v>723</v>
      </c>
      <c r="CV211" s="67" t="s">
        <v>724</v>
      </c>
      <c r="CW211" s="68" t="s">
        <v>168</v>
      </c>
      <c r="CX211" s="68">
        <v>45684</v>
      </c>
      <c r="CY211" s="67" t="s">
        <v>729</v>
      </c>
      <c r="CZ211" s="67" t="s">
        <v>730</v>
      </c>
      <c r="DA211" s="67" t="s">
        <v>774</v>
      </c>
      <c r="DB211" s="81">
        <v>1695805</v>
      </c>
      <c r="DD211" s="67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</row>
    <row r="212" spans="1:1477" s="69" customFormat="1">
      <c r="B212" s="67" t="s">
        <v>6</v>
      </c>
      <c r="C212" s="67" t="s">
        <v>691</v>
      </c>
      <c r="D212" s="67" t="s">
        <v>780</v>
      </c>
      <c r="E212" s="68">
        <v>45637</v>
      </c>
      <c r="F212" s="67" t="s">
        <v>727</v>
      </c>
      <c r="G212" s="158" t="s">
        <v>730</v>
      </c>
      <c r="H212" s="187">
        <v>1</v>
      </c>
      <c r="I212" s="69">
        <v>0</v>
      </c>
      <c r="J212" s="69">
        <v>30</v>
      </c>
      <c r="K212" s="69">
        <v>33</v>
      </c>
      <c r="L212" s="69">
        <v>29</v>
      </c>
      <c r="M212" s="186">
        <f t="shared" si="96"/>
        <v>0.8666666666666667</v>
      </c>
      <c r="N212" s="69">
        <f t="shared" si="97"/>
        <v>1</v>
      </c>
      <c r="O212" s="69">
        <v>4</v>
      </c>
      <c r="P212" s="69">
        <v>0</v>
      </c>
      <c r="Q212" s="69">
        <v>0</v>
      </c>
      <c r="R212" s="69">
        <v>3</v>
      </c>
      <c r="S212" s="69">
        <v>0</v>
      </c>
      <c r="T212" s="190">
        <v>259111</v>
      </c>
      <c r="U212" s="190">
        <v>23000</v>
      </c>
      <c r="V212" s="190">
        <v>236111</v>
      </c>
      <c r="W212" s="190">
        <v>259111</v>
      </c>
      <c r="X212" s="190">
        <v>235124</v>
      </c>
      <c r="Y212" s="190">
        <v>0</v>
      </c>
      <c r="Z212" s="190">
        <v>0</v>
      </c>
      <c r="AA212" s="190">
        <v>0</v>
      </c>
      <c r="AB212" s="190">
        <v>235124</v>
      </c>
      <c r="AC212" s="190">
        <v>235124</v>
      </c>
      <c r="AD212" s="186">
        <f t="shared" si="98"/>
        <v>0.99581976273871187</v>
      </c>
      <c r="AE212" s="69">
        <f t="shared" si="99"/>
        <v>1</v>
      </c>
      <c r="AF212" s="190">
        <v>0</v>
      </c>
      <c r="AG212" s="190">
        <v>0</v>
      </c>
      <c r="AH212" s="69">
        <v>1</v>
      </c>
      <c r="AI212" s="69">
        <v>2</v>
      </c>
      <c r="AJ212" s="69">
        <v>0</v>
      </c>
      <c r="AK212" s="69">
        <v>0</v>
      </c>
      <c r="AL212" s="80">
        <v>0</v>
      </c>
      <c r="AM212" s="80">
        <v>0</v>
      </c>
      <c r="AN212" s="69">
        <v>0</v>
      </c>
      <c r="AO212" s="69">
        <v>0</v>
      </c>
      <c r="AP212" s="80">
        <v>0</v>
      </c>
      <c r="AQ212" s="80">
        <v>0</v>
      </c>
      <c r="AR212" s="69">
        <v>0</v>
      </c>
      <c r="AS212" s="69">
        <v>0</v>
      </c>
      <c r="AT212" s="80">
        <v>0</v>
      </c>
      <c r="AU212" s="80">
        <v>0</v>
      </c>
      <c r="AV212" s="69">
        <v>0</v>
      </c>
      <c r="AW212" s="69">
        <v>0</v>
      </c>
      <c r="AX212" s="80">
        <v>0</v>
      </c>
      <c r="AY212" s="80">
        <v>0</v>
      </c>
      <c r="AZ212" s="69">
        <v>0</v>
      </c>
      <c r="BA212" s="69">
        <v>0</v>
      </c>
      <c r="BB212" s="80">
        <v>0</v>
      </c>
      <c r="BC212" s="80">
        <v>0</v>
      </c>
      <c r="BD212" s="69">
        <v>0</v>
      </c>
      <c r="BE212" s="69">
        <v>0</v>
      </c>
      <c r="BF212" s="80">
        <v>0</v>
      </c>
      <c r="BG212" s="80">
        <v>0</v>
      </c>
      <c r="BH212" s="69">
        <v>0</v>
      </c>
      <c r="BI212" s="69">
        <v>0</v>
      </c>
      <c r="BJ212" s="80">
        <v>0</v>
      </c>
      <c r="BK212" s="80">
        <v>0</v>
      </c>
      <c r="BL212" s="69">
        <v>0</v>
      </c>
      <c r="BM212" s="69">
        <v>0</v>
      </c>
      <c r="BN212" s="80">
        <v>0</v>
      </c>
      <c r="BO212" s="80">
        <v>0</v>
      </c>
      <c r="BP212" s="69">
        <v>0</v>
      </c>
      <c r="BQ212" s="69">
        <v>0</v>
      </c>
      <c r="BR212" s="80">
        <v>0</v>
      </c>
      <c r="BS212" s="80">
        <v>0</v>
      </c>
      <c r="BT212" s="69">
        <v>0</v>
      </c>
      <c r="BU212" s="69">
        <v>0</v>
      </c>
      <c r="BV212" s="80">
        <v>0</v>
      </c>
      <c r="BW212" s="80">
        <v>0</v>
      </c>
      <c r="BX212" s="69">
        <v>0</v>
      </c>
      <c r="BY212" s="69">
        <v>0</v>
      </c>
      <c r="BZ212" s="80">
        <v>0</v>
      </c>
      <c r="CA212" s="80">
        <v>0</v>
      </c>
      <c r="CB212" s="69">
        <v>0</v>
      </c>
      <c r="CC212" s="69">
        <v>0</v>
      </c>
      <c r="CD212" s="80">
        <v>0</v>
      </c>
      <c r="CE212" s="80">
        <v>0</v>
      </c>
      <c r="CF212" s="69">
        <v>0</v>
      </c>
      <c r="CG212" s="69">
        <v>0</v>
      </c>
      <c r="CH212" s="80">
        <v>0</v>
      </c>
      <c r="CI212" s="80">
        <v>0</v>
      </c>
      <c r="CJ212" s="69">
        <v>0</v>
      </c>
      <c r="CK212" s="69">
        <v>0</v>
      </c>
      <c r="CL212" s="80">
        <v>0</v>
      </c>
      <c r="CM212" s="80">
        <v>0</v>
      </c>
      <c r="CN212" s="67" t="s">
        <v>592</v>
      </c>
      <c r="CO212" s="67" t="s">
        <v>593</v>
      </c>
      <c r="CP212" s="67" t="s">
        <v>514</v>
      </c>
      <c r="CQ212" s="67" t="s">
        <v>514</v>
      </c>
      <c r="CR212" s="67" t="s">
        <v>514</v>
      </c>
      <c r="CS212" s="67" t="s">
        <v>514</v>
      </c>
      <c r="CT212" s="68">
        <v>45889</v>
      </c>
      <c r="CU212" s="67" t="s">
        <v>723</v>
      </c>
      <c r="CV212" s="67" t="s">
        <v>724</v>
      </c>
      <c r="CW212" s="68" t="s">
        <v>168</v>
      </c>
      <c r="CX212" s="68">
        <v>45852</v>
      </c>
      <c r="CY212" s="67" t="s">
        <v>723</v>
      </c>
      <c r="CZ212" s="67" t="s">
        <v>724</v>
      </c>
      <c r="DA212" s="67" t="s">
        <v>776</v>
      </c>
      <c r="DB212" s="81">
        <v>516283</v>
      </c>
      <c r="DD212" s="67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</row>
    <row r="213" spans="1:1477" s="69" customFormat="1">
      <c r="B213" s="67" t="s">
        <v>6</v>
      </c>
      <c r="C213" s="67" t="s">
        <v>392</v>
      </c>
      <c r="D213" s="67" t="s">
        <v>393</v>
      </c>
      <c r="E213" s="68">
        <v>44225</v>
      </c>
      <c r="F213" s="67" t="s">
        <v>729</v>
      </c>
      <c r="G213" s="158" t="s">
        <v>734</v>
      </c>
      <c r="H213" s="187">
        <v>4</v>
      </c>
      <c r="I213" s="69">
        <v>2</v>
      </c>
      <c r="J213" s="69">
        <v>450</v>
      </c>
      <c r="K213" s="69">
        <v>724</v>
      </c>
      <c r="L213" s="69">
        <v>724</v>
      </c>
      <c r="M213" s="186">
        <f t="shared" si="96"/>
        <v>1</v>
      </c>
      <c r="N213" s="69">
        <f t="shared" si="97"/>
        <v>1</v>
      </c>
      <c r="O213" s="69">
        <v>0</v>
      </c>
      <c r="P213" s="69">
        <v>0</v>
      </c>
      <c r="Q213" s="69">
        <v>0</v>
      </c>
      <c r="R213" s="69">
        <v>274</v>
      </c>
      <c r="S213" s="69">
        <v>0</v>
      </c>
      <c r="T213" s="190">
        <v>21358193</v>
      </c>
      <c r="U213" s="190">
        <v>150000</v>
      </c>
      <c r="V213" s="190">
        <v>21208193</v>
      </c>
      <c r="W213" s="190">
        <v>21288752</v>
      </c>
      <c r="X213" s="190">
        <v>21103200</v>
      </c>
      <c r="Y213" s="190">
        <v>0</v>
      </c>
      <c r="Z213" s="190">
        <v>1150000</v>
      </c>
      <c r="AA213" s="190">
        <v>1150000</v>
      </c>
      <c r="AB213" s="190">
        <v>22253200</v>
      </c>
      <c r="AC213" s="190">
        <v>21628021</v>
      </c>
      <c r="AD213" s="186">
        <f t="shared" si="98"/>
        <v>1.0197955573112711</v>
      </c>
      <c r="AE213" s="69">
        <f t="shared" si="99"/>
        <v>1</v>
      </c>
      <c r="AF213" s="190">
        <v>-335192</v>
      </c>
      <c r="AG213" s="190">
        <v>-69440</v>
      </c>
      <c r="AH213" s="69">
        <v>226</v>
      </c>
      <c r="AI213" s="69">
        <v>48</v>
      </c>
      <c r="AJ213" s="69">
        <v>0</v>
      </c>
      <c r="AK213" s="69">
        <v>0</v>
      </c>
      <c r="AL213" s="80">
        <v>12752</v>
      </c>
      <c r="AM213" s="80">
        <v>0</v>
      </c>
      <c r="AN213" s="69">
        <v>0</v>
      </c>
      <c r="AO213" s="69">
        <v>0</v>
      </c>
      <c r="AP213" s="80">
        <v>107114</v>
      </c>
      <c r="AQ213" s="80">
        <v>0</v>
      </c>
      <c r="AR213" s="69">
        <v>0</v>
      </c>
      <c r="AS213" s="69">
        <v>0</v>
      </c>
      <c r="AT213" s="80">
        <v>0</v>
      </c>
      <c r="AU213" s="80">
        <v>0</v>
      </c>
      <c r="AV213" s="69">
        <v>0</v>
      </c>
      <c r="AW213" s="69">
        <v>0</v>
      </c>
      <c r="AX213" s="80">
        <v>0</v>
      </c>
      <c r="AY213" s="80">
        <v>0</v>
      </c>
      <c r="AZ213" s="69">
        <v>0</v>
      </c>
      <c r="BA213" s="69">
        <v>0</v>
      </c>
      <c r="BB213" s="80">
        <v>0</v>
      </c>
      <c r="BC213" s="80">
        <v>0</v>
      </c>
      <c r="BD213" s="69">
        <v>0</v>
      </c>
      <c r="BE213" s="69">
        <v>0</v>
      </c>
      <c r="BF213" s="80">
        <v>0</v>
      </c>
      <c r="BG213" s="80">
        <v>0</v>
      </c>
      <c r="BH213" s="69">
        <v>0</v>
      </c>
      <c r="BI213" s="69">
        <v>0</v>
      </c>
      <c r="BJ213" s="80">
        <v>0</v>
      </c>
      <c r="BK213" s="80">
        <v>0</v>
      </c>
      <c r="BL213" s="69">
        <v>0</v>
      </c>
      <c r="BM213" s="69">
        <v>0</v>
      </c>
      <c r="BN213" s="80">
        <v>0</v>
      </c>
      <c r="BO213" s="80">
        <v>0</v>
      </c>
      <c r="BP213" s="69">
        <v>185</v>
      </c>
      <c r="BQ213" s="69">
        <v>0</v>
      </c>
      <c r="BR213" s="80">
        <v>0</v>
      </c>
      <c r="BS213" s="80">
        <v>0</v>
      </c>
      <c r="BT213" s="69">
        <v>0</v>
      </c>
      <c r="BU213" s="69">
        <v>0</v>
      </c>
      <c r="BV213" s="80">
        <v>0</v>
      </c>
      <c r="BW213" s="80">
        <v>0</v>
      </c>
      <c r="BX213" s="69">
        <v>0</v>
      </c>
      <c r="BY213" s="69">
        <v>0</v>
      </c>
      <c r="BZ213" s="80">
        <v>0</v>
      </c>
      <c r="CA213" s="80">
        <v>0</v>
      </c>
      <c r="CB213" s="69">
        <v>0</v>
      </c>
      <c r="CC213" s="69">
        <v>0</v>
      </c>
      <c r="CD213" s="80">
        <v>0</v>
      </c>
      <c r="CE213" s="80">
        <v>0</v>
      </c>
      <c r="CF213" s="69">
        <v>0</v>
      </c>
      <c r="CG213" s="69">
        <v>0</v>
      </c>
      <c r="CH213" s="80">
        <v>-69440</v>
      </c>
      <c r="CI213" s="80">
        <v>0</v>
      </c>
      <c r="CJ213" s="69">
        <v>185</v>
      </c>
      <c r="CK213" s="69">
        <v>0</v>
      </c>
      <c r="CL213" s="80">
        <v>50426</v>
      </c>
      <c r="CM213" s="80">
        <v>0</v>
      </c>
      <c r="CN213" s="67" t="s">
        <v>519</v>
      </c>
      <c r="CO213" s="67" t="s">
        <v>520</v>
      </c>
      <c r="CP213" s="67" t="s">
        <v>514</v>
      </c>
      <c r="CQ213" s="67" t="s">
        <v>514</v>
      </c>
      <c r="CR213" s="67" t="s">
        <v>514</v>
      </c>
      <c r="CS213" s="67" t="s">
        <v>514</v>
      </c>
      <c r="CT213" s="68">
        <v>46002</v>
      </c>
      <c r="CU213" s="67" t="s">
        <v>727</v>
      </c>
      <c r="CV213" s="67" t="s">
        <v>724</v>
      </c>
      <c r="CW213" s="68" t="s">
        <v>168</v>
      </c>
      <c r="CX213" s="68">
        <v>45135</v>
      </c>
      <c r="CY213" s="67" t="s">
        <v>723</v>
      </c>
      <c r="CZ213" s="67" t="s">
        <v>725</v>
      </c>
      <c r="DA213" s="67" t="s">
        <v>777</v>
      </c>
      <c r="DB213" s="81">
        <v>26431774</v>
      </c>
      <c r="DC213" s="69" t="s">
        <v>692</v>
      </c>
      <c r="DD213" s="67" t="s">
        <v>693</v>
      </c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</row>
    <row r="214" spans="1:1477" s="69" customFormat="1">
      <c r="B214" s="67" t="s">
        <v>6</v>
      </c>
      <c r="C214" s="67" t="s">
        <v>394</v>
      </c>
      <c r="D214" s="67" t="s">
        <v>395</v>
      </c>
      <c r="E214" s="68">
        <v>44336</v>
      </c>
      <c r="F214" s="67" t="s">
        <v>721</v>
      </c>
      <c r="G214" s="158" t="s">
        <v>734</v>
      </c>
      <c r="H214" s="187">
        <v>3</v>
      </c>
      <c r="I214" s="69">
        <v>16</v>
      </c>
      <c r="J214" s="69">
        <v>1115</v>
      </c>
      <c r="K214" s="69">
        <v>1616</v>
      </c>
      <c r="L214" s="69">
        <v>1308</v>
      </c>
      <c r="M214" s="186">
        <f t="shared" si="96"/>
        <v>1.0080717488789237</v>
      </c>
      <c r="N214" s="69">
        <f t="shared" si="97"/>
        <v>1</v>
      </c>
      <c r="O214" s="69">
        <v>308</v>
      </c>
      <c r="P214" s="69">
        <v>0</v>
      </c>
      <c r="Q214" s="69">
        <v>0</v>
      </c>
      <c r="R214" s="69">
        <v>184</v>
      </c>
      <c r="S214" s="69">
        <v>317</v>
      </c>
      <c r="T214" s="190">
        <v>81649200</v>
      </c>
      <c r="U214" s="190">
        <v>150000</v>
      </c>
      <c r="V214" s="190">
        <v>81499200</v>
      </c>
      <c r="W214" s="190">
        <v>89787672</v>
      </c>
      <c r="X214" s="190">
        <v>90056090</v>
      </c>
      <c r="Y214" s="190">
        <v>0</v>
      </c>
      <c r="Z214" s="190">
        <v>0</v>
      </c>
      <c r="AA214" s="190">
        <v>0</v>
      </c>
      <c r="AB214" s="190">
        <v>90056090</v>
      </c>
      <c r="AC214" s="190">
        <v>89818079</v>
      </c>
      <c r="AD214" s="186">
        <f t="shared" si="98"/>
        <v>1.1020731369142274</v>
      </c>
      <c r="AE214" s="69">
        <f t="shared" si="99"/>
        <v>0</v>
      </c>
      <c r="AF214" s="190">
        <v>1620860</v>
      </c>
      <c r="AG214" s="190">
        <v>8138472</v>
      </c>
      <c r="AH214" s="69">
        <v>120</v>
      </c>
      <c r="AI214" s="69">
        <v>64</v>
      </c>
      <c r="AJ214" s="69">
        <v>0</v>
      </c>
      <c r="AK214" s="69">
        <v>228</v>
      </c>
      <c r="AL214" s="80">
        <v>2666076</v>
      </c>
      <c r="AM214" s="80">
        <v>316345</v>
      </c>
      <c r="AN214" s="69">
        <v>0</v>
      </c>
      <c r="AO214" s="69">
        <v>0</v>
      </c>
      <c r="AP214" s="80">
        <v>1680130</v>
      </c>
      <c r="AQ214" s="80">
        <v>35860</v>
      </c>
      <c r="AR214" s="69">
        <v>0</v>
      </c>
      <c r="AS214" s="69">
        <v>0</v>
      </c>
      <c r="AT214" s="80">
        <v>0</v>
      </c>
      <c r="AU214" s="80">
        <v>0</v>
      </c>
      <c r="AV214" s="69">
        <v>0</v>
      </c>
      <c r="AW214" s="69">
        <v>0</v>
      </c>
      <c r="AX214" s="80">
        <v>0</v>
      </c>
      <c r="AY214" s="80">
        <v>0</v>
      </c>
      <c r="AZ214" s="69">
        <v>0</v>
      </c>
      <c r="BA214" s="69">
        <v>0</v>
      </c>
      <c r="BB214" s="80">
        <v>0</v>
      </c>
      <c r="BC214" s="80">
        <v>0</v>
      </c>
      <c r="BD214" s="69">
        <v>0</v>
      </c>
      <c r="BE214" s="69">
        <v>0</v>
      </c>
      <c r="BF214" s="80">
        <v>0</v>
      </c>
      <c r="BG214" s="80">
        <v>0</v>
      </c>
      <c r="BH214" s="69">
        <v>0</v>
      </c>
      <c r="BI214" s="69">
        <v>0</v>
      </c>
      <c r="BJ214" s="80">
        <v>0</v>
      </c>
      <c r="BK214" s="80">
        <v>0</v>
      </c>
      <c r="BL214" s="69">
        <v>0</v>
      </c>
      <c r="BM214" s="69">
        <v>0</v>
      </c>
      <c r="BN214" s="80">
        <v>0</v>
      </c>
      <c r="BO214" s="80">
        <v>0</v>
      </c>
      <c r="BP214" s="69">
        <v>0</v>
      </c>
      <c r="BQ214" s="69">
        <v>0</v>
      </c>
      <c r="BR214" s="80">
        <v>316666</v>
      </c>
      <c r="BS214" s="80">
        <v>208207</v>
      </c>
      <c r="BT214" s="69">
        <v>0</v>
      </c>
      <c r="BU214" s="69">
        <v>0</v>
      </c>
      <c r="BV214" s="80">
        <v>0</v>
      </c>
      <c r="BW214" s="80">
        <v>0</v>
      </c>
      <c r="BX214" s="69">
        <v>0</v>
      </c>
      <c r="BY214" s="69">
        <v>145</v>
      </c>
      <c r="BZ214" s="80">
        <v>451154</v>
      </c>
      <c r="CA214" s="80">
        <v>451154</v>
      </c>
      <c r="CB214" s="69">
        <v>0</v>
      </c>
      <c r="CC214" s="69">
        <v>0</v>
      </c>
      <c r="CD214" s="80">
        <v>0</v>
      </c>
      <c r="CE214" s="80">
        <v>0</v>
      </c>
      <c r="CF214" s="69">
        <v>0</v>
      </c>
      <c r="CG214" s="69">
        <v>0</v>
      </c>
      <c r="CH214" s="80">
        <v>-117901</v>
      </c>
      <c r="CI214" s="80">
        <v>0</v>
      </c>
      <c r="CJ214" s="69">
        <v>0</v>
      </c>
      <c r="CK214" s="69">
        <v>373</v>
      </c>
      <c r="CL214" s="80">
        <v>4996124</v>
      </c>
      <c r="CM214" s="80">
        <v>1011566</v>
      </c>
      <c r="CN214" s="67" t="s">
        <v>512</v>
      </c>
      <c r="CO214" s="67" t="s">
        <v>513</v>
      </c>
      <c r="CP214" s="67" t="s">
        <v>514</v>
      </c>
      <c r="CQ214" s="67" t="s">
        <v>514</v>
      </c>
      <c r="CR214" s="67" t="s">
        <v>514</v>
      </c>
      <c r="CS214" s="67" t="s">
        <v>514</v>
      </c>
      <c r="CT214" s="68">
        <v>45848</v>
      </c>
      <c r="CU214" s="67" t="s">
        <v>723</v>
      </c>
      <c r="CV214" s="67" t="s">
        <v>724</v>
      </c>
      <c r="CW214" s="68" t="s">
        <v>168</v>
      </c>
      <c r="CX214" s="68">
        <v>45724</v>
      </c>
      <c r="CY214" s="67" t="s">
        <v>729</v>
      </c>
      <c r="CZ214" s="67" t="s">
        <v>730</v>
      </c>
      <c r="DA214" s="67" t="s">
        <v>775</v>
      </c>
      <c r="DB214" s="81">
        <v>87776800</v>
      </c>
      <c r="DC214" s="69" t="s">
        <v>694</v>
      </c>
      <c r="DD214" s="67" t="s">
        <v>695</v>
      </c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</row>
    <row r="215" spans="1:1477" s="69" customFormat="1">
      <c r="B215" s="67" t="s">
        <v>6</v>
      </c>
      <c r="C215" s="67" t="s">
        <v>396</v>
      </c>
      <c r="D215" s="67" t="s">
        <v>397</v>
      </c>
      <c r="E215" s="68">
        <v>44777</v>
      </c>
      <c r="F215" s="67" t="s">
        <v>723</v>
      </c>
      <c r="G215" s="158" t="s">
        <v>728</v>
      </c>
      <c r="H215" s="187">
        <v>1</v>
      </c>
      <c r="I215" s="69">
        <v>1</v>
      </c>
      <c r="J215" s="69">
        <v>580</v>
      </c>
      <c r="K215" s="69">
        <v>797</v>
      </c>
      <c r="L215" s="69">
        <v>779</v>
      </c>
      <c r="M215" s="186">
        <f t="shared" si="96"/>
        <v>0.96896551724137936</v>
      </c>
      <c r="N215" s="69">
        <f t="shared" si="97"/>
        <v>1</v>
      </c>
      <c r="O215" s="69">
        <v>18</v>
      </c>
      <c r="P215" s="69">
        <v>0</v>
      </c>
      <c r="Q215" s="69">
        <v>0</v>
      </c>
      <c r="R215" s="69">
        <v>217</v>
      </c>
      <c r="S215" s="69">
        <v>0</v>
      </c>
      <c r="T215" s="190">
        <v>6997500</v>
      </c>
      <c r="U215" s="190">
        <v>69934</v>
      </c>
      <c r="V215" s="190">
        <v>6927567</v>
      </c>
      <c r="W215" s="190">
        <v>7112720</v>
      </c>
      <c r="X215" s="190">
        <v>7042786</v>
      </c>
      <c r="Y215" s="190">
        <v>0</v>
      </c>
      <c r="Z215" s="190">
        <v>0</v>
      </c>
      <c r="AA215" s="190">
        <v>0</v>
      </c>
      <c r="AB215" s="190">
        <v>7042786</v>
      </c>
      <c r="AC215" s="190">
        <v>7042581</v>
      </c>
      <c r="AD215" s="186">
        <f t="shared" si="98"/>
        <v>1.0166023655924223</v>
      </c>
      <c r="AE215" s="69">
        <f t="shared" si="99"/>
        <v>1</v>
      </c>
      <c r="AF215" s="190">
        <v>-205</v>
      </c>
      <c r="AG215" s="190">
        <v>115220</v>
      </c>
      <c r="AH215" s="69">
        <v>163</v>
      </c>
      <c r="AI215" s="69">
        <v>54</v>
      </c>
      <c r="AJ215" s="69">
        <v>0</v>
      </c>
      <c r="AK215" s="69">
        <v>0</v>
      </c>
      <c r="AL215" s="80">
        <v>0</v>
      </c>
      <c r="AM215" s="80">
        <v>0</v>
      </c>
      <c r="AN215" s="69">
        <v>0</v>
      </c>
      <c r="AO215" s="69">
        <v>0</v>
      </c>
      <c r="AP215" s="80">
        <v>115220</v>
      </c>
      <c r="AQ215" s="80">
        <v>0</v>
      </c>
      <c r="AR215" s="69">
        <v>0</v>
      </c>
      <c r="AS215" s="69">
        <v>0</v>
      </c>
      <c r="AT215" s="80">
        <v>0</v>
      </c>
      <c r="AU215" s="80">
        <v>0</v>
      </c>
      <c r="AV215" s="69">
        <v>0</v>
      </c>
      <c r="AW215" s="69">
        <v>0</v>
      </c>
      <c r="AX215" s="80">
        <v>0</v>
      </c>
      <c r="AY215" s="80">
        <v>0</v>
      </c>
      <c r="AZ215" s="69">
        <v>0</v>
      </c>
      <c r="BA215" s="69">
        <v>0</v>
      </c>
      <c r="BB215" s="80">
        <v>0</v>
      </c>
      <c r="BC215" s="80">
        <v>0</v>
      </c>
      <c r="BD215" s="69">
        <v>0</v>
      </c>
      <c r="BE215" s="69">
        <v>0</v>
      </c>
      <c r="BF215" s="80">
        <v>0</v>
      </c>
      <c r="BG215" s="80">
        <v>0</v>
      </c>
      <c r="BH215" s="69">
        <v>0</v>
      </c>
      <c r="BI215" s="69">
        <v>0</v>
      </c>
      <c r="BJ215" s="80">
        <v>0</v>
      </c>
      <c r="BK215" s="80">
        <v>0</v>
      </c>
      <c r="BL215" s="69">
        <v>0</v>
      </c>
      <c r="BM215" s="69">
        <v>0</v>
      </c>
      <c r="BN215" s="80">
        <v>0</v>
      </c>
      <c r="BO215" s="80">
        <v>0</v>
      </c>
      <c r="BP215" s="69">
        <v>0</v>
      </c>
      <c r="BQ215" s="69">
        <v>0</v>
      </c>
      <c r="BR215" s="80">
        <v>0</v>
      </c>
      <c r="BS215" s="80">
        <v>0</v>
      </c>
      <c r="BT215" s="69">
        <v>0</v>
      </c>
      <c r="BU215" s="69">
        <v>0</v>
      </c>
      <c r="BV215" s="80">
        <v>0</v>
      </c>
      <c r="BW215" s="80">
        <v>0</v>
      </c>
      <c r="BX215" s="69">
        <v>0</v>
      </c>
      <c r="BY215" s="69">
        <v>0</v>
      </c>
      <c r="BZ215" s="80">
        <v>0</v>
      </c>
      <c r="CA215" s="80">
        <v>0</v>
      </c>
      <c r="CB215" s="69">
        <v>0</v>
      </c>
      <c r="CC215" s="69">
        <v>0</v>
      </c>
      <c r="CD215" s="80">
        <v>0</v>
      </c>
      <c r="CE215" s="80">
        <v>0</v>
      </c>
      <c r="CF215" s="69">
        <v>0</v>
      </c>
      <c r="CG215" s="69">
        <v>0</v>
      </c>
      <c r="CH215" s="80">
        <v>0</v>
      </c>
      <c r="CI215" s="80">
        <v>0</v>
      </c>
      <c r="CJ215" s="69">
        <v>0</v>
      </c>
      <c r="CK215" s="69">
        <v>0</v>
      </c>
      <c r="CL215" s="80">
        <v>115220</v>
      </c>
      <c r="CM215" s="80">
        <v>0</v>
      </c>
      <c r="CN215" s="67" t="s">
        <v>696</v>
      </c>
      <c r="CO215" s="67" t="s">
        <v>697</v>
      </c>
      <c r="CP215" s="67" t="s">
        <v>514</v>
      </c>
      <c r="CQ215" s="67" t="s">
        <v>514</v>
      </c>
      <c r="CR215" s="67" t="s">
        <v>514</v>
      </c>
      <c r="CS215" s="67" t="s">
        <v>514</v>
      </c>
      <c r="CT215" s="68">
        <v>45965</v>
      </c>
      <c r="CU215" s="67" t="s">
        <v>727</v>
      </c>
      <c r="CV215" s="67" t="s">
        <v>724</v>
      </c>
      <c r="CW215" s="68" t="s">
        <v>168</v>
      </c>
      <c r="CX215" s="68">
        <v>45744</v>
      </c>
      <c r="CY215" s="67" t="s">
        <v>729</v>
      </c>
      <c r="CZ215" s="67" t="s">
        <v>730</v>
      </c>
      <c r="DA215" s="67" t="s">
        <v>774</v>
      </c>
      <c r="DB215" s="81">
        <v>13119000</v>
      </c>
      <c r="DD215" s="67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</row>
    <row r="216" spans="1:1477" s="69" customFormat="1">
      <c r="B216" s="67" t="s">
        <v>6</v>
      </c>
      <c r="C216" s="67" t="s">
        <v>398</v>
      </c>
      <c r="D216" s="67" t="s">
        <v>399</v>
      </c>
      <c r="E216" s="68">
        <v>44364</v>
      </c>
      <c r="F216" s="67" t="s">
        <v>721</v>
      </c>
      <c r="G216" s="158" t="s">
        <v>734</v>
      </c>
      <c r="H216" s="187">
        <v>5</v>
      </c>
      <c r="I216" s="69">
        <v>22</v>
      </c>
      <c r="J216" s="69">
        <v>1100</v>
      </c>
      <c r="K216" s="69">
        <v>1415</v>
      </c>
      <c r="L216" s="69">
        <v>1414</v>
      </c>
      <c r="M216" s="186">
        <f t="shared" si="96"/>
        <v>1.1254545454545455</v>
      </c>
      <c r="N216" s="69">
        <f t="shared" si="97"/>
        <v>1</v>
      </c>
      <c r="O216" s="69">
        <v>1</v>
      </c>
      <c r="P216" s="69">
        <v>0</v>
      </c>
      <c r="Q216" s="69">
        <v>0</v>
      </c>
      <c r="R216" s="69">
        <v>176</v>
      </c>
      <c r="S216" s="69">
        <v>139</v>
      </c>
      <c r="T216" s="190">
        <v>89691574</v>
      </c>
      <c r="U216" s="190">
        <v>162717</v>
      </c>
      <c r="V216" s="190">
        <v>89528857</v>
      </c>
      <c r="W216" s="190">
        <v>96531643</v>
      </c>
      <c r="X216" s="190">
        <v>96716929</v>
      </c>
      <c r="Y216" s="190">
        <v>-45000</v>
      </c>
      <c r="Z216" s="190">
        <v>0</v>
      </c>
      <c r="AA216" s="190">
        <v>-45000</v>
      </c>
      <c r="AB216" s="190">
        <v>96671929</v>
      </c>
      <c r="AC216" s="190">
        <v>96896327</v>
      </c>
      <c r="AD216" s="186">
        <f t="shared" si="98"/>
        <v>1.0822915677344123</v>
      </c>
      <c r="AE216" s="69">
        <f t="shared" si="99"/>
        <v>1</v>
      </c>
      <c r="AF216" s="190">
        <v>1490307</v>
      </c>
      <c r="AG216" s="190">
        <v>6840069</v>
      </c>
      <c r="AH216" s="69">
        <v>90</v>
      </c>
      <c r="AI216" s="69">
        <v>86</v>
      </c>
      <c r="AJ216" s="69">
        <v>0</v>
      </c>
      <c r="AK216" s="69">
        <v>119</v>
      </c>
      <c r="AL216" s="80">
        <v>5277897</v>
      </c>
      <c r="AM216" s="80">
        <v>81590</v>
      </c>
      <c r="AN216" s="69">
        <v>0</v>
      </c>
      <c r="AO216" s="69">
        <v>20</v>
      </c>
      <c r="AP216" s="80">
        <v>1067716</v>
      </c>
      <c r="AQ216" s="80">
        <v>347957</v>
      </c>
      <c r="AR216" s="69">
        <v>0</v>
      </c>
      <c r="AS216" s="69">
        <v>0</v>
      </c>
      <c r="AT216" s="80">
        <v>0</v>
      </c>
      <c r="AU216" s="80">
        <v>0</v>
      </c>
      <c r="AV216" s="69">
        <v>0</v>
      </c>
      <c r="AW216" s="69">
        <v>0</v>
      </c>
      <c r="AX216" s="80">
        <v>0</v>
      </c>
      <c r="AY216" s="80">
        <v>0</v>
      </c>
      <c r="AZ216" s="69">
        <v>0</v>
      </c>
      <c r="BA216" s="69">
        <v>0</v>
      </c>
      <c r="BB216" s="80">
        <v>0</v>
      </c>
      <c r="BC216" s="80">
        <v>0</v>
      </c>
      <c r="BD216" s="69">
        <v>0</v>
      </c>
      <c r="BE216" s="69">
        <v>0</v>
      </c>
      <c r="BF216" s="80">
        <v>49676</v>
      </c>
      <c r="BG216" s="80">
        <v>0</v>
      </c>
      <c r="BH216" s="69">
        <v>0</v>
      </c>
      <c r="BI216" s="69">
        <v>0</v>
      </c>
      <c r="BJ216" s="80">
        <v>8310</v>
      </c>
      <c r="BK216" s="80">
        <v>0</v>
      </c>
      <c r="BL216" s="69">
        <v>0</v>
      </c>
      <c r="BM216" s="69">
        <v>0</v>
      </c>
      <c r="BN216" s="80">
        <v>0</v>
      </c>
      <c r="BO216" s="80">
        <v>0</v>
      </c>
      <c r="BP216" s="69">
        <v>0</v>
      </c>
      <c r="BQ216" s="69">
        <v>0</v>
      </c>
      <c r="BR216" s="80">
        <v>149800</v>
      </c>
      <c r="BS216" s="80">
        <v>0</v>
      </c>
      <c r="BT216" s="69">
        <v>0</v>
      </c>
      <c r="BU216" s="69">
        <v>0</v>
      </c>
      <c r="BV216" s="80">
        <v>0</v>
      </c>
      <c r="BW216" s="80">
        <v>0</v>
      </c>
      <c r="BX216" s="69">
        <v>0</v>
      </c>
      <c r="BY216" s="69">
        <v>0</v>
      </c>
      <c r="BZ216" s="80">
        <v>0</v>
      </c>
      <c r="CA216" s="80">
        <v>0</v>
      </c>
      <c r="CB216" s="69">
        <v>0</v>
      </c>
      <c r="CC216" s="69">
        <v>0</v>
      </c>
      <c r="CD216" s="80">
        <v>0</v>
      </c>
      <c r="CE216" s="80">
        <v>0</v>
      </c>
      <c r="CF216" s="69">
        <v>0</v>
      </c>
      <c r="CG216" s="69">
        <v>0</v>
      </c>
      <c r="CH216" s="80">
        <v>0</v>
      </c>
      <c r="CI216" s="80">
        <v>0</v>
      </c>
      <c r="CJ216" s="69">
        <v>0</v>
      </c>
      <c r="CK216" s="69">
        <v>139</v>
      </c>
      <c r="CL216" s="80">
        <v>6553399</v>
      </c>
      <c r="CM216" s="80">
        <v>429547</v>
      </c>
      <c r="CN216" s="67" t="s">
        <v>698</v>
      </c>
      <c r="CO216" s="67" t="s">
        <v>699</v>
      </c>
      <c r="CP216" s="67" t="s">
        <v>514</v>
      </c>
      <c r="CQ216" s="67" t="s">
        <v>514</v>
      </c>
      <c r="CR216" s="67" t="s">
        <v>514</v>
      </c>
      <c r="CS216" s="67" t="s">
        <v>514</v>
      </c>
      <c r="CT216" s="68">
        <v>46007</v>
      </c>
      <c r="CU216" s="67" t="s">
        <v>727</v>
      </c>
      <c r="CV216" s="67" t="s">
        <v>724</v>
      </c>
      <c r="CW216" s="68" t="s">
        <v>168</v>
      </c>
      <c r="CX216" s="68">
        <v>45840</v>
      </c>
      <c r="CY216" s="67" t="s">
        <v>723</v>
      </c>
      <c r="CZ216" s="67" t="s">
        <v>724</v>
      </c>
      <c r="DA216" s="67" t="s">
        <v>775</v>
      </c>
      <c r="DB216" s="81">
        <v>100030998</v>
      </c>
      <c r="DC216" s="69" t="s">
        <v>694</v>
      </c>
      <c r="DD216" s="67" t="s">
        <v>695</v>
      </c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  <c r="ATJ216"/>
      <c r="ATK216"/>
      <c r="ATL216"/>
      <c r="ATM216"/>
      <c r="ATN216"/>
      <c r="ATO216"/>
      <c r="ATP216"/>
      <c r="ATQ216"/>
      <c r="ATR216"/>
      <c r="ATS216"/>
      <c r="ATT216"/>
      <c r="ATU216"/>
      <c r="ATV216"/>
      <c r="ATW216"/>
      <c r="ATX216"/>
      <c r="ATY216"/>
      <c r="ATZ216"/>
      <c r="AUA216"/>
      <c r="AUB216"/>
      <c r="AUC216"/>
      <c r="AUD216"/>
      <c r="AUE216"/>
      <c r="AUF216"/>
      <c r="AUG216"/>
      <c r="AUH216"/>
      <c r="AUI216"/>
      <c r="AUJ216"/>
      <c r="AUK216"/>
      <c r="AUL216"/>
      <c r="AUM216"/>
      <c r="AUN216"/>
      <c r="AUO216"/>
      <c r="AUP216"/>
      <c r="AUQ216"/>
      <c r="AUR216"/>
      <c r="AUS216"/>
      <c r="AUT216"/>
      <c r="AUU216"/>
      <c r="AUV216"/>
      <c r="AUW216"/>
      <c r="AUX216"/>
      <c r="AUY216"/>
      <c r="AUZ216"/>
      <c r="AVA216"/>
      <c r="AVB216"/>
      <c r="AVC216"/>
      <c r="AVD216"/>
      <c r="AVE216"/>
      <c r="AVF216"/>
      <c r="AVG216"/>
      <c r="AVH216"/>
      <c r="AVI216"/>
      <c r="AVJ216"/>
      <c r="AVK216"/>
      <c r="AVL216"/>
      <c r="AVM216"/>
      <c r="AVN216"/>
      <c r="AVO216"/>
      <c r="AVP216"/>
      <c r="AVQ216"/>
      <c r="AVR216"/>
      <c r="AVS216"/>
      <c r="AVT216"/>
      <c r="AVU216"/>
      <c r="AVV216"/>
      <c r="AVW216"/>
      <c r="AVX216"/>
      <c r="AVY216"/>
      <c r="AVZ216"/>
      <c r="AWA216"/>
      <c r="AWB216"/>
      <c r="AWC216"/>
      <c r="AWD216"/>
      <c r="AWE216"/>
      <c r="AWF216"/>
      <c r="AWG216"/>
      <c r="AWH216"/>
      <c r="AWI216"/>
      <c r="AWJ216"/>
      <c r="AWK216"/>
      <c r="AWL216"/>
      <c r="AWM216"/>
      <c r="AWN216"/>
      <c r="AWO216"/>
      <c r="AWP216"/>
      <c r="AWQ216"/>
      <c r="AWR216"/>
      <c r="AWS216"/>
      <c r="AWT216"/>
      <c r="AWU216"/>
      <c r="AWV216"/>
      <c r="AWW216"/>
      <c r="AWX216"/>
      <c r="AWY216"/>
      <c r="AWZ216"/>
      <c r="AXA216"/>
      <c r="AXB216"/>
      <c r="AXC216"/>
      <c r="AXD216"/>
      <c r="AXE216"/>
      <c r="AXF216"/>
      <c r="AXG216"/>
      <c r="AXH216"/>
      <c r="AXI216"/>
      <c r="AXJ216"/>
      <c r="AXK216"/>
      <c r="AXL216"/>
      <c r="AXM216"/>
      <c r="AXN216"/>
      <c r="AXO216"/>
      <c r="AXP216"/>
      <c r="AXQ216"/>
      <c r="AXR216"/>
      <c r="AXS216"/>
      <c r="AXT216"/>
      <c r="AXU216"/>
      <c r="AXV216"/>
      <c r="AXW216"/>
      <c r="AXX216"/>
      <c r="AXY216"/>
      <c r="AXZ216"/>
      <c r="AYA216"/>
      <c r="AYB216"/>
      <c r="AYC216"/>
      <c r="AYD216"/>
      <c r="AYE216"/>
      <c r="AYF216"/>
      <c r="AYG216"/>
      <c r="AYH216"/>
      <c r="AYI216"/>
      <c r="AYJ216"/>
      <c r="AYK216"/>
      <c r="AYL216"/>
      <c r="AYM216"/>
      <c r="AYN216"/>
      <c r="AYO216"/>
      <c r="AYP216"/>
      <c r="AYQ216"/>
      <c r="AYR216"/>
      <c r="AYS216"/>
      <c r="AYT216"/>
      <c r="AYU216"/>
      <c r="AYV216"/>
      <c r="AYW216"/>
      <c r="AYX216"/>
      <c r="AYY216"/>
      <c r="AYZ216"/>
      <c r="AZA216"/>
      <c r="AZB216"/>
      <c r="AZC216"/>
      <c r="AZD216"/>
      <c r="AZE216"/>
      <c r="AZF216"/>
      <c r="AZG216"/>
      <c r="AZH216"/>
      <c r="AZI216"/>
      <c r="AZJ216"/>
      <c r="AZK216"/>
      <c r="AZL216"/>
      <c r="AZM216"/>
      <c r="AZN216"/>
      <c r="AZO216"/>
      <c r="AZP216"/>
      <c r="AZQ216"/>
      <c r="AZR216"/>
      <c r="AZS216"/>
      <c r="AZT216"/>
      <c r="AZU216"/>
      <c r="AZV216"/>
      <c r="AZW216"/>
      <c r="AZX216"/>
      <c r="AZY216"/>
      <c r="AZZ216"/>
      <c r="BAA216"/>
      <c r="BAB216"/>
      <c r="BAC216"/>
      <c r="BAD216"/>
      <c r="BAE216"/>
      <c r="BAF216"/>
      <c r="BAG216"/>
      <c r="BAH216"/>
      <c r="BAI216"/>
      <c r="BAJ216"/>
      <c r="BAK216"/>
      <c r="BAL216"/>
      <c r="BAM216"/>
      <c r="BAN216"/>
      <c r="BAO216"/>
      <c r="BAP216"/>
      <c r="BAQ216"/>
      <c r="BAR216"/>
      <c r="BAS216"/>
      <c r="BAT216"/>
      <c r="BAU216"/>
      <c r="BAV216"/>
      <c r="BAW216"/>
      <c r="BAX216"/>
      <c r="BAY216"/>
      <c r="BAZ216"/>
      <c r="BBA216"/>
      <c r="BBB216"/>
      <c r="BBC216"/>
      <c r="BBD216"/>
      <c r="BBE216"/>
      <c r="BBF216"/>
      <c r="BBG216"/>
      <c r="BBH216"/>
      <c r="BBI216"/>
      <c r="BBJ216"/>
      <c r="BBK216"/>
      <c r="BBL216"/>
      <c r="BBM216"/>
      <c r="BBN216"/>
      <c r="BBO216"/>
      <c r="BBP216"/>
      <c r="BBQ216"/>
      <c r="BBR216"/>
      <c r="BBS216"/>
      <c r="BBT216"/>
      <c r="BBU216"/>
      <c r="BBV216"/>
      <c r="BBW216"/>
      <c r="BBX216"/>
      <c r="BBY216"/>
      <c r="BBZ216"/>
      <c r="BCA216"/>
      <c r="BCB216"/>
      <c r="BCC216"/>
      <c r="BCD216"/>
      <c r="BCE216"/>
      <c r="BCF216"/>
      <c r="BCG216"/>
      <c r="BCH216"/>
      <c r="BCI216"/>
      <c r="BCJ216"/>
      <c r="BCK216"/>
      <c r="BCL216"/>
      <c r="BCM216"/>
      <c r="BCN216"/>
      <c r="BCO216"/>
      <c r="BCP216"/>
      <c r="BCQ216"/>
      <c r="BCR216"/>
      <c r="BCS216"/>
      <c r="BCT216"/>
      <c r="BCU216"/>
      <c r="BCV216"/>
      <c r="BCW216"/>
      <c r="BCX216"/>
      <c r="BCY216"/>
      <c r="BCZ216"/>
      <c r="BDA216"/>
      <c r="BDB216"/>
      <c r="BDC216"/>
      <c r="BDD216"/>
      <c r="BDE216"/>
      <c r="BDF216"/>
      <c r="BDG216"/>
      <c r="BDH216"/>
      <c r="BDI216"/>
      <c r="BDJ216"/>
      <c r="BDK216"/>
      <c r="BDL216"/>
      <c r="BDM216"/>
      <c r="BDN216"/>
      <c r="BDO216"/>
      <c r="BDP216"/>
      <c r="BDQ216"/>
      <c r="BDR216"/>
      <c r="BDS216"/>
      <c r="BDT216"/>
      <c r="BDU216"/>
    </row>
    <row r="217" spans="1:1477" s="69" customFormat="1">
      <c r="B217" s="67" t="s">
        <v>6</v>
      </c>
      <c r="C217" s="67" t="s">
        <v>400</v>
      </c>
      <c r="D217" s="67" t="s">
        <v>401</v>
      </c>
      <c r="E217" s="68">
        <v>45358</v>
      </c>
      <c r="F217" s="67" t="s">
        <v>729</v>
      </c>
      <c r="G217" s="158" t="s">
        <v>725</v>
      </c>
      <c r="H217" s="187">
        <v>1</v>
      </c>
      <c r="I217" s="69">
        <v>2</v>
      </c>
      <c r="J217" s="69">
        <v>200</v>
      </c>
      <c r="K217" s="69">
        <v>285</v>
      </c>
      <c r="L217" s="69">
        <v>274</v>
      </c>
      <c r="M217" s="186">
        <f t="shared" si="96"/>
        <v>0.94499999999999995</v>
      </c>
      <c r="N217" s="69">
        <f t="shared" si="97"/>
        <v>1</v>
      </c>
      <c r="O217" s="69">
        <v>11</v>
      </c>
      <c r="P217" s="69">
        <v>0</v>
      </c>
      <c r="Q217" s="69">
        <v>0</v>
      </c>
      <c r="R217" s="69">
        <v>85</v>
      </c>
      <c r="S217" s="69">
        <v>0</v>
      </c>
      <c r="T217" s="190">
        <v>1322000</v>
      </c>
      <c r="U217" s="190">
        <v>50000</v>
      </c>
      <c r="V217" s="190">
        <v>1272000</v>
      </c>
      <c r="W217" s="190">
        <v>1334250</v>
      </c>
      <c r="X217" s="190">
        <v>1257998</v>
      </c>
      <c r="Y217" s="190">
        <v>0</v>
      </c>
      <c r="Z217" s="190">
        <v>0</v>
      </c>
      <c r="AA217" s="190">
        <v>0</v>
      </c>
      <c r="AB217" s="190">
        <v>1257998</v>
      </c>
      <c r="AC217" s="190">
        <v>1250561</v>
      </c>
      <c r="AD217" s="186">
        <f t="shared" si="98"/>
        <v>0.98314544025157236</v>
      </c>
      <c r="AE217" s="69">
        <f t="shared" si="99"/>
        <v>1</v>
      </c>
      <c r="AF217" s="190">
        <v>-4137</v>
      </c>
      <c r="AG217" s="190">
        <v>12250</v>
      </c>
      <c r="AH217" s="69">
        <v>46</v>
      </c>
      <c r="AI217" s="69">
        <v>39</v>
      </c>
      <c r="AJ217" s="69">
        <v>0</v>
      </c>
      <c r="AK217" s="69">
        <v>0</v>
      </c>
      <c r="AL217" s="80">
        <v>4515</v>
      </c>
      <c r="AM217" s="80">
        <v>0</v>
      </c>
      <c r="AN217" s="69">
        <v>0</v>
      </c>
      <c r="AO217" s="69">
        <v>0</v>
      </c>
      <c r="AP217" s="80">
        <v>4435</v>
      </c>
      <c r="AQ217" s="80">
        <v>0</v>
      </c>
      <c r="AR217" s="69">
        <v>0</v>
      </c>
      <c r="AS217" s="69">
        <v>0</v>
      </c>
      <c r="AT217" s="80">
        <v>0</v>
      </c>
      <c r="AU217" s="80">
        <v>0</v>
      </c>
      <c r="AV217" s="69">
        <v>0</v>
      </c>
      <c r="AW217" s="69">
        <v>0</v>
      </c>
      <c r="AX217" s="80">
        <v>0</v>
      </c>
      <c r="AY217" s="80">
        <v>0</v>
      </c>
      <c r="AZ217" s="69">
        <v>0</v>
      </c>
      <c r="BA217" s="69">
        <v>0</v>
      </c>
      <c r="BB217" s="80">
        <v>0</v>
      </c>
      <c r="BC217" s="80">
        <v>0</v>
      </c>
      <c r="BD217" s="69">
        <v>0</v>
      </c>
      <c r="BE217" s="69">
        <v>0</v>
      </c>
      <c r="BF217" s="80">
        <v>0</v>
      </c>
      <c r="BG217" s="80">
        <v>0</v>
      </c>
      <c r="BH217" s="69">
        <v>0</v>
      </c>
      <c r="BI217" s="69">
        <v>0</v>
      </c>
      <c r="BJ217" s="80">
        <v>0</v>
      </c>
      <c r="BK217" s="80">
        <v>0</v>
      </c>
      <c r="BL217" s="69">
        <v>0</v>
      </c>
      <c r="BM217" s="69">
        <v>0</v>
      </c>
      <c r="BN217" s="80">
        <v>0</v>
      </c>
      <c r="BO217" s="80">
        <v>0</v>
      </c>
      <c r="BP217" s="69">
        <v>0</v>
      </c>
      <c r="BQ217" s="69">
        <v>0</v>
      </c>
      <c r="BR217" s="80">
        <v>0</v>
      </c>
      <c r="BS217" s="80">
        <v>0</v>
      </c>
      <c r="BT217" s="69">
        <v>0</v>
      </c>
      <c r="BU217" s="69">
        <v>0</v>
      </c>
      <c r="BV217" s="80">
        <v>0</v>
      </c>
      <c r="BW217" s="80">
        <v>0</v>
      </c>
      <c r="BX217" s="69">
        <v>0</v>
      </c>
      <c r="BY217" s="69">
        <v>0</v>
      </c>
      <c r="BZ217" s="80">
        <v>0</v>
      </c>
      <c r="CA217" s="80">
        <v>0</v>
      </c>
      <c r="CB217" s="69">
        <v>0</v>
      </c>
      <c r="CC217" s="69">
        <v>0</v>
      </c>
      <c r="CD217" s="80">
        <v>0</v>
      </c>
      <c r="CE217" s="80">
        <v>0</v>
      </c>
      <c r="CF217" s="69">
        <v>0</v>
      </c>
      <c r="CG217" s="69">
        <v>0</v>
      </c>
      <c r="CH217" s="80">
        <v>0</v>
      </c>
      <c r="CI217" s="80">
        <v>0</v>
      </c>
      <c r="CJ217" s="69">
        <v>0</v>
      </c>
      <c r="CK217" s="69">
        <v>0</v>
      </c>
      <c r="CL217" s="80">
        <v>8950</v>
      </c>
      <c r="CM217" s="80">
        <v>0</v>
      </c>
      <c r="CN217" s="67" t="s">
        <v>519</v>
      </c>
      <c r="CO217" s="67" t="s">
        <v>520</v>
      </c>
      <c r="CP217" s="67" t="s">
        <v>514</v>
      </c>
      <c r="CQ217" s="67" t="s">
        <v>514</v>
      </c>
      <c r="CR217" s="67" t="s">
        <v>514</v>
      </c>
      <c r="CS217" s="67" t="s">
        <v>514</v>
      </c>
      <c r="CT217" s="68">
        <v>45891</v>
      </c>
      <c r="CU217" s="67" t="s">
        <v>723</v>
      </c>
      <c r="CV217" s="67" t="s">
        <v>724</v>
      </c>
      <c r="CW217" s="68" t="s">
        <v>168</v>
      </c>
      <c r="CX217" s="68">
        <v>45691</v>
      </c>
      <c r="CY217" s="67" t="s">
        <v>729</v>
      </c>
      <c r="CZ217" s="67" t="s">
        <v>730</v>
      </c>
      <c r="DA217" s="67" t="s">
        <v>774</v>
      </c>
      <c r="DB217" s="81">
        <v>1543770</v>
      </c>
      <c r="DC217" s="69" t="s">
        <v>700</v>
      </c>
      <c r="DD217" s="67" t="s">
        <v>701</v>
      </c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  <c r="AWT217"/>
      <c r="AWU217"/>
      <c r="AWV217"/>
      <c r="AWW217"/>
      <c r="AWX217"/>
      <c r="AWY217"/>
      <c r="AWZ217"/>
      <c r="AXA217"/>
      <c r="AXB217"/>
      <c r="AXC217"/>
      <c r="AXD217"/>
      <c r="AXE217"/>
      <c r="AXF217"/>
      <c r="AXG217"/>
      <c r="AXH217"/>
      <c r="AXI217"/>
      <c r="AXJ217"/>
      <c r="AXK217"/>
      <c r="AXL217"/>
      <c r="AXM217"/>
      <c r="AXN217"/>
      <c r="AXO217"/>
      <c r="AXP217"/>
      <c r="AXQ217"/>
      <c r="AXR217"/>
      <c r="AXS217"/>
      <c r="AXT217"/>
      <c r="AXU217"/>
      <c r="AXV217"/>
      <c r="AXW217"/>
      <c r="AXX217"/>
      <c r="AXY217"/>
      <c r="AXZ217"/>
      <c r="AYA217"/>
      <c r="AYB217"/>
      <c r="AYC217"/>
      <c r="AYD217"/>
      <c r="AYE217"/>
      <c r="AYF217"/>
      <c r="AYG217"/>
      <c r="AYH217"/>
      <c r="AYI217"/>
      <c r="AYJ217"/>
      <c r="AYK217"/>
      <c r="AYL217"/>
      <c r="AYM217"/>
      <c r="AYN217"/>
      <c r="AYO217"/>
      <c r="AYP217"/>
      <c r="AYQ217"/>
      <c r="AYR217"/>
      <c r="AYS217"/>
      <c r="AYT217"/>
      <c r="AYU217"/>
      <c r="AYV217"/>
      <c r="AYW217"/>
      <c r="AYX217"/>
      <c r="AYY217"/>
      <c r="AYZ217"/>
      <c r="AZA217"/>
      <c r="AZB217"/>
      <c r="AZC217"/>
      <c r="AZD217"/>
      <c r="AZE217"/>
      <c r="AZF217"/>
      <c r="AZG217"/>
      <c r="AZH217"/>
      <c r="AZI217"/>
      <c r="AZJ217"/>
      <c r="AZK217"/>
      <c r="AZL217"/>
      <c r="AZM217"/>
      <c r="AZN217"/>
      <c r="AZO217"/>
      <c r="AZP217"/>
      <c r="AZQ217"/>
      <c r="AZR217"/>
      <c r="AZS217"/>
      <c r="AZT217"/>
      <c r="AZU217"/>
      <c r="AZV217"/>
      <c r="AZW217"/>
      <c r="AZX217"/>
      <c r="AZY217"/>
      <c r="AZZ217"/>
      <c r="BAA217"/>
      <c r="BAB217"/>
      <c r="BAC217"/>
      <c r="BAD217"/>
      <c r="BAE217"/>
      <c r="BAF217"/>
      <c r="BAG217"/>
      <c r="BAH217"/>
      <c r="BAI217"/>
      <c r="BAJ217"/>
      <c r="BAK217"/>
      <c r="BAL217"/>
      <c r="BAM217"/>
      <c r="BAN217"/>
      <c r="BAO217"/>
      <c r="BAP217"/>
      <c r="BAQ217"/>
      <c r="BAR217"/>
      <c r="BAS217"/>
      <c r="BAT217"/>
      <c r="BAU217"/>
      <c r="BAV217"/>
      <c r="BAW217"/>
      <c r="BAX217"/>
      <c r="BAY217"/>
      <c r="BAZ217"/>
      <c r="BBA217"/>
      <c r="BBB217"/>
      <c r="BBC217"/>
      <c r="BBD217"/>
      <c r="BBE217"/>
      <c r="BBF217"/>
      <c r="BBG217"/>
      <c r="BBH217"/>
      <c r="BBI217"/>
      <c r="BBJ217"/>
      <c r="BBK217"/>
      <c r="BBL217"/>
      <c r="BBM217"/>
      <c r="BBN217"/>
      <c r="BBO217"/>
      <c r="BBP217"/>
      <c r="BBQ217"/>
      <c r="BBR217"/>
      <c r="BBS217"/>
      <c r="BBT217"/>
      <c r="BBU217"/>
      <c r="BBV217"/>
      <c r="BBW217"/>
      <c r="BBX217"/>
      <c r="BBY217"/>
      <c r="BBZ217"/>
      <c r="BCA217"/>
      <c r="BCB217"/>
      <c r="BCC217"/>
      <c r="BCD217"/>
      <c r="BCE217"/>
      <c r="BCF217"/>
      <c r="BCG217"/>
      <c r="BCH217"/>
      <c r="BCI217"/>
      <c r="BCJ217"/>
      <c r="BCK217"/>
      <c r="BCL217"/>
      <c r="BCM217"/>
      <c r="BCN217"/>
      <c r="BCO217"/>
      <c r="BCP217"/>
      <c r="BCQ217"/>
      <c r="BCR217"/>
      <c r="BCS217"/>
      <c r="BCT217"/>
      <c r="BCU217"/>
      <c r="BCV217"/>
      <c r="BCW217"/>
      <c r="BCX217"/>
      <c r="BCY217"/>
      <c r="BCZ217"/>
      <c r="BDA217"/>
      <c r="BDB217"/>
      <c r="BDC217"/>
      <c r="BDD217"/>
      <c r="BDE217"/>
      <c r="BDF217"/>
      <c r="BDG217"/>
      <c r="BDH217"/>
      <c r="BDI217"/>
      <c r="BDJ217"/>
      <c r="BDK217"/>
      <c r="BDL217"/>
      <c r="BDM217"/>
      <c r="BDN217"/>
      <c r="BDO217"/>
      <c r="BDP217"/>
      <c r="BDQ217"/>
      <c r="BDR217"/>
      <c r="BDS217"/>
      <c r="BDT217"/>
      <c r="BDU217"/>
    </row>
    <row r="218" spans="1:1477" s="5" customFormat="1" ht="12" thickBot="1">
      <c r="B218" s="75"/>
      <c r="C218" s="75"/>
      <c r="D218" s="75"/>
      <c r="E218" s="68"/>
      <c r="F218" s="75"/>
      <c r="G218" s="75"/>
      <c r="H218" s="187"/>
      <c r="I218" s="76"/>
      <c r="J218" s="76"/>
      <c r="K218" s="76"/>
      <c r="L218" s="76"/>
      <c r="M218" s="140"/>
      <c r="N218" s="69"/>
      <c r="O218" s="76"/>
      <c r="P218" s="76"/>
      <c r="Q218" s="76"/>
      <c r="R218" s="76"/>
      <c r="S218" s="76"/>
      <c r="T218" s="77"/>
      <c r="U218" s="77"/>
      <c r="V218" s="77"/>
      <c r="W218" s="77"/>
      <c r="X218" s="77"/>
      <c r="Y218" s="190"/>
      <c r="Z218" s="190"/>
      <c r="AA218" s="190"/>
      <c r="AB218" s="190"/>
      <c r="AC218" s="190"/>
      <c r="AD218" s="140"/>
      <c r="AE218" s="69"/>
      <c r="AF218" s="190"/>
      <c r="AG218" s="190"/>
      <c r="AH218" s="76"/>
      <c r="AI218" s="76"/>
      <c r="AJ218" s="78"/>
      <c r="AK218" s="78"/>
      <c r="AL218" s="80"/>
      <c r="AM218" s="80"/>
      <c r="AN218" s="78"/>
      <c r="AO218" s="78"/>
      <c r="AP218" s="80"/>
      <c r="AQ218" s="80"/>
      <c r="AR218" s="78"/>
      <c r="AS218" s="78"/>
      <c r="AT218" s="80"/>
      <c r="AU218" s="80"/>
      <c r="AV218" s="78"/>
      <c r="AW218" s="78"/>
      <c r="AX218" s="80"/>
      <c r="AY218" s="80"/>
      <c r="AZ218" s="78"/>
      <c r="BA218" s="78"/>
      <c r="BB218" s="80"/>
      <c r="BC218" s="80"/>
      <c r="BD218" s="78"/>
      <c r="BE218" s="78"/>
      <c r="BF218" s="80"/>
      <c r="BG218" s="80"/>
      <c r="BH218" s="78"/>
      <c r="BI218" s="78"/>
      <c r="BJ218" s="80"/>
      <c r="BK218" s="80"/>
      <c r="BL218" s="78"/>
      <c r="BM218" s="78"/>
      <c r="BN218" s="80"/>
      <c r="BO218" s="80"/>
      <c r="BP218" s="78"/>
      <c r="BQ218" s="78"/>
      <c r="BR218" s="80"/>
      <c r="BS218" s="80"/>
      <c r="BT218" s="78"/>
      <c r="BU218" s="78"/>
      <c r="BV218" s="80"/>
      <c r="BW218" s="80"/>
      <c r="BX218" s="78"/>
      <c r="BY218" s="78"/>
      <c r="BZ218" s="80"/>
      <c r="CA218" s="80"/>
      <c r="CB218" s="78"/>
      <c r="CC218" s="78"/>
      <c r="CD218" s="80"/>
      <c r="CE218" s="80"/>
      <c r="CF218" s="78"/>
      <c r="CG218" s="78"/>
      <c r="CH218" s="80"/>
      <c r="CI218" s="80"/>
      <c r="CJ218" s="78"/>
      <c r="CK218" s="78"/>
      <c r="CL218" s="80"/>
      <c r="CM218" s="80"/>
      <c r="CN218" s="79"/>
      <c r="CO218" s="79"/>
      <c r="CP218" s="79"/>
      <c r="CQ218" s="79"/>
      <c r="CR218" s="79"/>
      <c r="CS218" s="79"/>
      <c r="CT218" s="68"/>
      <c r="CU218" s="75"/>
      <c r="CV218" s="75"/>
      <c r="CW218" s="68"/>
      <c r="CX218" s="68"/>
      <c r="CY218" s="75"/>
      <c r="CZ218" s="75"/>
      <c r="DA218" s="75"/>
      <c r="DB218" s="77"/>
      <c r="DC218" s="76"/>
      <c r="DD218" s="212"/>
    </row>
    <row r="219" spans="1:1477" s="102" customFormat="1" ht="24" customHeight="1" thickTop="1" thickBot="1">
      <c r="A219" s="137"/>
      <c r="B219" s="260" t="s">
        <v>795</v>
      </c>
      <c r="C219" s="261"/>
      <c r="D219" s="262"/>
      <c r="E219" s="7"/>
      <c r="F219" s="8"/>
      <c r="G219" s="159">
        <f>IF(B206="","",ROWS(B206:B218)-1)</f>
        <v>12</v>
      </c>
      <c r="H219" s="9">
        <f>SUM(H206:H218)</f>
        <v>22</v>
      </c>
      <c r="I219" s="9">
        <f>SUM(I206:I218)</f>
        <v>55</v>
      </c>
      <c r="J219" s="9">
        <f>SUM(J206:J218)</f>
        <v>4494</v>
      </c>
      <c r="K219" s="9">
        <f>SUM(K206:K218)</f>
        <v>6368</v>
      </c>
      <c r="L219" s="9">
        <f>SUM(L206:L218)</f>
        <v>5974</v>
      </c>
      <c r="M219" s="142">
        <f>IF(G219="",0,N219/G219)</f>
        <v>1</v>
      </c>
      <c r="N219" s="9">
        <f t="shared" ref="N219:AC219" si="100">SUM(N206:N218)</f>
        <v>12</v>
      </c>
      <c r="O219" s="9">
        <f t="shared" si="100"/>
        <v>394</v>
      </c>
      <c r="P219" s="10">
        <f t="shared" si="100"/>
        <v>2</v>
      </c>
      <c r="Q219" s="10">
        <f t="shared" si="100"/>
        <v>0</v>
      </c>
      <c r="R219" s="9">
        <f t="shared" si="100"/>
        <v>1362</v>
      </c>
      <c r="S219" s="9">
        <f t="shared" si="100"/>
        <v>512</v>
      </c>
      <c r="T219" s="11">
        <f t="shared" si="100"/>
        <v>215001574</v>
      </c>
      <c r="U219" s="11">
        <f t="shared" si="100"/>
        <v>905651</v>
      </c>
      <c r="V219" s="11">
        <f t="shared" si="100"/>
        <v>214095924</v>
      </c>
      <c r="W219" s="11">
        <f t="shared" si="100"/>
        <v>230511627</v>
      </c>
      <c r="X219" s="11">
        <f t="shared" si="100"/>
        <v>229783397</v>
      </c>
      <c r="Y219" s="11">
        <f t="shared" si="100"/>
        <v>-48398</v>
      </c>
      <c r="Z219" s="11">
        <f t="shared" si="100"/>
        <v>1450000</v>
      </c>
      <c r="AA219" s="11">
        <f t="shared" si="100"/>
        <v>1401602</v>
      </c>
      <c r="AB219" s="11">
        <f t="shared" si="100"/>
        <v>231184999</v>
      </c>
      <c r="AC219" s="11">
        <f t="shared" si="100"/>
        <v>230097421</v>
      </c>
      <c r="AD219" s="142">
        <f>IF(G219="",0,AE219/G219)</f>
        <v>0.91666666666666663</v>
      </c>
      <c r="AE219" s="145">
        <f t="shared" ref="AE219:CM219" si="101">SUM(AE206:AE218)</f>
        <v>11</v>
      </c>
      <c r="AF219" s="11">
        <f t="shared" si="101"/>
        <v>2378914</v>
      </c>
      <c r="AG219" s="11">
        <f t="shared" si="101"/>
        <v>15510054</v>
      </c>
      <c r="AH219" s="12">
        <f t="shared" si="101"/>
        <v>943</v>
      </c>
      <c r="AI219" s="12">
        <f t="shared" si="101"/>
        <v>419</v>
      </c>
      <c r="AJ219" s="12">
        <f t="shared" si="101"/>
        <v>0</v>
      </c>
      <c r="AK219" s="12">
        <f t="shared" si="101"/>
        <v>369</v>
      </c>
      <c r="AL219" s="11">
        <f t="shared" si="101"/>
        <v>8053750</v>
      </c>
      <c r="AM219" s="11">
        <f t="shared" si="101"/>
        <v>397935</v>
      </c>
      <c r="AN219" s="12">
        <f t="shared" si="101"/>
        <v>0</v>
      </c>
      <c r="AO219" s="12">
        <f t="shared" si="101"/>
        <v>25</v>
      </c>
      <c r="AP219" s="11">
        <f t="shared" si="101"/>
        <v>3165174</v>
      </c>
      <c r="AQ219" s="11">
        <f t="shared" si="101"/>
        <v>471806</v>
      </c>
      <c r="AR219" s="12">
        <f t="shared" si="101"/>
        <v>0</v>
      </c>
      <c r="AS219" s="12">
        <f t="shared" si="101"/>
        <v>0</v>
      </c>
      <c r="AT219" s="11">
        <f t="shared" si="101"/>
        <v>0</v>
      </c>
      <c r="AU219" s="11">
        <f t="shared" si="101"/>
        <v>0</v>
      </c>
      <c r="AV219" s="12">
        <f t="shared" si="101"/>
        <v>0</v>
      </c>
      <c r="AW219" s="12">
        <f t="shared" si="101"/>
        <v>0</v>
      </c>
      <c r="AX219" s="11">
        <f t="shared" si="101"/>
        <v>0</v>
      </c>
      <c r="AY219" s="11">
        <f t="shared" si="101"/>
        <v>0</v>
      </c>
      <c r="AZ219" s="12">
        <f t="shared" si="101"/>
        <v>0</v>
      </c>
      <c r="BA219" s="12">
        <f t="shared" si="101"/>
        <v>0</v>
      </c>
      <c r="BB219" s="11">
        <f t="shared" si="101"/>
        <v>0</v>
      </c>
      <c r="BC219" s="11">
        <f t="shared" si="101"/>
        <v>0</v>
      </c>
      <c r="BD219" s="12">
        <f t="shared" si="101"/>
        <v>0</v>
      </c>
      <c r="BE219" s="12">
        <f t="shared" si="101"/>
        <v>0</v>
      </c>
      <c r="BF219" s="11">
        <f t="shared" si="101"/>
        <v>208316</v>
      </c>
      <c r="BG219" s="11">
        <f t="shared" si="101"/>
        <v>0</v>
      </c>
      <c r="BH219" s="12">
        <f t="shared" si="101"/>
        <v>0</v>
      </c>
      <c r="BI219" s="12">
        <f t="shared" si="101"/>
        <v>0</v>
      </c>
      <c r="BJ219" s="11">
        <f t="shared" si="101"/>
        <v>8310</v>
      </c>
      <c r="BK219" s="11">
        <f t="shared" si="101"/>
        <v>0</v>
      </c>
      <c r="BL219" s="12">
        <f t="shared" si="101"/>
        <v>0</v>
      </c>
      <c r="BM219" s="12">
        <f t="shared" si="101"/>
        <v>0</v>
      </c>
      <c r="BN219" s="11">
        <f t="shared" si="101"/>
        <v>0</v>
      </c>
      <c r="BO219" s="11">
        <f t="shared" si="101"/>
        <v>0</v>
      </c>
      <c r="BP219" s="12">
        <f t="shared" si="101"/>
        <v>204</v>
      </c>
      <c r="BQ219" s="12">
        <f t="shared" si="101"/>
        <v>0</v>
      </c>
      <c r="BR219" s="11">
        <f t="shared" si="101"/>
        <v>466466</v>
      </c>
      <c r="BS219" s="11">
        <f t="shared" si="101"/>
        <v>208207</v>
      </c>
      <c r="BT219" s="12">
        <f t="shared" si="101"/>
        <v>0</v>
      </c>
      <c r="BU219" s="12">
        <f t="shared" si="101"/>
        <v>0</v>
      </c>
      <c r="BV219" s="11">
        <f t="shared" si="101"/>
        <v>0</v>
      </c>
      <c r="BW219" s="11">
        <f t="shared" si="101"/>
        <v>0</v>
      </c>
      <c r="BX219" s="12">
        <f t="shared" si="101"/>
        <v>0</v>
      </c>
      <c r="BY219" s="12">
        <f t="shared" si="101"/>
        <v>174</v>
      </c>
      <c r="BZ219" s="11">
        <f t="shared" si="101"/>
        <v>457795</v>
      </c>
      <c r="CA219" s="11">
        <f t="shared" si="101"/>
        <v>451154</v>
      </c>
      <c r="CB219" s="12">
        <f t="shared" si="101"/>
        <v>0</v>
      </c>
      <c r="CC219" s="12">
        <f t="shared" si="101"/>
        <v>0</v>
      </c>
      <c r="CD219" s="11">
        <f t="shared" si="101"/>
        <v>0</v>
      </c>
      <c r="CE219" s="11">
        <f t="shared" si="101"/>
        <v>0</v>
      </c>
      <c r="CF219" s="12">
        <f t="shared" si="101"/>
        <v>0</v>
      </c>
      <c r="CG219" s="12">
        <f t="shared" si="101"/>
        <v>0</v>
      </c>
      <c r="CH219" s="11">
        <f t="shared" si="101"/>
        <v>-187341</v>
      </c>
      <c r="CI219" s="11">
        <f t="shared" si="101"/>
        <v>0</v>
      </c>
      <c r="CJ219" s="12">
        <f t="shared" si="101"/>
        <v>204</v>
      </c>
      <c r="CK219" s="12">
        <f t="shared" si="101"/>
        <v>568</v>
      </c>
      <c r="CL219" s="11">
        <f t="shared" si="101"/>
        <v>12172470</v>
      </c>
      <c r="CM219" s="11">
        <f t="shared" si="101"/>
        <v>1529102</v>
      </c>
      <c r="CN219" s="13"/>
      <c r="CO219" s="13"/>
      <c r="CP219" s="13"/>
      <c r="CQ219" s="13"/>
      <c r="CR219" s="13"/>
      <c r="CS219" s="13"/>
      <c r="CT219" s="7"/>
      <c r="CU219" s="8"/>
      <c r="CV219" s="8"/>
      <c r="CW219" s="7"/>
      <c r="CX219" s="7"/>
      <c r="CY219" s="8"/>
      <c r="CZ219" s="8"/>
      <c r="DA219" s="8"/>
      <c r="DB219" s="11"/>
      <c r="DC219" s="13"/>
      <c r="DD219" s="15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/>
      <c r="KR219" s="6"/>
      <c r="KS219" s="6"/>
      <c r="KT219" s="6"/>
      <c r="KU219" s="6"/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/>
      <c r="OP219" s="6"/>
      <c r="OQ219" s="6"/>
      <c r="OR219" s="6"/>
      <c r="OS219" s="6"/>
      <c r="OT219" s="6"/>
      <c r="OU219" s="6"/>
      <c r="OV219" s="6"/>
      <c r="OW219" s="6"/>
      <c r="OX219" s="6"/>
      <c r="OY219" s="6"/>
      <c r="OZ219" s="6"/>
      <c r="PA219" s="6"/>
      <c r="PB219" s="6"/>
      <c r="PC219" s="6"/>
      <c r="PD219" s="6"/>
      <c r="PE219" s="6"/>
      <c r="PF219" s="6"/>
      <c r="PG219" s="6"/>
      <c r="PH219" s="6"/>
      <c r="PI219" s="6"/>
      <c r="PJ219" s="6"/>
      <c r="PK219" s="6"/>
      <c r="PL219" s="6"/>
      <c r="PM219" s="6"/>
      <c r="PN219" s="6"/>
      <c r="PO219" s="6"/>
      <c r="PP219" s="6"/>
      <c r="PQ219" s="6"/>
      <c r="PR219" s="6"/>
      <c r="PS219" s="6"/>
      <c r="PT219" s="6"/>
      <c r="PU219" s="6"/>
      <c r="PV219" s="6"/>
      <c r="PW219" s="6"/>
      <c r="PX219" s="6"/>
      <c r="PY219" s="6"/>
      <c r="PZ219" s="6"/>
      <c r="QA219" s="6"/>
      <c r="QB219" s="6"/>
      <c r="QC219" s="6"/>
      <c r="QD219" s="6"/>
      <c r="QE219" s="6"/>
      <c r="QF219" s="6"/>
      <c r="QG219" s="6"/>
      <c r="QH219" s="6"/>
      <c r="QI219" s="6"/>
      <c r="QJ219" s="6"/>
      <c r="QK219" s="6"/>
      <c r="QL219" s="6"/>
      <c r="QM219" s="6"/>
      <c r="QN219" s="6"/>
      <c r="QO219" s="6"/>
      <c r="QP219" s="6"/>
      <c r="QQ219" s="6"/>
      <c r="QR219" s="6"/>
      <c r="QS219" s="6"/>
      <c r="QT219" s="6"/>
      <c r="QU219" s="6"/>
      <c r="QV219" s="6"/>
      <c r="QW219" s="6"/>
      <c r="QX219" s="6"/>
      <c r="QY219" s="6"/>
      <c r="QZ219" s="6"/>
      <c r="RA219" s="6"/>
      <c r="RB219" s="6"/>
      <c r="RC219" s="6"/>
      <c r="RD219" s="6"/>
      <c r="RE219" s="6"/>
      <c r="RF219" s="6"/>
      <c r="RG219" s="6"/>
      <c r="RH219" s="6"/>
      <c r="RI219" s="6"/>
      <c r="RJ219" s="6"/>
      <c r="RK219" s="6"/>
      <c r="RL219" s="6"/>
      <c r="RM219" s="6"/>
      <c r="RN219" s="6"/>
      <c r="RO219" s="6"/>
      <c r="RP219" s="6"/>
      <c r="RQ219" s="6"/>
      <c r="RR219" s="6"/>
      <c r="RS219" s="6"/>
      <c r="RT219" s="6"/>
      <c r="RU219" s="6"/>
      <c r="RV219" s="6"/>
      <c r="RW219" s="6"/>
      <c r="RX219" s="6"/>
      <c r="RY219" s="6"/>
      <c r="RZ219" s="6"/>
      <c r="SA219" s="6"/>
      <c r="SB219" s="6"/>
      <c r="SC219" s="6"/>
      <c r="SD219" s="6"/>
      <c r="SE219" s="6"/>
      <c r="SF219" s="6"/>
      <c r="SG219" s="6"/>
      <c r="SH219" s="6"/>
      <c r="SI219" s="6"/>
      <c r="SJ219" s="6"/>
      <c r="SK219" s="6"/>
      <c r="SL219" s="6"/>
      <c r="SM219" s="6"/>
      <c r="SN219" s="6"/>
      <c r="SO219" s="6"/>
      <c r="SP219" s="6"/>
      <c r="SQ219" s="6"/>
      <c r="SR219" s="6"/>
      <c r="SS219" s="6"/>
      <c r="ST219" s="6"/>
      <c r="SU219" s="6"/>
      <c r="SV219" s="6"/>
      <c r="SW219" s="6"/>
      <c r="SX219" s="6"/>
      <c r="SY219" s="6"/>
      <c r="SZ219" s="6"/>
      <c r="TA219" s="6"/>
      <c r="TB219" s="6"/>
      <c r="TC219" s="6"/>
      <c r="TD219" s="6"/>
      <c r="TE219" s="6"/>
      <c r="TF219" s="6"/>
      <c r="TG219" s="6"/>
      <c r="TH219" s="6"/>
      <c r="TI219" s="6"/>
      <c r="TJ219" s="6"/>
      <c r="TK219" s="6"/>
      <c r="TL219" s="6"/>
      <c r="TM219" s="6"/>
      <c r="TN219" s="6"/>
      <c r="TO219" s="6"/>
      <c r="TP219" s="6"/>
      <c r="TQ219" s="6"/>
      <c r="TR219" s="6"/>
      <c r="TS219" s="6"/>
      <c r="TT219" s="6"/>
      <c r="TU219" s="6"/>
      <c r="TV219" s="6"/>
      <c r="TW219" s="6"/>
      <c r="TX219" s="6"/>
      <c r="TY219" s="6"/>
      <c r="TZ219" s="6"/>
      <c r="UA219" s="6"/>
      <c r="UB219" s="6"/>
      <c r="UC219" s="6"/>
      <c r="UD219" s="6"/>
      <c r="UE219" s="6"/>
      <c r="UF219" s="6"/>
      <c r="UG219" s="6"/>
      <c r="UH219" s="6"/>
      <c r="UI219" s="6"/>
      <c r="UJ219" s="6"/>
      <c r="UK219" s="6"/>
      <c r="UL219" s="6"/>
      <c r="UM219" s="6"/>
      <c r="UN219" s="6"/>
      <c r="UO219" s="6"/>
      <c r="UP219" s="6"/>
      <c r="UQ219" s="6"/>
      <c r="UR219" s="6"/>
      <c r="US219" s="6"/>
      <c r="UT219" s="6"/>
      <c r="UU219" s="6"/>
      <c r="UV219" s="6"/>
      <c r="UW219" s="6"/>
      <c r="UX219" s="6"/>
      <c r="UY219" s="6"/>
      <c r="UZ219" s="6"/>
      <c r="VA219" s="6"/>
      <c r="VB219" s="6"/>
      <c r="VC219" s="6"/>
      <c r="VD219" s="6"/>
      <c r="VE219" s="6"/>
      <c r="VF219" s="6"/>
      <c r="VG219" s="6"/>
      <c r="VH219" s="6"/>
      <c r="VI219" s="6"/>
      <c r="VJ219" s="6"/>
      <c r="VK219" s="6"/>
      <c r="VL219" s="6"/>
      <c r="VM219" s="6"/>
      <c r="VN219" s="6"/>
      <c r="VO219" s="6"/>
      <c r="VP219" s="6"/>
      <c r="VQ219" s="6"/>
      <c r="VR219" s="6"/>
      <c r="VS219" s="6"/>
      <c r="VT219" s="6"/>
      <c r="VU219" s="6"/>
      <c r="VV219" s="6"/>
      <c r="VW219" s="6"/>
      <c r="VX219" s="6"/>
      <c r="VY219" s="6"/>
      <c r="VZ219" s="6"/>
      <c r="WA219" s="6"/>
      <c r="WB219" s="6"/>
      <c r="WC219" s="6"/>
      <c r="WD219" s="6"/>
      <c r="WE219" s="6"/>
      <c r="WF219" s="6"/>
      <c r="WG219" s="6"/>
      <c r="WH219" s="6"/>
      <c r="WI219" s="6"/>
      <c r="WJ219" s="6"/>
      <c r="WK219" s="6"/>
      <c r="WL219" s="6"/>
      <c r="WM219" s="6"/>
      <c r="WN219" s="6"/>
      <c r="WO219" s="6"/>
      <c r="WP219" s="6"/>
      <c r="WQ219" s="6"/>
      <c r="WR219" s="6"/>
      <c r="WS219" s="6"/>
      <c r="WT219" s="6"/>
      <c r="WU219" s="6"/>
      <c r="WV219" s="6"/>
      <c r="WW219" s="6"/>
      <c r="WX219" s="6"/>
      <c r="WY219" s="6"/>
      <c r="WZ219" s="6"/>
      <c r="XA219" s="6"/>
      <c r="XB219" s="6"/>
      <c r="XC219" s="6"/>
      <c r="XD219" s="6"/>
      <c r="XE219" s="6"/>
      <c r="XF219" s="6"/>
      <c r="XG219" s="6"/>
      <c r="XH219" s="6"/>
      <c r="XI219" s="6"/>
      <c r="XJ219" s="6"/>
      <c r="XK219" s="6"/>
      <c r="XL219" s="6"/>
      <c r="XM219" s="6"/>
      <c r="XN219" s="6"/>
      <c r="XO219" s="6"/>
      <c r="XP219" s="6"/>
      <c r="XQ219" s="6"/>
      <c r="XR219" s="6"/>
      <c r="XS219" s="6"/>
      <c r="XT219" s="6"/>
      <c r="XU219" s="6"/>
      <c r="XV219" s="6"/>
      <c r="XW219" s="6"/>
      <c r="XX219" s="6"/>
      <c r="XY219" s="6"/>
      <c r="XZ219" s="6"/>
      <c r="YA219" s="6"/>
      <c r="YB219" s="6"/>
      <c r="YC219" s="6"/>
      <c r="YD219" s="6"/>
      <c r="YE219" s="6"/>
      <c r="YF219" s="6"/>
      <c r="YG219" s="6"/>
      <c r="YH219" s="6"/>
      <c r="YI219" s="6"/>
      <c r="YJ219" s="6"/>
      <c r="YK219" s="6"/>
      <c r="YL219" s="6"/>
      <c r="YM219" s="6"/>
      <c r="YN219" s="6"/>
      <c r="YO219" s="6"/>
      <c r="YP219" s="6"/>
      <c r="YQ219" s="6"/>
      <c r="YR219" s="6"/>
      <c r="YS219" s="6"/>
      <c r="YT219" s="6"/>
      <c r="YU219" s="6"/>
      <c r="YV219" s="6"/>
      <c r="YW219" s="6"/>
      <c r="YX219" s="6"/>
      <c r="YY219" s="6"/>
      <c r="YZ219" s="6"/>
      <c r="ZA219" s="6"/>
      <c r="ZB219" s="6"/>
      <c r="ZC219" s="6"/>
      <c r="ZD219" s="6"/>
      <c r="ZE219" s="6"/>
      <c r="ZF219" s="6"/>
      <c r="ZG219" s="6"/>
      <c r="ZH219" s="6"/>
      <c r="ZI219" s="6"/>
      <c r="ZJ219" s="6"/>
      <c r="ZK219" s="6"/>
      <c r="ZL219" s="6"/>
      <c r="ZM219" s="6"/>
      <c r="ZN219" s="6"/>
      <c r="ZO219" s="6"/>
      <c r="ZP219" s="6"/>
      <c r="ZQ219" s="6"/>
      <c r="ZR219" s="6"/>
      <c r="ZS219" s="6"/>
      <c r="ZT219" s="6"/>
      <c r="ZU219" s="6"/>
      <c r="ZV219" s="6"/>
      <c r="ZW219" s="6"/>
      <c r="ZX219" s="6"/>
      <c r="ZY219" s="6"/>
      <c r="ZZ219" s="6"/>
      <c r="AAA219" s="6"/>
      <c r="AAB219" s="6"/>
      <c r="AAC219" s="6"/>
      <c r="AAD219" s="6"/>
      <c r="AAE219" s="6"/>
      <c r="AAF219" s="6"/>
      <c r="AAG219" s="6"/>
      <c r="AAH219" s="6"/>
      <c r="AAI219" s="6"/>
      <c r="AAJ219" s="6"/>
      <c r="AAK219" s="6"/>
      <c r="AAL219" s="6"/>
      <c r="AAM219" s="6"/>
      <c r="AAN219" s="6"/>
      <c r="AAO219" s="6"/>
      <c r="AAP219" s="6"/>
      <c r="AAQ219" s="6"/>
      <c r="AAR219" s="6"/>
      <c r="AAS219" s="6"/>
      <c r="AAT219" s="6"/>
      <c r="AAU219" s="6"/>
      <c r="AAV219" s="6"/>
      <c r="AAW219" s="6"/>
      <c r="AAX219" s="6"/>
      <c r="AAY219" s="6"/>
      <c r="AAZ219" s="6"/>
      <c r="ABA219" s="6"/>
      <c r="ABB219" s="6"/>
      <c r="ABC219" s="6"/>
      <c r="ABD219" s="6"/>
      <c r="ABE219" s="6"/>
      <c r="ABF219" s="6"/>
      <c r="ABG219" s="6"/>
      <c r="ABH219" s="6"/>
      <c r="ABI219" s="6"/>
      <c r="ABJ219" s="6"/>
      <c r="ABK219" s="6"/>
      <c r="ABL219" s="6"/>
      <c r="ABM219" s="6"/>
      <c r="ABN219" s="6"/>
      <c r="ABO219" s="6"/>
      <c r="ABP219" s="6"/>
      <c r="ABQ219" s="6"/>
      <c r="ABR219" s="6"/>
      <c r="ABS219" s="6"/>
      <c r="ABT219" s="6"/>
      <c r="ABU219" s="6"/>
      <c r="ABV219" s="6"/>
      <c r="ABW219" s="6"/>
      <c r="ABX219" s="6"/>
      <c r="ABY219" s="6"/>
      <c r="ABZ219" s="6"/>
      <c r="ACA219" s="6"/>
      <c r="ACB219" s="6"/>
      <c r="ACC219" s="6"/>
      <c r="ACD219" s="6"/>
      <c r="ACE219" s="6"/>
      <c r="ACF219" s="6"/>
      <c r="ACG219" s="6"/>
      <c r="ACH219" s="6"/>
      <c r="ACI219" s="6"/>
      <c r="ACJ219" s="6"/>
      <c r="ACK219" s="6"/>
      <c r="ACL219" s="6"/>
      <c r="ACM219" s="6"/>
      <c r="ACN219" s="6"/>
      <c r="ACO219" s="6"/>
      <c r="ACP219" s="6"/>
      <c r="ACQ219" s="6"/>
      <c r="ACR219" s="6"/>
      <c r="ACS219" s="6"/>
      <c r="ACT219" s="6"/>
      <c r="ACU219" s="6"/>
      <c r="ACV219" s="6"/>
      <c r="ACW219" s="6"/>
      <c r="ACX219" s="6"/>
      <c r="ACY219" s="6"/>
      <c r="ACZ219" s="6"/>
      <c r="ADA219" s="6"/>
      <c r="ADB219" s="6"/>
      <c r="ADC219" s="6"/>
      <c r="ADD219" s="6"/>
      <c r="ADE219" s="6"/>
      <c r="ADF219" s="6"/>
      <c r="ADG219" s="6"/>
      <c r="ADH219" s="6"/>
      <c r="ADI219" s="6"/>
      <c r="ADJ219" s="6"/>
      <c r="ADK219" s="6"/>
      <c r="ADL219" s="6"/>
      <c r="ADM219" s="6"/>
      <c r="ADN219" s="6"/>
      <c r="ADO219" s="6"/>
      <c r="ADP219" s="6"/>
      <c r="ADQ219" s="6"/>
      <c r="ADR219" s="6"/>
      <c r="ADS219" s="6"/>
      <c r="ADT219" s="6"/>
      <c r="ADU219" s="6"/>
      <c r="ADV219" s="6"/>
      <c r="ADW219" s="6"/>
      <c r="ADX219" s="6"/>
      <c r="ADY219" s="6"/>
      <c r="ADZ219" s="6"/>
      <c r="AEA219" s="6"/>
      <c r="AEB219" s="6"/>
      <c r="AEC219" s="6"/>
      <c r="AED219" s="6"/>
      <c r="AEE219" s="6"/>
      <c r="AEF219" s="6"/>
      <c r="AEG219" s="6"/>
      <c r="AEH219" s="6"/>
      <c r="AEI219" s="6"/>
      <c r="AEJ219" s="6"/>
      <c r="AEK219" s="6"/>
      <c r="AEL219" s="6"/>
      <c r="AEM219" s="6"/>
      <c r="AEN219" s="6"/>
      <c r="AEO219" s="6"/>
      <c r="AEP219" s="6"/>
      <c r="AEQ219" s="6"/>
      <c r="AER219" s="6"/>
      <c r="AES219" s="6"/>
      <c r="AET219" s="6"/>
      <c r="AEU219" s="6"/>
      <c r="AEV219" s="6"/>
      <c r="AEW219" s="6"/>
      <c r="AEX219" s="6"/>
      <c r="AEY219" s="6"/>
      <c r="AEZ219" s="6"/>
      <c r="AFA219" s="6"/>
      <c r="AFB219" s="6"/>
      <c r="AFC219" s="6"/>
      <c r="AFD219" s="6"/>
      <c r="AFE219" s="6"/>
      <c r="AFF219" s="6"/>
      <c r="AFG219" s="6"/>
      <c r="AFH219" s="6"/>
      <c r="AFI219" s="6"/>
      <c r="AFJ219" s="6"/>
      <c r="AFK219" s="6"/>
      <c r="AFL219" s="6"/>
      <c r="AFM219" s="6"/>
      <c r="AFN219" s="6"/>
      <c r="AFO219" s="6"/>
      <c r="AFP219" s="6"/>
      <c r="AFQ219" s="6"/>
      <c r="AFR219" s="6"/>
      <c r="AFS219" s="6"/>
      <c r="AFT219" s="6"/>
      <c r="AFU219" s="6"/>
      <c r="AFV219" s="6"/>
      <c r="AFW219" s="6"/>
      <c r="AFX219" s="6"/>
      <c r="AFY219" s="6"/>
      <c r="AFZ219" s="6"/>
      <c r="AGA219" s="6"/>
      <c r="AGB219" s="6"/>
      <c r="AGC219" s="6"/>
      <c r="AGD219" s="6"/>
      <c r="AGE219" s="6"/>
      <c r="AGF219" s="6"/>
      <c r="AGG219" s="6"/>
      <c r="AGH219" s="6"/>
      <c r="AGI219" s="6"/>
      <c r="AGJ219" s="6"/>
      <c r="AGK219" s="6"/>
      <c r="AGL219" s="6"/>
      <c r="AGM219" s="6"/>
      <c r="AGN219" s="6"/>
      <c r="AGO219" s="6"/>
      <c r="AGP219" s="6"/>
      <c r="AGQ219" s="6"/>
      <c r="AGR219" s="6"/>
      <c r="AGS219" s="6"/>
      <c r="AGT219" s="6"/>
      <c r="AGU219" s="6"/>
      <c r="AGV219" s="6"/>
      <c r="AGW219" s="6"/>
      <c r="AGX219" s="6"/>
      <c r="AGY219" s="6"/>
      <c r="AGZ219" s="6"/>
      <c r="AHA219" s="6"/>
      <c r="AHB219" s="6"/>
      <c r="AHC219" s="6"/>
      <c r="AHD219" s="6"/>
      <c r="AHE219" s="6"/>
      <c r="AHF219" s="6"/>
      <c r="AHG219" s="6"/>
      <c r="AHH219" s="6"/>
      <c r="AHI219" s="6"/>
      <c r="AHJ219" s="6"/>
      <c r="AHK219" s="6"/>
      <c r="AHL219" s="6"/>
      <c r="AHM219" s="6"/>
      <c r="AHN219" s="6"/>
      <c r="AHO219" s="6"/>
      <c r="AHP219" s="6"/>
      <c r="AHQ219" s="6"/>
      <c r="AHR219" s="6"/>
      <c r="AHS219" s="6"/>
      <c r="AHT219" s="6"/>
      <c r="AHU219" s="6"/>
      <c r="AHV219" s="6"/>
      <c r="AHW219" s="6"/>
      <c r="AHX219" s="6"/>
      <c r="AHY219" s="6"/>
      <c r="AHZ219" s="6"/>
      <c r="AIA219" s="6"/>
      <c r="AIB219" s="6"/>
      <c r="AIC219" s="6"/>
      <c r="AID219" s="6"/>
      <c r="AIE219" s="6"/>
      <c r="AIF219" s="6"/>
      <c r="AIG219" s="6"/>
      <c r="AIH219" s="6"/>
      <c r="AII219" s="6"/>
      <c r="AIJ219" s="6"/>
      <c r="AIK219" s="6"/>
      <c r="AIL219" s="6"/>
      <c r="AIM219" s="6"/>
      <c r="AIN219" s="6"/>
      <c r="AIO219" s="6"/>
      <c r="AIP219" s="6"/>
      <c r="AIQ219" s="6"/>
      <c r="AIR219" s="6"/>
      <c r="AIS219" s="6"/>
      <c r="AIT219" s="6"/>
      <c r="AIU219" s="6"/>
      <c r="AIV219" s="6"/>
      <c r="AIW219" s="6"/>
      <c r="AIX219" s="6"/>
      <c r="AIY219" s="6"/>
      <c r="AIZ219" s="6"/>
      <c r="AJA219" s="6"/>
      <c r="AJB219" s="6"/>
      <c r="AJC219" s="6"/>
      <c r="AJD219" s="6"/>
      <c r="AJE219" s="6"/>
      <c r="AJF219" s="6"/>
      <c r="AJG219" s="6"/>
      <c r="AJH219" s="6"/>
      <c r="AJI219" s="6"/>
      <c r="AJJ219" s="6"/>
      <c r="AJK219" s="6"/>
      <c r="AJL219" s="6"/>
      <c r="AJM219" s="6"/>
      <c r="AJN219" s="6"/>
      <c r="AJO219" s="6"/>
      <c r="AJP219" s="6"/>
      <c r="AJQ219" s="6"/>
      <c r="AJR219" s="6"/>
      <c r="AJS219" s="6"/>
      <c r="AJT219" s="6"/>
      <c r="AJU219" s="6"/>
      <c r="AJV219" s="6"/>
      <c r="AJW219" s="6"/>
      <c r="AJX219" s="6"/>
      <c r="AJY219" s="6"/>
      <c r="AJZ219" s="6"/>
      <c r="AKA219" s="6"/>
      <c r="AKB219" s="6"/>
      <c r="AKC219" s="6"/>
      <c r="AKD219" s="6"/>
      <c r="AKE219" s="6"/>
      <c r="AKF219" s="6"/>
      <c r="AKG219" s="6"/>
      <c r="AKH219" s="6"/>
      <c r="AKI219" s="6"/>
      <c r="AKJ219" s="6"/>
      <c r="AKK219" s="6"/>
      <c r="AKL219" s="6"/>
      <c r="AKM219" s="6"/>
      <c r="AKN219" s="6"/>
      <c r="AKO219" s="6"/>
      <c r="AKP219" s="6"/>
      <c r="AKQ219" s="6"/>
      <c r="AKR219" s="6"/>
      <c r="AKS219" s="6"/>
      <c r="AKT219" s="6"/>
      <c r="AKU219" s="6"/>
      <c r="AKV219" s="6"/>
      <c r="AKW219" s="6"/>
      <c r="AKX219" s="6"/>
      <c r="AKY219" s="6"/>
      <c r="AKZ219" s="6"/>
      <c r="ALA219" s="6"/>
      <c r="ALB219" s="6"/>
      <c r="ALC219" s="6"/>
      <c r="ALD219" s="6"/>
      <c r="ALE219" s="6"/>
      <c r="ALF219" s="6"/>
      <c r="ALG219" s="6"/>
      <c r="ALH219" s="6"/>
      <c r="ALI219" s="6"/>
      <c r="ALJ219" s="6"/>
      <c r="ALK219" s="6"/>
      <c r="ALL219" s="6"/>
      <c r="ALM219" s="6"/>
      <c r="ALN219" s="6"/>
      <c r="ALO219" s="6"/>
      <c r="ALP219" s="6"/>
      <c r="ALQ219" s="6"/>
      <c r="ALR219" s="6"/>
      <c r="ALS219" s="6"/>
      <c r="ALT219" s="6"/>
      <c r="ALU219" s="6"/>
      <c r="ALV219" s="6"/>
      <c r="ALW219" s="6"/>
      <c r="ALX219" s="6"/>
      <c r="ALY219" s="6"/>
      <c r="ALZ219" s="6"/>
      <c r="AMA219" s="6"/>
      <c r="AMB219" s="6"/>
      <c r="AMC219" s="6"/>
      <c r="AMD219" s="6"/>
      <c r="AME219" s="6"/>
      <c r="AMF219" s="6"/>
      <c r="AMG219" s="6"/>
      <c r="AMH219" s="6"/>
      <c r="AMI219" s="6"/>
      <c r="AMJ219" s="6"/>
      <c r="AMK219" s="6"/>
      <c r="AML219" s="6"/>
      <c r="AMM219" s="6"/>
      <c r="AMN219" s="6"/>
      <c r="AMO219" s="6"/>
      <c r="AMP219" s="6"/>
      <c r="AMQ219" s="6"/>
      <c r="AMR219" s="6"/>
      <c r="AMS219" s="6"/>
      <c r="AMT219" s="6"/>
      <c r="AMU219" s="6"/>
      <c r="AMV219" s="6"/>
      <c r="AMW219" s="6"/>
      <c r="AMX219" s="6"/>
      <c r="AMY219" s="6"/>
      <c r="AMZ219" s="6"/>
      <c r="ANA219" s="6"/>
      <c r="ANB219" s="6"/>
      <c r="ANC219" s="6"/>
      <c r="AND219" s="6"/>
      <c r="ANE219" s="6"/>
      <c r="ANF219" s="6"/>
      <c r="ANG219" s="6"/>
      <c r="ANH219" s="6"/>
      <c r="ANI219" s="6"/>
      <c r="ANJ219" s="6"/>
      <c r="ANK219" s="6"/>
      <c r="ANL219" s="6"/>
      <c r="ANM219" s="6"/>
      <c r="ANN219" s="6"/>
      <c r="ANO219" s="6"/>
      <c r="ANP219" s="6"/>
      <c r="ANQ219" s="6"/>
      <c r="ANR219" s="6"/>
      <c r="ANS219" s="6"/>
      <c r="ANT219" s="6"/>
      <c r="ANU219" s="6"/>
      <c r="ANV219" s="6"/>
      <c r="ANW219" s="6"/>
      <c r="ANX219" s="6"/>
      <c r="ANY219" s="6"/>
      <c r="ANZ219" s="6"/>
      <c r="AOA219" s="6"/>
      <c r="AOB219" s="6"/>
      <c r="AOC219" s="6"/>
      <c r="AOD219" s="6"/>
      <c r="AOE219" s="6"/>
      <c r="AOF219" s="6"/>
      <c r="AOG219" s="6"/>
      <c r="AOH219" s="6"/>
      <c r="AOI219" s="6"/>
      <c r="AOJ219" s="6"/>
      <c r="AOK219" s="6"/>
      <c r="AOL219" s="6"/>
      <c r="AOM219" s="6"/>
      <c r="AON219" s="6"/>
      <c r="AOO219" s="6"/>
      <c r="AOP219" s="6"/>
      <c r="AOQ219" s="6"/>
      <c r="AOR219" s="6"/>
      <c r="AOS219" s="6"/>
      <c r="AOT219" s="6"/>
      <c r="AOU219" s="6"/>
      <c r="AOV219" s="6"/>
      <c r="AOW219" s="6"/>
      <c r="AOX219" s="6"/>
      <c r="AOY219" s="6"/>
      <c r="AOZ219" s="6"/>
      <c r="APA219" s="6"/>
      <c r="APB219" s="6"/>
      <c r="APC219" s="6"/>
      <c r="APD219" s="6"/>
      <c r="APE219" s="6"/>
      <c r="APF219" s="6"/>
      <c r="APG219" s="6"/>
      <c r="APH219" s="6"/>
      <c r="API219" s="6"/>
      <c r="APJ219" s="6"/>
      <c r="APK219" s="6"/>
      <c r="APL219" s="6"/>
      <c r="APM219" s="6"/>
      <c r="APN219" s="6"/>
      <c r="APO219" s="6"/>
      <c r="APP219" s="6"/>
      <c r="APQ219" s="6"/>
      <c r="APR219" s="6"/>
      <c r="APS219" s="6"/>
      <c r="APT219" s="6"/>
      <c r="APU219" s="6"/>
      <c r="APV219" s="6"/>
      <c r="APW219" s="6"/>
      <c r="APX219" s="6"/>
      <c r="APY219" s="6"/>
      <c r="APZ219" s="6"/>
      <c r="AQA219" s="6"/>
      <c r="AQB219" s="6"/>
      <c r="AQC219" s="6"/>
      <c r="AQD219" s="6"/>
      <c r="AQE219" s="6"/>
      <c r="AQF219" s="6"/>
      <c r="AQG219" s="6"/>
      <c r="AQH219" s="6"/>
      <c r="AQI219" s="6"/>
      <c r="AQJ219" s="6"/>
      <c r="AQK219" s="6"/>
      <c r="AQL219" s="6"/>
      <c r="AQM219" s="6"/>
      <c r="AQN219" s="6"/>
      <c r="AQO219" s="6"/>
      <c r="AQP219" s="6"/>
      <c r="AQQ219" s="6"/>
      <c r="AQR219" s="6"/>
      <c r="AQS219" s="6"/>
      <c r="AQT219" s="6"/>
      <c r="AQU219" s="6"/>
      <c r="AQV219" s="6"/>
      <c r="AQW219" s="6"/>
      <c r="AQX219" s="6"/>
      <c r="AQY219" s="6"/>
      <c r="AQZ219" s="6"/>
      <c r="ARA219" s="6"/>
      <c r="ARB219" s="6"/>
      <c r="ARC219" s="6"/>
      <c r="ARD219" s="6"/>
      <c r="ARE219" s="6"/>
      <c r="ARF219" s="6"/>
      <c r="ARG219" s="6"/>
      <c r="ARH219" s="6"/>
      <c r="ARI219" s="6"/>
      <c r="ARJ219" s="6"/>
      <c r="ARK219" s="6"/>
      <c r="ARL219" s="6"/>
      <c r="ARM219" s="6"/>
      <c r="ARN219" s="6"/>
      <c r="ARO219" s="6"/>
      <c r="ARP219" s="6"/>
      <c r="ARQ219" s="6"/>
      <c r="ARR219" s="6"/>
      <c r="ARS219" s="6"/>
      <c r="ART219" s="6"/>
      <c r="ARU219" s="6"/>
      <c r="ARV219" s="6"/>
      <c r="ARW219" s="6"/>
      <c r="ARX219" s="6"/>
      <c r="ARY219" s="6"/>
      <c r="ARZ219" s="6"/>
      <c r="ASA219" s="6"/>
      <c r="ASB219" s="6"/>
      <c r="ASC219" s="6"/>
      <c r="ASD219" s="6"/>
      <c r="ASE219" s="6"/>
      <c r="ASF219" s="6"/>
      <c r="ASG219" s="6"/>
      <c r="ASH219" s="6"/>
      <c r="ASI219" s="6"/>
      <c r="ASJ219" s="6"/>
      <c r="ASK219" s="6"/>
      <c r="ASL219" s="6"/>
      <c r="ASM219" s="6"/>
      <c r="ASN219" s="6"/>
      <c r="ASO219" s="6"/>
      <c r="ASP219" s="6"/>
      <c r="ASQ219" s="6"/>
      <c r="ASR219" s="6"/>
      <c r="ASS219" s="6"/>
      <c r="AST219" s="6"/>
      <c r="ASU219" s="6"/>
      <c r="ASV219" s="6"/>
      <c r="ASW219" s="6"/>
      <c r="ASX219" s="6"/>
      <c r="ASY219" s="6"/>
      <c r="ASZ219" s="6"/>
      <c r="ATA219" s="6"/>
      <c r="ATB219" s="6"/>
      <c r="ATC219" s="6"/>
      <c r="ATD219" s="6"/>
      <c r="ATE219" s="6"/>
      <c r="ATF219" s="6"/>
      <c r="ATG219" s="6"/>
      <c r="ATH219" s="6"/>
      <c r="ATI219" s="6"/>
      <c r="ATJ219" s="6"/>
      <c r="ATK219" s="6"/>
      <c r="ATL219" s="6"/>
      <c r="ATM219" s="6"/>
      <c r="ATN219" s="6"/>
      <c r="ATO219" s="6"/>
      <c r="ATP219" s="6"/>
      <c r="ATQ219" s="6"/>
      <c r="ATR219" s="6"/>
      <c r="ATS219" s="6"/>
      <c r="ATT219" s="6"/>
      <c r="ATU219" s="6"/>
      <c r="ATV219" s="6"/>
      <c r="ATW219" s="6"/>
      <c r="ATX219" s="6"/>
      <c r="ATY219" s="6"/>
      <c r="ATZ219" s="6"/>
      <c r="AUA219" s="6"/>
      <c r="AUB219" s="6"/>
      <c r="AUC219" s="6"/>
      <c r="AUD219" s="6"/>
      <c r="AUE219" s="6"/>
      <c r="AUF219" s="6"/>
      <c r="AUG219" s="6"/>
      <c r="AUH219" s="6"/>
      <c r="AUI219" s="6"/>
      <c r="AUJ219" s="6"/>
      <c r="AUK219" s="6"/>
      <c r="AUL219" s="6"/>
      <c r="AUM219" s="6"/>
      <c r="AUN219" s="6"/>
      <c r="AUO219" s="6"/>
      <c r="AUP219" s="6"/>
      <c r="AUQ219" s="6"/>
      <c r="AUR219" s="6"/>
      <c r="AUS219" s="6"/>
      <c r="AUT219" s="6"/>
      <c r="AUU219" s="6"/>
      <c r="AUV219" s="6"/>
      <c r="AUW219" s="6"/>
      <c r="AUX219" s="6"/>
      <c r="AUY219" s="6"/>
      <c r="AUZ219" s="6"/>
      <c r="AVA219" s="6"/>
      <c r="AVB219" s="6"/>
      <c r="AVC219" s="6"/>
      <c r="AVD219" s="6"/>
      <c r="AVE219" s="6"/>
      <c r="AVF219" s="6"/>
      <c r="AVG219" s="6"/>
      <c r="AVH219" s="6"/>
      <c r="AVI219" s="6"/>
      <c r="AVJ219" s="6"/>
      <c r="AVK219" s="6"/>
      <c r="AVL219" s="6"/>
      <c r="AVM219" s="6"/>
      <c r="AVN219" s="6"/>
      <c r="AVO219" s="6"/>
      <c r="AVP219" s="6"/>
      <c r="AVQ219" s="6"/>
      <c r="AVR219" s="6"/>
      <c r="AVS219" s="6"/>
      <c r="AVT219" s="6"/>
      <c r="AVU219" s="6"/>
      <c r="AVV219" s="6"/>
      <c r="AVW219" s="6"/>
      <c r="AVX219" s="6"/>
      <c r="AVY219" s="6"/>
      <c r="AVZ219" s="6"/>
      <c r="AWA219" s="6"/>
      <c r="AWB219" s="6"/>
      <c r="AWC219" s="6"/>
      <c r="AWD219" s="6"/>
      <c r="AWE219" s="6"/>
      <c r="AWF219" s="6"/>
      <c r="AWG219" s="6"/>
      <c r="AWH219" s="6"/>
      <c r="AWI219" s="6"/>
      <c r="AWJ219" s="6"/>
      <c r="AWK219" s="6"/>
      <c r="AWL219" s="6"/>
      <c r="AWM219" s="6"/>
      <c r="AWN219" s="6"/>
      <c r="AWO219" s="6"/>
      <c r="AWP219" s="6"/>
      <c r="AWQ219" s="6"/>
      <c r="AWR219" s="6"/>
      <c r="AWS219" s="6"/>
      <c r="AWT219" s="6"/>
      <c r="AWU219" s="6"/>
      <c r="AWV219" s="6"/>
      <c r="AWW219" s="6"/>
      <c r="AWX219" s="6"/>
      <c r="AWY219" s="6"/>
      <c r="AWZ219" s="6"/>
      <c r="AXA219" s="6"/>
      <c r="AXB219" s="6"/>
      <c r="AXC219" s="6"/>
      <c r="AXD219" s="6"/>
      <c r="AXE219" s="6"/>
      <c r="AXF219" s="6"/>
      <c r="AXG219" s="6"/>
      <c r="AXH219" s="6"/>
      <c r="AXI219" s="6"/>
      <c r="AXJ219" s="6"/>
      <c r="AXK219" s="6"/>
      <c r="AXL219" s="6"/>
      <c r="AXM219" s="6"/>
      <c r="AXN219" s="6"/>
      <c r="AXO219" s="6"/>
      <c r="AXP219" s="6"/>
      <c r="AXQ219" s="6"/>
      <c r="AXR219" s="6"/>
      <c r="AXS219" s="6"/>
      <c r="AXT219" s="6"/>
      <c r="AXU219" s="6"/>
      <c r="AXV219" s="6"/>
      <c r="AXW219" s="6"/>
      <c r="AXX219" s="6"/>
      <c r="AXY219" s="6"/>
      <c r="AXZ219" s="6"/>
      <c r="AYA219" s="6"/>
      <c r="AYB219" s="6"/>
      <c r="AYC219" s="6"/>
      <c r="AYD219" s="6"/>
      <c r="AYE219" s="6"/>
      <c r="AYF219" s="6"/>
      <c r="AYG219" s="6"/>
      <c r="AYH219" s="6"/>
      <c r="AYI219" s="6"/>
      <c r="AYJ219" s="6"/>
      <c r="AYK219" s="6"/>
      <c r="AYL219" s="6"/>
      <c r="AYM219" s="6"/>
      <c r="AYN219" s="6"/>
      <c r="AYO219" s="6"/>
      <c r="AYP219" s="6"/>
      <c r="AYQ219" s="6"/>
      <c r="AYR219" s="6"/>
      <c r="AYS219" s="6"/>
      <c r="AYT219" s="6"/>
      <c r="AYU219" s="6"/>
      <c r="AYV219" s="6"/>
      <c r="AYW219" s="6"/>
      <c r="AYX219" s="6"/>
      <c r="AYY219" s="6"/>
      <c r="AYZ219" s="6"/>
      <c r="AZA219" s="6"/>
      <c r="AZB219" s="6"/>
      <c r="AZC219" s="6"/>
      <c r="AZD219" s="6"/>
      <c r="AZE219" s="6"/>
      <c r="AZF219" s="6"/>
      <c r="AZG219" s="6"/>
      <c r="AZH219" s="6"/>
      <c r="AZI219" s="6"/>
      <c r="AZJ219" s="6"/>
      <c r="AZK219" s="6"/>
      <c r="AZL219" s="6"/>
      <c r="AZM219" s="6"/>
      <c r="AZN219" s="6"/>
      <c r="AZO219" s="6"/>
      <c r="AZP219" s="6"/>
      <c r="AZQ219" s="6"/>
      <c r="AZR219" s="6"/>
      <c r="AZS219" s="6"/>
      <c r="AZT219" s="6"/>
      <c r="AZU219" s="6"/>
      <c r="AZV219" s="6"/>
      <c r="AZW219" s="6"/>
      <c r="AZX219" s="6"/>
      <c r="AZY219" s="6"/>
      <c r="AZZ219" s="6"/>
      <c r="BAA219" s="6"/>
      <c r="BAB219" s="6"/>
      <c r="BAC219" s="6"/>
      <c r="BAD219" s="6"/>
      <c r="BAE219" s="6"/>
      <c r="BAF219" s="6"/>
      <c r="BAG219" s="6"/>
      <c r="BAH219" s="6"/>
      <c r="BAI219" s="6"/>
      <c r="BAJ219" s="6"/>
      <c r="BAK219" s="6"/>
      <c r="BAL219" s="6"/>
      <c r="BAM219" s="6"/>
      <c r="BAN219" s="6"/>
      <c r="BAO219" s="6"/>
      <c r="BAP219" s="6"/>
      <c r="BAQ219" s="6"/>
      <c r="BAR219" s="6"/>
      <c r="BAS219" s="6"/>
      <c r="BAT219" s="6"/>
      <c r="BAU219" s="6"/>
      <c r="BAV219" s="6"/>
      <c r="BAW219" s="6"/>
      <c r="BAX219" s="6"/>
      <c r="BAY219" s="6"/>
      <c r="BAZ219" s="6"/>
      <c r="BBA219" s="6"/>
      <c r="BBB219" s="6"/>
      <c r="BBC219" s="6"/>
      <c r="BBD219" s="6"/>
      <c r="BBE219" s="6"/>
      <c r="BBF219" s="6"/>
      <c r="BBG219" s="6"/>
      <c r="BBH219" s="6"/>
      <c r="BBI219" s="6"/>
      <c r="BBJ219" s="6"/>
      <c r="BBK219" s="6"/>
      <c r="BBL219" s="6"/>
      <c r="BBM219" s="6"/>
      <c r="BBN219" s="6"/>
      <c r="BBO219" s="6"/>
      <c r="BBP219" s="6"/>
      <c r="BBQ219" s="6"/>
      <c r="BBR219" s="6"/>
      <c r="BBS219" s="6"/>
      <c r="BBT219" s="6"/>
      <c r="BBU219" s="6"/>
      <c r="BBV219" s="6"/>
      <c r="BBW219" s="6"/>
      <c r="BBX219" s="6"/>
      <c r="BBY219" s="6"/>
      <c r="BBZ219" s="6"/>
      <c r="BCA219" s="6"/>
      <c r="BCB219" s="6"/>
      <c r="BCC219" s="6"/>
      <c r="BCD219" s="6"/>
      <c r="BCE219" s="6"/>
      <c r="BCF219" s="6"/>
      <c r="BCG219" s="6"/>
      <c r="BCH219" s="6"/>
      <c r="BCI219" s="6"/>
      <c r="BCJ219" s="6"/>
      <c r="BCK219" s="6"/>
      <c r="BCL219" s="6"/>
      <c r="BCM219" s="6"/>
      <c r="BCN219" s="6"/>
      <c r="BCO219" s="6"/>
      <c r="BCP219" s="6"/>
      <c r="BCQ219" s="6"/>
      <c r="BCR219" s="6"/>
      <c r="BCS219" s="6"/>
      <c r="BCT219" s="6"/>
      <c r="BCU219" s="6"/>
      <c r="BCV219" s="6"/>
      <c r="BCW219" s="6"/>
      <c r="BCX219" s="6"/>
      <c r="BCY219" s="6"/>
      <c r="BCZ219" s="6"/>
      <c r="BDA219" s="6"/>
      <c r="BDB219" s="6"/>
      <c r="BDC219" s="6"/>
      <c r="BDD219" s="6"/>
      <c r="BDE219" s="6"/>
      <c r="BDF219" s="6"/>
      <c r="BDG219" s="6"/>
      <c r="BDH219" s="6"/>
      <c r="BDI219" s="6"/>
      <c r="BDJ219" s="6"/>
      <c r="BDK219" s="6"/>
      <c r="BDL219" s="6"/>
      <c r="BDM219" s="6"/>
      <c r="BDN219" s="6"/>
      <c r="BDO219" s="6"/>
      <c r="BDP219" s="6"/>
      <c r="BDQ219" s="6"/>
      <c r="BDR219" s="6"/>
      <c r="BDS219" s="6"/>
      <c r="BDT219" s="6"/>
      <c r="BDU219" s="6"/>
    </row>
    <row r="220" spans="1:1477" s="6" customFormat="1" ht="24" customHeight="1" thickTop="1">
      <c r="B220" s="263" t="s">
        <v>38</v>
      </c>
      <c r="C220" s="264"/>
      <c r="D220" s="265"/>
      <c r="E220" s="119"/>
      <c r="F220" s="118"/>
      <c r="G220" s="112">
        <f t="shared" ref="G220:L220" si="102">SUM(G205,G219)</f>
        <v>25</v>
      </c>
      <c r="H220" s="117">
        <f t="shared" si="102"/>
        <v>40</v>
      </c>
      <c r="I220" s="117">
        <f t="shared" si="102"/>
        <v>106</v>
      </c>
      <c r="J220" s="117">
        <f t="shared" si="102"/>
        <v>8812</v>
      </c>
      <c r="K220" s="117">
        <f t="shared" si="102"/>
        <v>12038</v>
      </c>
      <c r="L220" s="117">
        <f t="shared" si="102"/>
        <v>11420</v>
      </c>
      <c r="M220" s="142">
        <f>IF(G220=0,0,N220/G220)</f>
        <v>1</v>
      </c>
      <c r="N220" s="117">
        <f t="shared" ref="N220:AC220" si="103">SUM(N205,N219)</f>
        <v>25</v>
      </c>
      <c r="O220" s="117">
        <f t="shared" si="103"/>
        <v>618</v>
      </c>
      <c r="P220" s="120">
        <f t="shared" si="103"/>
        <v>2</v>
      </c>
      <c r="Q220" s="120">
        <f t="shared" si="103"/>
        <v>0</v>
      </c>
      <c r="R220" s="117">
        <f t="shared" si="103"/>
        <v>2634</v>
      </c>
      <c r="S220" s="117">
        <f t="shared" si="103"/>
        <v>592</v>
      </c>
      <c r="T220" s="121">
        <f t="shared" si="103"/>
        <v>398017021</v>
      </c>
      <c r="U220" s="121">
        <f t="shared" si="103"/>
        <v>2054813</v>
      </c>
      <c r="V220" s="121">
        <f t="shared" si="103"/>
        <v>395962209</v>
      </c>
      <c r="W220" s="121">
        <f t="shared" si="103"/>
        <v>423923144</v>
      </c>
      <c r="X220" s="121">
        <f t="shared" si="103"/>
        <v>424056395</v>
      </c>
      <c r="Y220" s="121">
        <f t="shared" si="103"/>
        <v>-48398</v>
      </c>
      <c r="Z220" s="121">
        <f t="shared" si="103"/>
        <v>2325160</v>
      </c>
      <c r="AA220" s="121">
        <f t="shared" si="103"/>
        <v>2276762</v>
      </c>
      <c r="AB220" s="121">
        <f t="shared" si="103"/>
        <v>426333157</v>
      </c>
      <c r="AC220" s="121">
        <f t="shared" si="103"/>
        <v>423540129</v>
      </c>
      <c r="AD220" s="142">
        <f>IF(G220=0,0,AE220/G220)</f>
        <v>0.92</v>
      </c>
      <c r="AE220" s="146">
        <f t="shared" ref="AE220:CM220" si="104">SUM(AE205,AE219)</f>
        <v>23</v>
      </c>
      <c r="AF220" s="121">
        <f t="shared" si="104"/>
        <v>3681969</v>
      </c>
      <c r="AG220" s="121">
        <f t="shared" si="104"/>
        <v>25906122</v>
      </c>
      <c r="AH220" s="122">
        <f t="shared" si="104"/>
        <v>1815</v>
      </c>
      <c r="AI220" s="122">
        <f t="shared" si="104"/>
        <v>775</v>
      </c>
      <c r="AJ220" s="122">
        <f t="shared" si="104"/>
        <v>0</v>
      </c>
      <c r="AK220" s="122">
        <f t="shared" si="104"/>
        <v>389</v>
      </c>
      <c r="AL220" s="121">
        <f t="shared" si="104"/>
        <v>9730464</v>
      </c>
      <c r="AM220" s="121">
        <f t="shared" si="104"/>
        <v>703249</v>
      </c>
      <c r="AN220" s="122">
        <f t="shared" si="104"/>
        <v>15</v>
      </c>
      <c r="AO220" s="122">
        <f t="shared" si="104"/>
        <v>72</v>
      </c>
      <c r="AP220" s="121">
        <f t="shared" si="104"/>
        <v>5968535</v>
      </c>
      <c r="AQ220" s="121">
        <f t="shared" si="104"/>
        <v>1011101</v>
      </c>
      <c r="AR220" s="122">
        <f t="shared" si="104"/>
        <v>0</v>
      </c>
      <c r="AS220" s="122">
        <f t="shared" si="104"/>
        <v>0</v>
      </c>
      <c r="AT220" s="121">
        <f t="shared" si="104"/>
        <v>82224</v>
      </c>
      <c r="AU220" s="121">
        <f t="shared" si="104"/>
        <v>0</v>
      </c>
      <c r="AV220" s="122">
        <f t="shared" si="104"/>
        <v>0</v>
      </c>
      <c r="AW220" s="122">
        <f t="shared" si="104"/>
        <v>0</v>
      </c>
      <c r="AX220" s="121">
        <f t="shared" si="104"/>
        <v>0</v>
      </c>
      <c r="AY220" s="121">
        <f t="shared" si="104"/>
        <v>0</v>
      </c>
      <c r="AZ220" s="122">
        <f t="shared" si="104"/>
        <v>0</v>
      </c>
      <c r="BA220" s="122">
        <f t="shared" si="104"/>
        <v>0</v>
      </c>
      <c r="BB220" s="121">
        <f t="shared" si="104"/>
        <v>0</v>
      </c>
      <c r="BC220" s="121">
        <f t="shared" si="104"/>
        <v>0</v>
      </c>
      <c r="BD220" s="122">
        <f t="shared" si="104"/>
        <v>29</v>
      </c>
      <c r="BE220" s="122">
        <f t="shared" si="104"/>
        <v>72</v>
      </c>
      <c r="BF220" s="121">
        <f t="shared" si="104"/>
        <v>5243846</v>
      </c>
      <c r="BG220" s="121">
        <f t="shared" si="104"/>
        <v>721885</v>
      </c>
      <c r="BH220" s="122">
        <f t="shared" si="104"/>
        <v>10</v>
      </c>
      <c r="BI220" s="122">
        <f t="shared" si="104"/>
        <v>0</v>
      </c>
      <c r="BJ220" s="121">
        <f t="shared" si="104"/>
        <v>895125</v>
      </c>
      <c r="BK220" s="121">
        <f t="shared" si="104"/>
        <v>335970</v>
      </c>
      <c r="BL220" s="122">
        <f t="shared" si="104"/>
        <v>0</v>
      </c>
      <c r="BM220" s="122">
        <f t="shared" si="104"/>
        <v>0</v>
      </c>
      <c r="BN220" s="121">
        <f t="shared" si="104"/>
        <v>0</v>
      </c>
      <c r="BO220" s="121">
        <f t="shared" si="104"/>
        <v>0</v>
      </c>
      <c r="BP220" s="122">
        <f t="shared" si="104"/>
        <v>255</v>
      </c>
      <c r="BQ220" s="122">
        <f t="shared" si="104"/>
        <v>0</v>
      </c>
      <c r="BR220" s="121">
        <f t="shared" si="104"/>
        <v>736177</v>
      </c>
      <c r="BS220" s="121">
        <f t="shared" si="104"/>
        <v>368484</v>
      </c>
      <c r="BT220" s="122">
        <f t="shared" si="104"/>
        <v>0</v>
      </c>
      <c r="BU220" s="122">
        <f t="shared" si="104"/>
        <v>0</v>
      </c>
      <c r="BV220" s="121">
        <f t="shared" si="104"/>
        <v>0</v>
      </c>
      <c r="BW220" s="121">
        <f t="shared" si="104"/>
        <v>0</v>
      </c>
      <c r="BX220" s="122">
        <f t="shared" si="104"/>
        <v>0</v>
      </c>
      <c r="BY220" s="122">
        <f t="shared" si="104"/>
        <v>174</v>
      </c>
      <c r="BZ220" s="121">
        <f t="shared" si="104"/>
        <v>457795</v>
      </c>
      <c r="CA220" s="121">
        <f t="shared" si="104"/>
        <v>451154</v>
      </c>
      <c r="CB220" s="122">
        <f t="shared" si="104"/>
        <v>0</v>
      </c>
      <c r="CC220" s="122">
        <f t="shared" si="104"/>
        <v>0</v>
      </c>
      <c r="CD220" s="121">
        <f t="shared" si="104"/>
        <v>0</v>
      </c>
      <c r="CE220" s="121">
        <f t="shared" si="104"/>
        <v>0</v>
      </c>
      <c r="CF220" s="122">
        <f t="shared" si="104"/>
        <v>0</v>
      </c>
      <c r="CG220" s="122">
        <f t="shared" si="104"/>
        <v>0</v>
      </c>
      <c r="CH220" s="121">
        <f t="shared" si="104"/>
        <v>-1522120</v>
      </c>
      <c r="CI220" s="121">
        <f t="shared" si="104"/>
        <v>0</v>
      </c>
      <c r="CJ220" s="122">
        <f t="shared" si="104"/>
        <v>309</v>
      </c>
      <c r="CK220" s="122">
        <f t="shared" si="104"/>
        <v>707</v>
      </c>
      <c r="CL220" s="121">
        <f t="shared" si="104"/>
        <v>21592047</v>
      </c>
      <c r="CM220" s="121">
        <f t="shared" si="104"/>
        <v>3591843</v>
      </c>
      <c r="CN220" s="123"/>
      <c r="CO220" s="123"/>
      <c r="CP220" s="123"/>
      <c r="CQ220" s="123"/>
      <c r="CR220" s="123"/>
      <c r="CS220" s="123"/>
      <c r="CT220" s="119"/>
      <c r="CU220" s="118"/>
      <c r="CV220" s="118"/>
      <c r="CW220" s="119"/>
      <c r="CX220" s="119"/>
      <c r="CY220" s="118"/>
      <c r="CZ220" s="118"/>
      <c r="DA220" s="118"/>
      <c r="DB220" s="121"/>
      <c r="DC220" s="123"/>
      <c r="DD220" s="116"/>
    </row>
    <row r="221" spans="1:1477" s="69" customFormat="1" ht="12" thickBot="1">
      <c r="B221" s="67"/>
      <c r="C221" s="67"/>
      <c r="D221" s="67"/>
      <c r="E221" s="68"/>
      <c r="F221" s="67"/>
      <c r="G221" s="67"/>
      <c r="H221" s="187"/>
      <c r="M221" s="186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86" t="str">
        <f>IF(C221="","",IF(V221=0,0,AC221/V221))</f>
        <v/>
      </c>
      <c r="AE221" s="69" t="str">
        <f>IF(C221="","",IF(AD221 &lt;=1.1,1,0))</f>
        <v/>
      </c>
      <c r="AF221" s="188"/>
      <c r="AG221" s="188"/>
      <c r="AL221" s="80"/>
      <c r="AM221" s="80"/>
      <c r="AP221" s="80"/>
      <c r="AQ221" s="80"/>
      <c r="AT221" s="80"/>
      <c r="AU221" s="80"/>
      <c r="AX221" s="80"/>
      <c r="AY221" s="80"/>
      <c r="BB221" s="80"/>
      <c r="BC221" s="80"/>
      <c r="BF221" s="80"/>
      <c r="BG221" s="80"/>
      <c r="BJ221" s="80"/>
      <c r="BK221" s="80"/>
      <c r="BN221" s="80"/>
      <c r="BO221" s="80"/>
      <c r="BR221" s="80"/>
      <c r="BS221" s="80"/>
      <c r="BV221" s="80"/>
      <c r="BW221" s="80"/>
      <c r="BZ221" s="80"/>
      <c r="CA221" s="80"/>
      <c r="CD221" s="80"/>
      <c r="CE221" s="80"/>
      <c r="CH221" s="80"/>
      <c r="CI221" s="80"/>
      <c r="CL221" s="80"/>
      <c r="CM221" s="80"/>
      <c r="CN221" s="67"/>
      <c r="CO221" s="67"/>
      <c r="CP221" s="67"/>
      <c r="CQ221" s="67"/>
      <c r="CR221" s="67"/>
      <c r="CS221" s="67"/>
      <c r="CT221" s="68"/>
      <c r="CU221" s="67"/>
      <c r="CV221" s="67"/>
      <c r="CW221" s="68"/>
      <c r="CX221" s="68"/>
      <c r="CY221" s="67"/>
      <c r="CZ221" s="67"/>
      <c r="DA221" s="67"/>
      <c r="DB221" s="81"/>
      <c r="DC221" s="67"/>
      <c r="DD221" s="67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</row>
    <row r="222" spans="1:1477" s="6" customFormat="1" ht="24" customHeight="1" thickTop="1">
      <c r="A222" s="196"/>
      <c r="B222" s="266" t="s">
        <v>798</v>
      </c>
      <c r="C222" s="267"/>
      <c r="D222" s="268"/>
      <c r="E222" s="199"/>
      <c r="F222" s="201"/>
      <c r="G222" s="159" t="str">
        <f>IF(C221="","",ROWS(B221:B221)-1)</f>
        <v/>
      </c>
      <c r="H222" s="202">
        <f>SUM(H221:H221)</f>
        <v>0</v>
      </c>
      <c r="I222" s="202">
        <f>SUM(I221:I221)</f>
        <v>0</v>
      </c>
      <c r="J222" s="203">
        <f>SUM(J221:J221)</f>
        <v>0</v>
      </c>
      <c r="K222" s="202">
        <f>SUM(K221:K221)</f>
        <v>0</v>
      </c>
      <c r="L222" s="202">
        <f>SUM(L221:L221)</f>
        <v>0</v>
      </c>
      <c r="M222" s="204">
        <f>IF(G222="",0,N222/G222)</f>
        <v>0</v>
      </c>
      <c r="N222" s="202">
        <f t="shared" ref="N222:AC222" si="105">SUM(N221:N221)</f>
        <v>0</v>
      </c>
      <c r="O222" s="202">
        <f t="shared" si="105"/>
        <v>0</v>
      </c>
      <c r="P222" s="205">
        <f t="shared" si="105"/>
        <v>0</v>
      </c>
      <c r="Q222" s="205">
        <f t="shared" si="105"/>
        <v>0</v>
      </c>
      <c r="R222" s="202">
        <f t="shared" si="105"/>
        <v>0</v>
      </c>
      <c r="S222" s="202">
        <f t="shared" si="105"/>
        <v>0</v>
      </c>
      <c r="T222" s="206">
        <f t="shared" si="105"/>
        <v>0</v>
      </c>
      <c r="U222" s="206">
        <f t="shared" si="105"/>
        <v>0</v>
      </c>
      <c r="V222" s="206">
        <f t="shared" si="105"/>
        <v>0</v>
      </c>
      <c r="W222" s="206">
        <f t="shared" si="105"/>
        <v>0</v>
      </c>
      <c r="X222" s="206">
        <f t="shared" si="105"/>
        <v>0</v>
      </c>
      <c r="Y222" s="206">
        <f t="shared" si="105"/>
        <v>0</v>
      </c>
      <c r="Z222" s="206">
        <f t="shared" si="105"/>
        <v>0</v>
      </c>
      <c r="AA222" s="206">
        <f t="shared" si="105"/>
        <v>0</v>
      </c>
      <c r="AB222" s="206">
        <f t="shared" si="105"/>
        <v>0</v>
      </c>
      <c r="AC222" s="206">
        <f t="shared" si="105"/>
        <v>0</v>
      </c>
      <c r="AD222" s="204">
        <v>0</v>
      </c>
      <c r="AE222" s="207">
        <f t="shared" ref="AE222:BJ222" si="106">SUM(AE221:AE221)</f>
        <v>0</v>
      </c>
      <c r="AF222" s="206">
        <f t="shared" si="106"/>
        <v>0</v>
      </c>
      <c r="AG222" s="206">
        <f t="shared" si="106"/>
        <v>0</v>
      </c>
      <c r="AH222" s="207">
        <f t="shared" si="106"/>
        <v>0</v>
      </c>
      <c r="AI222" s="207">
        <f t="shared" si="106"/>
        <v>0</v>
      </c>
      <c r="AJ222" s="207">
        <f t="shared" si="106"/>
        <v>0</v>
      </c>
      <c r="AK222" s="207">
        <f t="shared" si="106"/>
        <v>0</v>
      </c>
      <c r="AL222" s="206">
        <f t="shared" si="106"/>
        <v>0</v>
      </c>
      <c r="AM222" s="206">
        <f t="shared" si="106"/>
        <v>0</v>
      </c>
      <c r="AN222" s="207">
        <f t="shared" si="106"/>
        <v>0</v>
      </c>
      <c r="AO222" s="207">
        <f t="shared" si="106"/>
        <v>0</v>
      </c>
      <c r="AP222" s="206">
        <f t="shared" si="106"/>
        <v>0</v>
      </c>
      <c r="AQ222" s="206">
        <f t="shared" si="106"/>
        <v>0</v>
      </c>
      <c r="AR222" s="208">
        <f t="shared" si="106"/>
        <v>0</v>
      </c>
      <c r="AS222" s="208">
        <f t="shared" si="106"/>
        <v>0</v>
      </c>
      <c r="AT222" s="206">
        <f t="shared" si="106"/>
        <v>0</v>
      </c>
      <c r="AU222" s="206">
        <f t="shared" si="106"/>
        <v>0</v>
      </c>
      <c r="AV222" s="208">
        <f t="shared" si="106"/>
        <v>0</v>
      </c>
      <c r="AW222" s="208">
        <f t="shared" si="106"/>
        <v>0</v>
      </c>
      <c r="AX222" s="206">
        <f t="shared" si="106"/>
        <v>0</v>
      </c>
      <c r="AY222" s="206">
        <f t="shared" si="106"/>
        <v>0</v>
      </c>
      <c r="AZ222" s="208">
        <f t="shared" si="106"/>
        <v>0</v>
      </c>
      <c r="BA222" s="208">
        <f t="shared" si="106"/>
        <v>0</v>
      </c>
      <c r="BB222" s="206">
        <f t="shared" si="106"/>
        <v>0</v>
      </c>
      <c r="BC222" s="206">
        <f t="shared" si="106"/>
        <v>0</v>
      </c>
      <c r="BD222" s="208">
        <f t="shared" si="106"/>
        <v>0</v>
      </c>
      <c r="BE222" s="208">
        <f t="shared" si="106"/>
        <v>0</v>
      </c>
      <c r="BF222" s="206">
        <f t="shared" si="106"/>
        <v>0</v>
      </c>
      <c r="BG222" s="206">
        <f t="shared" si="106"/>
        <v>0</v>
      </c>
      <c r="BH222" s="208">
        <f t="shared" si="106"/>
        <v>0</v>
      </c>
      <c r="BI222" s="208">
        <f t="shared" si="106"/>
        <v>0</v>
      </c>
      <c r="BJ222" s="206">
        <f t="shared" si="106"/>
        <v>0</v>
      </c>
      <c r="BK222" s="206">
        <f t="shared" ref="BK222:CM222" si="107">SUM(BK221:BK221)</f>
        <v>0</v>
      </c>
      <c r="BL222" s="208">
        <f t="shared" si="107"/>
        <v>0</v>
      </c>
      <c r="BM222" s="208">
        <f t="shared" si="107"/>
        <v>0</v>
      </c>
      <c r="BN222" s="206">
        <f t="shared" si="107"/>
        <v>0</v>
      </c>
      <c r="BO222" s="206">
        <f t="shared" si="107"/>
        <v>0</v>
      </c>
      <c r="BP222" s="208">
        <f t="shared" si="107"/>
        <v>0</v>
      </c>
      <c r="BQ222" s="208">
        <f t="shared" si="107"/>
        <v>0</v>
      </c>
      <c r="BR222" s="206">
        <f t="shared" si="107"/>
        <v>0</v>
      </c>
      <c r="BS222" s="206">
        <f t="shared" si="107"/>
        <v>0</v>
      </c>
      <c r="BT222" s="208">
        <f t="shared" si="107"/>
        <v>0</v>
      </c>
      <c r="BU222" s="208">
        <f t="shared" si="107"/>
        <v>0</v>
      </c>
      <c r="BV222" s="206">
        <f t="shared" si="107"/>
        <v>0</v>
      </c>
      <c r="BW222" s="206">
        <f t="shared" si="107"/>
        <v>0</v>
      </c>
      <c r="BX222" s="208">
        <f t="shared" si="107"/>
        <v>0</v>
      </c>
      <c r="BY222" s="208">
        <f t="shared" si="107"/>
        <v>0</v>
      </c>
      <c r="BZ222" s="206">
        <f t="shared" si="107"/>
        <v>0</v>
      </c>
      <c r="CA222" s="206">
        <f t="shared" si="107"/>
        <v>0</v>
      </c>
      <c r="CB222" s="208">
        <f t="shared" si="107"/>
        <v>0</v>
      </c>
      <c r="CC222" s="208">
        <f t="shared" si="107"/>
        <v>0</v>
      </c>
      <c r="CD222" s="206">
        <f t="shared" si="107"/>
        <v>0</v>
      </c>
      <c r="CE222" s="206">
        <f t="shared" si="107"/>
        <v>0</v>
      </c>
      <c r="CF222" s="208">
        <f t="shared" si="107"/>
        <v>0</v>
      </c>
      <c r="CG222" s="208">
        <f t="shared" si="107"/>
        <v>0</v>
      </c>
      <c r="CH222" s="206">
        <f t="shared" si="107"/>
        <v>0</v>
      </c>
      <c r="CI222" s="206">
        <f t="shared" si="107"/>
        <v>0</v>
      </c>
      <c r="CJ222" s="208">
        <f t="shared" si="107"/>
        <v>0</v>
      </c>
      <c r="CK222" s="208">
        <f t="shared" si="107"/>
        <v>0</v>
      </c>
      <c r="CL222" s="206">
        <f t="shared" si="107"/>
        <v>0</v>
      </c>
      <c r="CM222" s="206">
        <f t="shared" si="107"/>
        <v>0</v>
      </c>
      <c r="CN222" s="209"/>
      <c r="CO222" s="209"/>
      <c r="CP222" s="209"/>
      <c r="CQ222" s="209"/>
      <c r="CR222" s="209"/>
      <c r="CS222" s="209"/>
      <c r="CT222" s="199"/>
      <c r="CU222" s="201"/>
      <c r="CV222" s="201"/>
      <c r="CW222" s="199"/>
      <c r="CX222" s="199"/>
      <c r="CY222" s="201"/>
      <c r="CZ222" s="201"/>
      <c r="DA222" s="201"/>
      <c r="DB222" s="206"/>
      <c r="DC222" s="209"/>
      <c r="DD222" s="210"/>
    </row>
    <row r="223" spans="1:1477" s="69" customFormat="1">
      <c r="B223" s="158" t="s">
        <v>7</v>
      </c>
      <c r="C223" s="158" t="s">
        <v>421</v>
      </c>
      <c r="D223" s="158" t="s">
        <v>422</v>
      </c>
      <c r="E223" s="194">
        <v>43419</v>
      </c>
      <c r="F223" s="158" t="s">
        <v>727</v>
      </c>
      <c r="G223" s="158" t="s">
        <v>768</v>
      </c>
      <c r="H223" s="195">
        <v>3</v>
      </c>
      <c r="I223" s="132">
        <v>22</v>
      </c>
      <c r="J223" s="132">
        <v>928</v>
      </c>
      <c r="K223" s="132">
        <v>1578</v>
      </c>
      <c r="L223" s="132">
        <v>1578</v>
      </c>
      <c r="M223" s="192">
        <f>IF(J223 = 0,0,(L223-AH223-AI223)/J223)</f>
        <v>1.15625</v>
      </c>
      <c r="N223" s="69">
        <f>IF(G223&lt;&gt;"",IF(M223&lt;=1.2,1,0),0)</f>
        <v>1</v>
      </c>
      <c r="O223" s="132">
        <v>0</v>
      </c>
      <c r="P223" s="132">
        <v>0</v>
      </c>
      <c r="Q223" s="132">
        <v>0</v>
      </c>
      <c r="R223" s="132">
        <v>505</v>
      </c>
      <c r="S223" s="132">
        <v>145</v>
      </c>
      <c r="T223" s="191">
        <v>33928239</v>
      </c>
      <c r="U223" s="191">
        <v>150000</v>
      </c>
      <c r="V223" s="191">
        <v>33778239</v>
      </c>
      <c r="W223" s="191">
        <v>47651600</v>
      </c>
      <c r="X223" s="191">
        <v>47943952</v>
      </c>
      <c r="Y223" s="191">
        <v>0</v>
      </c>
      <c r="Z223" s="191">
        <v>0</v>
      </c>
      <c r="AA223" s="191">
        <v>0</v>
      </c>
      <c r="AB223" s="191">
        <v>47943952</v>
      </c>
      <c r="AC223" s="191">
        <v>47859737</v>
      </c>
      <c r="AD223" s="192">
        <f>IF(C223="","",IF(V223=0,0,AC223/V223))</f>
        <v>1.4168807616051269</v>
      </c>
      <c r="AE223" s="132">
        <f>IF(C223="","",IF(AD223 &lt;=1.1,1,0))</f>
        <v>0</v>
      </c>
      <c r="AF223" s="191">
        <v>-39220</v>
      </c>
      <c r="AG223" s="191">
        <v>13723361</v>
      </c>
      <c r="AH223" s="132">
        <v>337</v>
      </c>
      <c r="AI223" s="132">
        <v>168</v>
      </c>
      <c r="AJ223" s="132">
        <v>0</v>
      </c>
      <c r="AK223" s="132">
        <v>4</v>
      </c>
      <c r="AL223" s="80">
        <v>678065</v>
      </c>
      <c r="AM223" s="80">
        <v>0</v>
      </c>
      <c r="AN223" s="132">
        <v>0</v>
      </c>
      <c r="AO223" s="132">
        <v>0</v>
      </c>
      <c r="AP223" s="80">
        <v>444720</v>
      </c>
      <c r="AQ223" s="80">
        <v>0</v>
      </c>
      <c r="AR223" s="132">
        <v>0</v>
      </c>
      <c r="AS223" s="132">
        <v>0</v>
      </c>
      <c r="AT223" s="80">
        <v>1494</v>
      </c>
      <c r="AU223" s="80">
        <v>0</v>
      </c>
      <c r="AV223" s="132">
        <v>0</v>
      </c>
      <c r="AW223" s="132">
        <v>0</v>
      </c>
      <c r="AX223" s="80">
        <v>0</v>
      </c>
      <c r="AY223" s="80">
        <v>0</v>
      </c>
      <c r="AZ223" s="132">
        <v>0</v>
      </c>
      <c r="BA223" s="132">
        <v>0</v>
      </c>
      <c r="BB223" s="80">
        <v>0</v>
      </c>
      <c r="BC223" s="80">
        <v>0</v>
      </c>
      <c r="BD223" s="132">
        <v>0</v>
      </c>
      <c r="BE223" s="132">
        <v>140</v>
      </c>
      <c r="BF223" s="80">
        <v>11027592</v>
      </c>
      <c r="BG223" s="80">
        <v>0</v>
      </c>
      <c r="BH223" s="132">
        <v>0</v>
      </c>
      <c r="BI223" s="132">
        <v>0</v>
      </c>
      <c r="BJ223" s="80">
        <v>1427834</v>
      </c>
      <c r="BK223" s="80">
        <v>0</v>
      </c>
      <c r="BL223" s="132">
        <v>0</v>
      </c>
      <c r="BM223" s="132">
        <v>0</v>
      </c>
      <c r="BN223" s="80">
        <v>0</v>
      </c>
      <c r="BO223" s="80">
        <v>0</v>
      </c>
      <c r="BP223" s="132">
        <v>92</v>
      </c>
      <c r="BQ223" s="132">
        <v>1</v>
      </c>
      <c r="BR223" s="80">
        <v>75513</v>
      </c>
      <c r="BS223" s="80">
        <v>0</v>
      </c>
      <c r="BT223" s="132">
        <v>0</v>
      </c>
      <c r="BU223" s="132">
        <v>0</v>
      </c>
      <c r="BV223" s="80">
        <v>0</v>
      </c>
      <c r="BW223" s="80">
        <v>0</v>
      </c>
      <c r="BX223" s="132">
        <v>0</v>
      </c>
      <c r="BY223" s="132">
        <v>0</v>
      </c>
      <c r="BZ223" s="80">
        <v>0</v>
      </c>
      <c r="CA223" s="80">
        <v>0</v>
      </c>
      <c r="CB223" s="132">
        <v>0</v>
      </c>
      <c r="CC223" s="132">
        <v>0</v>
      </c>
      <c r="CD223" s="80">
        <v>0</v>
      </c>
      <c r="CE223" s="80">
        <v>0</v>
      </c>
      <c r="CF223" s="132">
        <v>0</v>
      </c>
      <c r="CG223" s="132">
        <v>0</v>
      </c>
      <c r="CH223" s="80">
        <v>0</v>
      </c>
      <c r="CI223" s="80">
        <v>0</v>
      </c>
      <c r="CJ223" s="132">
        <v>92</v>
      </c>
      <c r="CK223" s="132">
        <v>145</v>
      </c>
      <c r="CL223" s="80">
        <v>13655217</v>
      </c>
      <c r="CM223" s="80">
        <v>0</v>
      </c>
      <c r="CN223" s="158" t="s">
        <v>713</v>
      </c>
      <c r="CO223" s="158" t="s">
        <v>714</v>
      </c>
      <c r="CP223" s="158" t="s">
        <v>514</v>
      </c>
      <c r="CQ223" s="158" t="s">
        <v>514</v>
      </c>
      <c r="CR223" s="158" t="s">
        <v>514</v>
      </c>
      <c r="CS223" s="158" t="s">
        <v>514</v>
      </c>
      <c r="CT223" s="194">
        <v>45965</v>
      </c>
      <c r="CU223" s="158" t="s">
        <v>727</v>
      </c>
      <c r="CV223" s="158" t="s">
        <v>724</v>
      </c>
      <c r="CW223" s="194" t="s">
        <v>168</v>
      </c>
      <c r="CX223" s="194">
        <v>45219</v>
      </c>
      <c r="CY223" s="158" t="s">
        <v>727</v>
      </c>
      <c r="CZ223" s="158" t="s">
        <v>725</v>
      </c>
      <c r="DA223" s="158" t="s">
        <v>781</v>
      </c>
      <c r="DB223" s="200">
        <v>41184698.490000002</v>
      </c>
      <c r="DC223" s="158"/>
      <c r="DD223" s="67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</row>
    <row r="224" spans="1:1477" s="69" customFormat="1">
      <c r="B224" s="158" t="s">
        <v>7</v>
      </c>
      <c r="C224" s="158" t="s">
        <v>423</v>
      </c>
      <c r="D224" s="158" t="s">
        <v>424</v>
      </c>
      <c r="E224" s="194">
        <v>45006</v>
      </c>
      <c r="F224" s="158" t="s">
        <v>729</v>
      </c>
      <c r="G224" s="158" t="s">
        <v>728</v>
      </c>
      <c r="H224" s="195">
        <v>3</v>
      </c>
      <c r="I224" s="132">
        <v>8</v>
      </c>
      <c r="J224" s="132">
        <v>386</v>
      </c>
      <c r="K224" s="132">
        <v>505</v>
      </c>
      <c r="L224" s="132">
        <v>502</v>
      </c>
      <c r="M224" s="192">
        <f t="shared" ref="M224:M233" si="108">IF(J224 = 0,0,(L224-AH224-AI224)/J224)</f>
        <v>1.044041450777202</v>
      </c>
      <c r="N224" s="69">
        <f t="shared" ref="N224:N233" si="109">IF(G224&lt;&gt;"",IF(M224&lt;=1.2,1,0),0)</f>
        <v>1</v>
      </c>
      <c r="O224" s="132">
        <v>3</v>
      </c>
      <c r="P224" s="132">
        <v>0</v>
      </c>
      <c r="Q224" s="132">
        <v>0</v>
      </c>
      <c r="R224" s="132">
        <v>99</v>
      </c>
      <c r="S224" s="132">
        <v>20</v>
      </c>
      <c r="T224" s="191">
        <v>16184460</v>
      </c>
      <c r="U224" s="191">
        <v>150000</v>
      </c>
      <c r="V224" s="191">
        <v>16034460</v>
      </c>
      <c r="W224" s="191">
        <v>17190583</v>
      </c>
      <c r="X224" s="191">
        <v>16458548</v>
      </c>
      <c r="Y224" s="191">
        <v>0</v>
      </c>
      <c r="Z224" s="191">
        <v>0</v>
      </c>
      <c r="AA224" s="191">
        <v>0</v>
      </c>
      <c r="AB224" s="191">
        <v>16458548</v>
      </c>
      <c r="AC224" s="191">
        <v>16378636</v>
      </c>
      <c r="AD224" s="192">
        <f t="shared" ref="AD224:AD233" si="110">IF(C224="","",IF(V224=0,0,AC224/V224))</f>
        <v>1.0214647702510717</v>
      </c>
      <c r="AE224" s="132">
        <f t="shared" ref="AE224:AE233" si="111">IF(C224="","",IF(AD224 &lt;=1.1,1,0))</f>
        <v>1</v>
      </c>
      <c r="AF224" s="191">
        <v>-46667</v>
      </c>
      <c r="AG224" s="191">
        <v>1006123</v>
      </c>
      <c r="AH224" s="132">
        <v>45</v>
      </c>
      <c r="AI224" s="132">
        <v>54</v>
      </c>
      <c r="AJ224" s="132">
        <v>0</v>
      </c>
      <c r="AK224" s="132">
        <v>0</v>
      </c>
      <c r="AL224" s="80">
        <v>188590</v>
      </c>
      <c r="AM224" s="80">
        <v>0</v>
      </c>
      <c r="AN224" s="132">
        <v>0</v>
      </c>
      <c r="AO224" s="132">
        <v>0</v>
      </c>
      <c r="AP224" s="80">
        <v>366919</v>
      </c>
      <c r="AQ224" s="80">
        <v>0</v>
      </c>
      <c r="AR224" s="132">
        <v>0</v>
      </c>
      <c r="AS224" s="132">
        <v>0</v>
      </c>
      <c r="AT224" s="80">
        <v>0</v>
      </c>
      <c r="AU224" s="80">
        <v>0</v>
      </c>
      <c r="AV224" s="132">
        <v>0</v>
      </c>
      <c r="AW224" s="132">
        <v>0</v>
      </c>
      <c r="AX224" s="80">
        <v>0</v>
      </c>
      <c r="AY224" s="80">
        <v>0</v>
      </c>
      <c r="AZ224" s="132">
        <v>0</v>
      </c>
      <c r="BA224" s="132">
        <v>0</v>
      </c>
      <c r="BB224" s="80">
        <v>0</v>
      </c>
      <c r="BC224" s="80">
        <v>0</v>
      </c>
      <c r="BD224" s="132">
        <v>0</v>
      </c>
      <c r="BE224" s="132">
        <v>20</v>
      </c>
      <c r="BF224" s="80">
        <v>463107</v>
      </c>
      <c r="BG224" s="80">
        <v>0</v>
      </c>
      <c r="BH224" s="132">
        <v>0</v>
      </c>
      <c r="BI224" s="132">
        <v>0</v>
      </c>
      <c r="BJ224" s="80">
        <v>50339</v>
      </c>
      <c r="BK224" s="80">
        <v>0</v>
      </c>
      <c r="BL224" s="132">
        <v>0</v>
      </c>
      <c r="BM224" s="132">
        <v>0</v>
      </c>
      <c r="BN224" s="80">
        <v>0</v>
      </c>
      <c r="BO224" s="80">
        <v>0</v>
      </c>
      <c r="BP224" s="132">
        <v>0</v>
      </c>
      <c r="BQ224" s="132">
        <v>0</v>
      </c>
      <c r="BR224" s="80">
        <v>0</v>
      </c>
      <c r="BS224" s="80">
        <v>0</v>
      </c>
      <c r="BT224" s="132">
        <v>0</v>
      </c>
      <c r="BU224" s="132">
        <v>0</v>
      </c>
      <c r="BV224" s="80">
        <v>0</v>
      </c>
      <c r="BW224" s="80">
        <v>0</v>
      </c>
      <c r="BX224" s="132">
        <v>0</v>
      </c>
      <c r="BY224" s="132">
        <v>0</v>
      </c>
      <c r="BZ224" s="80">
        <v>0</v>
      </c>
      <c r="CA224" s="80">
        <v>0</v>
      </c>
      <c r="CB224" s="132">
        <v>0</v>
      </c>
      <c r="CC224" s="132">
        <v>0</v>
      </c>
      <c r="CD224" s="80">
        <v>0</v>
      </c>
      <c r="CE224" s="80">
        <v>0</v>
      </c>
      <c r="CF224" s="132">
        <v>0</v>
      </c>
      <c r="CG224" s="132">
        <v>0</v>
      </c>
      <c r="CH224" s="80">
        <v>0</v>
      </c>
      <c r="CI224" s="80">
        <v>0</v>
      </c>
      <c r="CJ224" s="132">
        <v>0</v>
      </c>
      <c r="CK224" s="132">
        <v>20</v>
      </c>
      <c r="CL224" s="80">
        <v>1068954</v>
      </c>
      <c r="CM224" s="80">
        <v>0</v>
      </c>
      <c r="CN224" s="158" t="s">
        <v>624</v>
      </c>
      <c r="CO224" s="158" t="s">
        <v>625</v>
      </c>
      <c r="CP224" s="158" t="s">
        <v>514</v>
      </c>
      <c r="CQ224" s="158" t="s">
        <v>514</v>
      </c>
      <c r="CR224" s="158" t="s">
        <v>514</v>
      </c>
      <c r="CS224" s="158" t="s">
        <v>514</v>
      </c>
      <c r="CT224" s="194">
        <v>45839</v>
      </c>
      <c r="CU224" s="158" t="s">
        <v>723</v>
      </c>
      <c r="CV224" s="158" t="s">
        <v>724</v>
      </c>
      <c r="CW224" s="194" t="s">
        <v>168</v>
      </c>
      <c r="CX224" s="194">
        <v>45730</v>
      </c>
      <c r="CY224" s="158" t="s">
        <v>729</v>
      </c>
      <c r="CZ224" s="158" t="s">
        <v>730</v>
      </c>
      <c r="DA224" s="158" t="s">
        <v>781</v>
      </c>
      <c r="DB224" s="200">
        <v>18390076.739999998</v>
      </c>
      <c r="DC224" s="158"/>
      <c r="DD224" s="67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</row>
    <row r="225" spans="2:1477" s="69" customFormat="1">
      <c r="B225" s="158" t="s">
        <v>7</v>
      </c>
      <c r="C225" s="158" t="s">
        <v>425</v>
      </c>
      <c r="D225" s="158" t="s">
        <v>426</v>
      </c>
      <c r="E225" s="194">
        <v>45027</v>
      </c>
      <c r="F225" s="158" t="s">
        <v>721</v>
      </c>
      <c r="G225" s="158" t="s">
        <v>728</v>
      </c>
      <c r="H225" s="195">
        <v>2</v>
      </c>
      <c r="I225" s="132">
        <v>1</v>
      </c>
      <c r="J225" s="132">
        <v>314</v>
      </c>
      <c r="K225" s="132">
        <v>523</v>
      </c>
      <c r="L225" s="132">
        <v>523</v>
      </c>
      <c r="M225" s="192">
        <f t="shared" si="108"/>
        <v>1.0955414012738853</v>
      </c>
      <c r="N225" s="69">
        <f t="shared" si="109"/>
        <v>1</v>
      </c>
      <c r="O225" s="132">
        <v>0</v>
      </c>
      <c r="P225" s="132">
        <v>0</v>
      </c>
      <c r="Q225" s="132">
        <v>0</v>
      </c>
      <c r="R225" s="132">
        <v>179</v>
      </c>
      <c r="S225" s="132">
        <v>30</v>
      </c>
      <c r="T225" s="191">
        <v>11226810</v>
      </c>
      <c r="U225" s="191">
        <v>114237</v>
      </c>
      <c r="V225" s="191">
        <v>11112574</v>
      </c>
      <c r="W225" s="191">
        <v>11263007</v>
      </c>
      <c r="X225" s="191">
        <v>11344464</v>
      </c>
      <c r="Y225" s="191">
        <v>0</v>
      </c>
      <c r="Z225" s="191">
        <v>0</v>
      </c>
      <c r="AA225" s="191">
        <v>0</v>
      </c>
      <c r="AB225" s="191">
        <v>11344464</v>
      </c>
      <c r="AC225" s="191">
        <v>11303165</v>
      </c>
      <c r="AD225" s="192">
        <f t="shared" si="110"/>
        <v>1.017150931908305</v>
      </c>
      <c r="AE225" s="132">
        <f t="shared" si="111"/>
        <v>1</v>
      </c>
      <c r="AF225" s="191">
        <v>-5101</v>
      </c>
      <c r="AG225" s="191">
        <v>36197</v>
      </c>
      <c r="AH225" s="132">
        <v>122</v>
      </c>
      <c r="AI225" s="132">
        <v>57</v>
      </c>
      <c r="AJ225" s="132">
        <v>0</v>
      </c>
      <c r="AK225" s="132">
        <v>0</v>
      </c>
      <c r="AL225" s="80">
        <v>0</v>
      </c>
      <c r="AM225" s="80">
        <v>0</v>
      </c>
      <c r="AN225" s="132">
        <v>0</v>
      </c>
      <c r="AO225" s="132">
        <v>14</v>
      </c>
      <c r="AP225" s="80">
        <v>17525</v>
      </c>
      <c r="AQ225" s="80">
        <v>0</v>
      </c>
      <c r="AR225" s="132">
        <v>0</v>
      </c>
      <c r="AS225" s="132">
        <v>0</v>
      </c>
      <c r="AT225" s="80">
        <v>0</v>
      </c>
      <c r="AU225" s="80">
        <v>0</v>
      </c>
      <c r="AV225" s="132">
        <v>0</v>
      </c>
      <c r="AW225" s="132">
        <v>0</v>
      </c>
      <c r="AX225" s="80">
        <v>0</v>
      </c>
      <c r="AY225" s="80">
        <v>0</v>
      </c>
      <c r="AZ225" s="132">
        <v>0</v>
      </c>
      <c r="BA225" s="132">
        <v>0</v>
      </c>
      <c r="BB225" s="80">
        <v>0</v>
      </c>
      <c r="BC225" s="80">
        <v>0</v>
      </c>
      <c r="BD225" s="132">
        <v>0</v>
      </c>
      <c r="BE225" s="132">
        <v>16</v>
      </c>
      <c r="BF225" s="80">
        <v>35513</v>
      </c>
      <c r="BG225" s="80">
        <v>0</v>
      </c>
      <c r="BH225" s="132">
        <v>0</v>
      </c>
      <c r="BI225" s="132">
        <v>0</v>
      </c>
      <c r="BJ225" s="80">
        <v>0</v>
      </c>
      <c r="BK225" s="80">
        <v>0</v>
      </c>
      <c r="BL225" s="132">
        <v>0</v>
      </c>
      <c r="BM225" s="132">
        <v>0</v>
      </c>
      <c r="BN225" s="80">
        <v>0</v>
      </c>
      <c r="BO225" s="80">
        <v>0</v>
      </c>
      <c r="BP225" s="132">
        <v>0</v>
      </c>
      <c r="BQ225" s="132">
        <v>0</v>
      </c>
      <c r="BR225" s="80">
        <v>0</v>
      </c>
      <c r="BS225" s="80">
        <v>0</v>
      </c>
      <c r="BT225" s="132">
        <v>0</v>
      </c>
      <c r="BU225" s="132">
        <v>0</v>
      </c>
      <c r="BV225" s="80">
        <v>0</v>
      </c>
      <c r="BW225" s="80">
        <v>0</v>
      </c>
      <c r="BX225" s="132">
        <v>0</v>
      </c>
      <c r="BY225" s="132">
        <v>0</v>
      </c>
      <c r="BZ225" s="80">
        <v>0</v>
      </c>
      <c r="CA225" s="80">
        <v>0</v>
      </c>
      <c r="CB225" s="132">
        <v>0</v>
      </c>
      <c r="CC225" s="132">
        <v>0</v>
      </c>
      <c r="CD225" s="80">
        <v>0</v>
      </c>
      <c r="CE225" s="80">
        <v>0</v>
      </c>
      <c r="CF225" s="132">
        <v>0</v>
      </c>
      <c r="CG225" s="132">
        <v>0</v>
      </c>
      <c r="CH225" s="80">
        <v>0</v>
      </c>
      <c r="CI225" s="80">
        <v>0</v>
      </c>
      <c r="CJ225" s="132">
        <v>0</v>
      </c>
      <c r="CK225" s="132">
        <v>30</v>
      </c>
      <c r="CL225" s="80">
        <v>53038</v>
      </c>
      <c r="CM225" s="80">
        <v>0</v>
      </c>
      <c r="CN225" s="158" t="s">
        <v>532</v>
      </c>
      <c r="CO225" s="158" t="s">
        <v>533</v>
      </c>
      <c r="CP225" s="158" t="s">
        <v>514</v>
      </c>
      <c r="CQ225" s="158" t="s">
        <v>514</v>
      </c>
      <c r="CR225" s="158" t="s">
        <v>514</v>
      </c>
      <c r="CS225" s="158" t="s">
        <v>514</v>
      </c>
      <c r="CT225" s="194">
        <v>45866</v>
      </c>
      <c r="CU225" s="158" t="s">
        <v>723</v>
      </c>
      <c r="CV225" s="158" t="s">
        <v>724</v>
      </c>
      <c r="CW225" s="194" t="s">
        <v>168</v>
      </c>
      <c r="CX225" s="194">
        <v>45758</v>
      </c>
      <c r="CY225" s="158" t="s">
        <v>721</v>
      </c>
      <c r="CZ225" s="158" t="s">
        <v>730</v>
      </c>
      <c r="DA225" s="158" t="s">
        <v>781</v>
      </c>
      <c r="DB225" s="200">
        <v>11461890.59</v>
      </c>
      <c r="DC225" s="158"/>
      <c r="DD225" s="67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</row>
    <row r="226" spans="2:1477" s="69" customFormat="1">
      <c r="B226" s="158" t="s">
        <v>7</v>
      </c>
      <c r="C226" s="158" t="s">
        <v>427</v>
      </c>
      <c r="D226" s="158" t="s">
        <v>428</v>
      </c>
      <c r="E226" s="194">
        <v>45055</v>
      </c>
      <c r="F226" s="158" t="s">
        <v>721</v>
      </c>
      <c r="G226" s="158" t="s">
        <v>728</v>
      </c>
      <c r="H226" s="195">
        <v>2</v>
      </c>
      <c r="I226" s="132">
        <v>1</v>
      </c>
      <c r="J226" s="132">
        <v>401</v>
      </c>
      <c r="K226" s="132">
        <v>505</v>
      </c>
      <c r="L226" s="132">
        <v>499</v>
      </c>
      <c r="M226" s="192">
        <f t="shared" si="108"/>
        <v>1.0972568578553616</v>
      </c>
      <c r="N226" s="69">
        <f t="shared" si="109"/>
        <v>1</v>
      </c>
      <c r="O226" s="132">
        <v>6</v>
      </c>
      <c r="P226" s="132">
        <v>0</v>
      </c>
      <c r="Q226" s="132">
        <v>0</v>
      </c>
      <c r="R226" s="132">
        <v>104</v>
      </c>
      <c r="S226" s="132">
        <v>0</v>
      </c>
      <c r="T226" s="191">
        <v>3649071</v>
      </c>
      <c r="U226" s="191">
        <v>50000</v>
      </c>
      <c r="V226" s="191">
        <v>3599071</v>
      </c>
      <c r="W226" s="191">
        <v>3673424</v>
      </c>
      <c r="X226" s="191">
        <v>3464348</v>
      </c>
      <c r="Y226" s="191">
        <v>0</v>
      </c>
      <c r="Z226" s="191">
        <v>0</v>
      </c>
      <c r="AA226" s="191">
        <v>0</v>
      </c>
      <c r="AB226" s="191">
        <v>3464348</v>
      </c>
      <c r="AC226" s="191">
        <v>3464348</v>
      </c>
      <c r="AD226" s="192">
        <f t="shared" si="110"/>
        <v>0.96256728472430797</v>
      </c>
      <c r="AE226" s="132">
        <f t="shared" si="111"/>
        <v>1</v>
      </c>
      <c r="AF226" s="191">
        <v>0</v>
      </c>
      <c r="AG226" s="191">
        <v>24353</v>
      </c>
      <c r="AH226" s="132">
        <v>27</v>
      </c>
      <c r="AI226" s="132">
        <v>32</v>
      </c>
      <c r="AJ226" s="132">
        <v>0</v>
      </c>
      <c r="AK226" s="132">
        <v>0</v>
      </c>
      <c r="AL226" s="80">
        <v>7721</v>
      </c>
      <c r="AM226" s="80">
        <v>0</v>
      </c>
      <c r="AN226" s="132">
        <v>0</v>
      </c>
      <c r="AO226" s="132">
        <v>0</v>
      </c>
      <c r="AP226" s="80">
        <v>0</v>
      </c>
      <c r="AQ226" s="80">
        <v>0</v>
      </c>
      <c r="AR226" s="132">
        <v>0</v>
      </c>
      <c r="AS226" s="132">
        <v>0</v>
      </c>
      <c r="AT226" s="80">
        <v>0</v>
      </c>
      <c r="AU226" s="80">
        <v>0</v>
      </c>
      <c r="AV226" s="132">
        <v>0</v>
      </c>
      <c r="AW226" s="132">
        <v>0</v>
      </c>
      <c r="AX226" s="80">
        <v>0</v>
      </c>
      <c r="AY226" s="80">
        <v>0</v>
      </c>
      <c r="AZ226" s="132">
        <v>0</v>
      </c>
      <c r="BA226" s="132">
        <v>0</v>
      </c>
      <c r="BB226" s="80">
        <v>0</v>
      </c>
      <c r="BC226" s="80">
        <v>0</v>
      </c>
      <c r="BD226" s="132">
        <v>45</v>
      </c>
      <c r="BE226" s="132">
        <v>0</v>
      </c>
      <c r="BF226" s="80">
        <v>11812</v>
      </c>
      <c r="BG226" s="80">
        <v>0</v>
      </c>
      <c r="BH226" s="132">
        <v>0</v>
      </c>
      <c r="BI226" s="132">
        <v>0</v>
      </c>
      <c r="BJ226" s="80">
        <v>24353</v>
      </c>
      <c r="BK226" s="80">
        <v>0</v>
      </c>
      <c r="BL226" s="132">
        <v>0</v>
      </c>
      <c r="BM226" s="132">
        <v>0</v>
      </c>
      <c r="BN226" s="80">
        <v>0</v>
      </c>
      <c r="BO226" s="80">
        <v>0</v>
      </c>
      <c r="BP226" s="132">
        <v>0</v>
      </c>
      <c r="BQ226" s="132">
        <v>0</v>
      </c>
      <c r="BR226" s="80">
        <v>0</v>
      </c>
      <c r="BS226" s="80">
        <v>0</v>
      </c>
      <c r="BT226" s="132">
        <v>0</v>
      </c>
      <c r="BU226" s="132">
        <v>0</v>
      </c>
      <c r="BV226" s="80">
        <v>0</v>
      </c>
      <c r="BW226" s="80">
        <v>0</v>
      </c>
      <c r="BX226" s="132">
        <v>0</v>
      </c>
      <c r="BY226" s="132">
        <v>0</v>
      </c>
      <c r="BZ226" s="80">
        <v>0</v>
      </c>
      <c r="CA226" s="80">
        <v>0</v>
      </c>
      <c r="CB226" s="132">
        <v>0</v>
      </c>
      <c r="CC226" s="132">
        <v>0</v>
      </c>
      <c r="CD226" s="80">
        <v>0</v>
      </c>
      <c r="CE226" s="80">
        <v>0</v>
      </c>
      <c r="CF226" s="132">
        <v>0</v>
      </c>
      <c r="CG226" s="132">
        <v>0</v>
      </c>
      <c r="CH226" s="80">
        <v>0</v>
      </c>
      <c r="CI226" s="80">
        <v>0</v>
      </c>
      <c r="CJ226" s="132">
        <v>45</v>
      </c>
      <c r="CK226" s="132">
        <v>0</v>
      </c>
      <c r="CL226" s="80">
        <v>43886</v>
      </c>
      <c r="CM226" s="80">
        <v>0</v>
      </c>
      <c r="CN226" s="158" t="s">
        <v>715</v>
      </c>
      <c r="CO226" s="158" t="s">
        <v>716</v>
      </c>
      <c r="CP226" s="158" t="s">
        <v>514</v>
      </c>
      <c r="CQ226" s="158" t="s">
        <v>514</v>
      </c>
      <c r="CR226" s="158" t="s">
        <v>514</v>
      </c>
      <c r="CS226" s="158" t="s">
        <v>514</v>
      </c>
      <c r="CT226" s="194">
        <v>45867</v>
      </c>
      <c r="CU226" s="158" t="s">
        <v>723</v>
      </c>
      <c r="CV226" s="158" t="s">
        <v>724</v>
      </c>
      <c r="CW226" s="194" t="s">
        <v>168</v>
      </c>
      <c r="CX226" s="194">
        <v>45797</v>
      </c>
      <c r="CY226" s="158" t="s">
        <v>721</v>
      </c>
      <c r="CZ226" s="158" t="s">
        <v>730</v>
      </c>
      <c r="DA226" s="158" t="s">
        <v>781</v>
      </c>
      <c r="DB226" s="200">
        <v>4370418.34</v>
      </c>
      <c r="DC226" s="158"/>
      <c r="DD226" s="67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</row>
    <row r="227" spans="2:1477" s="69" customFormat="1">
      <c r="B227" s="158" t="s">
        <v>7</v>
      </c>
      <c r="C227" s="158" t="s">
        <v>482</v>
      </c>
      <c r="D227" s="158" t="s">
        <v>483</v>
      </c>
      <c r="E227" s="194">
        <v>45426</v>
      </c>
      <c r="F227" s="158" t="s">
        <v>721</v>
      </c>
      <c r="G227" s="158" t="s">
        <v>725</v>
      </c>
      <c r="H227" s="195">
        <v>1</v>
      </c>
      <c r="I227" s="132">
        <v>0</v>
      </c>
      <c r="J227" s="132">
        <v>497</v>
      </c>
      <c r="K227" s="132">
        <v>543</v>
      </c>
      <c r="L227" s="132">
        <v>254</v>
      </c>
      <c r="M227" s="192">
        <f t="shared" si="108"/>
        <v>0.41851106639839036</v>
      </c>
      <c r="N227" s="69">
        <f t="shared" si="109"/>
        <v>1</v>
      </c>
      <c r="O227" s="132">
        <v>289</v>
      </c>
      <c r="P227" s="132">
        <v>0</v>
      </c>
      <c r="Q227" s="132">
        <v>0</v>
      </c>
      <c r="R227" s="132">
        <v>46</v>
      </c>
      <c r="S227" s="132">
        <v>0</v>
      </c>
      <c r="T227" s="191">
        <v>4734726</v>
      </c>
      <c r="U227" s="191">
        <v>79759</v>
      </c>
      <c r="V227" s="191">
        <v>4654966</v>
      </c>
      <c r="W227" s="191">
        <v>4734726</v>
      </c>
      <c r="X227" s="191">
        <v>4628034</v>
      </c>
      <c r="Y227" s="191">
        <v>0</v>
      </c>
      <c r="Z227" s="191">
        <v>0</v>
      </c>
      <c r="AA227" s="191">
        <v>0</v>
      </c>
      <c r="AB227" s="191">
        <v>4628034</v>
      </c>
      <c r="AC227" s="191">
        <v>4628034</v>
      </c>
      <c r="AD227" s="192">
        <f t="shared" si="110"/>
        <v>0.99421435086743926</v>
      </c>
      <c r="AE227" s="132">
        <f t="shared" si="111"/>
        <v>1</v>
      </c>
      <c r="AF227" s="191">
        <v>0</v>
      </c>
      <c r="AG227" s="191">
        <v>0</v>
      </c>
      <c r="AH227" s="132">
        <v>13</v>
      </c>
      <c r="AI227" s="132">
        <v>33</v>
      </c>
      <c r="AJ227" s="132">
        <v>0</v>
      </c>
      <c r="AK227" s="132">
        <v>0</v>
      </c>
      <c r="AL227" s="80">
        <v>14990</v>
      </c>
      <c r="AM227" s="80">
        <v>0</v>
      </c>
      <c r="AN227" s="132">
        <v>0</v>
      </c>
      <c r="AO227" s="132">
        <v>0</v>
      </c>
      <c r="AP227" s="80">
        <v>0</v>
      </c>
      <c r="AQ227" s="80">
        <v>0</v>
      </c>
      <c r="AR227" s="132">
        <v>0</v>
      </c>
      <c r="AS227" s="132">
        <v>0</v>
      </c>
      <c r="AT227" s="80">
        <v>0</v>
      </c>
      <c r="AU227" s="80">
        <v>0</v>
      </c>
      <c r="AV227" s="132">
        <v>0</v>
      </c>
      <c r="AW227" s="132">
        <v>0</v>
      </c>
      <c r="AX227" s="80">
        <v>0</v>
      </c>
      <c r="AY227" s="80">
        <v>0</v>
      </c>
      <c r="AZ227" s="132">
        <v>0</v>
      </c>
      <c r="BA227" s="132">
        <v>0</v>
      </c>
      <c r="BB227" s="80">
        <v>0</v>
      </c>
      <c r="BC227" s="80">
        <v>0</v>
      </c>
      <c r="BD227" s="132">
        <v>0</v>
      </c>
      <c r="BE227" s="132">
        <v>0</v>
      </c>
      <c r="BF227" s="80">
        <v>0</v>
      </c>
      <c r="BG227" s="80">
        <v>0</v>
      </c>
      <c r="BH227" s="132">
        <v>0</v>
      </c>
      <c r="BI227" s="132">
        <v>0</v>
      </c>
      <c r="BJ227" s="80">
        <v>571</v>
      </c>
      <c r="BK227" s="80">
        <v>0</v>
      </c>
      <c r="BL227" s="132">
        <v>0</v>
      </c>
      <c r="BM227" s="132">
        <v>0</v>
      </c>
      <c r="BN227" s="80">
        <v>0</v>
      </c>
      <c r="BO227" s="80">
        <v>0</v>
      </c>
      <c r="BP227" s="132">
        <v>0</v>
      </c>
      <c r="BQ227" s="132">
        <v>0</v>
      </c>
      <c r="BR227" s="80">
        <v>0</v>
      </c>
      <c r="BS227" s="80">
        <v>0</v>
      </c>
      <c r="BT227" s="132">
        <v>0</v>
      </c>
      <c r="BU227" s="132">
        <v>0</v>
      </c>
      <c r="BV227" s="80">
        <v>0</v>
      </c>
      <c r="BW227" s="80">
        <v>0</v>
      </c>
      <c r="BX227" s="132">
        <v>0</v>
      </c>
      <c r="BY227" s="132">
        <v>0</v>
      </c>
      <c r="BZ227" s="80">
        <v>0</v>
      </c>
      <c r="CA227" s="80">
        <v>0</v>
      </c>
      <c r="CB227" s="132">
        <v>0</v>
      </c>
      <c r="CC227" s="132">
        <v>0</v>
      </c>
      <c r="CD227" s="80">
        <v>0</v>
      </c>
      <c r="CE227" s="80">
        <v>0</v>
      </c>
      <c r="CF227" s="132">
        <v>0</v>
      </c>
      <c r="CG227" s="132">
        <v>0</v>
      </c>
      <c r="CH227" s="80">
        <v>0</v>
      </c>
      <c r="CI227" s="80">
        <v>0</v>
      </c>
      <c r="CJ227" s="132">
        <v>0</v>
      </c>
      <c r="CK227" s="132">
        <v>0</v>
      </c>
      <c r="CL227" s="80">
        <v>15560</v>
      </c>
      <c r="CM227" s="80">
        <v>0</v>
      </c>
      <c r="CN227" s="158" t="s">
        <v>585</v>
      </c>
      <c r="CO227" s="158" t="s">
        <v>586</v>
      </c>
      <c r="CP227" s="158" t="s">
        <v>514</v>
      </c>
      <c r="CQ227" s="158" t="s">
        <v>514</v>
      </c>
      <c r="CR227" s="158" t="s">
        <v>514</v>
      </c>
      <c r="CS227" s="158" t="s">
        <v>514</v>
      </c>
      <c r="CT227" s="194">
        <v>45877</v>
      </c>
      <c r="CU227" s="158" t="s">
        <v>723</v>
      </c>
      <c r="CV227" s="158" t="s">
        <v>724</v>
      </c>
      <c r="CW227" s="194" t="s">
        <v>168</v>
      </c>
      <c r="CX227" s="194">
        <v>45833</v>
      </c>
      <c r="CY227" s="158" t="s">
        <v>721</v>
      </c>
      <c r="CZ227" s="158" t="s">
        <v>730</v>
      </c>
      <c r="DA227" s="158" t="s">
        <v>781</v>
      </c>
      <c r="DB227" s="200">
        <v>8236620.2800000003</v>
      </c>
      <c r="DC227" s="158"/>
      <c r="DD227" s="6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  <c r="AZI227"/>
      <c r="AZJ227"/>
      <c r="AZK227"/>
      <c r="AZL227"/>
      <c r="AZM227"/>
      <c r="AZN227"/>
      <c r="AZO227"/>
      <c r="AZP227"/>
      <c r="AZQ227"/>
      <c r="AZR227"/>
      <c r="AZS227"/>
      <c r="AZT227"/>
      <c r="AZU227"/>
      <c r="AZV227"/>
      <c r="AZW227"/>
      <c r="AZX227"/>
      <c r="AZY227"/>
      <c r="AZZ227"/>
      <c r="BAA227"/>
      <c r="BAB227"/>
      <c r="BAC227"/>
      <c r="BAD227"/>
      <c r="BAE227"/>
      <c r="BAF227"/>
      <c r="BAG227"/>
      <c r="BAH227"/>
      <c r="BAI227"/>
      <c r="BAJ227"/>
      <c r="BAK227"/>
      <c r="BAL227"/>
      <c r="BAM227"/>
      <c r="BAN227"/>
      <c r="BAO227"/>
      <c r="BAP227"/>
      <c r="BAQ227"/>
      <c r="BAR227"/>
      <c r="BAS227"/>
      <c r="BAT227"/>
      <c r="BAU227"/>
      <c r="BAV227"/>
      <c r="BAW227"/>
      <c r="BAX227"/>
      <c r="BAY227"/>
      <c r="BAZ227"/>
      <c r="BBA227"/>
      <c r="BBB227"/>
      <c r="BBC227"/>
      <c r="BBD227"/>
      <c r="BBE227"/>
      <c r="BBF227"/>
      <c r="BBG227"/>
      <c r="BBH227"/>
      <c r="BBI227"/>
      <c r="BBJ227"/>
      <c r="BBK227"/>
      <c r="BBL227"/>
      <c r="BBM227"/>
      <c r="BBN227"/>
      <c r="BBO227"/>
      <c r="BBP227"/>
      <c r="BBQ227"/>
      <c r="BBR227"/>
      <c r="BBS227"/>
      <c r="BBT227"/>
      <c r="BBU227"/>
      <c r="BBV227"/>
      <c r="BBW227"/>
      <c r="BBX227"/>
      <c r="BBY227"/>
      <c r="BBZ227"/>
      <c r="BCA227"/>
      <c r="BCB227"/>
      <c r="BCC227"/>
      <c r="BCD227"/>
      <c r="BCE227"/>
      <c r="BCF227"/>
      <c r="BCG227"/>
      <c r="BCH227"/>
      <c r="BCI227"/>
      <c r="BCJ227"/>
      <c r="BCK227"/>
      <c r="BCL227"/>
      <c r="BCM227"/>
      <c r="BCN227"/>
      <c r="BCO227"/>
      <c r="BCP227"/>
      <c r="BCQ227"/>
      <c r="BCR227"/>
      <c r="BCS227"/>
      <c r="BCT227"/>
      <c r="BCU227"/>
      <c r="BCV227"/>
      <c r="BCW227"/>
      <c r="BCX227"/>
      <c r="BCY227"/>
      <c r="BCZ227"/>
      <c r="BDA227"/>
      <c r="BDB227"/>
      <c r="BDC227"/>
      <c r="BDD227"/>
      <c r="BDE227"/>
      <c r="BDF227"/>
      <c r="BDG227"/>
      <c r="BDH227"/>
      <c r="BDI227"/>
      <c r="BDJ227"/>
      <c r="BDK227"/>
      <c r="BDL227"/>
      <c r="BDM227"/>
      <c r="BDN227"/>
      <c r="BDO227"/>
      <c r="BDP227"/>
      <c r="BDQ227"/>
      <c r="BDR227"/>
      <c r="BDS227"/>
      <c r="BDT227"/>
      <c r="BDU227"/>
    </row>
    <row r="228" spans="2:1477" s="69" customFormat="1">
      <c r="B228" s="158" t="s">
        <v>7</v>
      </c>
      <c r="C228" s="158" t="s">
        <v>429</v>
      </c>
      <c r="D228" s="158" t="s">
        <v>430</v>
      </c>
      <c r="E228" s="194">
        <v>45160</v>
      </c>
      <c r="F228" s="158" t="s">
        <v>723</v>
      </c>
      <c r="G228" s="158" t="s">
        <v>725</v>
      </c>
      <c r="H228" s="195">
        <v>1</v>
      </c>
      <c r="I228" s="132">
        <v>2</v>
      </c>
      <c r="J228" s="132">
        <v>240</v>
      </c>
      <c r="K228" s="132">
        <v>275</v>
      </c>
      <c r="L228" s="132">
        <v>242</v>
      </c>
      <c r="M228" s="192">
        <f t="shared" si="108"/>
        <v>0.8125</v>
      </c>
      <c r="N228" s="69">
        <f t="shared" si="109"/>
        <v>1</v>
      </c>
      <c r="O228" s="132">
        <v>33</v>
      </c>
      <c r="P228" s="132">
        <v>0</v>
      </c>
      <c r="Q228" s="132">
        <v>0</v>
      </c>
      <c r="R228" s="132">
        <v>47</v>
      </c>
      <c r="S228" s="132">
        <v>-12</v>
      </c>
      <c r="T228" s="191">
        <v>1804313</v>
      </c>
      <c r="U228" s="191">
        <v>50000</v>
      </c>
      <c r="V228" s="191">
        <v>1754313</v>
      </c>
      <c r="W228" s="191">
        <v>1864511</v>
      </c>
      <c r="X228" s="191">
        <v>1827419</v>
      </c>
      <c r="Y228" s="191">
        <v>0</v>
      </c>
      <c r="Z228" s="191">
        <v>37398</v>
      </c>
      <c r="AA228" s="191">
        <v>37398</v>
      </c>
      <c r="AB228" s="191">
        <v>1864817</v>
      </c>
      <c r="AC228" s="191">
        <v>1827419</v>
      </c>
      <c r="AD228" s="192">
        <f t="shared" si="110"/>
        <v>1.0416721531448494</v>
      </c>
      <c r="AE228" s="132">
        <f t="shared" si="111"/>
        <v>1</v>
      </c>
      <c r="AF228" s="191">
        <v>-37398</v>
      </c>
      <c r="AG228" s="191">
        <v>60198</v>
      </c>
      <c r="AH228" s="132">
        <v>24</v>
      </c>
      <c r="AI228" s="132">
        <v>23</v>
      </c>
      <c r="AJ228" s="132">
        <v>0</v>
      </c>
      <c r="AK228" s="132">
        <v>0</v>
      </c>
      <c r="AL228" s="80">
        <v>0</v>
      </c>
      <c r="AM228" s="80">
        <v>0</v>
      </c>
      <c r="AN228" s="132">
        <v>0</v>
      </c>
      <c r="AO228" s="132">
        <v>0</v>
      </c>
      <c r="AP228" s="80">
        <v>101875</v>
      </c>
      <c r="AQ228" s="80">
        <v>0</v>
      </c>
      <c r="AR228" s="132">
        <v>0</v>
      </c>
      <c r="AS228" s="132">
        <v>0</v>
      </c>
      <c r="AT228" s="80">
        <v>0</v>
      </c>
      <c r="AU228" s="80">
        <v>0</v>
      </c>
      <c r="AV228" s="132">
        <v>0</v>
      </c>
      <c r="AW228" s="132">
        <v>0</v>
      </c>
      <c r="AX228" s="80">
        <v>0</v>
      </c>
      <c r="AY228" s="80">
        <v>0</v>
      </c>
      <c r="AZ228" s="132">
        <v>0</v>
      </c>
      <c r="BA228" s="132">
        <v>0</v>
      </c>
      <c r="BB228" s="80">
        <v>0</v>
      </c>
      <c r="BC228" s="80">
        <v>0</v>
      </c>
      <c r="BD228" s="132">
        <v>0</v>
      </c>
      <c r="BE228" s="132">
        <v>0</v>
      </c>
      <c r="BF228" s="80">
        <v>0</v>
      </c>
      <c r="BG228" s="80">
        <v>0</v>
      </c>
      <c r="BH228" s="132">
        <v>0</v>
      </c>
      <c r="BI228" s="132">
        <v>0</v>
      </c>
      <c r="BJ228" s="80">
        <v>0</v>
      </c>
      <c r="BK228" s="80">
        <v>0</v>
      </c>
      <c r="BL228" s="132">
        <v>0</v>
      </c>
      <c r="BM228" s="132">
        <v>0</v>
      </c>
      <c r="BN228" s="80">
        <v>0</v>
      </c>
      <c r="BO228" s="80">
        <v>0</v>
      </c>
      <c r="BP228" s="132">
        <v>0</v>
      </c>
      <c r="BQ228" s="132">
        <v>0</v>
      </c>
      <c r="BR228" s="80">
        <v>0</v>
      </c>
      <c r="BS228" s="80">
        <v>0</v>
      </c>
      <c r="BT228" s="132">
        <v>0</v>
      </c>
      <c r="BU228" s="132">
        <v>0</v>
      </c>
      <c r="BV228" s="80">
        <v>0</v>
      </c>
      <c r="BW228" s="80">
        <v>0</v>
      </c>
      <c r="BX228" s="132">
        <v>0</v>
      </c>
      <c r="BY228" s="132">
        <v>0</v>
      </c>
      <c r="BZ228" s="80">
        <v>0</v>
      </c>
      <c r="CA228" s="80">
        <v>0</v>
      </c>
      <c r="CB228" s="132">
        <v>0</v>
      </c>
      <c r="CC228" s="132">
        <v>0</v>
      </c>
      <c r="CD228" s="80">
        <v>0</v>
      </c>
      <c r="CE228" s="80">
        <v>0</v>
      </c>
      <c r="CF228" s="132">
        <v>0</v>
      </c>
      <c r="CG228" s="132">
        <v>0</v>
      </c>
      <c r="CH228" s="80">
        <v>0</v>
      </c>
      <c r="CI228" s="80">
        <v>0</v>
      </c>
      <c r="CJ228" s="132">
        <v>0</v>
      </c>
      <c r="CK228" s="132">
        <v>0</v>
      </c>
      <c r="CL228" s="80">
        <v>101875</v>
      </c>
      <c r="CM228" s="80">
        <v>0</v>
      </c>
      <c r="CN228" s="158" t="s">
        <v>717</v>
      </c>
      <c r="CO228" s="158" t="s">
        <v>718</v>
      </c>
      <c r="CP228" s="158" t="s">
        <v>514</v>
      </c>
      <c r="CQ228" s="158" t="s">
        <v>514</v>
      </c>
      <c r="CR228" s="158" t="s">
        <v>514</v>
      </c>
      <c r="CS228" s="158" t="s">
        <v>514</v>
      </c>
      <c r="CT228" s="194">
        <v>45839</v>
      </c>
      <c r="CU228" s="158" t="s">
        <v>723</v>
      </c>
      <c r="CV228" s="158" t="s">
        <v>724</v>
      </c>
      <c r="CW228" s="194" t="s">
        <v>168</v>
      </c>
      <c r="CX228" s="194">
        <v>45740</v>
      </c>
      <c r="CY228" s="158" t="s">
        <v>729</v>
      </c>
      <c r="CZ228" s="158" t="s">
        <v>730</v>
      </c>
      <c r="DA228" s="158" t="s">
        <v>781</v>
      </c>
      <c r="DB228" s="200">
        <v>1786238.37</v>
      </c>
      <c r="DC228" s="158" t="s">
        <v>719</v>
      </c>
      <c r="DD228" s="67" t="s">
        <v>720</v>
      </c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  <c r="ATJ228"/>
      <c r="ATK228"/>
      <c r="ATL228"/>
      <c r="ATM228"/>
      <c r="ATN228"/>
      <c r="ATO228"/>
      <c r="ATP228"/>
      <c r="ATQ228"/>
      <c r="ATR228"/>
      <c r="ATS228"/>
      <c r="ATT228"/>
      <c r="ATU228"/>
      <c r="ATV228"/>
      <c r="ATW228"/>
      <c r="ATX228"/>
      <c r="ATY228"/>
      <c r="ATZ228"/>
      <c r="AUA228"/>
      <c r="AUB228"/>
      <c r="AUC228"/>
      <c r="AUD228"/>
      <c r="AUE228"/>
      <c r="AUF228"/>
      <c r="AUG228"/>
      <c r="AUH228"/>
      <c r="AUI228"/>
      <c r="AUJ228"/>
      <c r="AUK228"/>
      <c r="AUL228"/>
      <c r="AUM228"/>
      <c r="AUN228"/>
      <c r="AUO228"/>
      <c r="AUP228"/>
      <c r="AUQ228"/>
      <c r="AUR228"/>
      <c r="AUS228"/>
      <c r="AUT228"/>
      <c r="AUU228"/>
      <c r="AUV228"/>
      <c r="AUW228"/>
      <c r="AUX228"/>
      <c r="AUY228"/>
      <c r="AUZ228"/>
      <c r="AVA228"/>
      <c r="AVB228"/>
      <c r="AVC228"/>
      <c r="AVD228"/>
      <c r="AVE228"/>
      <c r="AVF228"/>
      <c r="AVG228"/>
      <c r="AVH228"/>
      <c r="AVI228"/>
      <c r="AVJ228"/>
      <c r="AVK228"/>
      <c r="AVL228"/>
      <c r="AVM228"/>
      <c r="AVN228"/>
      <c r="AVO228"/>
      <c r="AVP228"/>
      <c r="AVQ228"/>
      <c r="AVR228"/>
      <c r="AVS228"/>
      <c r="AVT228"/>
      <c r="AVU228"/>
      <c r="AVV228"/>
      <c r="AVW228"/>
      <c r="AVX228"/>
      <c r="AVY228"/>
      <c r="AVZ228"/>
      <c r="AWA228"/>
      <c r="AWB228"/>
      <c r="AWC228"/>
      <c r="AWD228"/>
      <c r="AWE228"/>
      <c r="AWF228"/>
      <c r="AWG228"/>
      <c r="AWH228"/>
      <c r="AWI228"/>
      <c r="AWJ228"/>
      <c r="AWK228"/>
      <c r="AWL228"/>
      <c r="AWM228"/>
      <c r="AWN228"/>
      <c r="AWO228"/>
      <c r="AWP228"/>
      <c r="AWQ228"/>
      <c r="AWR228"/>
      <c r="AWS228"/>
      <c r="AWT228"/>
      <c r="AWU228"/>
      <c r="AWV228"/>
      <c r="AWW228"/>
      <c r="AWX228"/>
      <c r="AWY228"/>
      <c r="AWZ228"/>
      <c r="AXA228"/>
      <c r="AXB228"/>
      <c r="AXC228"/>
      <c r="AXD228"/>
      <c r="AXE228"/>
      <c r="AXF228"/>
      <c r="AXG228"/>
      <c r="AXH228"/>
      <c r="AXI228"/>
      <c r="AXJ228"/>
      <c r="AXK228"/>
      <c r="AXL228"/>
      <c r="AXM228"/>
      <c r="AXN228"/>
      <c r="AXO228"/>
      <c r="AXP228"/>
      <c r="AXQ228"/>
      <c r="AXR228"/>
      <c r="AXS228"/>
      <c r="AXT228"/>
      <c r="AXU228"/>
      <c r="AXV228"/>
      <c r="AXW228"/>
      <c r="AXX228"/>
      <c r="AXY228"/>
      <c r="AXZ228"/>
      <c r="AYA228"/>
      <c r="AYB228"/>
      <c r="AYC228"/>
      <c r="AYD228"/>
      <c r="AYE228"/>
      <c r="AYF228"/>
      <c r="AYG228"/>
      <c r="AYH228"/>
      <c r="AYI228"/>
      <c r="AYJ228"/>
      <c r="AYK228"/>
      <c r="AYL228"/>
      <c r="AYM228"/>
      <c r="AYN228"/>
      <c r="AYO228"/>
      <c r="AYP228"/>
      <c r="AYQ228"/>
      <c r="AYR228"/>
      <c r="AYS228"/>
      <c r="AYT228"/>
      <c r="AYU228"/>
      <c r="AYV228"/>
      <c r="AYW228"/>
      <c r="AYX228"/>
      <c r="AYY228"/>
      <c r="AYZ228"/>
      <c r="AZA228"/>
      <c r="AZB228"/>
      <c r="AZC228"/>
      <c r="AZD228"/>
      <c r="AZE228"/>
      <c r="AZF228"/>
      <c r="AZG228"/>
      <c r="AZH228"/>
      <c r="AZI228"/>
      <c r="AZJ228"/>
      <c r="AZK228"/>
      <c r="AZL228"/>
      <c r="AZM228"/>
      <c r="AZN228"/>
      <c r="AZO228"/>
      <c r="AZP228"/>
      <c r="AZQ228"/>
      <c r="AZR228"/>
      <c r="AZS228"/>
      <c r="AZT228"/>
      <c r="AZU228"/>
      <c r="AZV228"/>
      <c r="AZW228"/>
      <c r="AZX228"/>
      <c r="AZY228"/>
      <c r="AZZ228"/>
      <c r="BAA228"/>
      <c r="BAB228"/>
      <c r="BAC228"/>
      <c r="BAD228"/>
      <c r="BAE228"/>
      <c r="BAF228"/>
      <c r="BAG228"/>
      <c r="BAH228"/>
      <c r="BAI228"/>
      <c r="BAJ228"/>
      <c r="BAK228"/>
      <c r="BAL228"/>
      <c r="BAM228"/>
      <c r="BAN228"/>
      <c r="BAO228"/>
      <c r="BAP228"/>
      <c r="BAQ228"/>
      <c r="BAR228"/>
      <c r="BAS228"/>
      <c r="BAT228"/>
      <c r="BAU228"/>
      <c r="BAV228"/>
      <c r="BAW228"/>
      <c r="BAX228"/>
      <c r="BAY228"/>
      <c r="BAZ228"/>
      <c r="BBA228"/>
      <c r="BBB228"/>
      <c r="BBC228"/>
      <c r="BBD228"/>
      <c r="BBE228"/>
      <c r="BBF228"/>
      <c r="BBG228"/>
      <c r="BBH228"/>
      <c r="BBI228"/>
      <c r="BBJ228"/>
      <c r="BBK228"/>
      <c r="BBL228"/>
      <c r="BBM228"/>
      <c r="BBN228"/>
      <c r="BBO228"/>
      <c r="BBP228"/>
      <c r="BBQ228"/>
      <c r="BBR228"/>
      <c r="BBS228"/>
      <c r="BBT228"/>
      <c r="BBU228"/>
      <c r="BBV228"/>
      <c r="BBW228"/>
      <c r="BBX228"/>
      <c r="BBY228"/>
      <c r="BBZ228"/>
      <c r="BCA228"/>
      <c r="BCB228"/>
      <c r="BCC228"/>
      <c r="BCD228"/>
      <c r="BCE228"/>
      <c r="BCF228"/>
      <c r="BCG228"/>
      <c r="BCH228"/>
      <c r="BCI228"/>
      <c r="BCJ228"/>
      <c r="BCK228"/>
      <c r="BCL228"/>
      <c r="BCM228"/>
      <c r="BCN228"/>
      <c r="BCO228"/>
      <c r="BCP228"/>
      <c r="BCQ228"/>
      <c r="BCR228"/>
      <c r="BCS228"/>
      <c r="BCT228"/>
      <c r="BCU228"/>
      <c r="BCV228"/>
      <c r="BCW228"/>
      <c r="BCX228"/>
      <c r="BCY228"/>
      <c r="BCZ228"/>
      <c r="BDA228"/>
      <c r="BDB228"/>
      <c r="BDC228"/>
      <c r="BDD228"/>
      <c r="BDE228"/>
      <c r="BDF228"/>
      <c r="BDG228"/>
      <c r="BDH228"/>
      <c r="BDI228"/>
      <c r="BDJ228"/>
      <c r="BDK228"/>
      <c r="BDL228"/>
      <c r="BDM228"/>
      <c r="BDN228"/>
      <c r="BDO228"/>
      <c r="BDP228"/>
      <c r="BDQ228"/>
      <c r="BDR228"/>
      <c r="BDS228"/>
      <c r="BDT228"/>
      <c r="BDU228"/>
    </row>
    <row r="229" spans="2:1477" s="69" customFormat="1">
      <c r="B229" s="158" t="s">
        <v>7</v>
      </c>
      <c r="C229" s="158" t="s">
        <v>431</v>
      </c>
      <c r="D229" s="158" t="s">
        <v>432</v>
      </c>
      <c r="E229" s="194">
        <v>45335</v>
      </c>
      <c r="F229" s="158" t="s">
        <v>729</v>
      </c>
      <c r="G229" s="158" t="s">
        <v>725</v>
      </c>
      <c r="H229" s="195">
        <v>1</v>
      </c>
      <c r="I229" s="132">
        <v>1</v>
      </c>
      <c r="J229" s="132">
        <v>181</v>
      </c>
      <c r="K229" s="132">
        <v>339</v>
      </c>
      <c r="L229" s="132">
        <v>326</v>
      </c>
      <c r="M229" s="192">
        <f t="shared" si="108"/>
        <v>1.0662983425414365</v>
      </c>
      <c r="N229" s="69">
        <f t="shared" si="109"/>
        <v>1</v>
      </c>
      <c r="O229" s="132">
        <v>13</v>
      </c>
      <c r="P229" s="132">
        <v>0</v>
      </c>
      <c r="Q229" s="132">
        <v>0</v>
      </c>
      <c r="R229" s="132">
        <v>133</v>
      </c>
      <c r="S229" s="132">
        <v>25</v>
      </c>
      <c r="T229" s="191">
        <v>2794276</v>
      </c>
      <c r="U229" s="191">
        <v>60345</v>
      </c>
      <c r="V229" s="191">
        <v>2733930</v>
      </c>
      <c r="W229" s="191">
        <v>2537251</v>
      </c>
      <c r="X229" s="191">
        <v>2444066</v>
      </c>
      <c r="Y229" s="191">
        <v>0</v>
      </c>
      <c r="Z229" s="191">
        <v>0</v>
      </c>
      <c r="AA229" s="191">
        <v>0</v>
      </c>
      <c r="AB229" s="191">
        <v>2444066</v>
      </c>
      <c r="AC229" s="191">
        <v>2444066</v>
      </c>
      <c r="AD229" s="192">
        <f t="shared" si="110"/>
        <v>0.89397533952954167</v>
      </c>
      <c r="AE229" s="132">
        <f t="shared" si="111"/>
        <v>1</v>
      </c>
      <c r="AF229" s="191">
        <v>0</v>
      </c>
      <c r="AG229" s="191">
        <v>-257025</v>
      </c>
      <c r="AH229" s="132">
        <v>84</v>
      </c>
      <c r="AI229" s="132">
        <v>49</v>
      </c>
      <c r="AJ229" s="132">
        <v>0</v>
      </c>
      <c r="AK229" s="132">
        <v>25</v>
      </c>
      <c r="AL229" s="80">
        <v>59995</v>
      </c>
      <c r="AM229" s="80">
        <v>0</v>
      </c>
      <c r="AN229" s="132">
        <v>0</v>
      </c>
      <c r="AO229" s="132">
        <v>0</v>
      </c>
      <c r="AP229" s="80">
        <v>0</v>
      </c>
      <c r="AQ229" s="80">
        <v>0</v>
      </c>
      <c r="AR229" s="132">
        <v>0</v>
      </c>
      <c r="AS229" s="132">
        <v>0</v>
      </c>
      <c r="AT229" s="80">
        <v>0</v>
      </c>
      <c r="AU229" s="80">
        <v>0</v>
      </c>
      <c r="AV229" s="132">
        <v>0</v>
      </c>
      <c r="AW229" s="132">
        <v>0</v>
      </c>
      <c r="AX229" s="80">
        <v>0</v>
      </c>
      <c r="AY229" s="80">
        <v>0</v>
      </c>
      <c r="AZ229" s="132">
        <v>0</v>
      </c>
      <c r="BA229" s="132">
        <v>0</v>
      </c>
      <c r="BB229" s="80">
        <v>0</v>
      </c>
      <c r="BC229" s="80">
        <v>0</v>
      </c>
      <c r="BD229" s="132">
        <v>0</v>
      </c>
      <c r="BE229" s="132">
        <v>0</v>
      </c>
      <c r="BF229" s="80">
        <v>0</v>
      </c>
      <c r="BG229" s="80">
        <v>0</v>
      </c>
      <c r="BH229" s="132">
        <v>0</v>
      </c>
      <c r="BI229" s="132">
        <v>0</v>
      </c>
      <c r="BJ229" s="80">
        <v>0</v>
      </c>
      <c r="BK229" s="80">
        <v>0</v>
      </c>
      <c r="BL229" s="132">
        <v>0</v>
      </c>
      <c r="BM229" s="132">
        <v>0</v>
      </c>
      <c r="BN229" s="80">
        <v>0</v>
      </c>
      <c r="BO229" s="80">
        <v>0</v>
      </c>
      <c r="BP229" s="132">
        <v>0</v>
      </c>
      <c r="BQ229" s="132">
        <v>0</v>
      </c>
      <c r="BR229" s="80">
        <v>0</v>
      </c>
      <c r="BS229" s="80">
        <v>0</v>
      </c>
      <c r="BT229" s="132">
        <v>0</v>
      </c>
      <c r="BU229" s="132">
        <v>0</v>
      </c>
      <c r="BV229" s="80">
        <v>0</v>
      </c>
      <c r="BW229" s="80">
        <v>0</v>
      </c>
      <c r="BX229" s="132">
        <v>0</v>
      </c>
      <c r="BY229" s="132">
        <v>0</v>
      </c>
      <c r="BZ229" s="80">
        <v>0</v>
      </c>
      <c r="CA229" s="80">
        <v>0</v>
      </c>
      <c r="CB229" s="132">
        <v>0</v>
      </c>
      <c r="CC229" s="132">
        <v>0</v>
      </c>
      <c r="CD229" s="80">
        <v>0</v>
      </c>
      <c r="CE229" s="80">
        <v>0</v>
      </c>
      <c r="CF229" s="132">
        <v>0</v>
      </c>
      <c r="CG229" s="132">
        <v>0</v>
      </c>
      <c r="CH229" s="80">
        <v>-257025</v>
      </c>
      <c r="CI229" s="80">
        <v>0</v>
      </c>
      <c r="CJ229" s="132">
        <v>0</v>
      </c>
      <c r="CK229" s="132">
        <v>25</v>
      </c>
      <c r="CL229" s="80">
        <v>-197030</v>
      </c>
      <c r="CM229" s="80">
        <v>0</v>
      </c>
      <c r="CN229" s="158" t="s">
        <v>535</v>
      </c>
      <c r="CO229" s="158" t="s">
        <v>536</v>
      </c>
      <c r="CP229" s="158" t="s">
        <v>514</v>
      </c>
      <c r="CQ229" s="158" t="s">
        <v>514</v>
      </c>
      <c r="CR229" s="158" t="s">
        <v>514</v>
      </c>
      <c r="CS229" s="158" t="s">
        <v>514</v>
      </c>
      <c r="CT229" s="194">
        <v>45943</v>
      </c>
      <c r="CU229" s="158" t="s">
        <v>727</v>
      </c>
      <c r="CV229" s="158" t="s">
        <v>724</v>
      </c>
      <c r="CW229" s="194" t="s">
        <v>168</v>
      </c>
      <c r="CX229" s="194">
        <v>45917</v>
      </c>
      <c r="CY229" s="158" t="s">
        <v>723</v>
      </c>
      <c r="CZ229" s="158" t="s">
        <v>724</v>
      </c>
      <c r="DA229" s="158" t="s">
        <v>781</v>
      </c>
      <c r="DB229" s="200">
        <v>6003501.5499999998</v>
      </c>
      <c r="DC229" s="158"/>
      <c r="DD229" s="67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  <c r="AWT229"/>
      <c r="AWU229"/>
      <c r="AWV229"/>
      <c r="AWW229"/>
      <c r="AWX229"/>
      <c r="AWY229"/>
      <c r="AWZ229"/>
      <c r="AXA229"/>
      <c r="AXB229"/>
      <c r="AXC229"/>
      <c r="AXD229"/>
      <c r="AXE229"/>
      <c r="AXF229"/>
      <c r="AXG229"/>
      <c r="AXH229"/>
      <c r="AXI229"/>
      <c r="AXJ229"/>
      <c r="AXK229"/>
      <c r="AXL229"/>
      <c r="AXM229"/>
      <c r="AXN229"/>
      <c r="AXO229"/>
      <c r="AXP229"/>
      <c r="AXQ229"/>
      <c r="AXR229"/>
      <c r="AXS229"/>
      <c r="AXT229"/>
      <c r="AXU229"/>
      <c r="AXV229"/>
      <c r="AXW229"/>
      <c r="AXX229"/>
      <c r="AXY229"/>
      <c r="AXZ229"/>
      <c r="AYA229"/>
      <c r="AYB229"/>
      <c r="AYC229"/>
      <c r="AYD229"/>
      <c r="AYE229"/>
      <c r="AYF229"/>
      <c r="AYG229"/>
      <c r="AYH229"/>
      <c r="AYI229"/>
      <c r="AYJ229"/>
      <c r="AYK229"/>
      <c r="AYL229"/>
      <c r="AYM229"/>
      <c r="AYN229"/>
      <c r="AYO229"/>
      <c r="AYP229"/>
      <c r="AYQ229"/>
      <c r="AYR229"/>
      <c r="AYS229"/>
      <c r="AYT229"/>
      <c r="AYU229"/>
      <c r="AYV229"/>
      <c r="AYW229"/>
      <c r="AYX229"/>
      <c r="AYY229"/>
      <c r="AYZ229"/>
      <c r="AZA229"/>
      <c r="AZB229"/>
      <c r="AZC229"/>
      <c r="AZD229"/>
      <c r="AZE229"/>
      <c r="AZF229"/>
      <c r="AZG229"/>
      <c r="AZH229"/>
      <c r="AZI229"/>
      <c r="AZJ229"/>
      <c r="AZK229"/>
      <c r="AZL229"/>
      <c r="AZM229"/>
      <c r="AZN229"/>
      <c r="AZO229"/>
      <c r="AZP229"/>
      <c r="AZQ229"/>
      <c r="AZR229"/>
      <c r="AZS229"/>
      <c r="AZT229"/>
      <c r="AZU229"/>
      <c r="AZV229"/>
      <c r="AZW229"/>
      <c r="AZX229"/>
      <c r="AZY229"/>
      <c r="AZZ229"/>
      <c r="BAA229"/>
      <c r="BAB229"/>
      <c r="BAC229"/>
      <c r="BAD229"/>
      <c r="BAE229"/>
      <c r="BAF229"/>
      <c r="BAG229"/>
      <c r="BAH229"/>
      <c r="BAI229"/>
      <c r="BAJ229"/>
      <c r="BAK229"/>
      <c r="BAL229"/>
      <c r="BAM229"/>
      <c r="BAN229"/>
      <c r="BAO229"/>
      <c r="BAP229"/>
      <c r="BAQ229"/>
      <c r="BAR229"/>
      <c r="BAS229"/>
      <c r="BAT229"/>
      <c r="BAU229"/>
      <c r="BAV229"/>
      <c r="BAW229"/>
      <c r="BAX229"/>
      <c r="BAY229"/>
      <c r="BAZ229"/>
      <c r="BBA229"/>
      <c r="BBB229"/>
      <c r="BBC229"/>
      <c r="BBD229"/>
      <c r="BBE229"/>
      <c r="BBF229"/>
      <c r="BBG229"/>
      <c r="BBH229"/>
      <c r="BBI229"/>
      <c r="BBJ229"/>
      <c r="BBK229"/>
      <c r="BBL229"/>
      <c r="BBM229"/>
      <c r="BBN229"/>
      <c r="BBO229"/>
      <c r="BBP229"/>
      <c r="BBQ229"/>
      <c r="BBR229"/>
      <c r="BBS229"/>
      <c r="BBT229"/>
      <c r="BBU229"/>
      <c r="BBV229"/>
      <c r="BBW229"/>
      <c r="BBX229"/>
      <c r="BBY229"/>
      <c r="BBZ229"/>
      <c r="BCA229"/>
      <c r="BCB229"/>
      <c r="BCC229"/>
      <c r="BCD229"/>
      <c r="BCE229"/>
      <c r="BCF229"/>
      <c r="BCG229"/>
      <c r="BCH229"/>
      <c r="BCI229"/>
      <c r="BCJ229"/>
      <c r="BCK229"/>
      <c r="BCL229"/>
      <c r="BCM229"/>
      <c r="BCN229"/>
      <c r="BCO229"/>
      <c r="BCP229"/>
      <c r="BCQ229"/>
      <c r="BCR229"/>
      <c r="BCS229"/>
      <c r="BCT229"/>
      <c r="BCU229"/>
      <c r="BCV229"/>
      <c r="BCW229"/>
      <c r="BCX229"/>
      <c r="BCY229"/>
      <c r="BCZ229"/>
      <c r="BDA229"/>
      <c r="BDB229"/>
      <c r="BDC229"/>
      <c r="BDD229"/>
      <c r="BDE229"/>
      <c r="BDF229"/>
      <c r="BDG229"/>
      <c r="BDH229"/>
      <c r="BDI229"/>
      <c r="BDJ229"/>
      <c r="BDK229"/>
      <c r="BDL229"/>
      <c r="BDM229"/>
      <c r="BDN229"/>
      <c r="BDO229"/>
      <c r="BDP229"/>
      <c r="BDQ229"/>
      <c r="BDR229"/>
      <c r="BDS229"/>
      <c r="BDT229"/>
      <c r="BDU229"/>
    </row>
    <row r="230" spans="2:1477" s="69" customFormat="1">
      <c r="B230" s="158" t="s">
        <v>7</v>
      </c>
      <c r="C230" s="158" t="s">
        <v>433</v>
      </c>
      <c r="D230" s="158" t="s">
        <v>434</v>
      </c>
      <c r="E230" s="194">
        <v>45363</v>
      </c>
      <c r="F230" s="158" t="s">
        <v>729</v>
      </c>
      <c r="G230" s="158" t="s">
        <v>725</v>
      </c>
      <c r="H230" s="195">
        <v>2</v>
      </c>
      <c r="I230" s="132">
        <v>5</v>
      </c>
      <c r="J230" s="132">
        <v>280</v>
      </c>
      <c r="K230" s="132">
        <v>321</v>
      </c>
      <c r="L230" s="132">
        <v>315</v>
      </c>
      <c r="M230" s="192">
        <f t="shared" si="108"/>
        <v>0.97857142857142854</v>
      </c>
      <c r="N230" s="69">
        <f t="shared" si="109"/>
        <v>1</v>
      </c>
      <c r="O230" s="132">
        <v>6</v>
      </c>
      <c r="P230" s="132">
        <v>0</v>
      </c>
      <c r="Q230" s="132">
        <v>0</v>
      </c>
      <c r="R230" s="132">
        <v>41</v>
      </c>
      <c r="S230" s="132">
        <v>0</v>
      </c>
      <c r="T230" s="191">
        <v>13684469</v>
      </c>
      <c r="U230" s="191">
        <v>150000</v>
      </c>
      <c r="V230" s="191">
        <v>13534469</v>
      </c>
      <c r="W230" s="191">
        <v>13793245</v>
      </c>
      <c r="X230" s="191">
        <v>13317036</v>
      </c>
      <c r="Y230" s="191">
        <v>0</v>
      </c>
      <c r="Z230" s="191">
        <v>0</v>
      </c>
      <c r="AA230" s="191">
        <v>0</v>
      </c>
      <c r="AB230" s="191">
        <v>13317036</v>
      </c>
      <c r="AC230" s="191">
        <v>13288255</v>
      </c>
      <c r="AD230" s="192">
        <f t="shared" si="110"/>
        <v>0.98180837386379916</v>
      </c>
      <c r="AE230" s="132">
        <f t="shared" si="111"/>
        <v>1</v>
      </c>
      <c r="AF230" s="191">
        <v>-24020</v>
      </c>
      <c r="AG230" s="191">
        <v>108776</v>
      </c>
      <c r="AH230" s="132">
        <v>20</v>
      </c>
      <c r="AI230" s="132">
        <v>21</v>
      </c>
      <c r="AJ230" s="132">
        <v>0</v>
      </c>
      <c r="AK230" s="132">
        <v>0</v>
      </c>
      <c r="AL230" s="80">
        <v>15607</v>
      </c>
      <c r="AM230" s="80">
        <v>0</v>
      </c>
      <c r="AN230" s="132">
        <v>0</v>
      </c>
      <c r="AO230" s="132">
        <v>0</v>
      </c>
      <c r="AP230" s="80">
        <v>43669</v>
      </c>
      <c r="AQ230" s="80">
        <v>0</v>
      </c>
      <c r="AR230" s="132">
        <v>0</v>
      </c>
      <c r="AS230" s="132">
        <v>0</v>
      </c>
      <c r="AT230" s="80">
        <v>0</v>
      </c>
      <c r="AU230" s="80">
        <v>0</v>
      </c>
      <c r="AV230" s="132">
        <v>0</v>
      </c>
      <c r="AW230" s="132">
        <v>0</v>
      </c>
      <c r="AX230" s="80">
        <v>0</v>
      </c>
      <c r="AY230" s="80">
        <v>0</v>
      </c>
      <c r="AZ230" s="132">
        <v>0</v>
      </c>
      <c r="BA230" s="132">
        <v>0</v>
      </c>
      <c r="BB230" s="80">
        <v>0</v>
      </c>
      <c r="BC230" s="80">
        <v>0</v>
      </c>
      <c r="BD230" s="132">
        <v>0</v>
      </c>
      <c r="BE230" s="132">
        <v>0</v>
      </c>
      <c r="BF230" s="80">
        <v>36331</v>
      </c>
      <c r="BG230" s="80">
        <v>0</v>
      </c>
      <c r="BH230" s="132">
        <v>0</v>
      </c>
      <c r="BI230" s="132">
        <v>0</v>
      </c>
      <c r="BJ230" s="80">
        <v>131202</v>
      </c>
      <c r="BK230" s="80">
        <v>0</v>
      </c>
      <c r="BL230" s="132">
        <v>0</v>
      </c>
      <c r="BM230" s="132">
        <v>0</v>
      </c>
      <c r="BN230" s="80">
        <v>0</v>
      </c>
      <c r="BO230" s="80">
        <v>0</v>
      </c>
      <c r="BP230" s="132">
        <v>0</v>
      </c>
      <c r="BQ230" s="132">
        <v>0</v>
      </c>
      <c r="BR230" s="80">
        <v>0</v>
      </c>
      <c r="BS230" s="80">
        <v>0</v>
      </c>
      <c r="BT230" s="132">
        <v>0</v>
      </c>
      <c r="BU230" s="132">
        <v>0</v>
      </c>
      <c r="BV230" s="80">
        <v>0</v>
      </c>
      <c r="BW230" s="80">
        <v>0</v>
      </c>
      <c r="BX230" s="132">
        <v>0</v>
      </c>
      <c r="BY230" s="132">
        <v>0</v>
      </c>
      <c r="BZ230" s="80">
        <v>0</v>
      </c>
      <c r="CA230" s="80">
        <v>0</v>
      </c>
      <c r="CB230" s="132">
        <v>0</v>
      </c>
      <c r="CC230" s="132">
        <v>0</v>
      </c>
      <c r="CD230" s="80">
        <v>0</v>
      </c>
      <c r="CE230" s="80">
        <v>0</v>
      </c>
      <c r="CF230" s="132">
        <v>0</v>
      </c>
      <c r="CG230" s="132">
        <v>0</v>
      </c>
      <c r="CH230" s="80">
        <v>0</v>
      </c>
      <c r="CI230" s="80">
        <v>0</v>
      </c>
      <c r="CJ230" s="132">
        <v>0</v>
      </c>
      <c r="CK230" s="132">
        <v>0</v>
      </c>
      <c r="CL230" s="80">
        <v>226808</v>
      </c>
      <c r="CM230" s="80">
        <v>0</v>
      </c>
      <c r="CN230" s="158" t="s">
        <v>624</v>
      </c>
      <c r="CO230" s="158" t="s">
        <v>625</v>
      </c>
      <c r="CP230" s="158" t="s">
        <v>514</v>
      </c>
      <c r="CQ230" s="158" t="s">
        <v>514</v>
      </c>
      <c r="CR230" s="158" t="s">
        <v>514</v>
      </c>
      <c r="CS230" s="158" t="s">
        <v>514</v>
      </c>
      <c r="CT230" s="194">
        <v>45946</v>
      </c>
      <c r="CU230" s="158" t="s">
        <v>727</v>
      </c>
      <c r="CV230" s="158" t="s">
        <v>724</v>
      </c>
      <c r="CW230" s="194" t="s">
        <v>168</v>
      </c>
      <c r="CX230" s="194">
        <v>45856</v>
      </c>
      <c r="CY230" s="158" t="s">
        <v>723</v>
      </c>
      <c r="CZ230" s="158" t="s">
        <v>724</v>
      </c>
      <c r="DA230" s="158" t="s">
        <v>781</v>
      </c>
      <c r="DB230" s="200">
        <v>19932483.010000002</v>
      </c>
      <c r="DC230" s="158"/>
      <c r="DD230" s="67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  <c r="ATJ230"/>
      <c r="ATK230"/>
      <c r="ATL230"/>
      <c r="ATM230"/>
      <c r="ATN230"/>
      <c r="ATO230"/>
      <c r="ATP230"/>
      <c r="ATQ230"/>
      <c r="ATR230"/>
      <c r="ATS230"/>
      <c r="ATT230"/>
      <c r="ATU230"/>
      <c r="ATV230"/>
      <c r="ATW230"/>
      <c r="ATX230"/>
      <c r="ATY230"/>
      <c r="ATZ230"/>
      <c r="AUA230"/>
      <c r="AUB230"/>
      <c r="AUC230"/>
      <c r="AUD230"/>
      <c r="AUE230"/>
      <c r="AUF230"/>
      <c r="AUG230"/>
      <c r="AUH230"/>
      <c r="AUI230"/>
      <c r="AUJ230"/>
      <c r="AUK230"/>
      <c r="AUL230"/>
      <c r="AUM230"/>
      <c r="AUN230"/>
      <c r="AUO230"/>
      <c r="AUP230"/>
      <c r="AUQ230"/>
      <c r="AUR230"/>
      <c r="AUS230"/>
      <c r="AUT230"/>
      <c r="AUU230"/>
      <c r="AUV230"/>
      <c r="AUW230"/>
      <c r="AUX230"/>
      <c r="AUY230"/>
      <c r="AUZ230"/>
      <c r="AVA230"/>
      <c r="AVB230"/>
      <c r="AVC230"/>
      <c r="AVD230"/>
      <c r="AVE230"/>
      <c r="AVF230"/>
      <c r="AVG230"/>
      <c r="AVH230"/>
      <c r="AVI230"/>
      <c r="AVJ230"/>
      <c r="AVK230"/>
      <c r="AVL230"/>
      <c r="AVM230"/>
      <c r="AVN230"/>
      <c r="AVO230"/>
      <c r="AVP230"/>
      <c r="AVQ230"/>
      <c r="AVR230"/>
      <c r="AVS230"/>
      <c r="AVT230"/>
      <c r="AVU230"/>
      <c r="AVV230"/>
      <c r="AVW230"/>
      <c r="AVX230"/>
      <c r="AVY230"/>
      <c r="AVZ230"/>
      <c r="AWA230"/>
      <c r="AWB230"/>
      <c r="AWC230"/>
      <c r="AWD230"/>
      <c r="AWE230"/>
      <c r="AWF230"/>
      <c r="AWG230"/>
      <c r="AWH230"/>
      <c r="AWI230"/>
      <c r="AWJ230"/>
      <c r="AWK230"/>
      <c r="AWL230"/>
      <c r="AWM230"/>
      <c r="AWN230"/>
      <c r="AWO230"/>
      <c r="AWP230"/>
      <c r="AWQ230"/>
      <c r="AWR230"/>
      <c r="AWS230"/>
      <c r="AWT230"/>
      <c r="AWU230"/>
      <c r="AWV230"/>
      <c r="AWW230"/>
      <c r="AWX230"/>
      <c r="AWY230"/>
      <c r="AWZ230"/>
      <c r="AXA230"/>
      <c r="AXB230"/>
      <c r="AXC230"/>
      <c r="AXD230"/>
      <c r="AXE230"/>
      <c r="AXF230"/>
      <c r="AXG230"/>
      <c r="AXH230"/>
      <c r="AXI230"/>
      <c r="AXJ230"/>
      <c r="AXK230"/>
      <c r="AXL230"/>
      <c r="AXM230"/>
      <c r="AXN230"/>
      <c r="AXO230"/>
      <c r="AXP230"/>
      <c r="AXQ230"/>
      <c r="AXR230"/>
      <c r="AXS230"/>
      <c r="AXT230"/>
      <c r="AXU230"/>
      <c r="AXV230"/>
      <c r="AXW230"/>
      <c r="AXX230"/>
      <c r="AXY230"/>
      <c r="AXZ230"/>
      <c r="AYA230"/>
      <c r="AYB230"/>
      <c r="AYC230"/>
      <c r="AYD230"/>
      <c r="AYE230"/>
      <c r="AYF230"/>
      <c r="AYG230"/>
      <c r="AYH230"/>
      <c r="AYI230"/>
      <c r="AYJ230"/>
      <c r="AYK230"/>
      <c r="AYL230"/>
      <c r="AYM230"/>
      <c r="AYN230"/>
      <c r="AYO230"/>
      <c r="AYP230"/>
      <c r="AYQ230"/>
      <c r="AYR230"/>
      <c r="AYS230"/>
      <c r="AYT230"/>
      <c r="AYU230"/>
      <c r="AYV230"/>
      <c r="AYW230"/>
      <c r="AYX230"/>
      <c r="AYY230"/>
      <c r="AYZ230"/>
      <c r="AZA230"/>
      <c r="AZB230"/>
      <c r="AZC230"/>
      <c r="AZD230"/>
      <c r="AZE230"/>
      <c r="AZF230"/>
      <c r="AZG230"/>
      <c r="AZH230"/>
      <c r="AZI230"/>
      <c r="AZJ230"/>
      <c r="AZK230"/>
      <c r="AZL230"/>
      <c r="AZM230"/>
      <c r="AZN230"/>
      <c r="AZO230"/>
      <c r="AZP230"/>
      <c r="AZQ230"/>
      <c r="AZR230"/>
      <c r="AZS230"/>
      <c r="AZT230"/>
      <c r="AZU230"/>
      <c r="AZV230"/>
      <c r="AZW230"/>
      <c r="AZX230"/>
      <c r="AZY230"/>
      <c r="AZZ230"/>
      <c r="BAA230"/>
      <c r="BAB230"/>
      <c r="BAC230"/>
      <c r="BAD230"/>
      <c r="BAE230"/>
      <c r="BAF230"/>
      <c r="BAG230"/>
      <c r="BAH230"/>
      <c r="BAI230"/>
      <c r="BAJ230"/>
      <c r="BAK230"/>
      <c r="BAL230"/>
      <c r="BAM230"/>
      <c r="BAN230"/>
      <c r="BAO230"/>
      <c r="BAP230"/>
      <c r="BAQ230"/>
      <c r="BAR230"/>
      <c r="BAS230"/>
      <c r="BAT230"/>
      <c r="BAU230"/>
      <c r="BAV230"/>
      <c r="BAW230"/>
      <c r="BAX230"/>
      <c r="BAY230"/>
      <c r="BAZ230"/>
      <c r="BBA230"/>
      <c r="BBB230"/>
      <c r="BBC230"/>
      <c r="BBD230"/>
      <c r="BBE230"/>
      <c r="BBF230"/>
      <c r="BBG230"/>
      <c r="BBH230"/>
      <c r="BBI230"/>
      <c r="BBJ230"/>
      <c r="BBK230"/>
      <c r="BBL230"/>
      <c r="BBM230"/>
      <c r="BBN230"/>
      <c r="BBO230"/>
      <c r="BBP230"/>
      <c r="BBQ230"/>
      <c r="BBR230"/>
      <c r="BBS230"/>
      <c r="BBT230"/>
      <c r="BBU230"/>
      <c r="BBV230"/>
      <c r="BBW230"/>
      <c r="BBX230"/>
      <c r="BBY230"/>
      <c r="BBZ230"/>
      <c r="BCA230"/>
      <c r="BCB230"/>
      <c r="BCC230"/>
      <c r="BCD230"/>
      <c r="BCE230"/>
      <c r="BCF230"/>
      <c r="BCG230"/>
      <c r="BCH230"/>
      <c r="BCI230"/>
      <c r="BCJ230"/>
      <c r="BCK230"/>
      <c r="BCL230"/>
      <c r="BCM230"/>
      <c r="BCN230"/>
      <c r="BCO230"/>
      <c r="BCP230"/>
      <c r="BCQ230"/>
      <c r="BCR230"/>
      <c r="BCS230"/>
      <c r="BCT230"/>
      <c r="BCU230"/>
      <c r="BCV230"/>
      <c r="BCW230"/>
      <c r="BCX230"/>
      <c r="BCY230"/>
      <c r="BCZ230"/>
      <c r="BDA230"/>
      <c r="BDB230"/>
      <c r="BDC230"/>
      <c r="BDD230"/>
      <c r="BDE230"/>
      <c r="BDF230"/>
      <c r="BDG230"/>
      <c r="BDH230"/>
      <c r="BDI230"/>
      <c r="BDJ230"/>
      <c r="BDK230"/>
      <c r="BDL230"/>
      <c r="BDM230"/>
      <c r="BDN230"/>
      <c r="BDO230"/>
      <c r="BDP230"/>
      <c r="BDQ230"/>
      <c r="BDR230"/>
      <c r="BDS230"/>
      <c r="BDT230"/>
      <c r="BDU230"/>
    </row>
    <row r="231" spans="2:1477" s="69" customFormat="1">
      <c r="B231" s="158" t="s">
        <v>7</v>
      </c>
      <c r="C231" s="158" t="s">
        <v>435</v>
      </c>
      <c r="D231" s="158" t="s">
        <v>436</v>
      </c>
      <c r="E231" s="194">
        <v>45454</v>
      </c>
      <c r="F231" s="158" t="s">
        <v>721</v>
      </c>
      <c r="G231" s="158" t="s">
        <v>725</v>
      </c>
      <c r="H231" s="195">
        <v>1</v>
      </c>
      <c r="I231" s="132">
        <v>4</v>
      </c>
      <c r="J231" s="132">
        <v>242</v>
      </c>
      <c r="K231" s="132">
        <v>308</v>
      </c>
      <c r="L231" s="132">
        <v>302</v>
      </c>
      <c r="M231" s="192">
        <f t="shared" si="108"/>
        <v>0.97520661157024791</v>
      </c>
      <c r="N231" s="69">
        <f t="shared" si="109"/>
        <v>1</v>
      </c>
      <c r="O231" s="132">
        <v>6</v>
      </c>
      <c r="P231" s="132">
        <v>0</v>
      </c>
      <c r="Q231" s="132">
        <v>0</v>
      </c>
      <c r="R231" s="132">
        <v>66</v>
      </c>
      <c r="S231" s="132">
        <v>0</v>
      </c>
      <c r="T231" s="191">
        <v>4804962</v>
      </c>
      <c r="U231" s="191">
        <v>50000</v>
      </c>
      <c r="V231" s="191">
        <v>4754962</v>
      </c>
      <c r="W231" s="191">
        <v>4908714</v>
      </c>
      <c r="X231" s="191">
        <v>4813444</v>
      </c>
      <c r="Y231" s="191">
        <v>0</v>
      </c>
      <c r="Z231" s="191">
        <v>0</v>
      </c>
      <c r="AA231" s="191">
        <v>0</v>
      </c>
      <c r="AB231" s="191">
        <v>4813444</v>
      </c>
      <c r="AC231" s="191">
        <v>4807156</v>
      </c>
      <c r="AD231" s="192">
        <f t="shared" si="110"/>
        <v>1.0109767438730319</v>
      </c>
      <c r="AE231" s="132">
        <f t="shared" si="111"/>
        <v>1</v>
      </c>
      <c r="AF231" s="191">
        <v>-521</v>
      </c>
      <c r="AG231" s="191">
        <v>103751</v>
      </c>
      <c r="AH231" s="132">
        <v>36</v>
      </c>
      <c r="AI231" s="132">
        <v>30</v>
      </c>
      <c r="AJ231" s="132">
        <v>0</v>
      </c>
      <c r="AK231" s="132">
        <v>0</v>
      </c>
      <c r="AL231" s="80">
        <v>46708</v>
      </c>
      <c r="AM231" s="80">
        <v>0</v>
      </c>
      <c r="AN231" s="132">
        <v>0</v>
      </c>
      <c r="AO231" s="132">
        <v>0</v>
      </c>
      <c r="AP231" s="80">
        <v>21070</v>
      </c>
      <c r="AQ231" s="80">
        <v>0</v>
      </c>
      <c r="AR231" s="132">
        <v>0</v>
      </c>
      <c r="AS231" s="132">
        <v>0</v>
      </c>
      <c r="AT231" s="80">
        <v>0</v>
      </c>
      <c r="AU231" s="80">
        <v>0</v>
      </c>
      <c r="AV231" s="132">
        <v>0</v>
      </c>
      <c r="AW231" s="132">
        <v>0</v>
      </c>
      <c r="AX231" s="80">
        <v>0</v>
      </c>
      <c r="AY231" s="80">
        <v>0</v>
      </c>
      <c r="AZ231" s="132">
        <v>0</v>
      </c>
      <c r="BA231" s="132">
        <v>0</v>
      </c>
      <c r="BB231" s="80">
        <v>0</v>
      </c>
      <c r="BC231" s="80">
        <v>0</v>
      </c>
      <c r="BD231" s="132">
        <v>0</v>
      </c>
      <c r="BE231" s="132">
        <v>0</v>
      </c>
      <c r="BF231" s="80">
        <v>791</v>
      </c>
      <c r="BG231" s="80">
        <v>0</v>
      </c>
      <c r="BH231" s="132">
        <v>0</v>
      </c>
      <c r="BI231" s="132">
        <v>0</v>
      </c>
      <c r="BJ231" s="80">
        <v>55206</v>
      </c>
      <c r="BK231" s="80">
        <v>0</v>
      </c>
      <c r="BL231" s="132">
        <v>0</v>
      </c>
      <c r="BM231" s="132">
        <v>0</v>
      </c>
      <c r="BN231" s="80">
        <v>0</v>
      </c>
      <c r="BO231" s="80">
        <v>0</v>
      </c>
      <c r="BP231" s="132">
        <v>0</v>
      </c>
      <c r="BQ231" s="132">
        <v>0</v>
      </c>
      <c r="BR231" s="80">
        <v>0</v>
      </c>
      <c r="BS231" s="80">
        <v>0</v>
      </c>
      <c r="BT231" s="132">
        <v>0</v>
      </c>
      <c r="BU231" s="132">
        <v>0</v>
      </c>
      <c r="BV231" s="80">
        <v>0</v>
      </c>
      <c r="BW231" s="80">
        <v>0</v>
      </c>
      <c r="BX231" s="132">
        <v>0</v>
      </c>
      <c r="BY231" s="132">
        <v>0</v>
      </c>
      <c r="BZ231" s="80">
        <v>0</v>
      </c>
      <c r="CA231" s="80">
        <v>0</v>
      </c>
      <c r="CB231" s="132">
        <v>0</v>
      </c>
      <c r="CC231" s="132">
        <v>0</v>
      </c>
      <c r="CD231" s="80">
        <v>0</v>
      </c>
      <c r="CE231" s="80">
        <v>0</v>
      </c>
      <c r="CF231" s="132">
        <v>0</v>
      </c>
      <c r="CG231" s="132">
        <v>0</v>
      </c>
      <c r="CH231" s="80">
        <v>0</v>
      </c>
      <c r="CI231" s="80">
        <v>0</v>
      </c>
      <c r="CJ231" s="132">
        <v>0</v>
      </c>
      <c r="CK231" s="132">
        <v>0</v>
      </c>
      <c r="CL231" s="80">
        <v>123774</v>
      </c>
      <c r="CM231" s="80">
        <v>0</v>
      </c>
      <c r="CN231" s="158" t="s">
        <v>527</v>
      </c>
      <c r="CO231" s="158" t="s">
        <v>528</v>
      </c>
      <c r="CP231" s="158" t="s">
        <v>514</v>
      </c>
      <c r="CQ231" s="158" t="s">
        <v>514</v>
      </c>
      <c r="CR231" s="158" t="s">
        <v>514</v>
      </c>
      <c r="CS231" s="158" t="s">
        <v>514</v>
      </c>
      <c r="CT231" s="194">
        <v>45995</v>
      </c>
      <c r="CU231" s="158" t="s">
        <v>727</v>
      </c>
      <c r="CV231" s="158" t="s">
        <v>724</v>
      </c>
      <c r="CW231" s="194" t="s">
        <v>168</v>
      </c>
      <c r="CX231" s="194">
        <v>45859</v>
      </c>
      <c r="CY231" s="158" t="s">
        <v>723</v>
      </c>
      <c r="CZ231" s="158" t="s">
        <v>724</v>
      </c>
      <c r="DA231" s="158" t="s">
        <v>781</v>
      </c>
      <c r="DB231" s="200">
        <v>4334607.7</v>
      </c>
      <c r="DC231" s="158"/>
      <c r="DD231" s="67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  <c r="AWT231"/>
      <c r="AWU231"/>
      <c r="AWV231"/>
      <c r="AWW231"/>
      <c r="AWX231"/>
      <c r="AWY231"/>
      <c r="AWZ231"/>
      <c r="AXA231"/>
      <c r="AXB231"/>
      <c r="AXC231"/>
      <c r="AXD231"/>
      <c r="AXE231"/>
      <c r="AXF231"/>
      <c r="AXG231"/>
      <c r="AXH231"/>
      <c r="AXI231"/>
      <c r="AXJ231"/>
      <c r="AXK231"/>
      <c r="AXL231"/>
      <c r="AXM231"/>
      <c r="AXN231"/>
      <c r="AXO231"/>
      <c r="AXP231"/>
      <c r="AXQ231"/>
      <c r="AXR231"/>
      <c r="AXS231"/>
      <c r="AXT231"/>
      <c r="AXU231"/>
      <c r="AXV231"/>
      <c r="AXW231"/>
      <c r="AXX231"/>
      <c r="AXY231"/>
      <c r="AXZ231"/>
      <c r="AYA231"/>
      <c r="AYB231"/>
      <c r="AYC231"/>
      <c r="AYD231"/>
      <c r="AYE231"/>
      <c r="AYF231"/>
      <c r="AYG231"/>
      <c r="AYH231"/>
      <c r="AYI231"/>
      <c r="AYJ231"/>
      <c r="AYK231"/>
      <c r="AYL231"/>
      <c r="AYM231"/>
      <c r="AYN231"/>
      <c r="AYO231"/>
      <c r="AYP231"/>
      <c r="AYQ231"/>
      <c r="AYR231"/>
      <c r="AYS231"/>
      <c r="AYT231"/>
      <c r="AYU231"/>
      <c r="AYV231"/>
      <c r="AYW231"/>
      <c r="AYX231"/>
      <c r="AYY231"/>
      <c r="AYZ231"/>
      <c r="AZA231"/>
      <c r="AZB231"/>
      <c r="AZC231"/>
      <c r="AZD231"/>
      <c r="AZE231"/>
      <c r="AZF231"/>
      <c r="AZG231"/>
      <c r="AZH231"/>
      <c r="AZI231"/>
      <c r="AZJ231"/>
      <c r="AZK231"/>
      <c r="AZL231"/>
      <c r="AZM231"/>
      <c r="AZN231"/>
      <c r="AZO231"/>
      <c r="AZP231"/>
      <c r="AZQ231"/>
      <c r="AZR231"/>
      <c r="AZS231"/>
      <c r="AZT231"/>
      <c r="AZU231"/>
      <c r="AZV231"/>
      <c r="AZW231"/>
      <c r="AZX231"/>
      <c r="AZY231"/>
      <c r="AZZ231"/>
      <c r="BAA231"/>
      <c r="BAB231"/>
      <c r="BAC231"/>
      <c r="BAD231"/>
      <c r="BAE231"/>
      <c r="BAF231"/>
      <c r="BAG231"/>
      <c r="BAH231"/>
      <c r="BAI231"/>
      <c r="BAJ231"/>
      <c r="BAK231"/>
      <c r="BAL231"/>
      <c r="BAM231"/>
      <c r="BAN231"/>
      <c r="BAO231"/>
      <c r="BAP231"/>
      <c r="BAQ231"/>
      <c r="BAR231"/>
      <c r="BAS231"/>
      <c r="BAT231"/>
      <c r="BAU231"/>
      <c r="BAV231"/>
      <c r="BAW231"/>
      <c r="BAX231"/>
      <c r="BAY231"/>
      <c r="BAZ231"/>
      <c r="BBA231"/>
      <c r="BBB231"/>
      <c r="BBC231"/>
      <c r="BBD231"/>
      <c r="BBE231"/>
      <c r="BBF231"/>
      <c r="BBG231"/>
      <c r="BBH231"/>
      <c r="BBI231"/>
      <c r="BBJ231"/>
      <c r="BBK231"/>
      <c r="BBL231"/>
      <c r="BBM231"/>
      <c r="BBN231"/>
      <c r="BBO231"/>
      <c r="BBP231"/>
      <c r="BBQ231"/>
      <c r="BBR231"/>
      <c r="BBS231"/>
      <c r="BBT231"/>
      <c r="BBU231"/>
      <c r="BBV231"/>
      <c r="BBW231"/>
      <c r="BBX231"/>
      <c r="BBY231"/>
      <c r="BBZ231"/>
      <c r="BCA231"/>
      <c r="BCB231"/>
      <c r="BCC231"/>
      <c r="BCD231"/>
      <c r="BCE231"/>
      <c r="BCF231"/>
      <c r="BCG231"/>
      <c r="BCH231"/>
      <c r="BCI231"/>
      <c r="BCJ231"/>
      <c r="BCK231"/>
      <c r="BCL231"/>
      <c r="BCM231"/>
      <c r="BCN231"/>
      <c r="BCO231"/>
      <c r="BCP231"/>
      <c r="BCQ231"/>
      <c r="BCR231"/>
      <c r="BCS231"/>
      <c r="BCT231"/>
      <c r="BCU231"/>
      <c r="BCV231"/>
      <c r="BCW231"/>
      <c r="BCX231"/>
      <c r="BCY231"/>
      <c r="BCZ231"/>
      <c r="BDA231"/>
      <c r="BDB231"/>
      <c r="BDC231"/>
      <c r="BDD231"/>
      <c r="BDE231"/>
      <c r="BDF231"/>
      <c r="BDG231"/>
      <c r="BDH231"/>
      <c r="BDI231"/>
      <c r="BDJ231"/>
      <c r="BDK231"/>
      <c r="BDL231"/>
      <c r="BDM231"/>
      <c r="BDN231"/>
      <c r="BDO231"/>
      <c r="BDP231"/>
      <c r="BDQ231"/>
      <c r="BDR231"/>
      <c r="BDS231"/>
      <c r="BDT231"/>
      <c r="BDU231"/>
    </row>
    <row r="232" spans="2:1477" s="69" customFormat="1">
      <c r="B232" s="158" t="s">
        <v>7</v>
      </c>
      <c r="C232" s="158" t="s">
        <v>484</v>
      </c>
      <c r="D232" s="158" t="s">
        <v>485</v>
      </c>
      <c r="E232" s="194">
        <v>45391</v>
      </c>
      <c r="F232" s="158" t="s">
        <v>721</v>
      </c>
      <c r="G232" s="158" t="s">
        <v>725</v>
      </c>
      <c r="H232" s="195">
        <v>1</v>
      </c>
      <c r="I232" s="132">
        <v>0</v>
      </c>
      <c r="J232" s="132">
        <v>140</v>
      </c>
      <c r="K232" s="132">
        <v>176</v>
      </c>
      <c r="L232" s="132">
        <v>173</v>
      </c>
      <c r="M232" s="192">
        <f t="shared" si="108"/>
        <v>0.97857142857142854</v>
      </c>
      <c r="N232" s="69">
        <f t="shared" si="109"/>
        <v>1</v>
      </c>
      <c r="O232" s="132">
        <v>3</v>
      </c>
      <c r="P232" s="132">
        <v>0</v>
      </c>
      <c r="Q232" s="132">
        <v>0</v>
      </c>
      <c r="R232" s="132">
        <v>36</v>
      </c>
      <c r="S232" s="132">
        <v>0</v>
      </c>
      <c r="T232" s="191">
        <v>1605678</v>
      </c>
      <c r="U232" s="191">
        <v>50000</v>
      </c>
      <c r="V232" s="191">
        <v>1555678</v>
      </c>
      <c r="W232" s="191">
        <v>1605678</v>
      </c>
      <c r="X232" s="191">
        <v>1663792</v>
      </c>
      <c r="Y232" s="191">
        <v>0</v>
      </c>
      <c r="Z232" s="191">
        <v>0</v>
      </c>
      <c r="AA232" s="191">
        <v>0</v>
      </c>
      <c r="AB232" s="191">
        <v>1663792</v>
      </c>
      <c r="AC232" s="191">
        <v>1663792</v>
      </c>
      <c r="AD232" s="192">
        <f t="shared" si="110"/>
        <v>1.0694963867844116</v>
      </c>
      <c r="AE232" s="132">
        <f t="shared" si="111"/>
        <v>1</v>
      </c>
      <c r="AF232" s="191">
        <v>0</v>
      </c>
      <c r="AG232" s="191">
        <v>0</v>
      </c>
      <c r="AH232" s="132">
        <v>18</v>
      </c>
      <c r="AI232" s="132">
        <v>18</v>
      </c>
      <c r="AJ232" s="132">
        <v>0</v>
      </c>
      <c r="AK232" s="132">
        <v>0</v>
      </c>
      <c r="AL232" s="80">
        <v>23069</v>
      </c>
      <c r="AM232" s="80">
        <v>0</v>
      </c>
      <c r="AN232" s="132">
        <v>0</v>
      </c>
      <c r="AO232" s="132">
        <v>0</v>
      </c>
      <c r="AP232" s="80">
        <v>5543</v>
      </c>
      <c r="AQ232" s="80">
        <v>0</v>
      </c>
      <c r="AR232" s="132">
        <v>0</v>
      </c>
      <c r="AS232" s="132">
        <v>0</v>
      </c>
      <c r="AT232" s="80">
        <v>0</v>
      </c>
      <c r="AU232" s="80">
        <v>0</v>
      </c>
      <c r="AV232" s="132">
        <v>0</v>
      </c>
      <c r="AW232" s="132">
        <v>0</v>
      </c>
      <c r="AX232" s="80">
        <v>0</v>
      </c>
      <c r="AY232" s="80">
        <v>0</v>
      </c>
      <c r="AZ232" s="132">
        <v>0</v>
      </c>
      <c r="BA232" s="132">
        <v>0</v>
      </c>
      <c r="BB232" s="80">
        <v>0</v>
      </c>
      <c r="BC232" s="80">
        <v>0</v>
      </c>
      <c r="BD232" s="132">
        <v>0</v>
      </c>
      <c r="BE232" s="132">
        <v>0</v>
      </c>
      <c r="BF232" s="80">
        <v>21299</v>
      </c>
      <c r="BG232" s="80">
        <v>0</v>
      </c>
      <c r="BH232" s="132">
        <v>0</v>
      </c>
      <c r="BI232" s="132">
        <v>0</v>
      </c>
      <c r="BJ232" s="80">
        <v>0</v>
      </c>
      <c r="BK232" s="80">
        <v>0</v>
      </c>
      <c r="BL232" s="132">
        <v>0</v>
      </c>
      <c r="BM232" s="132">
        <v>0</v>
      </c>
      <c r="BN232" s="80">
        <v>0</v>
      </c>
      <c r="BO232" s="80">
        <v>0</v>
      </c>
      <c r="BP232" s="132">
        <v>0</v>
      </c>
      <c r="BQ232" s="132">
        <v>0</v>
      </c>
      <c r="BR232" s="80">
        <v>0</v>
      </c>
      <c r="BS232" s="80">
        <v>0</v>
      </c>
      <c r="BT232" s="132">
        <v>0</v>
      </c>
      <c r="BU232" s="132">
        <v>0</v>
      </c>
      <c r="BV232" s="80">
        <v>0</v>
      </c>
      <c r="BW232" s="80">
        <v>0</v>
      </c>
      <c r="BX232" s="132">
        <v>0</v>
      </c>
      <c r="BY232" s="132">
        <v>0</v>
      </c>
      <c r="BZ232" s="80">
        <v>0</v>
      </c>
      <c r="CA232" s="80">
        <v>0</v>
      </c>
      <c r="CB232" s="132">
        <v>0</v>
      </c>
      <c r="CC232" s="132">
        <v>0</v>
      </c>
      <c r="CD232" s="80">
        <v>0</v>
      </c>
      <c r="CE232" s="80">
        <v>0</v>
      </c>
      <c r="CF232" s="132">
        <v>0</v>
      </c>
      <c r="CG232" s="132">
        <v>0</v>
      </c>
      <c r="CH232" s="80">
        <v>0</v>
      </c>
      <c r="CI232" s="80">
        <v>0</v>
      </c>
      <c r="CJ232" s="132">
        <v>0</v>
      </c>
      <c r="CK232" s="132">
        <v>0</v>
      </c>
      <c r="CL232" s="80">
        <v>49911</v>
      </c>
      <c r="CM232" s="80">
        <v>0</v>
      </c>
      <c r="CN232" s="158" t="s">
        <v>717</v>
      </c>
      <c r="CO232" s="158" t="s">
        <v>718</v>
      </c>
      <c r="CP232" s="158" t="s">
        <v>514</v>
      </c>
      <c r="CQ232" s="158" t="s">
        <v>514</v>
      </c>
      <c r="CR232" s="158" t="s">
        <v>514</v>
      </c>
      <c r="CS232" s="158" t="s">
        <v>514</v>
      </c>
      <c r="CT232" s="194">
        <v>45840</v>
      </c>
      <c r="CU232" s="158" t="s">
        <v>723</v>
      </c>
      <c r="CV232" s="158" t="s">
        <v>724</v>
      </c>
      <c r="CW232" s="194" t="s">
        <v>168</v>
      </c>
      <c r="CX232" s="194">
        <v>45772</v>
      </c>
      <c r="CY232" s="158" t="s">
        <v>721</v>
      </c>
      <c r="CZ232" s="158" t="s">
        <v>730</v>
      </c>
      <c r="DA232" s="158" t="s">
        <v>781</v>
      </c>
      <c r="DB232" s="200">
        <v>1739459.6</v>
      </c>
      <c r="DC232" s="158"/>
      <c r="DD232" s="67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  <c r="ATJ232"/>
      <c r="ATK232"/>
      <c r="ATL232"/>
      <c r="ATM232"/>
      <c r="ATN232"/>
      <c r="ATO232"/>
      <c r="ATP232"/>
      <c r="ATQ232"/>
      <c r="ATR232"/>
      <c r="ATS232"/>
      <c r="ATT232"/>
      <c r="ATU232"/>
      <c r="ATV232"/>
      <c r="ATW232"/>
      <c r="ATX232"/>
      <c r="ATY232"/>
      <c r="ATZ232"/>
      <c r="AUA232"/>
      <c r="AUB232"/>
      <c r="AUC232"/>
      <c r="AUD232"/>
      <c r="AUE232"/>
      <c r="AUF232"/>
      <c r="AUG232"/>
      <c r="AUH232"/>
      <c r="AUI232"/>
      <c r="AUJ232"/>
      <c r="AUK232"/>
      <c r="AUL232"/>
      <c r="AUM232"/>
      <c r="AUN232"/>
      <c r="AUO232"/>
      <c r="AUP232"/>
      <c r="AUQ232"/>
      <c r="AUR232"/>
      <c r="AUS232"/>
      <c r="AUT232"/>
      <c r="AUU232"/>
      <c r="AUV232"/>
      <c r="AUW232"/>
      <c r="AUX232"/>
      <c r="AUY232"/>
      <c r="AUZ232"/>
      <c r="AVA232"/>
      <c r="AVB232"/>
      <c r="AVC232"/>
      <c r="AVD232"/>
      <c r="AVE232"/>
      <c r="AVF232"/>
      <c r="AVG232"/>
      <c r="AVH232"/>
      <c r="AVI232"/>
      <c r="AVJ232"/>
      <c r="AVK232"/>
      <c r="AVL232"/>
      <c r="AVM232"/>
      <c r="AVN232"/>
      <c r="AVO232"/>
      <c r="AVP232"/>
      <c r="AVQ232"/>
      <c r="AVR232"/>
      <c r="AVS232"/>
      <c r="AVT232"/>
      <c r="AVU232"/>
      <c r="AVV232"/>
      <c r="AVW232"/>
      <c r="AVX232"/>
      <c r="AVY232"/>
      <c r="AVZ232"/>
      <c r="AWA232"/>
      <c r="AWB232"/>
      <c r="AWC232"/>
      <c r="AWD232"/>
      <c r="AWE232"/>
      <c r="AWF232"/>
      <c r="AWG232"/>
      <c r="AWH232"/>
      <c r="AWI232"/>
      <c r="AWJ232"/>
      <c r="AWK232"/>
      <c r="AWL232"/>
      <c r="AWM232"/>
      <c r="AWN232"/>
      <c r="AWO232"/>
      <c r="AWP232"/>
      <c r="AWQ232"/>
      <c r="AWR232"/>
      <c r="AWS232"/>
      <c r="AWT232"/>
      <c r="AWU232"/>
      <c r="AWV232"/>
      <c r="AWW232"/>
      <c r="AWX232"/>
      <c r="AWY232"/>
      <c r="AWZ232"/>
      <c r="AXA232"/>
      <c r="AXB232"/>
      <c r="AXC232"/>
      <c r="AXD232"/>
      <c r="AXE232"/>
      <c r="AXF232"/>
      <c r="AXG232"/>
      <c r="AXH232"/>
      <c r="AXI232"/>
      <c r="AXJ232"/>
      <c r="AXK232"/>
      <c r="AXL232"/>
      <c r="AXM232"/>
      <c r="AXN232"/>
      <c r="AXO232"/>
      <c r="AXP232"/>
      <c r="AXQ232"/>
      <c r="AXR232"/>
      <c r="AXS232"/>
      <c r="AXT232"/>
      <c r="AXU232"/>
      <c r="AXV232"/>
      <c r="AXW232"/>
      <c r="AXX232"/>
      <c r="AXY232"/>
      <c r="AXZ232"/>
      <c r="AYA232"/>
      <c r="AYB232"/>
      <c r="AYC232"/>
      <c r="AYD232"/>
      <c r="AYE232"/>
      <c r="AYF232"/>
      <c r="AYG232"/>
      <c r="AYH232"/>
      <c r="AYI232"/>
      <c r="AYJ232"/>
      <c r="AYK232"/>
      <c r="AYL232"/>
      <c r="AYM232"/>
      <c r="AYN232"/>
      <c r="AYO232"/>
      <c r="AYP232"/>
      <c r="AYQ232"/>
      <c r="AYR232"/>
      <c r="AYS232"/>
      <c r="AYT232"/>
      <c r="AYU232"/>
      <c r="AYV232"/>
      <c r="AYW232"/>
      <c r="AYX232"/>
      <c r="AYY232"/>
      <c r="AYZ232"/>
      <c r="AZA232"/>
      <c r="AZB232"/>
      <c r="AZC232"/>
      <c r="AZD232"/>
      <c r="AZE232"/>
      <c r="AZF232"/>
      <c r="AZG232"/>
      <c r="AZH232"/>
      <c r="AZI232"/>
      <c r="AZJ232"/>
      <c r="AZK232"/>
      <c r="AZL232"/>
      <c r="AZM232"/>
      <c r="AZN232"/>
      <c r="AZO232"/>
      <c r="AZP232"/>
      <c r="AZQ232"/>
      <c r="AZR232"/>
      <c r="AZS232"/>
      <c r="AZT232"/>
      <c r="AZU232"/>
      <c r="AZV232"/>
      <c r="AZW232"/>
      <c r="AZX232"/>
      <c r="AZY232"/>
      <c r="AZZ232"/>
      <c r="BAA232"/>
      <c r="BAB232"/>
      <c r="BAC232"/>
      <c r="BAD232"/>
      <c r="BAE232"/>
      <c r="BAF232"/>
      <c r="BAG232"/>
      <c r="BAH232"/>
      <c r="BAI232"/>
      <c r="BAJ232"/>
      <c r="BAK232"/>
      <c r="BAL232"/>
      <c r="BAM232"/>
      <c r="BAN232"/>
      <c r="BAO232"/>
      <c r="BAP232"/>
      <c r="BAQ232"/>
      <c r="BAR232"/>
      <c r="BAS232"/>
      <c r="BAT232"/>
      <c r="BAU232"/>
      <c r="BAV232"/>
      <c r="BAW232"/>
      <c r="BAX232"/>
      <c r="BAY232"/>
      <c r="BAZ232"/>
      <c r="BBA232"/>
      <c r="BBB232"/>
      <c r="BBC232"/>
      <c r="BBD232"/>
      <c r="BBE232"/>
      <c r="BBF232"/>
      <c r="BBG232"/>
      <c r="BBH232"/>
      <c r="BBI232"/>
      <c r="BBJ232"/>
      <c r="BBK232"/>
      <c r="BBL232"/>
      <c r="BBM232"/>
      <c r="BBN232"/>
      <c r="BBO232"/>
      <c r="BBP232"/>
      <c r="BBQ232"/>
      <c r="BBR232"/>
      <c r="BBS232"/>
      <c r="BBT232"/>
      <c r="BBU232"/>
      <c r="BBV232"/>
      <c r="BBW232"/>
      <c r="BBX232"/>
      <c r="BBY232"/>
      <c r="BBZ232"/>
      <c r="BCA232"/>
      <c r="BCB232"/>
      <c r="BCC232"/>
      <c r="BCD232"/>
      <c r="BCE232"/>
      <c r="BCF232"/>
      <c r="BCG232"/>
      <c r="BCH232"/>
      <c r="BCI232"/>
      <c r="BCJ232"/>
      <c r="BCK232"/>
      <c r="BCL232"/>
      <c r="BCM232"/>
      <c r="BCN232"/>
      <c r="BCO232"/>
      <c r="BCP232"/>
      <c r="BCQ232"/>
      <c r="BCR232"/>
      <c r="BCS232"/>
      <c r="BCT232"/>
      <c r="BCU232"/>
      <c r="BCV232"/>
      <c r="BCW232"/>
      <c r="BCX232"/>
      <c r="BCY232"/>
      <c r="BCZ232"/>
      <c r="BDA232"/>
      <c r="BDB232"/>
      <c r="BDC232"/>
      <c r="BDD232"/>
      <c r="BDE232"/>
      <c r="BDF232"/>
      <c r="BDG232"/>
      <c r="BDH232"/>
      <c r="BDI232"/>
      <c r="BDJ232"/>
      <c r="BDK232"/>
      <c r="BDL232"/>
      <c r="BDM232"/>
      <c r="BDN232"/>
      <c r="BDO232"/>
      <c r="BDP232"/>
      <c r="BDQ232"/>
      <c r="BDR232"/>
      <c r="BDS232"/>
      <c r="BDT232"/>
      <c r="BDU232"/>
    </row>
    <row r="233" spans="2:1477" s="69" customFormat="1">
      <c r="B233" s="158" t="s">
        <v>7</v>
      </c>
      <c r="C233" s="158" t="s">
        <v>486</v>
      </c>
      <c r="D233" s="158" t="s">
        <v>487</v>
      </c>
      <c r="E233" s="194">
        <v>45707</v>
      </c>
      <c r="F233" s="158" t="s">
        <v>729</v>
      </c>
      <c r="G233" s="158" t="s">
        <v>730</v>
      </c>
      <c r="H233" s="195">
        <v>1</v>
      </c>
      <c r="I233" s="132">
        <v>0</v>
      </c>
      <c r="J233" s="132">
        <v>200</v>
      </c>
      <c r="K233" s="132">
        <v>207</v>
      </c>
      <c r="L233" s="132">
        <v>108</v>
      </c>
      <c r="M233" s="192">
        <f t="shared" si="108"/>
        <v>0.505</v>
      </c>
      <c r="N233" s="69">
        <f t="shared" si="109"/>
        <v>1</v>
      </c>
      <c r="O233" s="132">
        <v>99</v>
      </c>
      <c r="P233" s="132">
        <v>0</v>
      </c>
      <c r="Q233" s="132">
        <v>0</v>
      </c>
      <c r="R233" s="132">
        <v>7</v>
      </c>
      <c r="S233" s="132">
        <v>0</v>
      </c>
      <c r="T233" s="191">
        <v>1699787</v>
      </c>
      <c r="U233" s="191">
        <v>50000</v>
      </c>
      <c r="V233" s="191">
        <v>1649787</v>
      </c>
      <c r="W233" s="191">
        <v>1699787</v>
      </c>
      <c r="X233" s="191">
        <v>1444210</v>
      </c>
      <c r="Y233" s="191">
        <v>0</v>
      </c>
      <c r="Z233" s="191">
        <v>0</v>
      </c>
      <c r="AA233" s="191">
        <v>0</v>
      </c>
      <c r="AB233" s="191">
        <v>1444210</v>
      </c>
      <c r="AC233" s="191">
        <v>1444159</v>
      </c>
      <c r="AD233" s="192">
        <f t="shared" si="110"/>
        <v>0.87536087991965028</v>
      </c>
      <c r="AE233" s="132">
        <f t="shared" si="111"/>
        <v>1</v>
      </c>
      <c r="AF233" s="191">
        <v>-52</v>
      </c>
      <c r="AG233" s="191">
        <v>0</v>
      </c>
      <c r="AH233" s="132">
        <v>3</v>
      </c>
      <c r="AI233" s="132">
        <v>4</v>
      </c>
      <c r="AJ233" s="132">
        <v>0</v>
      </c>
      <c r="AK233" s="132">
        <v>0</v>
      </c>
      <c r="AL233" s="80">
        <v>0</v>
      </c>
      <c r="AM233" s="80">
        <v>0</v>
      </c>
      <c r="AN233" s="132">
        <v>0</v>
      </c>
      <c r="AO233" s="132">
        <v>0</v>
      </c>
      <c r="AP233" s="80">
        <v>2200</v>
      </c>
      <c r="AQ233" s="80">
        <v>0</v>
      </c>
      <c r="AR233" s="132">
        <v>0</v>
      </c>
      <c r="AS233" s="132">
        <v>0</v>
      </c>
      <c r="AT233" s="80">
        <v>0</v>
      </c>
      <c r="AU233" s="80">
        <v>0</v>
      </c>
      <c r="AV233" s="132">
        <v>0</v>
      </c>
      <c r="AW233" s="132">
        <v>0</v>
      </c>
      <c r="AX233" s="80">
        <v>0</v>
      </c>
      <c r="AY233" s="80">
        <v>0</v>
      </c>
      <c r="AZ233" s="132">
        <v>0</v>
      </c>
      <c r="BA233" s="132">
        <v>0</v>
      </c>
      <c r="BB233" s="80">
        <v>0</v>
      </c>
      <c r="BC233" s="80">
        <v>0</v>
      </c>
      <c r="BD233" s="132">
        <v>0</v>
      </c>
      <c r="BE233" s="132">
        <v>0</v>
      </c>
      <c r="BF233" s="80">
        <v>0</v>
      </c>
      <c r="BG233" s="80">
        <v>0</v>
      </c>
      <c r="BH233" s="132">
        <v>0</v>
      </c>
      <c r="BI233" s="132">
        <v>0</v>
      </c>
      <c r="BJ233" s="80">
        <v>0</v>
      </c>
      <c r="BK233" s="80">
        <v>0</v>
      </c>
      <c r="BL233" s="132">
        <v>0</v>
      </c>
      <c r="BM233" s="132">
        <v>0</v>
      </c>
      <c r="BN233" s="80">
        <v>0</v>
      </c>
      <c r="BO233" s="80">
        <v>0</v>
      </c>
      <c r="BP233" s="132">
        <v>0</v>
      </c>
      <c r="BQ233" s="132">
        <v>0</v>
      </c>
      <c r="BR233" s="80">
        <v>0</v>
      </c>
      <c r="BS233" s="80">
        <v>0</v>
      </c>
      <c r="BT233" s="132">
        <v>0</v>
      </c>
      <c r="BU233" s="132">
        <v>0</v>
      </c>
      <c r="BV233" s="80">
        <v>0</v>
      </c>
      <c r="BW233" s="80">
        <v>0</v>
      </c>
      <c r="BX233" s="132">
        <v>0</v>
      </c>
      <c r="BY233" s="132">
        <v>0</v>
      </c>
      <c r="BZ233" s="80">
        <v>0</v>
      </c>
      <c r="CA233" s="80">
        <v>0</v>
      </c>
      <c r="CB233" s="132">
        <v>0</v>
      </c>
      <c r="CC233" s="132">
        <v>0</v>
      </c>
      <c r="CD233" s="80">
        <v>0</v>
      </c>
      <c r="CE233" s="80">
        <v>0</v>
      </c>
      <c r="CF233" s="132">
        <v>0</v>
      </c>
      <c r="CG233" s="132">
        <v>0</v>
      </c>
      <c r="CH233" s="80">
        <v>0</v>
      </c>
      <c r="CI233" s="80">
        <v>0</v>
      </c>
      <c r="CJ233" s="132">
        <v>0</v>
      </c>
      <c r="CK233" s="132">
        <v>0</v>
      </c>
      <c r="CL233" s="80">
        <v>2200</v>
      </c>
      <c r="CM233" s="80">
        <v>0</v>
      </c>
      <c r="CN233" s="158" t="s">
        <v>548</v>
      </c>
      <c r="CO233" s="158" t="s">
        <v>549</v>
      </c>
      <c r="CP233" s="158" t="s">
        <v>514</v>
      </c>
      <c r="CQ233" s="158" t="s">
        <v>514</v>
      </c>
      <c r="CR233" s="158" t="s">
        <v>514</v>
      </c>
      <c r="CS233" s="158" t="s">
        <v>514</v>
      </c>
      <c r="CT233" s="194">
        <v>45992</v>
      </c>
      <c r="CU233" s="158" t="s">
        <v>727</v>
      </c>
      <c r="CV233" s="158" t="s">
        <v>724</v>
      </c>
      <c r="CW233" s="194" t="s">
        <v>168</v>
      </c>
      <c r="CX233" s="194">
        <v>45959</v>
      </c>
      <c r="CY233" s="158" t="s">
        <v>727</v>
      </c>
      <c r="CZ233" s="158" t="s">
        <v>724</v>
      </c>
      <c r="DA233" s="158" t="s">
        <v>781</v>
      </c>
      <c r="DB233" s="200">
        <v>1780237.34</v>
      </c>
      <c r="DC233" s="158"/>
      <c r="DD233" s="67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  <c r="AMN233"/>
      <c r="AMO233"/>
      <c r="AMP233"/>
      <c r="AMQ233"/>
      <c r="AMR233"/>
      <c r="AMS233"/>
      <c r="AMT233"/>
      <c r="AMU233"/>
      <c r="AMV233"/>
      <c r="AMW233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  <c r="ATC233"/>
      <c r="ATD233"/>
      <c r="ATE233"/>
      <c r="ATF233"/>
      <c r="ATG233"/>
      <c r="ATH233"/>
      <c r="ATI233"/>
      <c r="ATJ233"/>
      <c r="ATK233"/>
      <c r="ATL233"/>
      <c r="ATM233"/>
      <c r="ATN233"/>
      <c r="ATO233"/>
      <c r="ATP233"/>
      <c r="ATQ233"/>
      <c r="ATR233"/>
      <c r="ATS233"/>
      <c r="ATT233"/>
      <c r="ATU233"/>
      <c r="ATV233"/>
      <c r="ATW233"/>
      <c r="ATX233"/>
      <c r="ATY233"/>
      <c r="ATZ233"/>
      <c r="AUA233"/>
      <c r="AUB233"/>
      <c r="AUC233"/>
      <c r="AUD233"/>
      <c r="AUE233"/>
      <c r="AUF233"/>
      <c r="AUG233"/>
      <c r="AUH233"/>
      <c r="AUI233"/>
      <c r="AUJ233"/>
      <c r="AUK233"/>
      <c r="AUL233"/>
      <c r="AUM233"/>
      <c r="AUN233"/>
      <c r="AUO233"/>
      <c r="AUP233"/>
      <c r="AUQ233"/>
      <c r="AUR233"/>
      <c r="AUS233"/>
      <c r="AUT233"/>
      <c r="AUU233"/>
      <c r="AUV233"/>
      <c r="AUW233"/>
      <c r="AUX233"/>
      <c r="AUY233"/>
      <c r="AUZ233"/>
      <c r="AVA233"/>
      <c r="AVB233"/>
      <c r="AVC233"/>
      <c r="AVD233"/>
      <c r="AVE233"/>
      <c r="AVF233"/>
      <c r="AVG233"/>
      <c r="AVH233"/>
      <c r="AVI233"/>
      <c r="AVJ233"/>
      <c r="AVK233"/>
      <c r="AVL233"/>
      <c r="AVM233"/>
      <c r="AVN233"/>
      <c r="AVO233"/>
      <c r="AVP233"/>
      <c r="AVQ233"/>
      <c r="AVR233"/>
      <c r="AVS233"/>
      <c r="AVT233"/>
      <c r="AVU233"/>
      <c r="AVV233"/>
      <c r="AVW233"/>
      <c r="AVX233"/>
      <c r="AVY233"/>
      <c r="AVZ233"/>
      <c r="AWA233"/>
      <c r="AWB233"/>
      <c r="AWC233"/>
      <c r="AWD233"/>
      <c r="AWE233"/>
      <c r="AWF233"/>
      <c r="AWG233"/>
      <c r="AWH233"/>
      <c r="AWI233"/>
      <c r="AWJ233"/>
      <c r="AWK233"/>
      <c r="AWL233"/>
      <c r="AWM233"/>
      <c r="AWN233"/>
      <c r="AWO233"/>
      <c r="AWP233"/>
      <c r="AWQ233"/>
      <c r="AWR233"/>
      <c r="AWS233"/>
      <c r="AWT233"/>
      <c r="AWU233"/>
      <c r="AWV233"/>
      <c r="AWW233"/>
      <c r="AWX233"/>
      <c r="AWY233"/>
      <c r="AWZ233"/>
      <c r="AXA233"/>
      <c r="AXB233"/>
      <c r="AXC233"/>
      <c r="AXD233"/>
      <c r="AXE233"/>
      <c r="AXF233"/>
      <c r="AXG233"/>
      <c r="AXH233"/>
      <c r="AXI233"/>
      <c r="AXJ233"/>
      <c r="AXK233"/>
      <c r="AXL233"/>
      <c r="AXM233"/>
      <c r="AXN233"/>
      <c r="AXO233"/>
      <c r="AXP233"/>
      <c r="AXQ233"/>
      <c r="AXR233"/>
      <c r="AXS233"/>
      <c r="AXT233"/>
      <c r="AXU233"/>
      <c r="AXV233"/>
      <c r="AXW233"/>
      <c r="AXX233"/>
      <c r="AXY233"/>
      <c r="AXZ233"/>
      <c r="AYA233"/>
      <c r="AYB233"/>
      <c r="AYC233"/>
      <c r="AYD233"/>
      <c r="AYE233"/>
      <c r="AYF233"/>
      <c r="AYG233"/>
      <c r="AYH233"/>
      <c r="AYI233"/>
      <c r="AYJ233"/>
      <c r="AYK233"/>
      <c r="AYL233"/>
      <c r="AYM233"/>
      <c r="AYN233"/>
      <c r="AYO233"/>
      <c r="AYP233"/>
      <c r="AYQ233"/>
      <c r="AYR233"/>
      <c r="AYS233"/>
      <c r="AYT233"/>
      <c r="AYU233"/>
      <c r="AYV233"/>
      <c r="AYW233"/>
      <c r="AYX233"/>
      <c r="AYY233"/>
      <c r="AYZ233"/>
      <c r="AZA233"/>
      <c r="AZB233"/>
      <c r="AZC233"/>
      <c r="AZD233"/>
      <c r="AZE233"/>
      <c r="AZF233"/>
      <c r="AZG233"/>
      <c r="AZH233"/>
      <c r="AZI233"/>
      <c r="AZJ233"/>
      <c r="AZK233"/>
      <c r="AZL233"/>
      <c r="AZM233"/>
      <c r="AZN233"/>
      <c r="AZO233"/>
      <c r="AZP233"/>
      <c r="AZQ233"/>
      <c r="AZR233"/>
      <c r="AZS233"/>
      <c r="AZT233"/>
      <c r="AZU233"/>
      <c r="AZV233"/>
      <c r="AZW233"/>
      <c r="AZX233"/>
      <c r="AZY233"/>
      <c r="AZZ233"/>
      <c r="BAA233"/>
      <c r="BAB233"/>
      <c r="BAC233"/>
      <c r="BAD233"/>
      <c r="BAE233"/>
      <c r="BAF233"/>
      <c r="BAG233"/>
      <c r="BAH233"/>
      <c r="BAI233"/>
      <c r="BAJ233"/>
      <c r="BAK233"/>
      <c r="BAL233"/>
      <c r="BAM233"/>
      <c r="BAN233"/>
      <c r="BAO233"/>
      <c r="BAP233"/>
      <c r="BAQ233"/>
      <c r="BAR233"/>
      <c r="BAS233"/>
      <c r="BAT233"/>
      <c r="BAU233"/>
      <c r="BAV233"/>
      <c r="BAW233"/>
      <c r="BAX233"/>
      <c r="BAY233"/>
      <c r="BAZ233"/>
      <c r="BBA233"/>
      <c r="BBB233"/>
      <c r="BBC233"/>
      <c r="BBD233"/>
      <c r="BBE233"/>
      <c r="BBF233"/>
      <c r="BBG233"/>
      <c r="BBH233"/>
      <c r="BBI233"/>
      <c r="BBJ233"/>
      <c r="BBK233"/>
      <c r="BBL233"/>
      <c r="BBM233"/>
      <c r="BBN233"/>
      <c r="BBO233"/>
      <c r="BBP233"/>
      <c r="BBQ233"/>
      <c r="BBR233"/>
      <c r="BBS233"/>
      <c r="BBT233"/>
      <c r="BBU233"/>
      <c r="BBV233"/>
      <c r="BBW233"/>
      <c r="BBX233"/>
      <c r="BBY233"/>
      <c r="BBZ233"/>
      <c r="BCA233"/>
      <c r="BCB233"/>
      <c r="BCC233"/>
      <c r="BCD233"/>
      <c r="BCE233"/>
      <c r="BCF233"/>
      <c r="BCG233"/>
      <c r="BCH233"/>
      <c r="BCI233"/>
      <c r="BCJ233"/>
      <c r="BCK233"/>
      <c r="BCL233"/>
      <c r="BCM233"/>
      <c r="BCN233"/>
      <c r="BCO233"/>
      <c r="BCP233"/>
      <c r="BCQ233"/>
      <c r="BCR233"/>
      <c r="BCS233"/>
      <c r="BCT233"/>
      <c r="BCU233"/>
      <c r="BCV233"/>
      <c r="BCW233"/>
      <c r="BCX233"/>
      <c r="BCY233"/>
      <c r="BCZ233"/>
      <c r="BDA233"/>
      <c r="BDB233"/>
      <c r="BDC233"/>
      <c r="BDD233"/>
      <c r="BDE233"/>
      <c r="BDF233"/>
      <c r="BDG233"/>
      <c r="BDH233"/>
      <c r="BDI233"/>
      <c r="BDJ233"/>
      <c r="BDK233"/>
      <c r="BDL233"/>
      <c r="BDM233"/>
      <c r="BDN233"/>
      <c r="BDO233"/>
      <c r="BDP233"/>
      <c r="BDQ233"/>
      <c r="BDR233"/>
      <c r="BDS233"/>
      <c r="BDT233"/>
      <c r="BDU233"/>
    </row>
    <row r="234" spans="2:1477" s="5" customFormat="1" ht="12" thickBot="1">
      <c r="B234" s="75"/>
      <c r="C234" s="75"/>
      <c r="D234" s="75"/>
      <c r="E234" s="68"/>
      <c r="F234" s="75"/>
      <c r="G234" s="75"/>
      <c r="H234" s="187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7"/>
      <c r="U234" s="77"/>
      <c r="V234" s="77"/>
      <c r="W234" s="77"/>
      <c r="X234" s="77"/>
      <c r="Y234" s="190"/>
      <c r="Z234" s="190"/>
      <c r="AA234" s="190"/>
      <c r="AB234" s="190"/>
      <c r="AC234" s="190"/>
      <c r="AD234" s="76"/>
      <c r="AE234" s="76"/>
      <c r="AF234" s="190"/>
      <c r="AG234" s="190"/>
      <c r="AH234" s="76"/>
      <c r="AI234" s="76"/>
      <c r="AJ234" s="78"/>
      <c r="AK234" s="78"/>
      <c r="AL234" s="80"/>
      <c r="AM234" s="80"/>
      <c r="AN234" s="78"/>
      <c r="AO234" s="78"/>
      <c r="AP234" s="80"/>
      <c r="AQ234" s="80"/>
      <c r="AR234" s="78"/>
      <c r="AS234" s="78"/>
      <c r="AT234" s="80"/>
      <c r="AU234" s="80"/>
      <c r="AV234" s="78"/>
      <c r="AW234" s="78"/>
      <c r="AX234" s="80"/>
      <c r="AY234" s="80"/>
      <c r="AZ234" s="78"/>
      <c r="BA234" s="78"/>
      <c r="BB234" s="80"/>
      <c r="BC234" s="80"/>
      <c r="BD234" s="78"/>
      <c r="BE234" s="78"/>
      <c r="BF234" s="80"/>
      <c r="BG234" s="80"/>
      <c r="BH234" s="78"/>
      <c r="BI234" s="78"/>
      <c r="BJ234" s="80"/>
      <c r="BK234" s="80"/>
      <c r="BL234" s="78"/>
      <c r="BM234" s="78"/>
      <c r="BN234" s="80"/>
      <c r="BO234" s="80"/>
      <c r="BP234" s="78"/>
      <c r="BQ234" s="78"/>
      <c r="BR234" s="80"/>
      <c r="BS234" s="80"/>
      <c r="BT234" s="78"/>
      <c r="BU234" s="78"/>
      <c r="BV234" s="80"/>
      <c r="BW234" s="80"/>
      <c r="BX234" s="78"/>
      <c r="BY234" s="78"/>
      <c r="BZ234" s="80"/>
      <c r="CA234" s="80"/>
      <c r="CB234" s="78"/>
      <c r="CC234" s="78"/>
      <c r="CD234" s="80"/>
      <c r="CE234" s="80"/>
      <c r="CF234" s="78"/>
      <c r="CG234" s="78"/>
      <c r="CH234" s="80"/>
      <c r="CI234" s="80"/>
      <c r="CJ234" s="78"/>
      <c r="CK234" s="78"/>
      <c r="CL234" s="80"/>
      <c r="CM234" s="80"/>
      <c r="CN234" s="79"/>
      <c r="CO234" s="79"/>
      <c r="CP234" s="79"/>
      <c r="CQ234" s="79"/>
      <c r="CR234" s="79"/>
      <c r="CS234" s="79"/>
      <c r="CT234" s="68"/>
      <c r="CU234" s="75"/>
      <c r="CV234" s="75"/>
      <c r="CW234" s="68"/>
      <c r="CX234" s="68"/>
      <c r="CY234" s="75"/>
      <c r="CZ234" s="75"/>
      <c r="DA234" s="75"/>
      <c r="DB234" s="77"/>
      <c r="DC234" s="76"/>
      <c r="DD234" s="211"/>
    </row>
    <row r="235" spans="2:1477" s="6" customFormat="1" ht="24" customHeight="1" thickTop="1" thickBot="1">
      <c r="B235" s="260" t="s">
        <v>796</v>
      </c>
      <c r="C235" s="261"/>
      <c r="D235" s="262"/>
      <c r="E235" s="7"/>
      <c r="F235" s="8"/>
      <c r="G235" s="159">
        <f>IF(C223="","",ROWS(B223:B234)-1)</f>
        <v>11</v>
      </c>
      <c r="H235" s="9">
        <f>SUM(H223:H234)</f>
        <v>18</v>
      </c>
      <c r="I235" s="9">
        <f>SUM(I223:I234)</f>
        <v>44</v>
      </c>
      <c r="J235" s="16">
        <f>SUM(J223:J234)</f>
        <v>3809</v>
      </c>
      <c r="K235" s="9">
        <f>SUM(K223:K234)</f>
        <v>5280</v>
      </c>
      <c r="L235" s="9">
        <f>SUM(L223:L234)</f>
        <v>4822</v>
      </c>
      <c r="M235" s="204" t="e">
        <f>IF(C223="",0,N223/G223)</f>
        <v>#VALUE!</v>
      </c>
      <c r="N235" s="9">
        <f t="shared" ref="N235:AC235" si="112">SUM(N223:N234)</f>
        <v>11</v>
      </c>
      <c r="O235" s="9">
        <f t="shared" si="112"/>
        <v>458</v>
      </c>
      <c r="P235" s="10">
        <f t="shared" si="112"/>
        <v>0</v>
      </c>
      <c r="Q235" s="10">
        <f t="shared" si="112"/>
        <v>0</v>
      </c>
      <c r="R235" s="9">
        <f t="shared" si="112"/>
        <v>1263</v>
      </c>
      <c r="S235" s="9">
        <f t="shared" si="112"/>
        <v>208</v>
      </c>
      <c r="T235" s="11">
        <f t="shared" si="112"/>
        <v>96116791</v>
      </c>
      <c r="U235" s="11">
        <f t="shared" si="112"/>
        <v>954341</v>
      </c>
      <c r="V235" s="11">
        <f t="shared" si="112"/>
        <v>95162449</v>
      </c>
      <c r="W235" s="11">
        <f t="shared" si="112"/>
        <v>110922526</v>
      </c>
      <c r="X235" s="11">
        <f t="shared" si="112"/>
        <v>109349313</v>
      </c>
      <c r="Y235" s="11">
        <f t="shared" si="112"/>
        <v>0</v>
      </c>
      <c r="Z235" s="11">
        <f t="shared" si="112"/>
        <v>37398</v>
      </c>
      <c r="AA235" s="11">
        <f t="shared" si="112"/>
        <v>37398</v>
      </c>
      <c r="AB235" s="11">
        <f t="shared" si="112"/>
        <v>109386711</v>
      </c>
      <c r="AC235" s="11">
        <f t="shared" si="112"/>
        <v>109108767</v>
      </c>
      <c r="AD235" s="142">
        <f>IF(G235="",0,AE235/G235)</f>
        <v>0.90909090909090906</v>
      </c>
      <c r="AE235" s="145">
        <f t="shared" ref="AE235:CM235" si="113">SUM(AE223:AE234)</f>
        <v>10</v>
      </c>
      <c r="AF235" s="11">
        <f t="shared" si="113"/>
        <v>-152979</v>
      </c>
      <c r="AG235" s="11">
        <f t="shared" si="113"/>
        <v>14805734</v>
      </c>
      <c r="AH235" s="10">
        <f t="shared" si="113"/>
        <v>729</v>
      </c>
      <c r="AI235" s="10">
        <f t="shared" si="113"/>
        <v>489</v>
      </c>
      <c r="AJ235" s="12">
        <f t="shared" si="113"/>
        <v>0</v>
      </c>
      <c r="AK235" s="12">
        <f t="shared" si="113"/>
        <v>29</v>
      </c>
      <c r="AL235" s="11">
        <f t="shared" si="113"/>
        <v>1034745</v>
      </c>
      <c r="AM235" s="11">
        <f t="shared" si="113"/>
        <v>0</v>
      </c>
      <c r="AN235" s="12">
        <f t="shared" si="113"/>
        <v>0</v>
      </c>
      <c r="AO235" s="12">
        <f t="shared" si="113"/>
        <v>14</v>
      </c>
      <c r="AP235" s="11">
        <f t="shared" si="113"/>
        <v>1003521</v>
      </c>
      <c r="AQ235" s="11">
        <f t="shared" si="113"/>
        <v>0</v>
      </c>
      <c r="AR235" s="12">
        <f t="shared" si="113"/>
        <v>0</v>
      </c>
      <c r="AS235" s="12">
        <f t="shared" si="113"/>
        <v>0</v>
      </c>
      <c r="AT235" s="11">
        <f t="shared" si="113"/>
        <v>1494</v>
      </c>
      <c r="AU235" s="11">
        <f t="shared" si="113"/>
        <v>0</v>
      </c>
      <c r="AV235" s="12">
        <f t="shared" si="113"/>
        <v>0</v>
      </c>
      <c r="AW235" s="12">
        <f t="shared" si="113"/>
        <v>0</v>
      </c>
      <c r="AX235" s="11">
        <f t="shared" si="113"/>
        <v>0</v>
      </c>
      <c r="AY235" s="11">
        <f t="shared" si="113"/>
        <v>0</v>
      </c>
      <c r="AZ235" s="12">
        <f t="shared" si="113"/>
        <v>0</v>
      </c>
      <c r="BA235" s="12">
        <f t="shared" si="113"/>
        <v>0</v>
      </c>
      <c r="BB235" s="11">
        <f t="shared" si="113"/>
        <v>0</v>
      </c>
      <c r="BC235" s="11">
        <f t="shared" si="113"/>
        <v>0</v>
      </c>
      <c r="BD235" s="12">
        <f t="shared" si="113"/>
        <v>45</v>
      </c>
      <c r="BE235" s="12">
        <f t="shared" si="113"/>
        <v>176</v>
      </c>
      <c r="BF235" s="11">
        <f t="shared" si="113"/>
        <v>11596445</v>
      </c>
      <c r="BG235" s="11">
        <f t="shared" si="113"/>
        <v>0</v>
      </c>
      <c r="BH235" s="12">
        <f t="shared" si="113"/>
        <v>0</v>
      </c>
      <c r="BI235" s="12">
        <f t="shared" si="113"/>
        <v>0</v>
      </c>
      <c r="BJ235" s="11">
        <f t="shared" si="113"/>
        <v>1689505</v>
      </c>
      <c r="BK235" s="11">
        <f t="shared" si="113"/>
        <v>0</v>
      </c>
      <c r="BL235" s="12">
        <f t="shared" si="113"/>
        <v>0</v>
      </c>
      <c r="BM235" s="12">
        <f t="shared" si="113"/>
        <v>0</v>
      </c>
      <c r="BN235" s="11">
        <f t="shared" si="113"/>
        <v>0</v>
      </c>
      <c r="BO235" s="11">
        <f t="shared" si="113"/>
        <v>0</v>
      </c>
      <c r="BP235" s="12">
        <f t="shared" si="113"/>
        <v>92</v>
      </c>
      <c r="BQ235" s="12">
        <f t="shared" si="113"/>
        <v>1</v>
      </c>
      <c r="BR235" s="11">
        <f t="shared" si="113"/>
        <v>75513</v>
      </c>
      <c r="BS235" s="11">
        <f t="shared" si="113"/>
        <v>0</v>
      </c>
      <c r="BT235" s="12">
        <f t="shared" si="113"/>
        <v>0</v>
      </c>
      <c r="BU235" s="12">
        <f t="shared" si="113"/>
        <v>0</v>
      </c>
      <c r="BV235" s="11">
        <f t="shared" si="113"/>
        <v>0</v>
      </c>
      <c r="BW235" s="11">
        <f t="shared" si="113"/>
        <v>0</v>
      </c>
      <c r="BX235" s="12">
        <f t="shared" si="113"/>
        <v>0</v>
      </c>
      <c r="BY235" s="12">
        <f t="shared" si="113"/>
        <v>0</v>
      </c>
      <c r="BZ235" s="11">
        <f t="shared" si="113"/>
        <v>0</v>
      </c>
      <c r="CA235" s="11">
        <f t="shared" si="113"/>
        <v>0</v>
      </c>
      <c r="CB235" s="12">
        <f t="shared" si="113"/>
        <v>0</v>
      </c>
      <c r="CC235" s="12">
        <f t="shared" si="113"/>
        <v>0</v>
      </c>
      <c r="CD235" s="11">
        <f t="shared" si="113"/>
        <v>0</v>
      </c>
      <c r="CE235" s="11">
        <f t="shared" si="113"/>
        <v>0</v>
      </c>
      <c r="CF235" s="12">
        <f t="shared" si="113"/>
        <v>0</v>
      </c>
      <c r="CG235" s="12">
        <f t="shared" si="113"/>
        <v>0</v>
      </c>
      <c r="CH235" s="11">
        <f t="shared" si="113"/>
        <v>-257025</v>
      </c>
      <c r="CI235" s="11">
        <f t="shared" si="113"/>
        <v>0</v>
      </c>
      <c r="CJ235" s="12">
        <f t="shared" si="113"/>
        <v>137</v>
      </c>
      <c r="CK235" s="12">
        <f t="shared" si="113"/>
        <v>220</v>
      </c>
      <c r="CL235" s="11">
        <f t="shared" si="113"/>
        <v>15144193</v>
      </c>
      <c r="CM235" s="11">
        <f t="shared" si="113"/>
        <v>0</v>
      </c>
      <c r="CN235" s="13"/>
      <c r="CO235" s="13"/>
      <c r="CP235" s="13"/>
      <c r="CQ235" s="13"/>
      <c r="CR235" s="13"/>
      <c r="CS235" s="13"/>
      <c r="CT235" s="14"/>
      <c r="CU235" s="8"/>
      <c r="CV235" s="8"/>
      <c r="CW235" s="9"/>
      <c r="CX235" s="14"/>
      <c r="CY235" s="8"/>
      <c r="CZ235" s="8"/>
      <c r="DA235" s="8"/>
      <c r="DB235" s="11"/>
      <c r="DC235" s="13"/>
      <c r="DD235" s="15"/>
    </row>
    <row r="236" spans="2:1477" s="6" customFormat="1" ht="24" customHeight="1" thickTop="1" thickBot="1">
      <c r="B236" s="260" t="s">
        <v>39</v>
      </c>
      <c r="C236" s="261"/>
      <c r="D236" s="262"/>
      <c r="E236" s="7"/>
      <c r="F236" s="8"/>
      <c r="G236" s="9">
        <f t="shared" ref="G236:L236" si="114">SUM(G222,G235)</f>
        <v>11</v>
      </c>
      <c r="H236" s="9">
        <f t="shared" si="114"/>
        <v>18</v>
      </c>
      <c r="I236" s="9">
        <f t="shared" si="114"/>
        <v>44</v>
      </c>
      <c r="J236" s="9">
        <f t="shared" si="114"/>
        <v>3809</v>
      </c>
      <c r="K236" s="9">
        <f t="shared" si="114"/>
        <v>5280</v>
      </c>
      <c r="L236" s="9">
        <f t="shared" si="114"/>
        <v>4822</v>
      </c>
      <c r="M236" s="143">
        <f>IF(G236=0,0,N236/G236)</f>
        <v>1</v>
      </c>
      <c r="N236" s="9">
        <f t="shared" ref="N236:AC236" si="115">SUM(N222,N235)</f>
        <v>11</v>
      </c>
      <c r="O236" s="9">
        <f t="shared" si="115"/>
        <v>458</v>
      </c>
      <c r="P236" s="10">
        <f t="shared" si="115"/>
        <v>0</v>
      </c>
      <c r="Q236" s="10">
        <f t="shared" si="115"/>
        <v>0</v>
      </c>
      <c r="R236" s="9">
        <f t="shared" si="115"/>
        <v>1263</v>
      </c>
      <c r="S236" s="9">
        <f t="shared" si="115"/>
        <v>208</v>
      </c>
      <c r="T236" s="11">
        <f t="shared" si="115"/>
        <v>96116791</v>
      </c>
      <c r="U236" s="11">
        <f t="shared" si="115"/>
        <v>954341</v>
      </c>
      <c r="V236" s="11">
        <f t="shared" si="115"/>
        <v>95162449</v>
      </c>
      <c r="W236" s="11">
        <f t="shared" si="115"/>
        <v>110922526</v>
      </c>
      <c r="X236" s="11">
        <f t="shared" si="115"/>
        <v>109349313</v>
      </c>
      <c r="Y236" s="11">
        <f t="shared" si="115"/>
        <v>0</v>
      </c>
      <c r="Z236" s="11">
        <f t="shared" si="115"/>
        <v>37398</v>
      </c>
      <c r="AA236" s="11">
        <f t="shared" si="115"/>
        <v>37398</v>
      </c>
      <c r="AB236" s="11">
        <f t="shared" si="115"/>
        <v>109386711</v>
      </c>
      <c r="AC236" s="11">
        <f t="shared" si="115"/>
        <v>109108767</v>
      </c>
      <c r="AD236" s="142">
        <f>IF(G236=0,0,AE236/G236)</f>
        <v>0.90909090909090906</v>
      </c>
      <c r="AE236" s="145">
        <f t="shared" ref="AE236:CM236" si="116">SUM(AE222,AE235)</f>
        <v>10</v>
      </c>
      <c r="AF236" s="11">
        <f t="shared" si="116"/>
        <v>-152979</v>
      </c>
      <c r="AG236" s="11">
        <f t="shared" si="116"/>
        <v>14805734</v>
      </c>
      <c r="AH236" s="10">
        <f t="shared" si="116"/>
        <v>729</v>
      </c>
      <c r="AI236" s="10">
        <f t="shared" si="116"/>
        <v>489</v>
      </c>
      <c r="AJ236" s="12">
        <f t="shared" si="116"/>
        <v>0</v>
      </c>
      <c r="AK236" s="12">
        <f t="shared" si="116"/>
        <v>29</v>
      </c>
      <c r="AL236" s="11">
        <f t="shared" si="116"/>
        <v>1034745</v>
      </c>
      <c r="AM236" s="11">
        <f t="shared" si="116"/>
        <v>0</v>
      </c>
      <c r="AN236" s="12">
        <f t="shared" si="116"/>
        <v>0</v>
      </c>
      <c r="AO236" s="12">
        <f t="shared" si="116"/>
        <v>14</v>
      </c>
      <c r="AP236" s="11">
        <f t="shared" si="116"/>
        <v>1003521</v>
      </c>
      <c r="AQ236" s="11">
        <f t="shared" si="116"/>
        <v>0</v>
      </c>
      <c r="AR236" s="12">
        <f t="shared" si="116"/>
        <v>0</v>
      </c>
      <c r="AS236" s="12">
        <f t="shared" si="116"/>
        <v>0</v>
      </c>
      <c r="AT236" s="11">
        <f t="shared" si="116"/>
        <v>1494</v>
      </c>
      <c r="AU236" s="11">
        <f t="shared" si="116"/>
        <v>0</v>
      </c>
      <c r="AV236" s="12">
        <f t="shared" si="116"/>
        <v>0</v>
      </c>
      <c r="AW236" s="12">
        <f t="shared" si="116"/>
        <v>0</v>
      </c>
      <c r="AX236" s="11">
        <f t="shared" si="116"/>
        <v>0</v>
      </c>
      <c r="AY236" s="11">
        <f t="shared" si="116"/>
        <v>0</v>
      </c>
      <c r="AZ236" s="12">
        <f t="shared" si="116"/>
        <v>0</v>
      </c>
      <c r="BA236" s="12">
        <f t="shared" si="116"/>
        <v>0</v>
      </c>
      <c r="BB236" s="11">
        <f t="shared" si="116"/>
        <v>0</v>
      </c>
      <c r="BC236" s="11">
        <f t="shared" si="116"/>
        <v>0</v>
      </c>
      <c r="BD236" s="12">
        <f t="shared" si="116"/>
        <v>45</v>
      </c>
      <c r="BE236" s="12">
        <f t="shared" si="116"/>
        <v>176</v>
      </c>
      <c r="BF236" s="11">
        <f t="shared" si="116"/>
        <v>11596445</v>
      </c>
      <c r="BG236" s="11">
        <f t="shared" si="116"/>
        <v>0</v>
      </c>
      <c r="BH236" s="12">
        <f t="shared" si="116"/>
        <v>0</v>
      </c>
      <c r="BI236" s="12">
        <f t="shared" si="116"/>
        <v>0</v>
      </c>
      <c r="BJ236" s="11">
        <f t="shared" si="116"/>
        <v>1689505</v>
      </c>
      <c r="BK236" s="11">
        <f t="shared" si="116"/>
        <v>0</v>
      </c>
      <c r="BL236" s="12">
        <f t="shared" si="116"/>
        <v>0</v>
      </c>
      <c r="BM236" s="12">
        <f t="shared" si="116"/>
        <v>0</v>
      </c>
      <c r="BN236" s="11">
        <f t="shared" si="116"/>
        <v>0</v>
      </c>
      <c r="BO236" s="11">
        <f t="shared" si="116"/>
        <v>0</v>
      </c>
      <c r="BP236" s="12">
        <f t="shared" si="116"/>
        <v>92</v>
      </c>
      <c r="BQ236" s="12">
        <f t="shared" si="116"/>
        <v>1</v>
      </c>
      <c r="BR236" s="11">
        <f t="shared" si="116"/>
        <v>75513</v>
      </c>
      <c r="BS236" s="11">
        <f t="shared" si="116"/>
        <v>0</v>
      </c>
      <c r="BT236" s="12">
        <f t="shared" si="116"/>
        <v>0</v>
      </c>
      <c r="BU236" s="12">
        <f t="shared" si="116"/>
        <v>0</v>
      </c>
      <c r="BV236" s="11">
        <f t="shared" si="116"/>
        <v>0</v>
      </c>
      <c r="BW236" s="11">
        <f t="shared" si="116"/>
        <v>0</v>
      </c>
      <c r="BX236" s="12">
        <f t="shared" si="116"/>
        <v>0</v>
      </c>
      <c r="BY236" s="12">
        <f t="shared" si="116"/>
        <v>0</v>
      </c>
      <c r="BZ236" s="11">
        <f t="shared" si="116"/>
        <v>0</v>
      </c>
      <c r="CA236" s="11">
        <f t="shared" si="116"/>
        <v>0</v>
      </c>
      <c r="CB236" s="12">
        <f t="shared" si="116"/>
        <v>0</v>
      </c>
      <c r="CC236" s="12">
        <f t="shared" si="116"/>
        <v>0</v>
      </c>
      <c r="CD236" s="11">
        <f t="shared" si="116"/>
        <v>0</v>
      </c>
      <c r="CE236" s="11">
        <f t="shared" si="116"/>
        <v>0</v>
      </c>
      <c r="CF236" s="12">
        <f t="shared" si="116"/>
        <v>0</v>
      </c>
      <c r="CG236" s="12">
        <f t="shared" si="116"/>
        <v>0</v>
      </c>
      <c r="CH236" s="11">
        <f t="shared" si="116"/>
        <v>-257025</v>
      </c>
      <c r="CI236" s="11">
        <f t="shared" si="116"/>
        <v>0</v>
      </c>
      <c r="CJ236" s="12">
        <f t="shared" si="116"/>
        <v>137</v>
      </c>
      <c r="CK236" s="12">
        <f t="shared" si="116"/>
        <v>220</v>
      </c>
      <c r="CL236" s="11">
        <f t="shared" si="116"/>
        <v>15144193</v>
      </c>
      <c r="CM236" s="11">
        <f t="shared" si="116"/>
        <v>0</v>
      </c>
      <c r="CN236" s="13"/>
      <c r="CO236" s="13"/>
      <c r="CP236" s="13"/>
      <c r="CQ236" s="13"/>
      <c r="CR236" s="13"/>
      <c r="CS236" s="13"/>
      <c r="CT236" s="14"/>
      <c r="CU236" s="8"/>
      <c r="CV236" s="8"/>
      <c r="CW236" s="9"/>
      <c r="CX236" s="14"/>
      <c r="CY236" s="8"/>
      <c r="CZ236" s="8"/>
      <c r="DA236" s="8"/>
      <c r="DB236" s="11"/>
      <c r="DC236" s="13"/>
      <c r="DD236" s="15"/>
    </row>
    <row r="237" spans="2:1477" s="6" customFormat="1" ht="6.75" customHeight="1" thickTop="1" thickBot="1">
      <c r="B237" s="17"/>
      <c r="C237" s="18"/>
      <c r="D237" s="19"/>
      <c r="E237" s="20"/>
      <c r="F237" s="21"/>
      <c r="G237" s="21"/>
      <c r="H237" s="22"/>
      <c r="I237" s="22"/>
      <c r="J237" s="22"/>
      <c r="K237" s="22"/>
      <c r="L237" s="22"/>
      <c r="M237" s="22"/>
      <c r="N237" s="22"/>
      <c r="O237" s="22"/>
      <c r="P237" s="23"/>
      <c r="Q237" s="23"/>
      <c r="R237" s="22"/>
      <c r="S237" s="22"/>
      <c r="T237" s="24"/>
      <c r="U237" s="24"/>
      <c r="V237" s="70"/>
      <c r="W237" s="24"/>
      <c r="X237" s="24"/>
      <c r="Y237" s="24"/>
      <c r="Z237" s="24"/>
      <c r="AA237" s="24"/>
      <c r="AB237" s="24"/>
      <c r="AC237" s="24"/>
      <c r="AD237" s="148"/>
      <c r="AE237" s="22"/>
      <c r="AF237" s="24"/>
      <c r="AG237" s="24"/>
      <c r="AH237" s="23"/>
      <c r="AI237" s="23"/>
      <c r="AJ237" s="25"/>
      <c r="AK237" s="25"/>
      <c r="AL237" s="24"/>
      <c r="AM237" s="24"/>
      <c r="AN237" s="25"/>
      <c r="AO237" s="25"/>
      <c r="AP237" s="24"/>
      <c r="AQ237" s="24"/>
      <c r="AR237" s="25"/>
      <c r="AS237" s="25"/>
      <c r="AT237" s="24"/>
      <c r="AU237" s="24"/>
      <c r="AV237" s="25"/>
      <c r="AW237" s="25"/>
      <c r="AX237" s="24"/>
      <c r="AY237" s="24"/>
      <c r="AZ237" s="25"/>
      <c r="BA237" s="25"/>
      <c r="BB237" s="24"/>
      <c r="BC237" s="24"/>
      <c r="BD237" s="25"/>
      <c r="BE237" s="25"/>
      <c r="BF237" s="24"/>
      <c r="BG237" s="24"/>
      <c r="BH237" s="25"/>
      <c r="BI237" s="25"/>
      <c r="BJ237" s="24"/>
      <c r="BK237" s="24"/>
      <c r="BL237" s="25"/>
      <c r="BM237" s="25"/>
      <c r="BN237" s="24"/>
      <c r="BO237" s="24"/>
      <c r="BP237" s="25"/>
      <c r="BQ237" s="25"/>
      <c r="BR237" s="24"/>
      <c r="BS237" s="24"/>
      <c r="BT237" s="25"/>
      <c r="BU237" s="25"/>
      <c r="BV237" s="24"/>
      <c r="BW237" s="24"/>
      <c r="BX237" s="25"/>
      <c r="BY237" s="25"/>
      <c r="BZ237" s="24"/>
      <c r="CA237" s="24"/>
      <c r="CB237" s="25"/>
      <c r="CC237" s="25"/>
      <c r="CD237" s="24"/>
      <c r="CE237" s="24"/>
      <c r="CF237" s="25"/>
      <c r="CG237" s="25"/>
      <c r="CH237" s="24"/>
      <c r="CI237" s="24"/>
      <c r="CJ237" s="25"/>
      <c r="CK237" s="25"/>
      <c r="CL237" s="24"/>
      <c r="CM237" s="24"/>
      <c r="CN237" s="26"/>
      <c r="CO237" s="26"/>
      <c r="CP237" s="26"/>
      <c r="CQ237" s="26"/>
      <c r="CR237" s="26"/>
      <c r="CS237" s="26"/>
      <c r="CT237" s="27"/>
      <c r="CU237" s="21"/>
      <c r="CV237" s="21"/>
      <c r="CW237" s="22"/>
      <c r="CX237" s="27"/>
      <c r="CY237" s="21"/>
      <c r="CZ237" s="21"/>
      <c r="DA237" s="21"/>
      <c r="DB237" s="24"/>
      <c r="DC237" s="26"/>
      <c r="DD237" s="13"/>
    </row>
    <row r="238" spans="2:1477" s="6" customFormat="1" ht="24" customHeight="1" thickTop="1" thickBot="1">
      <c r="B238" s="260" t="s">
        <v>40</v>
      </c>
      <c r="C238" s="261"/>
      <c r="D238" s="262"/>
      <c r="E238" s="7"/>
      <c r="F238" s="8"/>
      <c r="G238" s="9">
        <f t="shared" ref="G238:L238" si="117">SUM(G15,G67,G88,G119,G158,G183,G205,G222,)</f>
        <v>103</v>
      </c>
      <c r="H238" s="9">
        <f t="shared" si="117"/>
        <v>210</v>
      </c>
      <c r="I238" s="9">
        <f t="shared" si="117"/>
        <v>274</v>
      </c>
      <c r="J238" s="9">
        <f t="shared" si="117"/>
        <v>32299</v>
      </c>
      <c r="K238" s="9">
        <f t="shared" si="117"/>
        <v>49226</v>
      </c>
      <c r="L238" s="9">
        <f t="shared" si="117"/>
        <v>47737</v>
      </c>
      <c r="M238" s="143">
        <f>IF(G238=0,0,N238/G238)</f>
        <v>0.80582524271844658</v>
      </c>
      <c r="N238" s="9">
        <f t="shared" ref="N238:AC238" si="118">SUM(N15,N67,N88,N119,N158,N183,N205,N222,)</f>
        <v>83</v>
      </c>
      <c r="O238" s="9">
        <f t="shared" si="118"/>
        <v>1489</v>
      </c>
      <c r="P238" s="10">
        <f t="shared" si="118"/>
        <v>141</v>
      </c>
      <c r="Q238" s="10">
        <f t="shared" si="118"/>
        <v>0</v>
      </c>
      <c r="R238" s="9">
        <f t="shared" si="118"/>
        <v>13958</v>
      </c>
      <c r="S238" s="9">
        <f t="shared" si="118"/>
        <v>2969</v>
      </c>
      <c r="T238" s="11">
        <f t="shared" si="118"/>
        <v>918828742</v>
      </c>
      <c r="U238" s="11">
        <f t="shared" si="118"/>
        <v>7933975</v>
      </c>
      <c r="V238" s="11">
        <f t="shared" si="118"/>
        <v>910894764</v>
      </c>
      <c r="W238" s="11">
        <f t="shared" si="118"/>
        <v>951249983</v>
      </c>
      <c r="X238" s="11">
        <f t="shared" si="118"/>
        <v>962059795</v>
      </c>
      <c r="Y238" s="11">
        <f t="shared" si="118"/>
        <v>-219920</v>
      </c>
      <c r="Z238" s="11">
        <f t="shared" si="118"/>
        <v>1842660</v>
      </c>
      <c r="AA238" s="11">
        <f t="shared" si="118"/>
        <v>1622740</v>
      </c>
      <c r="AB238" s="11">
        <f t="shared" si="118"/>
        <v>963682535</v>
      </c>
      <c r="AC238" s="11">
        <f t="shared" si="118"/>
        <v>960152134</v>
      </c>
      <c r="AD238" s="142">
        <f>IF(G238=0,0,AE238/G238)</f>
        <v>0.91262135922330101</v>
      </c>
      <c r="AE238" s="145">
        <f t="shared" ref="AE238:BJ238" si="119">SUM(AE15,AE67,AE88,AE119,AE158,AE183,AE205,AE222,)</f>
        <v>94</v>
      </c>
      <c r="AF238" s="11">
        <f t="shared" si="119"/>
        <v>5262074</v>
      </c>
      <c r="AG238" s="11">
        <f t="shared" si="119"/>
        <v>32421236</v>
      </c>
      <c r="AH238" s="10">
        <f t="shared" si="119"/>
        <v>8657</v>
      </c>
      <c r="AI238" s="10">
        <f t="shared" si="119"/>
        <v>4610</v>
      </c>
      <c r="AJ238" s="12">
        <f t="shared" si="119"/>
        <v>328</v>
      </c>
      <c r="AK238" s="12">
        <f t="shared" si="119"/>
        <v>1225</v>
      </c>
      <c r="AL238" s="11">
        <f t="shared" si="119"/>
        <v>9897464</v>
      </c>
      <c r="AM238" s="11">
        <f t="shared" si="119"/>
        <v>476847</v>
      </c>
      <c r="AN238" s="12">
        <f t="shared" si="119"/>
        <v>257</v>
      </c>
      <c r="AO238" s="12">
        <f t="shared" si="119"/>
        <v>712</v>
      </c>
      <c r="AP238" s="11">
        <f t="shared" si="119"/>
        <v>10826445</v>
      </c>
      <c r="AQ238" s="11">
        <f t="shared" si="119"/>
        <v>3020482</v>
      </c>
      <c r="AR238" s="12">
        <f t="shared" si="119"/>
        <v>0</v>
      </c>
      <c r="AS238" s="12">
        <f t="shared" si="119"/>
        <v>0</v>
      </c>
      <c r="AT238" s="11">
        <f t="shared" si="119"/>
        <v>132416</v>
      </c>
      <c r="AU238" s="11">
        <f t="shared" si="119"/>
        <v>0</v>
      </c>
      <c r="AV238" s="12">
        <f t="shared" si="119"/>
        <v>0</v>
      </c>
      <c r="AW238" s="12">
        <f t="shared" si="119"/>
        <v>0</v>
      </c>
      <c r="AX238" s="11">
        <f t="shared" si="119"/>
        <v>0</v>
      </c>
      <c r="AY238" s="11">
        <f t="shared" si="119"/>
        <v>0</v>
      </c>
      <c r="AZ238" s="12">
        <f t="shared" si="119"/>
        <v>0</v>
      </c>
      <c r="BA238" s="12">
        <f t="shared" si="119"/>
        <v>0</v>
      </c>
      <c r="BB238" s="11">
        <f t="shared" si="119"/>
        <v>0</v>
      </c>
      <c r="BC238" s="11">
        <f t="shared" si="119"/>
        <v>0</v>
      </c>
      <c r="BD238" s="12">
        <f t="shared" si="119"/>
        <v>255</v>
      </c>
      <c r="BE238" s="12">
        <f t="shared" si="119"/>
        <v>212</v>
      </c>
      <c r="BF238" s="11">
        <f t="shared" si="119"/>
        <v>8589245</v>
      </c>
      <c r="BG238" s="11">
        <f t="shared" si="119"/>
        <v>938726</v>
      </c>
      <c r="BH238" s="12">
        <f t="shared" si="119"/>
        <v>165</v>
      </c>
      <c r="BI238" s="12">
        <f t="shared" si="119"/>
        <v>154</v>
      </c>
      <c r="BJ238" s="11">
        <f t="shared" si="119"/>
        <v>1346798</v>
      </c>
      <c r="BK238" s="11">
        <f t="shared" ref="BK238:CM238" si="120">SUM(BK15,BK67,BK88,BK119,BK158,BK183,BK205,BK222,)</f>
        <v>403107</v>
      </c>
      <c r="BL238" s="12">
        <f t="shared" si="120"/>
        <v>0</v>
      </c>
      <c r="BM238" s="12">
        <f t="shared" si="120"/>
        <v>0</v>
      </c>
      <c r="BN238" s="11">
        <f t="shared" si="120"/>
        <v>0</v>
      </c>
      <c r="BO238" s="11">
        <f t="shared" si="120"/>
        <v>0</v>
      </c>
      <c r="BP238" s="12">
        <f t="shared" si="120"/>
        <v>841</v>
      </c>
      <c r="BQ238" s="12">
        <f t="shared" si="120"/>
        <v>260</v>
      </c>
      <c r="BR238" s="11">
        <f t="shared" si="120"/>
        <v>1049784</v>
      </c>
      <c r="BS238" s="11">
        <f t="shared" si="120"/>
        <v>161149</v>
      </c>
      <c r="BT238" s="12">
        <f t="shared" si="120"/>
        <v>0</v>
      </c>
      <c r="BU238" s="12">
        <f t="shared" si="120"/>
        <v>0</v>
      </c>
      <c r="BV238" s="11">
        <f t="shared" si="120"/>
        <v>355913</v>
      </c>
      <c r="BW238" s="11">
        <f t="shared" si="120"/>
        <v>0</v>
      </c>
      <c r="BX238" s="12">
        <f t="shared" si="120"/>
        <v>60</v>
      </c>
      <c r="BY238" s="12">
        <f t="shared" si="120"/>
        <v>115</v>
      </c>
      <c r="BZ238" s="11">
        <f t="shared" si="120"/>
        <v>380350</v>
      </c>
      <c r="CA238" s="11">
        <f t="shared" si="120"/>
        <v>643594</v>
      </c>
      <c r="CB238" s="12">
        <f t="shared" si="120"/>
        <v>89</v>
      </c>
      <c r="CC238" s="12">
        <f t="shared" si="120"/>
        <v>148</v>
      </c>
      <c r="CD238" s="11">
        <f t="shared" si="120"/>
        <v>0</v>
      </c>
      <c r="CE238" s="11">
        <f t="shared" si="120"/>
        <v>0</v>
      </c>
      <c r="CF238" s="12">
        <f t="shared" si="120"/>
        <v>0</v>
      </c>
      <c r="CG238" s="12">
        <f t="shared" si="120"/>
        <v>0</v>
      </c>
      <c r="CH238" s="11">
        <f t="shared" si="120"/>
        <v>-1431425</v>
      </c>
      <c r="CI238" s="11">
        <f t="shared" si="120"/>
        <v>0</v>
      </c>
      <c r="CJ238" s="12">
        <f t="shared" si="120"/>
        <v>1995</v>
      </c>
      <c r="CK238" s="12">
        <f t="shared" si="120"/>
        <v>2826</v>
      </c>
      <c r="CL238" s="11">
        <f t="shared" si="120"/>
        <v>31146991</v>
      </c>
      <c r="CM238" s="11">
        <f t="shared" si="120"/>
        <v>5643903</v>
      </c>
      <c r="CN238" s="13"/>
      <c r="CO238" s="13"/>
      <c r="CP238" s="13"/>
      <c r="CQ238" s="13"/>
      <c r="CR238" s="13"/>
      <c r="CS238" s="13"/>
      <c r="CT238" s="14"/>
      <c r="CU238" s="8"/>
      <c r="CV238" s="8"/>
      <c r="CW238" s="9"/>
      <c r="CX238" s="14"/>
      <c r="CY238" s="8"/>
      <c r="CZ238" s="8"/>
      <c r="DA238" s="8"/>
      <c r="DB238" s="11"/>
      <c r="DC238" s="13"/>
      <c r="DD238" s="15"/>
    </row>
    <row r="239" spans="2:1477" s="6" customFormat="1" ht="6.75" customHeight="1" thickTop="1" thickBot="1">
      <c r="B239" s="17"/>
      <c r="C239" s="18"/>
      <c r="D239" s="19"/>
      <c r="E239" s="20"/>
      <c r="F239" s="21"/>
      <c r="G239" s="21"/>
      <c r="H239" s="22"/>
      <c r="I239" s="22"/>
      <c r="J239" s="22"/>
      <c r="K239" s="22"/>
      <c r="L239" s="22"/>
      <c r="M239" s="22"/>
      <c r="N239" s="22"/>
      <c r="O239" s="22"/>
      <c r="P239" s="23"/>
      <c r="Q239" s="23"/>
      <c r="R239" s="22"/>
      <c r="S239" s="22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148"/>
      <c r="AE239" s="22"/>
      <c r="AF239" s="24"/>
      <c r="AG239" s="24"/>
      <c r="AH239" s="23"/>
      <c r="AI239" s="23"/>
      <c r="AJ239" s="25"/>
      <c r="AK239" s="25"/>
      <c r="AL239" s="24"/>
      <c r="AM239" s="24"/>
      <c r="AN239" s="25"/>
      <c r="AO239" s="25"/>
      <c r="AP239" s="24"/>
      <c r="AQ239" s="24"/>
      <c r="AR239" s="25"/>
      <c r="AS239" s="25"/>
      <c r="AT239" s="24"/>
      <c r="AU239" s="24"/>
      <c r="AV239" s="25"/>
      <c r="AW239" s="25"/>
      <c r="AX239" s="24"/>
      <c r="AY239" s="24"/>
      <c r="AZ239" s="25"/>
      <c r="BA239" s="25"/>
      <c r="BB239" s="24"/>
      <c r="BC239" s="24"/>
      <c r="BD239" s="25"/>
      <c r="BE239" s="25"/>
      <c r="BF239" s="24"/>
      <c r="BG239" s="24"/>
      <c r="BH239" s="25"/>
      <c r="BI239" s="25"/>
      <c r="BJ239" s="24"/>
      <c r="BK239" s="24"/>
      <c r="BL239" s="25"/>
      <c r="BM239" s="25"/>
      <c r="BN239" s="24"/>
      <c r="BO239" s="24"/>
      <c r="BP239" s="25"/>
      <c r="BQ239" s="25"/>
      <c r="BR239" s="24"/>
      <c r="BS239" s="24"/>
      <c r="BT239" s="25"/>
      <c r="BU239" s="25"/>
      <c r="BV239" s="24"/>
      <c r="BW239" s="24"/>
      <c r="BX239" s="25"/>
      <c r="BY239" s="25"/>
      <c r="BZ239" s="24"/>
      <c r="CA239" s="24"/>
      <c r="CB239" s="25"/>
      <c r="CC239" s="25"/>
      <c r="CD239" s="24"/>
      <c r="CE239" s="24"/>
      <c r="CF239" s="25"/>
      <c r="CG239" s="25"/>
      <c r="CH239" s="24"/>
      <c r="CI239" s="24"/>
      <c r="CJ239" s="25"/>
      <c r="CK239" s="25"/>
      <c r="CL239" s="24"/>
      <c r="CM239" s="24"/>
      <c r="CN239" s="26"/>
      <c r="CO239" s="26"/>
      <c r="CP239" s="26"/>
      <c r="CQ239" s="26"/>
      <c r="CR239" s="26"/>
      <c r="CS239" s="26"/>
      <c r="CT239" s="27"/>
      <c r="CU239" s="21"/>
      <c r="CV239" s="21"/>
      <c r="CW239" s="22"/>
      <c r="CX239" s="27"/>
      <c r="CY239" s="21"/>
      <c r="CZ239" s="21"/>
      <c r="DA239" s="21"/>
      <c r="DB239" s="24"/>
      <c r="DC239" s="26"/>
      <c r="DD239" s="13"/>
    </row>
    <row r="240" spans="2:1477" s="6" customFormat="1" ht="24" customHeight="1" thickTop="1" thickBot="1">
      <c r="B240" s="260" t="s">
        <v>41</v>
      </c>
      <c r="C240" s="261"/>
      <c r="D240" s="262"/>
      <c r="E240" s="7"/>
      <c r="F240" s="8"/>
      <c r="G240" s="9">
        <f t="shared" ref="G240:L240" si="121">SUM(G235,G219,G189,G173,G135,G107,G75,G31)</f>
        <v>91</v>
      </c>
      <c r="H240" s="9">
        <f t="shared" si="121"/>
        <v>149</v>
      </c>
      <c r="I240" s="9">
        <f t="shared" si="121"/>
        <v>272</v>
      </c>
      <c r="J240" s="9">
        <f t="shared" si="121"/>
        <v>29589</v>
      </c>
      <c r="K240" s="9">
        <f t="shared" si="121"/>
        <v>43431</v>
      </c>
      <c r="L240" s="9">
        <f t="shared" si="121"/>
        <v>41870</v>
      </c>
      <c r="M240" s="143">
        <f>IF(G240=0,0,N240/G240)</f>
        <v>0.87912087912087911</v>
      </c>
      <c r="N240" s="9">
        <f t="shared" ref="N240:AC240" si="122">SUM(N235,N219,N189,N173,N135,N107,N75,N31)</f>
        <v>80</v>
      </c>
      <c r="O240" s="9">
        <f t="shared" si="122"/>
        <v>1561</v>
      </c>
      <c r="P240" s="10">
        <f t="shared" si="122"/>
        <v>104</v>
      </c>
      <c r="Q240" s="10">
        <f t="shared" si="122"/>
        <v>0</v>
      </c>
      <c r="R240" s="9">
        <f t="shared" si="122"/>
        <v>11384</v>
      </c>
      <c r="S240" s="9">
        <f t="shared" si="122"/>
        <v>2491</v>
      </c>
      <c r="T240" s="11">
        <f t="shared" si="122"/>
        <v>1013381397</v>
      </c>
      <c r="U240" s="11">
        <f t="shared" si="122"/>
        <v>6167047</v>
      </c>
      <c r="V240" s="11">
        <f t="shared" si="122"/>
        <v>1007214349</v>
      </c>
      <c r="W240" s="11">
        <f t="shared" si="122"/>
        <v>1081863455</v>
      </c>
      <c r="X240" s="11">
        <f t="shared" si="122"/>
        <v>1081278396</v>
      </c>
      <c r="Y240" s="11">
        <f t="shared" si="122"/>
        <v>-471555</v>
      </c>
      <c r="Z240" s="11">
        <f t="shared" si="122"/>
        <v>3612398</v>
      </c>
      <c r="AA240" s="11">
        <f t="shared" si="122"/>
        <v>3140843</v>
      </c>
      <c r="AB240" s="11">
        <f t="shared" si="122"/>
        <v>1084419238</v>
      </c>
      <c r="AC240" s="11">
        <f t="shared" si="122"/>
        <v>1075205834</v>
      </c>
      <c r="AD240" s="142">
        <f>IF(G240=0,0,AE240/G240)</f>
        <v>0.94505494505494503</v>
      </c>
      <c r="AE240" s="145">
        <f t="shared" ref="AE240:BJ240" si="123">SUM(AE235,AE219,AE189,AE173,AE135,AE107,AE75,AE31)</f>
        <v>86</v>
      </c>
      <c r="AF240" s="11">
        <f t="shared" si="123"/>
        <v>6712139</v>
      </c>
      <c r="AG240" s="11">
        <f t="shared" si="123"/>
        <v>68439925</v>
      </c>
      <c r="AH240" s="10">
        <f t="shared" si="123"/>
        <v>6115</v>
      </c>
      <c r="AI240" s="10">
        <f t="shared" si="123"/>
        <v>4418</v>
      </c>
      <c r="AJ240" s="12">
        <f t="shared" si="123"/>
        <v>87</v>
      </c>
      <c r="AK240" s="12">
        <f t="shared" si="123"/>
        <v>621</v>
      </c>
      <c r="AL240" s="11">
        <f t="shared" si="123"/>
        <v>13302509</v>
      </c>
      <c r="AM240" s="11">
        <f t="shared" si="123"/>
        <v>1703172</v>
      </c>
      <c r="AN240" s="12">
        <f t="shared" si="123"/>
        <v>271</v>
      </c>
      <c r="AO240" s="12">
        <f t="shared" si="123"/>
        <v>453</v>
      </c>
      <c r="AP240" s="11">
        <f t="shared" si="123"/>
        <v>12965633</v>
      </c>
      <c r="AQ240" s="11">
        <f t="shared" si="123"/>
        <v>614819</v>
      </c>
      <c r="AR240" s="12">
        <f t="shared" si="123"/>
        <v>0</v>
      </c>
      <c r="AS240" s="12">
        <f t="shared" si="123"/>
        <v>0</v>
      </c>
      <c r="AT240" s="11">
        <f t="shared" si="123"/>
        <v>10318</v>
      </c>
      <c r="AU240" s="11">
        <f t="shared" si="123"/>
        <v>0</v>
      </c>
      <c r="AV240" s="12">
        <f t="shared" si="123"/>
        <v>0</v>
      </c>
      <c r="AW240" s="12">
        <f t="shared" si="123"/>
        <v>0</v>
      </c>
      <c r="AX240" s="11">
        <f t="shared" si="123"/>
        <v>0</v>
      </c>
      <c r="AY240" s="11">
        <f t="shared" si="123"/>
        <v>0</v>
      </c>
      <c r="AZ240" s="12">
        <f t="shared" si="123"/>
        <v>0</v>
      </c>
      <c r="BA240" s="12">
        <f t="shared" si="123"/>
        <v>0</v>
      </c>
      <c r="BB240" s="11">
        <f t="shared" si="123"/>
        <v>0</v>
      </c>
      <c r="BC240" s="11">
        <f t="shared" si="123"/>
        <v>0</v>
      </c>
      <c r="BD240" s="12">
        <f t="shared" si="123"/>
        <v>620</v>
      </c>
      <c r="BE240" s="12">
        <f t="shared" si="123"/>
        <v>637</v>
      </c>
      <c r="BF240" s="11">
        <f t="shared" si="123"/>
        <v>27961330</v>
      </c>
      <c r="BG240" s="11">
        <f t="shared" si="123"/>
        <v>3335</v>
      </c>
      <c r="BH240" s="12">
        <f t="shared" si="123"/>
        <v>15</v>
      </c>
      <c r="BI240" s="12">
        <f t="shared" si="123"/>
        <v>20</v>
      </c>
      <c r="BJ240" s="11">
        <f t="shared" si="123"/>
        <v>2075549</v>
      </c>
      <c r="BK240" s="11">
        <f t="shared" ref="BK240:CM240" si="124">SUM(BK235,BK219,BK189,BK173,BK135,BK107,BK75,BK31)</f>
        <v>22700</v>
      </c>
      <c r="BL240" s="12">
        <f t="shared" si="124"/>
        <v>0</v>
      </c>
      <c r="BM240" s="12">
        <f t="shared" si="124"/>
        <v>0</v>
      </c>
      <c r="BN240" s="11">
        <f t="shared" si="124"/>
        <v>0</v>
      </c>
      <c r="BO240" s="11">
        <f t="shared" si="124"/>
        <v>0</v>
      </c>
      <c r="BP240" s="12">
        <f t="shared" si="124"/>
        <v>545</v>
      </c>
      <c r="BQ240" s="12">
        <f t="shared" si="124"/>
        <v>399</v>
      </c>
      <c r="BR240" s="11">
        <f t="shared" si="124"/>
        <v>1868915</v>
      </c>
      <c r="BS240" s="11">
        <f t="shared" si="124"/>
        <v>208207</v>
      </c>
      <c r="BT240" s="12">
        <f t="shared" si="124"/>
        <v>0</v>
      </c>
      <c r="BU240" s="12">
        <f t="shared" si="124"/>
        <v>249</v>
      </c>
      <c r="BV240" s="11">
        <f t="shared" si="124"/>
        <v>7623579</v>
      </c>
      <c r="BW240" s="11">
        <f t="shared" si="124"/>
        <v>7300000</v>
      </c>
      <c r="BX240" s="12">
        <f t="shared" si="124"/>
        <v>0</v>
      </c>
      <c r="BY240" s="12">
        <f t="shared" si="124"/>
        <v>214</v>
      </c>
      <c r="BZ240" s="11">
        <f t="shared" si="124"/>
        <v>537492</v>
      </c>
      <c r="CA240" s="11">
        <f t="shared" si="124"/>
        <v>530851</v>
      </c>
      <c r="CB240" s="12">
        <f t="shared" si="124"/>
        <v>26</v>
      </c>
      <c r="CC240" s="12">
        <f t="shared" si="124"/>
        <v>0</v>
      </c>
      <c r="CD240" s="11">
        <f t="shared" si="124"/>
        <v>0</v>
      </c>
      <c r="CE240" s="11">
        <f t="shared" si="124"/>
        <v>0</v>
      </c>
      <c r="CF240" s="12">
        <f t="shared" si="124"/>
        <v>0</v>
      </c>
      <c r="CG240" s="12">
        <f t="shared" si="124"/>
        <v>0</v>
      </c>
      <c r="CH240" s="11">
        <f t="shared" si="124"/>
        <v>-790220</v>
      </c>
      <c r="CI240" s="11">
        <f t="shared" si="124"/>
        <v>0</v>
      </c>
      <c r="CJ240" s="12">
        <f t="shared" si="124"/>
        <v>1564</v>
      </c>
      <c r="CK240" s="12">
        <f t="shared" si="124"/>
        <v>2593</v>
      </c>
      <c r="CL240" s="11">
        <f t="shared" si="124"/>
        <v>65555095</v>
      </c>
      <c r="CM240" s="11">
        <f t="shared" si="124"/>
        <v>10383083</v>
      </c>
      <c r="CN240" s="13"/>
      <c r="CO240" s="13"/>
      <c r="CP240" s="13"/>
      <c r="CQ240" s="13"/>
      <c r="CR240" s="13"/>
      <c r="CS240" s="13"/>
      <c r="CT240" s="14"/>
      <c r="CU240" s="8"/>
      <c r="CV240" s="8"/>
      <c r="CW240" s="9"/>
      <c r="CX240" s="14"/>
      <c r="CY240" s="8"/>
      <c r="CZ240" s="8"/>
      <c r="DA240" s="8"/>
      <c r="DB240" s="11"/>
      <c r="DC240" s="13"/>
      <c r="DD240" s="15"/>
    </row>
    <row r="241" spans="2:108" s="6" customFormat="1" ht="6.75" customHeight="1" thickTop="1" thickBot="1">
      <c r="B241" s="17"/>
      <c r="C241" s="18"/>
      <c r="D241" s="19"/>
      <c r="E241" s="20"/>
      <c r="F241" s="21"/>
      <c r="G241" s="21"/>
      <c r="H241" s="22"/>
      <c r="I241" s="22"/>
      <c r="J241" s="22"/>
      <c r="K241" s="22"/>
      <c r="L241" s="22"/>
      <c r="M241" s="22"/>
      <c r="N241" s="22"/>
      <c r="O241" s="22"/>
      <c r="P241" s="23"/>
      <c r="Q241" s="23"/>
      <c r="R241" s="22"/>
      <c r="S241" s="22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148"/>
      <c r="AE241" s="22"/>
      <c r="AF241" s="24"/>
      <c r="AG241" s="24"/>
      <c r="AH241" s="23"/>
      <c r="AI241" s="23"/>
      <c r="AJ241" s="25"/>
      <c r="AK241" s="25"/>
      <c r="AL241" s="24"/>
      <c r="AM241" s="24"/>
      <c r="AN241" s="25"/>
      <c r="AO241" s="25"/>
      <c r="AP241" s="24"/>
      <c r="AQ241" s="24"/>
      <c r="AR241" s="25"/>
      <c r="AS241" s="25"/>
      <c r="AT241" s="24"/>
      <c r="AU241" s="24"/>
      <c r="AV241" s="25"/>
      <c r="AW241" s="25"/>
      <c r="AX241" s="24"/>
      <c r="AY241" s="24"/>
      <c r="AZ241" s="25"/>
      <c r="BA241" s="25"/>
      <c r="BB241" s="24"/>
      <c r="BC241" s="24"/>
      <c r="BD241" s="25"/>
      <c r="BE241" s="25"/>
      <c r="BF241" s="24"/>
      <c r="BG241" s="24"/>
      <c r="BH241" s="25"/>
      <c r="BI241" s="25"/>
      <c r="BJ241" s="24"/>
      <c r="BK241" s="24"/>
      <c r="BL241" s="25"/>
      <c r="BM241" s="25"/>
      <c r="BN241" s="24"/>
      <c r="BO241" s="24"/>
      <c r="BP241" s="25"/>
      <c r="BQ241" s="25"/>
      <c r="BR241" s="24"/>
      <c r="BS241" s="24"/>
      <c r="BT241" s="25"/>
      <c r="BU241" s="25"/>
      <c r="BV241" s="24"/>
      <c r="BW241" s="24"/>
      <c r="BX241" s="25"/>
      <c r="BY241" s="25"/>
      <c r="BZ241" s="24"/>
      <c r="CA241" s="24"/>
      <c r="CB241" s="25"/>
      <c r="CC241" s="25"/>
      <c r="CD241" s="24"/>
      <c r="CE241" s="24"/>
      <c r="CF241" s="25"/>
      <c r="CG241" s="25"/>
      <c r="CH241" s="24"/>
      <c r="CI241" s="24"/>
      <c r="CJ241" s="25"/>
      <c r="CK241" s="25"/>
      <c r="CL241" s="24"/>
      <c r="CM241" s="24"/>
      <c r="CN241" s="26"/>
      <c r="CO241" s="26"/>
      <c r="CP241" s="26"/>
      <c r="CQ241" s="26"/>
      <c r="CR241" s="26"/>
      <c r="CS241" s="26"/>
      <c r="CT241" s="27"/>
      <c r="CU241" s="21"/>
      <c r="CV241" s="21"/>
      <c r="CW241" s="22"/>
      <c r="CX241" s="27"/>
      <c r="CY241" s="21"/>
      <c r="CZ241" s="21"/>
      <c r="DA241" s="21"/>
      <c r="DB241" s="24"/>
      <c r="DC241" s="26"/>
      <c r="DD241" s="13"/>
    </row>
    <row r="242" spans="2:108" s="6" customFormat="1" ht="24" customHeight="1" thickTop="1" thickBot="1">
      <c r="B242" s="260" t="s">
        <v>42</v>
      </c>
      <c r="C242" s="261"/>
      <c r="D242" s="262"/>
      <c r="E242" s="7"/>
      <c r="F242" s="8"/>
      <c r="G242" s="9">
        <f t="shared" ref="G242:BR242" si="125">SUM(G238,G240)</f>
        <v>194</v>
      </c>
      <c r="H242" s="9">
        <f t="shared" si="125"/>
        <v>359</v>
      </c>
      <c r="I242" s="9">
        <f t="shared" si="125"/>
        <v>546</v>
      </c>
      <c r="J242" s="9">
        <f t="shared" si="125"/>
        <v>61888</v>
      </c>
      <c r="K242" s="9">
        <f t="shared" si="125"/>
        <v>92657</v>
      </c>
      <c r="L242" s="9">
        <f>SUM(L238,L240)</f>
        <v>89607</v>
      </c>
      <c r="M242" s="143">
        <f>IF(G242=0,0,N242/G242)</f>
        <v>0.84020618556701032</v>
      </c>
      <c r="N242" s="9">
        <f>SUM(N238,N240)</f>
        <v>163</v>
      </c>
      <c r="O242" s="9">
        <f t="shared" si="125"/>
        <v>3050</v>
      </c>
      <c r="P242" s="10">
        <f t="shared" si="125"/>
        <v>245</v>
      </c>
      <c r="Q242" s="10">
        <f t="shared" si="125"/>
        <v>0</v>
      </c>
      <c r="R242" s="9">
        <f t="shared" si="125"/>
        <v>25342</v>
      </c>
      <c r="S242" s="9">
        <f t="shared" si="125"/>
        <v>5460</v>
      </c>
      <c r="T242" s="11">
        <f t="shared" si="125"/>
        <v>1932210139</v>
      </c>
      <c r="U242" s="11">
        <f t="shared" si="125"/>
        <v>14101022</v>
      </c>
      <c r="V242" s="11">
        <f t="shared" si="125"/>
        <v>1918109113</v>
      </c>
      <c r="W242" s="11">
        <f t="shared" si="125"/>
        <v>2033113438</v>
      </c>
      <c r="X242" s="11">
        <f t="shared" si="125"/>
        <v>2043338191</v>
      </c>
      <c r="Y242" s="11">
        <f t="shared" si="125"/>
        <v>-691475</v>
      </c>
      <c r="Z242" s="11">
        <f t="shared" si="125"/>
        <v>5455058</v>
      </c>
      <c r="AA242" s="11">
        <f t="shared" si="125"/>
        <v>4763583</v>
      </c>
      <c r="AB242" s="11">
        <f t="shared" si="125"/>
        <v>2048101773</v>
      </c>
      <c r="AC242" s="11">
        <f>SUM(AC238,AC240)</f>
        <v>2035357968</v>
      </c>
      <c r="AD242" s="142">
        <f>IF(G242=0,0,AE242/G242)</f>
        <v>0.92783505154639179</v>
      </c>
      <c r="AE242" s="145">
        <f>SUM(AE238,AE240)</f>
        <v>180</v>
      </c>
      <c r="AF242" s="11">
        <f t="shared" si="125"/>
        <v>11974213</v>
      </c>
      <c r="AG242" s="11">
        <f t="shared" si="125"/>
        <v>100861161</v>
      </c>
      <c r="AH242" s="10">
        <f t="shared" si="125"/>
        <v>14772</v>
      </c>
      <c r="AI242" s="10">
        <f t="shared" si="125"/>
        <v>9028</v>
      </c>
      <c r="AJ242" s="12">
        <f t="shared" si="125"/>
        <v>415</v>
      </c>
      <c r="AK242" s="12">
        <f t="shared" si="125"/>
        <v>1846</v>
      </c>
      <c r="AL242" s="11">
        <f t="shared" si="125"/>
        <v>23199973</v>
      </c>
      <c r="AM242" s="11">
        <f t="shared" si="125"/>
        <v>2180019</v>
      </c>
      <c r="AN242" s="12">
        <f t="shared" si="125"/>
        <v>528</v>
      </c>
      <c r="AO242" s="12">
        <f t="shared" si="125"/>
        <v>1165</v>
      </c>
      <c r="AP242" s="11">
        <f t="shared" si="125"/>
        <v>23792078</v>
      </c>
      <c r="AQ242" s="11">
        <f t="shared" si="125"/>
        <v>3635301</v>
      </c>
      <c r="AR242" s="12">
        <f t="shared" si="125"/>
        <v>0</v>
      </c>
      <c r="AS242" s="12">
        <f t="shared" si="125"/>
        <v>0</v>
      </c>
      <c r="AT242" s="11">
        <f t="shared" si="125"/>
        <v>142734</v>
      </c>
      <c r="AU242" s="11">
        <f t="shared" si="125"/>
        <v>0</v>
      </c>
      <c r="AV242" s="12">
        <f t="shared" si="125"/>
        <v>0</v>
      </c>
      <c r="AW242" s="12">
        <f t="shared" si="125"/>
        <v>0</v>
      </c>
      <c r="AX242" s="11">
        <f t="shared" si="125"/>
        <v>0</v>
      </c>
      <c r="AY242" s="11">
        <f t="shared" si="125"/>
        <v>0</v>
      </c>
      <c r="AZ242" s="12">
        <f t="shared" si="125"/>
        <v>0</v>
      </c>
      <c r="BA242" s="12">
        <f t="shared" si="125"/>
        <v>0</v>
      </c>
      <c r="BB242" s="11">
        <f t="shared" si="125"/>
        <v>0</v>
      </c>
      <c r="BC242" s="11">
        <f t="shared" si="125"/>
        <v>0</v>
      </c>
      <c r="BD242" s="12">
        <f t="shared" si="125"/>
        <v>875</v>
      </c>
      <c r="BE242" s="12">
        <f t="shared" si="125"/>
        <v>849</v>
      </c>
      <c r="BF242" s="11">
        <f t="shared" si="125"/>
        <v>36550575</v>
      </c>
      <c r="BG242" s="11">
        <f t="shared" si="125"/>
        <v>942061</v>
      </c>
      <c r="BH242" s="12">
        <f t="shared" si="125"/>
        <v>180</v>
      </c>
      <c r="BI242" s="12">
        <f t="shared" si="125"/>
        <v>174</v>
      </c>
      <c r="BJ242" s="11">
        <f t="shared" si="125"/>
        <v>3422347</v>
      </c>
      <c r="BK242" s="11">
        <f t="shared" si="125"/>
        <v>425807</v>
      </c>
      <c r="BL242" s="12">
        <f t="shared" si="125"/>
        <v>0</v>
      </c>
      <c r="BM242" s="12">
        <f t="shared" si="125"/>
        <v>0</v>
      </c>
      <c r="BN242" s="11">
        <f t="shared" si="125"/>
        <v>0</v>
      </c>
      <c r="BO242" s="11">
        <f t="shared" si="125"/>
        <v>0</v>
      </c>
      <c r="BP242" s="12">
        <f t="shared" si="125"/>
        <v>1386</v>
      </c>
      <c r="BQ242" s="12">
        <f t="shared" si="125"/>
        <v>659</v>
      </c>
      <c r="BR242" s="11">
        <f t="shared" si="125"/>
        <v>2918699</v>
      </c>
      <c r="BS242" s="11">
        <f t="shared" ref="BS242:CM242" si="126">SUM(BS238,BS240)</f>
        <v>369356</v>
      </c>
      <c r="BT242" s="12">
        <f t="shared" si="126"/>
        <v>0</v>
      </c>
      <c r="BU242" s="12">
        <f t="shared" si="126"/>
        <v>249</v>
      </c>
      <c r="BV242" s="11">
        <f t="shared" si="126"/>
        <v>7979492</v>
      </c>
      <c r="BW242" s="11">
        <f t="shared" si="126"/>
        <v>7300000</v>
      </c>
      <c r="BX242" s="12">
        <f t="shared" si="126"/>
        <v>60</v>
      </c>
      <c r="BY242" s="12">
        <f t="shared" si="126"/>
        <v>329</v>
      </c>
      <c r="BZ242" s="11">
        <f t="shared" si="126"/>
        <v>917842</v>
      </c>
      <c r="CA242" s="11">
        <f t="shared" si="126"/>
        <v>1174445</v>
      </c>
      <c r="CB242" s="12">
        <f t="shared" si="126"/>
        <v>115</v>
      </c>
      <c r="CC242" s="12">
        <f t="shared" si="126"/>
        <v>148</v>
      </c>
      <c r="CD242" s="11">
        <f t="shared" si="126"/>
        <v>0</v>
      </c>
      <c r="CE242" s="11">
        <f t="shared" si="126"/>
        <v>0</v>
      </c>
      <c r="CF242" s="12">
        <f t="shared" si="126"/>
        <v>0</v>
      </c>
      <c r="CG242" s="12">
        <f t="shared" si="126"/>
        <v>0</v>
      </c>
      <c r="CH242" s="11">
        <f t="shared" si="126"/>
        <v>-2221645</v>
      </c>
      <c r="CI242" s="11">
        <f t="shared" si="126"/>
        <v>0</v>
      </c>
      <c r="CJ242" s="12">
        <f t="shared" si="126"/>
        <v>3559</v>
      </c>
      <c r="CK242" s="12">
        <f t="shared" si="126"/>
        <v>5419</v>
      </c>
      <c r="CL242" s="11">
        <f t="shared" si="126"/>
        <v>96702086</v>
      </c>
      <c r="CM242" s="11">
        <f t="shared" si="126"/>
        <v>16026986</v>
      </c>
      <c r="CN242" s="13"/>
      <c r="CO242" s="13"/>
      <c r="CP242" s="13"/>
      <c r="CQ242" s="13"/>
      <c r="CR242" s="13"/>
      <c r="CS242" s="13"/>
      <c r="CT242" s="14"/>
      <c r="CU242" s="8"/>
      <c r="CV242" s="8"/>
      <c r="CW242" s="9"/>
      <c r="CX242" s="14"/>
      <c r="CY242" s="8"/>
      <c r="CZ242" s="8"/>
      <c r="DA242" s="8"/>
      <c r="DB242" s="11"/>
      <c r="DC242" s="13"/>
      <c r="DD242" s="15"/>
    </row>
    <row r="243" spans="2:108" s="6" customFormat="1" ht="6.75" customHeight="1" thickTop="1">
      <c r="B243" s="17"/>
      <c r="C243" s="18"/>
      <c r="D243" s="19"/>
      <c r="E243" s="20"/>
      <c r="F243" s="21"/>
      <c r="G243" s="21"/>
      <c r="H243" s="22"/>
      <c r="I243" s="22"/>
      <c r="J243" s="22"/>
      <c r="K243" s="22"/>
      <c r="L243" s="22"/>
      <c r="M243" s="22"/>
      <c r="N243" s="22"/>
      <c r="O243" s="22"/>
      <c r="P243" s="23"/>
      <c r="Q243" s="23"/>
      <c r="R243" s="22"/>
      <c r="S243" s="22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148"/>
      <c r="AE243" s="22"/>
      <c r="AF243" s="24"/>
      <c r="AG243" s="24"/>
      <c r="AH243" s="23"/>
      <c r="AI243" s="23"/>
      <c r="AJ243" s="25"/>
      <c r="AK243" s="25"/>
      <c r="AL243" s="24"/>
      <c r="AM243" s="24"/>
      <c r="AN243" s="25"/>
      <c r="AO243" s="25"/>
      <c r="AP243" s="24"/>
      <c r="AQ243" s="24"/>
      <c r="AR243" s="25"/>
      <c r="AS243" s="25"/>
      <c r="AT243" s="24"/>
      <c r="AU243" s="24"/>
      <c r="AV243" s="25"/>
      <c r="AW243" s="25"/>
      <c r="AX243" s="24"/>
      <c r="AY243" s="24"/>
      <c r="AZ243" s="25"/>
      <c r="BA243" s="25"/>
      <c r="BB243" s="24"/>
      <c r="BC243" s="24"/>
      <c r="BD243" s="25"/>
      <c r="BE243" s="25"/>
      <c r="BF243" s="24"/>
      <c r="BG243" s="24"/>
      <c r="BH243" s="25"/>
      <c r="BI243" s="25"/>
      <c r="BJ243" s="24"/>
      <c r="BK243" s="24"/>
      <c r="BL243" s="25"/>
      <c r="BM243" s="25"/>
      <c r="BN243" s="24"/>
      <c r="BO243" s="24"/>
      <c r="BP243" s="25"/>
      <c r="BQ243" s="25"/>
      <c r="BR243" s="24"/>
      <c r="BS243" s="24"/>
      <c r="BT243" s="25"/>
      <c r="BU243" s="25"/>
      <c r="BV243" s="24"/>
      <c r="BW243" s="24"/>
      <c r="BX243" s="25"/>
      <c r="BY243" s="25"/>
      <c r="BZ243" s="24"/>
      <c r="CA243" s="24"/>
      <c r="CB243" s="25"/>
      <c r="CC243" s="25"/>
      <c r="CD243" s="24"/>
      <c r="CE243" s="24"/>
      <c r="CF243" s="25"/>
      <c r="CG243" s="25"/>
      <c r="CH243" s="24"/>
      <c r="CI243" s="24"/>
      <c r="CJ243" s="25"/>
      <c r="CK243" s="25"/>
      <c r="CL243" s="24"/>
      <c r="CM243" s="24"/>
      <c r="CN243" s="26"/>
      <c r="CO243" s="26"/>
      <c r="CP243" s="26"/>
      <c r="CQ243" s="26"/>
      <c r="CR243" s="26"/>
      <c r="CS243" s="26"/>
      <c r="CT243" s="27"/>
      <c r="CU243" s="21"/>
      <c r="CV243" s="21"/>
      <c r="CW243" s="22"/>
      <c r="CX243" s="27"/>
      <c r="CY243" s="21"/>
      <c r="CZ243" s="21"/>
      <c r="DA243" s="21"/>
      <c r="DB243" s="24"/>
      <c r="DC243" s="26"/>
      <c r="DD243" s="209"/>
    </row>
    <row r="254" spans="2:108">
      <c r="AB254" s="176"/>
    </row>
  </sheetData>
  <mergeCells count="92">
    <mergeCell ref="B238:D238"/>
    <mergeCell ref="B240:D240"/>
    <mergeCell ref="B242:D242"/>
    <mergeCell ref="B1:B2"/>
    <mergeCell ref="C1:C2"/>
    <mergeCell ref="D1:D2"/>
    <mergeCell ref="B220:D220"/>
    <mergeCell ref="B222:D222"/>
    <mergeCell ref="B235:D235"/>
    <mergeCell ref="B236:D236"/>
    <mergeCell ref="B189:D189"/>
    <mergeCell ref="B190:D190"/>
    <mergeCell ref="B205:D205"/>
    <mergeCell ref="B219:D219"/>
    <mergeCell ref="B158:D158"/>
    <mergeCell ref="B173:D173"/>
    <mergeCell ref="B174:D174"/>
    <mergeCell ref="B183:D183"/>
    <mergeCell ref="B108:D108"/>
    <mergeCell ref="B119:D119"/>
    <mergeCell ref="B135:D135"/>
    <mergeCell ref="B136:D136"/>
    <mergeCell ref="B75:D75"/>
    <mergeCell ref="B76:D76"/>
    <mergeCell ref="B88:D88"/>
    <mergeCell ref="B107:D107"/>
    <mergeCell ref="CR1:CR2"/>
    <mergeCell ref="B31:D31"/>
    <mergeCell ref="B32:D32"/>
    <mergeCell ref="B67:D67"/>
    <mergeCell ref="R1:R2"/>
    <mergeCell ref="S1:S2"/>
    <mergeCell ref="T1:T2"/>
    <mergeCell ref="U1:U2"/>
    <mergeCell ref="AE1:AE2"/>
    <mergeCell ref="V1:V2"/>
    <mergeCell ref="W1:W2"/>
    <mergeCell ref="X1:X2"/>
    <mergeCell ref="B15:D15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01/14/2026&amp;CConstruction Cost and Time
Detailed Data
For Contracts Completed Second Quarter Fiscal Year 2025/2026&amp;RPage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591"/>
  <sheetViews>
    <sheetView zoomScaleNormal="100" workbookViewId="0">
      <selection activeCell="A196" sqref="A196:AK196"/>
    </sheetView>
  </sheetViews>
  <sheetFormatPr defaultRowHeight="11.5"/>
  <cols>
    <col min="3" max="3" width="12.3984375" customWidth="1"/>
    <col min="4" max="4" width="17" customWidth="1"/>
    <col min="5" max="5" width="39.09765625" customWidth="1"/>
    <col min="6" max="6" width="12.69921875" customWidth="1"/>
    <col min="7" max="7" width="41.59765625" customWidth="1"/>
    <col min="8" max="8" width="14.3984375" customWidth="1"/>
    <col min="9" max="9" width="31.296875" customWidth="1"/>
    <col min="10" max="10" width="12.3984375" style="155" customWidth="1"/>
    <col min="11" max="11" width="14.3984375" style="157" customWidth="1"/>
    <col min="12" max="14" width="14.69921875" style="157" bestFit="1" customWidth="1"/>
    <col min="15" max="15" width="13.69921875" style="157" bestFit="1" customWidth="1"/>
    <col min="16" max="16" width="14.69921875" style="157" bestFit="1" customWidth="1"/>
    <col min="17" max="22" width="13.59765625" style="157" customWidth="1"/>
    <col min="23" max="23" width="15.8984375" style="157" customWidth="1"/>
    <col min="24" max="30" width="14.09765625" style="157" customWidth="1"/>
    <col min="31" max="31" width="13.59765625" style="157" bestFit="1" customWidth="1"/>
    <col min="32" max="32" width="16.09765625" style="157" customWidth="1"/>
    <col min="33" max="33" width="15.59765625" style="157" customWidth="1"/>
    <col min="34" max="34" width="15.69921875" style="157" customWidth="1"/>
    <col min="35" max="35" width="14.59765625" style="157" bestFit="1" customWidth="1"/>
    <col min="36" max="36" width="10.09765625" customWidth="1"/>
    <col min="37" max="37" width="24.69921875" customWidth="1"/>
  </cols>
  <sheetData>
    <row r="1" spans="1:76" s="66" customFormat="1" ht="15" customHeight="1">
      <c r="A1" s="273" t="s">
        <v>44</v>
      </c>
      <c r="B1" s="272" t="s">
        <v>45</v>
      </c>
      <c r="C1" s="272" t="s">
        <v>46</v>
      </c>
      <c r="D1" s="272" t="s">
        <v>84</v>
      </c>
      <c r="E1" s="272" t="s">
        <v>8</v>
      </c>
      <c r="F1" s="272" t="s">
        <v>86</v>
      </c>
      <c r="G1" s="272" t="s">
        <v>87</v>
      </c>
      <c r="H1" s="272" t="s">
        <v>88</v>
      </c>
      <c r="I1" s="272" t="s">
        <v>89</v>
      </c>
      <c r="J1" s="279" t="s">
        <v>9</v>
      </c>
      <c r="K1" s="278" t="s">
        <v>106</v>
      </c>
      <c r="L1" s="278" t="s">
        <v>108</v>
      </c>
      <c r="M1" s="278" t="s">
        <v>63</v>
      </c>
      <c r="N1" s="278" t="s">
        <v>10</v>
      </c>
      <c r="O1" s="278" t="s">
        <v>11</v>
      </c>
      <c r="P1" s="278" t="s">
        <v>68</v>
      </c>
      <c r="Q1" s="278" t="s">
        <v>12</v>
      </c>
      <c r="R1" s="278"/>
      <c r="S1" s="278"/>
      <c r="T1" s="278"/>
      <c r="U1" s="278"/>
      <c r="V1" s="278"/>
      <c r="W1" s="278" t="s">
        <v>13</v>
      </c>
      <c r="X1" s="278" t="s">
        <v>14</v>
      </c>
      <c r="Y1" s="278"/>
      <c r="Z1" s="278"/>
      <c r="AA1" s="278"/>
      <c r="AB1" s="278"/>
      <c r="AC1" s="278"/>
      <c r="AD1" s="278" t="s">
        <v>15</v>
      </c>
      <c r="AE1" s="275"/>
      <c r="AF1" s="276"/>
      <c r="AG1" s="276"/>
      <c r="AH1" s="277"/>
      <c r="AI1" s="278" t="s">
        <v>98</v>
      </c>
      <c r="AJ1" s="256" t="s">
        <v>99</v>
      </c>
      <c r="AK1" s="256"/>
      <c r="AL1" s="64"/>
      <c r="AM1" s="64"/>
      <c r="AN1" s="65"/>
      <c r="AO1" s="65"/>
      <c r="AP1" s="65"/>
      <c r="AQ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</row>
    <row r="2" spans="1:76" s="66" customFormat="1" ht="26.25" customHeight="1">
      <c r="A2" s="274"/>
      <c r="B2" s="272"/>
      <c r="C2" s="272"/>
      <c r="D2" s="272"/>
      <c r="E2" s="272"/>
      <c r="F2" s="272"/>
      <c r="G2" s="272"/>
      <c r="H2" s="272"/>
      <c r="I2" s="272"/>
      <c r="J2" s="279"/>
      <c r="K2" s="278"/>
      <c r="L2" s="278"/>
      <c r="M2" s="278"/>
      <c r="N2" s="278"/>
      <c r="O2" s="278"/>
      <c r="P2" s="278"/>
      <c r="Q2" s="156" t="s">
        <v>16</v>
      </c>
      <c r="R2" s="156" t="s">
        <v>17</v>
      </c>
      <c r="S2" s="156" t="s">
        <v>18</v>
      </c>
      <c r="T2" s="156" t="s">
        <v>19</v>
      </c>
      <c r="U2" s="156" t="s">
        <v>20</v>
      </c>
      <c r="V2" s="156" t="s">
        <v>21</v>
      </c>
      <c r="W2" s="278"/>
      <c r="X2" s="156" t="s">
        <v>22</v>
      </c>
      <c r="Y2" s="156" t="s">
        <v>23</v>
      </c>
      <c r="Z2" s="156" t="s">
        <v>24</v>
      </c>
      <c r="AA2" s="156" t="s">
        <v>25</v>
      </c>
      <c r="AB2" s="156" t="s">
        <v>26</v>
      </c>
      <c r="AC2" s="156" t="s">
        <v>27</v>
      </c>
      <c r="AD2" s="278"/>
      <c r="AE2" s="156" t="s">
        <v>28</v>
      </c>
      <c r="AF2" s="156" t="s">
        <v>29</v>
      </c>
      <c r="AG2" s="156" t="s">
        <v>30</v>
      </c>
      <c r="AH2" s="156" t="s">
        <v>31</v>
      </c>
      <c r="AI2" s="278"/>
      <c r="AJ2" s="3" t="s">
        <v>103</v>
      </c>
      <c r="AK2" s="4" t="s">
        <v>104</v>
      </c>
      <c r="AL2" s="2"/>
      <c r="AM2" s="2"/>
      <c r="AN2" s="65"/>
      <c r="AO2" s="65"/>
      <c r="AP2" s="65"/>
      <c r="AQ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</row>
    <row r="3" spans="1:76" s="1" customFormat="1">
      <c r="A3" s="227">
        <v>1</v>
      </c>
      <c r="B3" s="228" t="s">
        <v>166</v>
      </c>
      <c r="C3" s="228">
        <v>20121535201</v>
      </c>
      <c r="D3" s="228" t="s">
        <v>512</v>
      </c>
      <c r="E3" s="228" t="s">
        <v>513</v>
      </c>
      <c r="F3" s="228" t="s">
        <v>514</v>
      </c>
      <c r="G3" s="228" t="s">
        <v>514</v>
      </c>
      <c r="H3" s="228" t="s">
        <v>514</v>
      </c>
      <c r="I3" s="228" t="s">
        <v>514</v>
      </c>
      <c r="J3" s="229">
        <v>43980</v>
      </c>
      <c r="K3" s="156">
        <v>70460520</v>
      </c>
      <c r="L3" s="156">
        <v>71635236</v>
      </c>
      <c r="M3" s="156">
        <v>73663828</v>
      </c>
      <c r="N3" s="156">
        <v>1174716.3500000001</v>
      </c>
      <c r="O3" s="156">
        <v>-100000</v>
      </c>
      <c r="P3" s="156">
        <v>77151838</v>
      </c>
      <c r="Q3" s="156">
        <v>0</v>
      </c>
      <c r="R3" s="156">
        <v>0</v>
      </c>
      <c r="S3" s="156">
        <v>0</v>
      </c>
      <c r="T3" s="156">
        <v>0</v>
      </c>
      <c r="U3" s="156">
        <v>0</v>
      </c>
      <c r="V3" s="156">
        <v>-100000</v>
      </c>
      <c r="W3" s="156">
        <v>-100000</v>
      </c>
      <c r="X3" s="156">
        <v>0</v>
      </c>
      <c r="Y3" s="156">
        <v>0</v>
      </c>
      <c r="Z3" s="156">
        <v>0</v>
      </c>
      <c r="AA3" s="156">
        <v>0</v>
      </c>
      <c r="AB3" s="156">
        <v>0</v>
      </c>
      <c r="AC3" s="156">
        <v>0</v>
      </c>
      <c r="AD3" s="156">
        <v>0</v>
      </c>
      <c r="AE3" s="156">
        <v>-100000</v>
      </c>
      <c r="AF3" s="156">
        <v>73563828</v>
      </c>
      <c r="AG3" s="156">
        <v>77151838</v>
      </c>
      <c r="AH3" s="156">
        <v>3588010</v>
      </c>
      <c r="AI3" s="156">
        <v>57230748</v>
      </c>
      <c r="AJ3" s="3" t="s">
        <v>515</v>
      </c>
      <c r="AK3" s="4" t="s">
        <v>516</v>
      </c>
    </row>
    <row r="4" spans="1:76">
      <c r="A4" s="227">
        <v>1</v>
      </c>
      <c r="B4" s="228" t="s">
        <v>169</v>
      </c>
      <c r="C4" s="228">
        <v>19602265201</v>
      </c>
      <c r="D4" s="228" t="s">
        <v>517</v>
      </c>
      <c r="E4" s="228" t="s">
        <v>518</v>
      </c>
      <c r="F4" s="228" t="s">
        <v>514</v>
      </c>
      <c r="G4" s="228" t="s">
        <v>514</v>
      </c>
      <c r="H4" s="228" t="s">
        <v>514</v>
      </c>
      <c r="I4" s="228" t="s">
        <v>514</v>
      </c>
      <c r="J4" s="229">
        <v>45232</v>
      </c>
      <c r="K4" s="156">
        <v>6226258</v>
      </c>
      <c r="L4" s="156">
        <v>6296806</v>
      </c>
      <c r="M4" s="156">
        <v>6274547</v>
      </c>
      <c r="N4" s="156">
        <v>70547.94</v>
      </c>
      <c r="O4" s="156">
        <v>0</v>
      </c>
      <c r="P4" s="156">
        <v>6264042</v>
      </c>
      <c r="Q4" s="156">
        <v>0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0</v>
      </c>
      <c r="X4" s="156">
        <v>0</v>
      </c>
      <c r="Y4" s="156">
        <v>0</v>
      </c>
      <c r="Z4" s="156">
        <v>0</v>
      </c>
      <c r="AA4" s="156">
        <v>0</v>
      </c>
      <c r="AB4" s="156">
        <v>0</v>
      </c>
      <c r="AC4" s="156">
        <v>0</v>
      </c>
      <c r="AD4" s="156">
        <v>0</v>
      </c>
      <c r="AE4" s="156">
        <v>0</v>
      </c>
      <c r="AF4" s="156">
        <v>6274547</v>
      </c>
      <c r="AG4" s="156">
        <v>6264042</v>
      </c>
      <c r="AH4" s="156">
        <v>-10506</v>
      </c>
      <c r="AI4" s="156">
        <v>7418504</v>
      </c>
      <c r="AJ4" s="3"/>
      <c r="AK4" s="4"/>
    </row>
    <row r="5" spans="1:76" ht="23">
      <c r="A5" s="227">
        <v>1</v>
      </c>
      <c r="B5" s="228" t="s">
        <v>171</v>
      </c>
      <c r="C5" s="228">
        <v>44155015201</v>
      </c>
      <c r="D5" s="228" t="s">
        <v>519</v>
      </c>
      <c r="E5" s="228" t="s">
        <v>520</v>
      </c>
      <c r="F5" s="228" t="s">
        <v>514</v>
      </c>
      <c r="G5" s="228" t="s">
        <v>514</v>
      </c>
      <c r="H5" s="228" t="s">
        <v>514</v>
      </c>
      <c r="I5" s="228" t="s">
        <v>514</v>
      </c>
      <c r="J5" s="229">
        <v>44973</v>
      </c>
      <c r="K5" s="156">
        <v>14609258</v>
      </c>
      <c r="L5" s="156">
        <v>14044029</v>
      </c>
      <c r="M5" s="156">
        <v>14088333</v>
      </c>
      <c r="N5" s="156">
        <v>-565228.68999999994</v>
      </c>
      <c r="O5" s="156">
        <v>-3245</v>
      </c>
      <c r="P5" s="156">
        <v>13959008</v>
      </c>
      <c r="Q5" s="156">
        <v>-3245</v>
      </c>
      <c r="R5" s="156">
        <v>0</v>
      </c>
      <c r="S5" s="156">
        <v>0</v>
      </c>
      <c r="T5" s="156">
        <v>0</v>
      </c>
      <c r="U5" s="156">
        <v>0</v>
      </c>
      <c r="V5" s="156">
        <v>0</v>
      </c>
      <c r="W5" s="156">
        <v>-3245</v>
      </c>
      <c r="X5" s="156">
        <v>0</v>
      </c>
      <c r="Y5" s="156">
        <v>0</v>
      </c>
      <c r="Z5" s="156">
        <v>0</v>
      </c>
      <c r="AA5" s="156">
        <v>0</v>
      </c>
      <c r="AB5" s="156">
        <v>0</v>
      </c>
      <c r="AC5" s="156">
        <v>0</v>
      </c>
      <c r="AD5" s="156">
        <v>0</v>
      </c>
      <c r="AE5" s="156">
        <v>-3245</v>
      </c>
      <c r="AF5" s="156">
        <v>14085087</v>
      </c>
      <c r="AG5" s="156">
        <v>13959008</v>
      </c>
      <c r="AH5" s="156">
        <v>-126080</v>
      </c>
      <c r="AI5" s="156">
        <v>14926350</v>
      </c>
      <c r="AJ5" s="3"/>
      <c r="AK5" s="4"/>
    </row>
    <row r="6" spans="1:76" ht="23">
      <c r="A6" s="227">
        <v>1</v>
      </c>
      <c r="B6" s="228" t="s">
        <v>173</v>
      </c>
      <c r="C6" s="228">
        <v>44893915201</v>
      </c>
      <c r="D6" s="228" t="s">
        <v>519</v>
      </c>
      <c r="E6" s="228" t="s">
        <v>520</v>
      </c>
      <c r="F6" s="228" t="s">
        <v>514</v>
      </c>
      <c r="G6" s="228" t="s">
        <v>514</v>
      </c>
      <c r="H6" s="228" t="s">
        <v>514</v>
      </c>
      <c r="I6" s="228" t="s">
        <v>514</v>
      </c>
      <c r="J6" s="229">
        <v>45554</v>
      </c>
      <c r="K6" s="156">
        <v>5289078</v>
      </c>
      <c r="L6" s="156">
        <v>5392842</v>
      </c>
      <c r="M6" s="156">
        <v>5545592</v>
      </c>
      <c r="N6" s="156">
        <v>103763.45</v>
      </c>
      <c r="O6" s="156">
        <v>0</v>
      </c>
      <c r="P6" s="156">
        <v>5545735</v>
      </c>
      <c r="Q6" s="156">
        <v>0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0</v>
      </c>
      <c r="X6" s="156">
        <v>0</v>
      </c>
      <c r="Y6" s="156">
        <v>0</v>
      </c>
      <c r="Z6" s="156">
        <v>0</v>
      </c>
      <c r="AA6" s="156">
        <v>0</v>
      </c>
      <c r="AB6" s="156">
        <v>0</v>
      </c>
      <c r="AC6" s="156">
        <v>0</v>
      </c>
      <c r="AD6" s="156">
        <v>0</v>
      </c>
      <c r="AE6" s="156">
        <v>0</v>
      </c>
      <c r="AF6" s="156">
        <v>5545592</v>
      </c>
      <c r="AG6" s="156">
        <v>5545735</v>
      </c>
      <c r="AH6" s="156">
        <v>143</v>
      </c>
      <c r="AI6" s="156">
        <v>5760652</v>
      </c>
      <c r="AJ6" s="3"/>
      <c r="AK6" s="4"/>
    </row>
    <row r="7" spans="1:76" ht="23">
      <c r="A7" s="227">
        <v>1</v>
      </c>
      <c r="B7" s="228" t="s">
        <v>175</v>
      </c>
      <c r="C7" s="228">
        <v>44620615201</v>
      </c>
      <c r="D7" s="228" t="s">
        <v>519</v>
      </c>
      <c r="E7" s="228" t="s">
        <v>520</v>
      </c>
      <c r="F7" s="228" t="s">
        <v>514</v>
      </c>
      <c r="G7" s="228" t="s">
        <v>514</v>
      </c>
      <c r="H7" s="228" t="s">
        <v>514</v>
      </c>
      <c r="I7" s="228" t="s">
        <v>514</v>
      </c>
      <c r="J7" s="229">
        <v>45127</v>
      </c>
      <c r="K7" s="156">
        <v>5142423</v>
      </c>
      <c r="L7" s="156">
        <v>5047658</v>
      </c>
      <c r="M7" s="156">
        <v>5138834</v>
      </c>
      <c r="N7" s="156">
        <v>-94764.75</v>
      </c>
      <c r="O7" s="156">
        <v>0</v>
      </c>
      <c r="P7" s="156">
        <v>5137805</v>
      </c>
      <c r="Q7" s="156">
        <v>0</v>
      </c>
      <c r="R7" s="156">
        <v>0</v>
      </c>
      <c r="S7" s="156">
        <v>0</v>
      </c>
      <c r="T7" s="156">
        <v>0</v>
      </c>
      <c r="U7" s="156">
        <v>0</v>
      </c>
      <c r="V7" s="156">
        <v>0</v>
      </c>
      <c r="W7" s="156">
        <v>0</v>
      </c>
      <c r="X7" s="156">
        <v>0</v>
      </c>
      <c r="Y7" s="156">
        <v>0</v>
      </c>
      <c r="Z7" s="156">
        <v>0</v>
      </c>
      <c r="AA7" s="156">
        <v>0</v>
      </c>
      <c r="AB7" s="156">
        <v>0</v>
      </c>
      <c r="AC7" s="156">
        <v>0</v>
      </c>
      <c r="AD7" s="156">
        <v>0</v>
      </c>
      <c r="AE7" s="156">
        <v>0</v>
      </c>
      <c r="AF7" s="156">
        <v>5138834</v>
      </c>
      <c r="AG7" s="156">
        <v>5137805</v>
      </c>
      <c r="AH7" s="156">
        <v>-1029</v>
      </c>
      <c r="AI7" s="156">
        <v>4496918</v>
      </c>
      <c r="AJ7" s="3"/>
      <c r="AK7" s="4"/>
    </row>
    <row r="8" spans="1:76">
      <c r="A8" s="227">
        <v>1</v>
      </c>
      <c r="B8" s="228" t="s">
        <v>177</v>
      </c>
      <c r="C8" s="228">
        <v>44743415201</v>
      </c>
      <c r="D8" s="228" t="s">
        <v>521</v>
      </c>
      <c r="E8" s="228" t="s">
        <v>522</v>
      </c>
      <c r="F8" s="228" t="s">
        <v>514</v>
      </c>
      <c r="G8" s="228" t="s">
        <v>514</v>
      </c>
      <c r="H8" s="228" t="s">
        <v>514</v>
      </c>
      <c r="I8" s="228" t="s">
        <v>514</v>
      </c>
      <c r="J8" s="229">
        <v>45127</v>
      </c>
      <c r="K8" s="156">
        <v>5558710</v>
      </c>
      <c r="L8" s="156">
        <v>5552034</v>
      </c>
      <c r="M8" s="156">
        <v>5723019</v>
      </c>
      <c r="N8" s="156">
        <v>-6675.84</v>
      </c>
      <c r="O8" s="156">
        <v>0</v>
      </c>
      <c r="P8" s="156">
        <v>5741811</v>
      </c>
      <c r="Q8" s="156">
        <v>0</v>
      </c>
      <c r="R8" s="156"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0</v>
      </c>
      <c r="AA8" s="156">
        <v>0</v>
      </c>
      <c r="AB8" s="156">
        <v>0</v>
      </c>
      <c r="AC8" s="156">
        <v>0</v>
      </c>
      <c r="AD8" s="156">
        <v>0</v>
      </c>
      <c r="AE8" s="156">
        <v>0</v>
      </c>
      <c r="AF8" s="156">
        <v>5723019</v>
      </c>
      <c r="AG8" s="156">
        <v>5741811</v>
      </c>
      <c r="AH8" s="156">
        <v>18793</v>
      </c>
      <c r="AI8" s="156">
        <v>5765208</v>
      </c>
      <c r="AJ8" s="3"/>
      <c r="AK8" s="4"/>
    </row>
    <row r="9" spans="1:76" ht="23">
      <c r="A9" s="227">
        <v>1</v>
      </c>
      <c r="B9" s="228" t="s">
        <v>179</v>
      </c>
      <c r="C9" s="228">
        <v>44743715201</v>
      </c>
      <c r="D9" s="228" t="s">
        <v>519</v>
      </c>
      <c r="E9" s="228" t="s">
        <v>520</v>
      </c>
      <c r="F9" s="228" t="s">
        <v>514</v>
      </c>
      <c r="G9" s="228" t="s">
        <v>514</v>
      </c>
      <c r="H9" s="228" t="s">
        <v>514</v>
      </c>
      <c r="I9" s="228" t="s">
        <v>514</v>
      </c>
      <c r="J9" s="229">
        <v>44775</v>
      </c>
      <c r="K9" s="156">
        <v>23141400</v>
      </c>
      <c r="L9" s="156">
        <v>23931467</v>
      </c>
      <c r="M9" s="156">
        <v>24545579</v>
      </c>
      <c r="N9" s="156">
        <v>790066.61</v>
      </c>
      <c r="O9" s="156">
        <v>0</v>
      </c>
      <c r="P9" s="156">
        <v>24064967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v>0</v>
      </c>
      <c r="AD9" s="156">
        <v>0</v>
      </c>
      <c r="AE9" s="156">
        <v>0</v>
      </c>
      <c r="AF9" s="156">
        <v>24545579</v>
      </c>
      <c r="AG9" s="156">
        <v>24064967</v>
      </c>
      <c r="AH9" s="156">
        <v>-480611</v>
      </c>
      <c r="AI9" s="156">
        <v>26691037</v>
      </c>
      <c r="AJ9" s="3" t="s">
        <v>523</v>
      </c>
      <c r="AK9" s="4" t="s">
        <v>524</v>
      </c>
    </row>
    <row r="10" spans="1:76">
      <c r="A10" s="227">
        <v>1</v>
      </c>
      <c r="B10" s="228" t="s">
        <v>181</v>
      </c>
      <c r="C10" s="228">
        <v>44594215201</v>
      </c>
      <c r="D10" s="228" t="s">
        <v>525</v>
      </c>
      <c r="E10" s="228" t="s">
        <v>526</v>
      </c>
      <c r="F10" s="228" t="s">
        <v>514</v>
      </c>
      <c r="G10" s="228" t="s">
        <v>514</v>
      </c>
      <c r="H10" s="228" t="s">
        <v>514</v>
      </c>
      <c r="I10" s="228" t="s">
        <v>514</v>
      </c>
      <c r="J10" s="229">
        <v>45337</v>
      </c>
      <c r="K10" s="156">
        <v>2428636</v>
      </c>
      <c r="L10" s="156">
        <v>2626766</v>
      </c>
      <c r="M10" s="156">
        <v>2708707</v>
      </c>
      <c r="N10" s="156">
        <v>198129.96</v>
      </c>
      <c r="O10" s="156">
        <v>-66250</v>
      </c>
      <c r="P10" s="156">
        <v>2642436</v>
      </c>
      <c r="Q10" s="156">
        <v>-66250</v>
      </c>
      <c r="R10" s="156">
        <v>0</v>
      </c>
      <c r="S10" s="156">
        <v>0</v>
      </c>
      <c r="T10" s="156">
        <v>0</v>
      </c>
      <c r="U10" s="156">
        <v>0</v>
      </c>
      <c r="V10" s="156">
        <v>0</v>
      </c>
      <c r="W10" s="156">
        <v>-66250</v>
      </c>
      <c r="X10" s="156">
        <v>0</v>
      </c>
      <c r="Y10" s="156">
        <v>0</v>
      </c>
      <c r="Z10" s="156"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-66250</v>
      </c>
      <c r="AF10" s="156">
        <v>2642457</v>
      </c>
      <c r="AG10" s="156">
        <v>2642436</v>
      </c>
      <c r="AH10" s="156">
        <v>-22</v>
      </c>
      <c r="AI10" s="156">
        <v>3681296</v>
      </c>
      <c r="AJ10" s="3"/>
      <c r="AK10" s="4"/>
    </row>
    <row r="11" spans="1:76">
      <c r="A11" s="227">
        <v>1</v>
      </c>
      <c r="B11" s="228" t="s">
        <v>183</v>
      </c>
      <c r="C11" s="228">
        <v>44743115201</v>
      </c>
      <c r="D11" s="228" t="s">
        <v>527</v>
      </c>
      <c r="E11" s="228" t="s">
        <v>528</v>
      </c>
      <c r="F11" s="228" t="s">
        <v>514</v>
      </c>
      <c r="G11" s="228" t="s">
        <v>514</v>
      </c>
      <c r="H11" s="228" t="s">
        <v>514</v>
      </c>
      <c r="I11" s="228" t="s">
        <v>514</v>
      </c>
      <c r="J11" s="229">
        <v>45400</v>
      </c>
      <c r="K11" s="156">
        <v>2506911</v>
      </c>
      <c r="L11" s="156">
        <v>2530764</v>
      </c>
      <c r="M11" s="156">
        <v>2550717</v>
      </c>
      <c r="N11" s="156">
        <v>23853.05</v>
      </c>
      <c r="O11" s="156">
        <v>0</v>
      </c>
      <c r="P11" s="156">
        <v>2546483</v>
      </c>
      <c r="Q11" s="156">
        <v>0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2550717</v>
      </c>
      <c r="AG11" s="156">
        <v>2546483</v>
      </c>
      <c r="AH11" s="156">
        <v>-4233</v>
      </c>
      <c r="AI11" s="156">
        <v>2727223</v>
      </c>
      <c r="AJ11" s="3"/>
      <c r="AK11" s="4"/>
    </row>
    <row r="12" spans="1:76">
      <c r="A12" s="227">
        <v>1</v>
      </c>
      <c r="B12" s="228" t="s">
        <v>437</v>
      </c>
      <c r="C12" s="228">
        <v>45279215201</v>
      </c>
      <c r="D12" s="228" t="s">
        <v>529</v>
      </c>
      <c r="E12" s="228" t="s">
        <v>530</v>
      </c>
      <c r="F12" s="228" t="s">
        <v>514</v>
      </c>
      <c r="G12" s="228" t="s">
        <v>514</v>
      </c>
      <c r="H12" s="228" t="s">
        <v>514</v>
      </c>
      <c r="I12" s="228" t="s">
        <v>514</v>
      </c>
      <c r="J12" s="229">
        <v>45377</v>
      </c>
      <c r="K12" s="156">
        <v>2283584</v>
      </c>
      <c r="L12" s="156">
        <v>2283584</v>
      </c>
      <c r="M12" s="156">
        <v>2253806</v>
      </c>
      <c r="N12" s="156">
        <v>0</v>
      </c>
      <c r="O12" s="156">
        <v>0</v>
      </c>
      <c r="P12" s="156">
        <v>2253543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2253806</v>
      </c>
      <c r="AG12" s="156">
        <v>2253543</v>
      </c>
      <c r="AH12" s="156">
        <v>-264</v>
      </c>
      <c r="AI12" s="156">
        <v>2780605</v>
      </c>
      <c r="AJ12" s="3" t="s">
        <v>515</v>
      </c>
      <c r="AK12" s="4" t="s">
        <v>516</v>
      </c>
    </row>
    <row r="13" spans="1:76">
      <c r="A13" s="227">
        <v>1</v>
      </c>
      <c r="B13" s="228" t="s">
        <v>439</v>
      </c>
      <c r="C13" s="228">
        <v>44923315201</v>
      </c>
      <c r="D13" s="228" t="s">
        <v>521</v>
      </c>
      <c r="E13" s="228" t="s">
        <v>522</v>
      </c>
      <c r="F13" s="228" t="s">
        <v>514</v>
      </c>
      <c r="G13" s="228" t="s">
        <v>514</v>
      </c>
      <c r="H13" s="228" t="s">
        <v>514</v>
      </c>
      <c r="I13" s="228" t="s">
        <v>514</v>
      </c>
      <c r="J13" s="229">
        <v>45491</v>
      </c>
      <c r="K13" s="156">
        <v>2560003</v>
      </c>
      <c r="L13" s="156">
        <v>2560003</v>
      </c>
      <c r="M13" s="156">
        <v>2586788</v>
      </c>
      <c r="N13" s="156">
        <v>0</v>
      </c>
      <c r="O13" s="156">
        <v>0</v>
      </c>
      <c r="P13" s="156">
        <v>2586788</v>
      </c>
      <c r="Q13" s="156">
        <v>0</v>
      </c>
      <c r="R13" s="156">
        <v>0</v>
      </c>
      <c r="S13" s="156">
        <v>0</v>
      </c>
      <c r="T13" s="156">
        <v>0</v>
      </c>
      <c r="U13" s="156">
        <v>0</v>
      </c>
      <c r="V13" s="156">
        <v>0</v>
      </c>
      <c r="W13" s="156">
        <v>0</v>
      </c>
      <c r="X13" s="156">
        <v>0</v>
      </c>
      <c r="Y13" s="156">
        <v>0</v>
      </c>
      <c r="Z13" s="156">
        <v>0</v>
      </c>
      <c r="AA13" s="156">
        <v>0</v>
      </c>
      <c r="AB13" s="156">
        <v>0</v>
      </c>
      <c r="AC13" s="156">
        <v>0</v>
      </c>
      <c r="AD13" s="156">
        <v>0</v>
      </c>
      <c r="AE13" s="156">
        <v>0</v>
      </c>
      <c r="AF13" s="156">
        <v>2586788</v>
      </c>
      <c r="AG13" s="156">
        <v>2586788</v>
      </c>
      <c r="AH13" s="156">
        <v>0</v>
      </c>
      <c r="AI13" s="156">
        <v>3481659</v>
      </c>
      <c r="AJ13" s="3"/>
      <c r="AK13" s="4"/>
    </row>
    <row r="14" spans="1:76">
      <c r="A14" s="227">
        <v>1</v>
      </c>
      <c r="B14" s="228" t="s">
        <v>531</v>
      </c>
      <c r="C14" s="228">
        <v>44897215201</v>
      </c>
      <c r="D14" s="228" t="s">
        <v>532</v>
      </c>
      <c r="E14" s="228" t="s">
        <v>533</v>
      </c>
      <c r="F14" s="228" t="s">
        <v>514</v>
      </c>
      <c r="G14" s="228" t="s">
        <v>514</v>
      </c>
      <c r="H14" s="228" t="s">
        <v>514</v>
      </c>
      <c r="I14" s="228" t="s">
        <v>514</v>
      </c>
      <c r="J14" s="229">
        <v>45519</v>
      </c>
      <c r="K14" s="156">
        <v>3352588</v>
      </c>
      <c r="L14" s="156">
        <v>3352588</v>
      </c>
      <c r="M14" s="156">
        <v>3378389</v>
      </c>
      <c r="N14" s="156">
        <v>0</v>
      </c>
      <c r="O14" s="156">
        <v>0</v>
      </c>
      <c r="P14" s="156">
        <v>3377632</v>
      </c>
      <c r="Q14" s="156">
        <v>0</v>
      </c>
      <c r="R14" s="156">
        <v>0</v>
      </c>
      <c r="S14" s="156">
        <v>0</v>
      </c>
      <c r="T14" s="156">
        <v>0</v>
      </c>
      <c r="U14" s="156">
        <v>0</v>
      </c>
      <c r="V14" s="156">
        <v>0</v>
      </c>
      <c r="W14" s="156">
        <v>0</v>
      </c>
      <c r="X14" s="156">
        <v>0</v>
      </c>
      <c r="Y14" s="156">
        <v>0</v>
      </c>
      <c r="Z14" s="156">
        <v>0</v>
      </c>
      <c r="AA14" s="156">
        <v>0</v>
      </c>
      <c r="AB14" s="156">
        <v>0</v>
      </c>
      <c r="AC14" s="156">
        <v>0</v>
      </c>
      <c r="AD14" s="156">
        <v>0</v>
      </c>
      <c r="AE14" s="156">
        <v>0</v>
      </c>
      <c r="AF14" s="156">
        <v>3378389</v>
      </c>
      <c r="AG14" s="156">
        <v>3377632</v>
      </c>
      <c r="AH14" s="156">
        <v>-757</v>
      </c>
      <c r="AI14" s="156">
        <v>4285958</v>
      </c>
      <c r="AJ14" s="3"/>
      <c r="AK14" s="4"/>
    </row>
    <row r="15" spans="1:76" ht="23">
      <c r="A15" s="227">
        <v>1</v>
      </c>
      <c r="B15" s="228" t="s">
        <v>534</v>
      </c>
      <c r="C15" s="228">
        <v>44023015201</v>
      </c>
      <c r="D15" s="228" t="s">
        <v>535</v>
      </c>
      <c r="E15" s="228" t="s">
        <v>536</v>
      </c>
      <c r="F15" s="228" t="s">
        <v>514</v>
      </c>
      <c r="G15" s="228" t="s">
        <v>514</v>
      </c>
      <c r="H15" s="228" t="s">
        <v>514</v>
      </c>
      <c r="I15" s="228" t="s">
        <v>514</v>
      </c>
      <c r="J15" s="229">
        <v>45554</v>
      </c>
      <c r="K15" s="156">
        <v>1118465</v>
      </c>
      <c r="L15" s="156">
        <v>1118465</v>
      </c>
      <c r="M15" s="156">
        <v>854089</v>
      </c>
      <c r="N15" s="156">
        <v>0</v>
      </c>
      <c r="O15" s="156">
        <v>0</v>
      </c>
      <c r="P15" s="156">
        <v>854089</v>
      </c>
      <c r="Q15" s="156">
        <v>0</v>
      </c>
      <c r="R15" s="156"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v>0</v>
      </c>
      <c r="AD15" s="156">
        <v>0</v>
      </c>
      <c r="AE15" s="156">
        <v>0</v>
      </c>
      <c r="AF15" s="156">
        <v>854089</v>
      </c>
      <c r="AG15" s="156">
        <v>854089</v>
      </c>
      <c r="AH15" s="156">
        <v>-1</v>
      </c>
      <c r="AI15" s="156">
        <v>991704</v>
      </c>
      <c r="AJ15" s="3"/>
      <c r="AK15" s="4"/>
    </row>
    <row r="16" spans="1:76" ht="23">
      <c r="A16" s="227">
        <v>1</v>
      </c>
      <c r="B16" s="228" t="s">
        <v>185</v>
      </c>
      <c r="C16" s="228">
        <v>44893115201</v>
      </c>
      <c r="D16" s="228" t="s">
        <v>519</v>
      </c>
      <c r="E16" s="228" t="s">
        <v>520</v>
      </c>
      <c r="F16" s="228" t="s">
        <v>514</v>
      </c>
      <c r="G16" s="228" t="s">
        <v>514</v>
      </c>
      <c r="H16" s="228" t="s">
        <v>514</v>
      </c>
      <c r="I16" s="228" t="s">
        <v>514</v>
      </c>
      <c r="J16" s="229">
        <v>45603</v>
      </c>
      <c r="K16" s="156">
        <v>4458291</v>
      </c>
      <c r="L16" s="156">
        <v>4710660</v>
      </c>
      <c r="M16" s="156">
        <v>4720609</v>
      </c>
      <c r="N16" s="156">
        <v>252368.4</v>
      </c>
      <c r="O16" s="156">
        <v>0</v>
      </c>
      <c r="P16" s="156">
        <v>4733331</v>
      </c>
      <c r="Q16" s="156">
        <v>0</v>
      </c>
      <c r="R16" s="156">
        <v>0</v>
      </c>
      <c r="S16" s="156">
        <v>0</v>
      </c>
      <c r="T16" s="156">
        <v>0</v>
      </c>
      <c r="U16" s="156">
        <v>0</v>
      </c>
      <c r="V16" s="156">
        <v>0</v>
      </c>
      <c r="W16" s="156">
        <v>0</v>
      </c>
      <c r="X16" s="156">
        <v>0</v>
      </c>
      <c r="Y16" s="156">
        <v>0</v>
      </c>
      <c r="Z16" s="156">
        <v>0</v>
      </c>
      <c r="AA16" s="156">
        <v>0</v>
      </c>
      <c r="AB16" s="156">
        <v>0</v>
      </c>
      <c r="AC16" s="156">
        <v>0</v>
      </c>
      <c r="AD16" s="156">
        <v>0</v>
      </c>
      <c r="AE16" s="156">
        <v>0</v>
      </c>
      <c r="AF16" s="156">
        <v>4720609</v>
      </c>
      <c r="AG16" s="156">
        <v>4733331</v>
      </c>
      <c r="AH16" s="156">
        <v>12722</v>
      </c>
      <c r="AI16" s="156">
        <v>5001199</v>
      </c>
      <c r="AJ16" s="3"/>
      <c r="AK16" s="4"/>
    </row>
    <row r="17" spans="1:37">
      <c r="A17" s="227">
        <v>1</v>
      </c>
      <c r="B17" s="228" t="s">
        <v>188</v>
      </c>
      <c r="C17" s="228">
        <v>41924345201</v>
      </c>
      <c r="D17" s="228" t="s">
        <v>537</v>
      </c>
      <c r="E17" s="228" t="s">
        <v>538</v>
      </c>
      <c r="F17" s="228" t="s">
        <v>514</v>
      </c>
      <c r="G17" s="228" t="s">
        <v>514</v>
      </c>
      <c r="H17" s="228" t="s">
        <v>514</v>
      </c>
      <c r="I17" s="228" t="s">
        <v>514</v>
      </c>
      <c r="J17" s="229">
        <v>43992</v>
      </c>
      <c r="K17" s="156">
        <v>44711727</v>
      </c>
      <c r="L17" s="156">
        <v>45332170</v>
      </c>
      <c r="M17" s="156">
        <v>46495372</v>
      </c>
      <c r="N17" s="156">
        <v>620442.65</v>
      </c>
      <c r="O17" s="156">
        <v>0</v>
      </c>
      <c r="P17" s="156">
        <v>47278762</v>
      </c>
      <c r="Q17" s="156">
        <v>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6">
        <v>0</v>
      </c>
      <c r="X17" s="156">
        <v>0</v>
      </c>
      <c r="Y17" s="156">
        <v>0</v>
      </c>
      <c r="Z17" s="156">
        <v>0</v>
      </c>
      <c r="AA17" s="156">
        <v>0</v>
      </c>
      <c r="AB17" s="156">
        <v>0</v>
      </c>
      <c r="AC17" s="156">
        <v>0</v>
      </c>
      <c r="AD17" s="156">
        <v>0</v>
      </c>
      <c r="AE17" s="156">
        <v>0</v>
      </c>
      <c r="AF17" s="156">
        <v>46495372</v>
      </c>
      <c r="AG17" s="156">
        <v>47278762</v>
      </c>
      <c r="AH17" s="156">
        <v>783390</v>
      </c>
      <c r="AI17" s="156">
        <v>49671696</v>
      </c>
      <c r="AJ17" s="3"/>
      <c r="AK17" s="4"/>
    </row>
    <row r="18" spans="1:37">
      <c r="A18" s="227">
        <v>1</v>
      </c>
      <c r="B18" s="228" t="s">
        <v>441</v>
      </c>
      <c r="C18" s="228">
        <v>44634515201</v>
      </c>
      <c r="D18" s="228" t="s">
        <v>527</v>
      </c>
      <c r="E18" s="228" t="s">
        <v>528</v>
      </c>
      <c r="F18" s="228" t="s">
        <v>514</v>
      </c>
      <c r="G18" s="228" t="s">
        <v>514</v>
      </c>
      <c r="H18" s="228" t="s">
        <v>514</v>
      </c>
      <c r="I18" s="228" t="s">
        <v>514</v>
      </c>
      <c r="J18" s="229">
        <v>44678</v>
      </c>
      <c r="K18" s="156">
        <v>16756829</v>
      </c>
      <c r="L18" s="156">
        <v>16756829</v>
      </c>
      <c r="M18" s="156">
        <v>16918647</v>
      </c>
      <c r="N18" s="156">
        <v>0</v>
      </c>
      <c r="O18" s="156">
        <v>-70500</v>
      </c>
      <c r="P18" s="156">
        <v>16748453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-70500</v>
      </c>
      <c r="AD18" s="156">
        <v>-70500</v>
      </c>
      <c r="AE18" s="156">
        <v>-70500</v>
      </c>
      <c r="AF18" s="156">
        <v>16848147</v>
      </c>
      <c r="AG18" s="156">
        <v>16748453</v>
      </c>
      <c r="AH18" s="156">
        <v>-99694</v>
      </c>
      <c r="AI18" s="156">
        <v>17387335</v>
      </c>
      <c r="AJ18" s="3"/>
      <c r="AK18" s="4"/>
    </row>
    <row r="19" spans="1:37">
      <c r="A19" s="227">
        <v>1</v>
      </c>
      <c r="B19" s="228" t="s">
        <v>193</v>
      </c>
      <c r="C19" s="228">
        <v>43695525201</v>
      </c>
      <c r="D19" s="228" t="s">
        <v>539</v>
      </c>
      <c r="E19" s="228" t="s">
        <v>540</v>
      </c>
      <c r="F19" s="228" t="s">
        <v>514</v>
      </c>
      <c r="G19" s="228" t="s">
        <v>514</v>
      </c>
      <c r="H19" s="228" t="s">
        <v>514</v>
      </c>
      <c r="I19" s="228" t="s">
        <v>514</v>
      </c>
      <c r="J19" s="229">
        <v>44769</v>
      </c>
      <c r="K19" s="156">
        <v>4165582</v>
      </c>
      <c r="L19" s="156">
        <v>4197230</v>
      </c>
      <c r="M19" s="156">
        <v>4319692</v>
      </c>
      <c r="N19" s="156">
        <v>31647.71</v>
      </c>
      <c r="O19" s="156">
        <v>0</v>
      </c>
      <c r="P19" s="156">
        <v>4262739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0</v>
      </c>
      <c r="X19" s="156">
        <v>0</v>
      </c>
      <c r="Y19" s="156">
        <v>0</v>
      </c>
      <c r="Z19" s="156">
        <v>0</v>
      </c>
      <c r="AA19" s="156">
        <v>0</v>
      </c>
      <c r="AB19" s="156">
        <v>0</v>
      </c>
      <c r="AC19" s="156">
        <v>0</v>
      </c>
      <c r="AD19" s="156">
        <v>0</v>
      </c>
      <c r="AE19" s="156">
        <v>0</v>
      </c>
      <c r="AF19" s="156">
        <v>4319692</v>
      </c>
      <c r="AG19" s="156">
        <v>4262739</v>
      </c>
      <c r="AH19" s="156">
        <v>-56953</v>
      </c>
      <c r="AI19" s="156">
        <v>3563245</v>
      </c>
      <c r="AJ19" s="3"/>
      <c r="AK19" s="4"/>
    </row>
    <row r="20" spans="1:37" ht="23">
      <c r="A20" s="227">
        <v>1</v>
      </c>
      <c r="B20" s="228" t="s">
        <v>541</v>
      </c>
      <c r="C20" s="228">
        <v>44787215201</v>
      </c>
      <c r="D20" s="228" t="s">
        <v>519</v>
      </c>
      <c r="E20" s="228" t="s">
        <v>520</v>
      </c>
      <c r="F20" s="228" t="s">
        <v>514</v>
      </c>
      <c r="G20" s="228" t="s">
        <v>514</v>
      </c>
      <c r="H20" s="228" t="s">
        <v>514</v>
      </c>
      <c r="I20" s="228" t="s">
        <v>514</v>
      </c>
      <c r="J20" s="229">
        <v>45350</v>
      </c>
      <c r="K20" s="156">
        <v>3084175</v>
      </c>
      <c r="L20" s="156">
        <v>3084175</v>
      </c>
      <c r="M20" s="156">
        <v>3074445</v>
      </c>
      <c r="N20" s="156">
        <v>0</v>
      </c>
      <c r="O20" s="156">
        <v>0</v>
      </c>
      <c r="P20" s="156">
        <v>3073651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6">
        <v>0</v>
      </c>
      <c r="X20" s="156">
        <v>0</v>
      </c>
      <c r="Y20" s="156">
        <v>0</v>
      </c>
      <c r="Z20" s="156">
        <v>0</v>
      </c>
      <c r="AA20" s="156">
        <v>0</v>
      </c>
      <c r="AB20" s="156">
        <v>0</v>
      </c>
      <c r="AC20" s="156">
        <v>0</v>
      </c>
      <c r="AD20" s="156">
        <v>0</v>
      </c>
      <c r="AE20" s="156">
        <v>0</v>
      </c>
      <c r="AF20" s="156">
        <v>3074445</v>
      </c>
      <c r="AG20" s="156">
        <v>3073651</v>
      </c>
      <c r="AH20" s="156">
        <v>-795</v>
      </c>
      <c r="AI20" s="156">
        <v>2364266</v>
      </c>
      <c r="AJ20" s="3"/>
      <c r="AK20" s="4"/>
    </row>
    <row r="21" spans="1:37">
      <c r="A21" s="227">
        <v>1</v>
      </c>
      <c r="B21" s="228" t="s">
        <v>195</v>
      </c>
      <c r="C21" s="228">
        <v>44480735201</v>
      </c>
      <c r="D21" s="228" t="s">
        <v>542</v>
      </c>
      <c r="E21" s="228" t="s">
        <v>543</v>
      </c>
      <c r="F21" s="228" t="s">
        <v>514</v>
      </c>
      <c r="G21" s="228" t="s">
        <v>514</v>
      </c>
      <c r="H21" s="228" t="s">
        <v>514</v>
      </c>
      <c r="I21" s="228" t="s">
        <v>514</v>
      </c>
      <c r="J21" s="229">
        <v>45378</v>
      </c>
      <c r="K21" s="156">
        <v>1273662</v>
      </c>
      <c r="L21" s="156">
        <v>1300460</v>
      </c>
      <c r="M21" s="156">
        <v>1232804</v>
      </c>
      <c r="N21" s="156">
        <v>26798.65</v>
      </c>
      <c r="O21" s="156">
        <v>-22000</v>
      </c>
      <c r="P21" s="156">
        <v>1210162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-22000</v>
      </c>
      <c r="AD21" s="156">
        <v>-22000</v>
      </c>
      <c r="AE21" s="156">
        <v>-22000</v>
      </c>
      <c r="AF21" s="156">
        <v>1210804</v>
      </c>
      <c r="AG21" s="156">
        <v>1210162</v>
      </c>
      <c r="AH21" s="156">
        <v>-642</v>
      </c>
      <c r="AI21" s="156">
        <v>1109605</v>
      </c>
      <c r="AJ21" s="3"/>
      <c r="AK21" s="4"/>
    </row>
    <row r="22" spans="1:37">
      <c r="A22" s="227">
        <v>1</v>
      </c>
      <c r="B22" s="228" t="s">
        <v>197</v>
      </c>
      <c r="C22" s="228">
        <v>44547315201</v>
      </c>
      <c r="D22" s="228" t="s">
        <v>544</v>
      </c>
      <c r="E22" s="228" t="s">
        <v>545</v>
      </c>
      <c r="F22" s="228" t="s">
        <v>514</v>
      </c>
      <c r="G22" s="228" t="s">
        <v>514</v>
      </c>
      <c r="H22" s="228" t="s">
        <v>514</v>
      </c>
      <c r="I22" s="228" t="s">
        <v>514</v>
      </c>
      <c r="J22" s="229">
        <v>45014</v>
      </c>
      <c r="K22" s="156">
        <v>11238774</v>
      </c>
      <c r="L22" s="156">
        <v>11323365</v>
      </c>
      <c r="M22" s="156">
        <v>11568463</v>
      </c>
      <c r="N22" s="156">
        <v>84591.09</v>
      </c>
      <c r="O22" s="156">
        <v>-143070</v>
      </c>
      <c r="P22" s="156">
        <v>11537149</v>
      </c>
      <c r="Q22" s="156">
        <v>-143070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-143070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v>0</v>
      </c>
      <c r="AD22" s="156">
        <v>0</v>
      </c>
      <c r="AE22" s="156">
        <v>-143070</v>
      </c>
      <c r="AF22" s="156">
        <v>11425393</v>
      </c>
      <c r="AG22" s="156">
        <v>11537149</v>
      </c>
      <c r="AH22" s="156">
        <v>111756</v>
      </c>
      <c r="AI22" s="156">
        <v>12534705</v>
      </c>
      <c r="AJ22" s="3"/>
      <c r="AK22" s="4"/>
    </row>
    <row r="23" spans="1:37">
      <c r="A23" s="227">
        <v>1</v>
      </c>
      <c r="B23" s="228" t="s">
        <v>200</v>
      </c>
      <c r="C23" s="228">
        <v>43903215201</v>
      </c>
      <c r="D23" s="228" t="s">
        <v>546</v>
      </c>
      <c r="E23" s="228" t="s">
        <v>547</v>
      </c>
      <c r="F23" s="228" t="s">
        <v>514</v>
      </c>
      <c r="G23" s="228" t="s">
        <v>514</v>
      </c>
      <c r="H23" s="228" t="s">
        <v>514</v>
      </c>
      <c r="I23" s="228" t="s">
        <v>514</v>
      </c>
      <c r="J23" s="229">
        <v>45245</v>
      </c>
      <c r="K23" s="156">
        <v>3945642</v>
      </c>
      <c r="L23" s="156">
        <v>4078353</v>
      </c>
      <c r="M23" s="156">
        <v>4013289</v>
      </c>
      <c r="N23" s="156">
        <v>132711.4</v>
      </c>
      <c r="O23" s="156">
        <v>-76850</v>
      </c>
      <c r="P23" s="156">
        <v>3923705</v>
      </c>
      <c r="Q23" s="156">
        <v>-76850</v>
      </c>
      <c r="R23" s="156"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-76850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v>0</v>
      </c>
      <c r="AD23" s="156">
        <v>0</v>
      </c>
      <c r="AE23" s="156">
        <v>-76850</v>
      </c>
      <c r="AF23" s="156">
        <v>3936439</v>
      </c>
      <c r="AG23" s="156">
        <v>3923705</v>
      </c>
      <c r="AH23" s="156">
        <v>-12734</v>
      </c>
      <c r="AI23" s="156">
        <v>5005578</v>
      </c>
      <c r="AJ23" s="3"/>
      <c r="AK23" s="4"/>
    </row>
    <row r="24" spans="1:37">
      <c r="A24" s="227">
        <v>1</v>
      </c>
      <c r="B24" s="228" t="s">
        <v>202</v>
      </c>
      <c r="C24" s="228">
        <v>44740215201</v>
      </c>
      <c r="D24" s="228" t="s">
        <v>542</v>
      </c>
      <c r="E24" s="228" t="s">
        <v>543</v>
      </c>
      <c r="F24" s="228" t="s">
        <v>514</v>
      </c>
      <c r="G24" s="228" t="s">
        <v>514</v>
      </c>
      <c r="H24" s="228" t="s">
        <v>514</v>
      </c>
      <c r="I24" s="228" t="s">
        <v>514</v>
      </c>
      <c r="J24" s="229">
        <v>45350</v>
      </c>
      <c r="K24" s="156">
        <v>1036497</v>
      </c>
      <c r="L24" s="156">
        <v>1074999</v>
      </c>
      <c r="M24" s="156">
        <v>1074468</v>
      </c>
      <c r="N24" s="156">
        <v>38501.79</v>
      </c>
      <c r="O24" s="156">
        <v>0</v>
      </c>
      <c r="P24" s="156">
        <v>1074468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6">
        <v>0</v>
      </c>
      <c r="X24" s="156">
        <v>0</v>
      </c>
      <c r="Y24" s="156">
        <v>0</v>
      </c>
      <c r="Z24" s="156">
        <v>0</v>
      </c>
      <c r="AA24" s="156">
        <v>0</v>
      </c>
      <c r="AB24" s="156">
        <v>0</v>
      </c>
      <c r="AC24" s="156">
        <v>0</v>
      </c>
      <c r="AD24" s="156">
        <v>0</v>
      </c>
      <c r="AE24" s="156">
        <v>0</v>
      </c>
      <c r="AF24" s="156">
        <v>1074468</v>
      </c>
      <c r="AG24" s="156">
        <v>1074468</v>
      </c>
      <c r="AH24" s="156">
        <v>0</v>
      </c>
      <c r="AI24" s="156">
        <v>1164569</v>
      </c>
      <c r="AJ24" s="3"/>
      <c r="AK24" s="4"/>
    </row>
    <row r="25" spans="1:37">
      <c r="A25" s="227">
        <v>1</v>
      </c>
      <c r="B25" s="228" t="s">
        <v>204</v>
      </c>
      <c r="C25" s="228">
        <v>43802715201</v>
      </c>
      <c r="D25" s="228" t="s">
        <v>521</v>
      </c>
      <c r="E25" s="228" t="s">
        <v>522</v>
      </c>
      <c r="F25" s="228" t="s">
        <v>514</v>
      </c>
      <c r="G25" s="228" t="s">
        <v>514</v>
      </c>
      <c r="H25" s="228" t="s">
        <v>514</v>
      </c>
      <c r="I25" s="228" t="s">
        <v>514</v>
      </c>
      <c r="J25" s="229">
        <v>45245</v>
      </c>
      <c r="K25" s="156">
        <v>6196035</v>
      </c>
      <c r="L25" s="156">
        <v>6206737</v>
      </c>
      <c r="M25" s="156">
        <v>6556044</v>
      </c>
      <c r="N25" s="156">
        <v>10701.34</v>
      </c>
      <c r="O25" s="156">
        <v>0</v>
      </c>
      <c r="P25" s="156">
        <v>6524950</v>
      </c>
      <c r="Q25" s="156">
        <v>0</v>
      </c>
      <c r="R25" s="156">
        <v>0</v>
      </c>
      <c r="S25" s="156">
        <v>0</v>
      </c>
      <c r="T25" s="156">
        <v>0</v>
      </c>
      <c r="U25" s="156">
        <v>0</v>
      </c>
      <c r="V25" s="156">
        <v>0</v>
      </c>
      <c r="W25" s="156">
        <v>0</v>
      </c>
      <c r="X25" s="156">
        <v>0</v>
      </c>
      <c r="Y25" s="156">
        <v>0</v>
      </c>
      <c r="Z25" s="156">
        <v>0</v>
      </c>
      <c r="AA25" s="156">
        <v>0</v>
      </c>
      <c r="AB25" s="156">
        <v>0</v>
      </c>
      <c r="AC25" s="156">
        <v>0</v>
      </c>
      <c r="AD25" s="156">
        <v>0</v>
      </c>
      <c r="AE25" s="156">
        <v>0</v>
      </c>
      <c r="AF25" s="156">
        <v>6556044</v>
      </c>
      <c r="AG25" s="156">
        <v>6524950</v>
      </c>
      <c r="AH25" s="156">
        <v>-31093</v>
      </c>
      <c r="AI25" s="156">
        <v>6886951</v>
      </c>
      <c r="AJ25" s="3"/>
      <c r="AK25" s="4"/>
    </row>
    <row r="26" spans="1:37">
      <c r="A26" s="227">
        <v>1</v>
      </c>
      <c r="B26" s="228" t="s">
        <v>206</v>
      </c>
      <c r="C26" s="228">
        <v>44743625201</v>
      </c>
      <c r="D26" s="228" t="s">
        <v>532</v>
      </c>
      <c r="E26" s="228" t="s">
        <v>533</v>
      </c>
      <c r="F26" s="228" t="s">
        <v>514</v>
      </c>
      <c r="G26" s="228" t="s">
        <v>514</v>
      </c>
      <c r="H26" s="228" t="s">
        <v>514</v>
      </c>
      <c r="I26" s="228" t="s">
        <v>514</v>
      </c>
      <c r="J26" s="229">
        <v>45322</v>
      </c>
      <c r="K26" s="156">
        <v>4742624</v>
      </c>
      <c r="L26" s="156">
        <v>4787027</v>
      </c>
      <c r="M26" s="156">
        <v>4779994</v>
      </c>
      <c r="N26" s="156">
        <v>44403.46</v>
      </c>
      <c r="O26" s="156">
        <v>0</v>
      </c>
      <c r="P26" s="156">
        <v>4777172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6">
        <v>0</v>
      </c>
      <c r="X26" s="156">
        <v>0</v>
      </c>
      <c r="Y26" s="156">
        <v>0</v>
      </c>
      <c r="Z26" s="156">
        <v>0</v>
      </c>
      <c r="AA26" s="156">
        <v>0</v>
      </c>
      <c r="AB26" s="156">
        <v>0</v>
      </c>
      <c r="AC26" s="156">
        <v>0</v>
      </c>
      <c r="AD26" s="156">
        <v>0</v>
      </c>
      <c r="AE26" s="156">
        <v>0</v>
      </c>
      <c r="AF26" s="156">
        <v>4779994</v>
      </c>
      <c r="AG26" s="156">
        <v>4777172</v>
      </c>
      <c r="AH26" s="156">
        <v>-2822</v>
      </c>
      <c r="AI26" s="156">
        <v>4605370</v>
      </c>
      <c r="AJ26" s="3"/>
      <c r="AK26" s="4"/>
    </row>
    <row r="27" spans="1:37">
      <c r="A27" s="227">
        <v>1</v>
      </c>
      <c r="B27" s="228" t="s">
        <v>208</v>
      </c>
      <c r="C27" s="228">
        <v>44656015201</v>
      </c>
      <c r="D27" s="228" t="s">
        <v>548</v>
      </c>
      <c r="E27" s="228" t="s">
        <v>549</v>
      </c>
      <c r="F27" s="228" t="s">
        <v>514</v>
      </c>
      <c r="G27" s="228" t="s">
        <v>514</v>
      </c>
      <c r="H27" s="228" t="s">
        <v>514</v>
      </c>
      <c r="I27" s="228" t="s">
        <v>514</v>
      </c>
      <c r="J27" s="229">
        <v>45560</v>
      </c>
      <c r="K27" s="156">
        <v>1414901</v>
      </c>
      <c r="L27" s="156">
        <v>1450512</v>
      </c>
      <c r="M27" s="156">
        <v>1460078</v>
      </c>
      <c r="N27" s="156">
        <v>35610.629999999997</v>
      </c>
      <c r="O27" s="156">
        <v>0</v>
      </c>
      <c r="P27" s="156">
        <v>1460017</v>
      </c>
      <c r="Q27" s="156">
        <v>0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6">
        <v>0</v>
      </c>
      <c r="X27" s="156">
        <v>0</v>
      </c>
      <c r="Y27" s="156">
        <v>0</v>
      </c>
      <c r="Z27" s="156">
        <v>0</v>
      </c>
      <c r="AA27" s="156">
        <v>0</v>
      </c>
      <c r="AB27" s="156">
        <v>0</v>
      </c>
      <c r="AC27" s="156">
        <v>0</v>
      </c>
      <c r="AD27" s="156">
        <v>0</v>
      </c>
      <c r="AE27" s="156">
        <v>0</v>
      </c>
      <c r="AF27" s="156">
        <v>1460078</v>
      </c>
      <c r="AG27" s="156">
        <v>1460017</v>
      </c>
      <c r="AH27" s="156">
        <v>-61</v>
      </c>
      <c r="AI27" s="156">
        <v>1992638</v>
      </c>
      <c r="AJ27" s="3"/>
      <c r="AK27" s="4"/>
    </row>
    <row r="28" spans="1:37">
      <c r="A28" s="227">
        <v>2</v>
      </c>
      <c r="B28" s="228" t="s">
        <v>443</v>
      </c>
      <c r="C28" s="228">
        <v>44572615201</v>
      </c>
      <c r="D28" s="228" t="s">
        <v>527</v>
      </c>
      <c r="E28" s="228" t="s">
        <v>528</v>
      </c>
      <c r="F28" s="228" t="s">
        <v>514</v>
      </c>
      <c r="G28" s="228" t="s">
        <v>514</v>
      </c>
      <c r="H28" s="228" t="s">
        <v>514</v>
      </c>
      <c r="I28" s="228" t="s">
        <v>514</v>
      </c>
      <c r="J28" s="229">
        <v>45399</v>
      </c>
      <c r="K28" s="156">
        <v>2930266</v>
      </c>
      <c r="L28" s="156">
        <v>2930266</v>
      </c>
      <c r="M28" s="156">
        <v>2970891</v>
      </c>
      <c r="N28" s="156">
        <v>0</v>
      </c>
      <c r="O28" s="156">
        <v>0</v>
      </c>
      <c r="P28" s="156">
        <v>2968577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56">
        <v>0</v>
      </c>
      <c r="AE28" s="156">
        <v>0</v>
      </c>
      <c r="AF28" s="156">
        <v>2970891</v>
      </c>
      <c r="AG28" s="156">
        <v>2968577</v>
      </c>
      <c r="AH28" s="156">
        <v>-2313</v>
      </c>
      <c r="AI28" s="156">
        <v>2593407</v>
      </c>
      <c r="AJ28" s="3"/>
      <c r="AK28" s="4"/>
    </row>
    <row r="29" spans="1:37">
      <c r="A29" s="227">
        <v>2</v>
      </c>
      <c r="B29" s="228" t="s">
        <v>445</v>
      </c>
      <c r="C29" s="228">
        <v>21054545201</v>
      </c>
      <c r="D29" s="228" t="s">
        <v>550</v>
      </c>
      <c r="E29" s="228" t="s">
        <v>551</v>
      </c>
      <c r="F29" s="228" t="s">
        <v>514</v>
      </c>
      <c r="G29" s="228" t="s">
        <v>514</v>
      </c>
      <c r="H29" s="228" t="s">
        <v>514</v>
      </c>
      <c r="I29" s="228" t="s">
        <v>514</v>
      </c>
      <c r="J29" s="229">
        <v>44713</v>
      </c>
      <c r="K29" s="156">
        <v>8601469</v>
      </c>
      <c r="L29" s="156">
        <v>8601469</v>
      </c>
      <c r="M29" s="156">
        <v>8734394</v>
      </c>
      <c r="N29" s="156">
        <v>0</v>
      </c>
      <c r="O29" s="156">
        <v>0</v>
      </c>
      <c r="P29" s="156">
        <v>8453915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6">
        <v>0</v>
      </c>
      <c r="X29" s="156">
        <v>0</v>
      </c>
      <c r="Y29" s="156">
        <v>0</v>
      </c>
      <c r="Z29" s="156">
        <v>0</v>
      </c>
      <c r="AA29" s="156">
        <v>0</v>
      </c>
      <c r="AB29" s="156">
        <v>0</v>
      </c>
      <c r="AC29" s="156">
        <v>0</v>
      </c>
      <c r="AD29" s="156">
        <v>0</v>
      </c>
      <c r="AE29" s="156">
        <v>0</v>
      </c>
      <c r="AF29" s="156">
        <v>8734394</v>
      </c>
      <c r="AG29" s="156">
        <v>8453915</v>
      </c>
      <c r="AH29" s="156">
        <v>-280479</v>
      </c>
      <c r="AI29" s="156">
        <v>8397276</v>
      </c>
      <c r="AJ29" s="3" t="s">
        <v>552</v>
      </c>
      <c r="AK29" s="4" t="s">
        <v>553</v>
      </c>
    </row>
    <row r="30" spans="1:37">
      <c r="A30" s="227">
        <v>2</v>
      </c>
      <c r="B30" s="228" t="s">
        <v>210</v>
      </c>
      <c r="C30" s="228">
        <v>44278015201</v>
      </c>
      <c r="D30" s="228" t="s">
        <v>554</v>
      </c>
      <c r="E30" s="228" t="s">
        <v>555</v>
      </c>
      <c r="F30" s="228" t="s">
        <v>514</v>
      </c>
      <c r="G30" s="228" t="s">
        <v>514</v>
      </c>
      <c r="H30" s="228" t="s">
        <v>514</v>
      </c>
      <c r="I30" s="228" t="s">
        <v>514</v>
      </c>
      <c r="J30" s="229">
        <v>44972</v>
      </c>
      <c r="K30" s="156">
        <v>1676236</v>
      </c>
      <c r="L30" s="156">
        <v>1744958</v>
      </c>
      <c r="M30" s="156">
        <v>1814629</v>
      </c>
      <c r="N30" s="156">
        <v>68721.899999999994</v>
      </c>
      <c r="O30" s="156">
        <v>0</v>
      </c>
      <c r="P30" s="156">
        <v>1814629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v>0</v>
      </c>
      <c r="AD30" s="156">
        <v>0</v>
      </c>
      <c r="AE30" s="156">
        <v>0</v>
      </c>
      <c r="AF30" s="156">
        <v>1814629</v>
      </c>
      <c r="AG30" s="156">
        <v>1814629</v>
      </c>
      <c r="AH30" s="156">
        <v>0</v>
      </c>
      <c r="AI30" s="156">
        <v>2494428</v>
      </c>
      <c r="AJ30" s="3"/>
      <c r="AK30" s="4"/>
    </row>
    <row r="31" spans="1:37">
      <c r="A31" s="227">
        <v>2</v>
      </c>
      <c r="B31" s="228" t="s">
        <v>488</v>
      </c>
      <c r="C31" s="228">
        <v>20840265201</v>
      </c>
      <c r="D31" s="228" t="s">
        <v>550</v>
      </c>
      <c r="E31" s="228" t="s">
        <v>551</v>
      </c>
      <c r="F31" s="228" t="s">
        <v>514</v>
      </c>
      <c r="G31" s="228" t="s">
        <v>514</v>
      </c>
      <c r="H31" s="228" t="s">
        <v>514</v>
      </c>
      <c r="I31" s="228" t="s">
        <v>514</v>
      </c>
      <c r="J31" s="229">
        <v>45008</v>
      </c>
      <c r="K31" s="156">
        <v>9409691</v>
      </c>
      <c r="L31" s="156">
        <v>9409691</v>
      </c>
      <c r="M31" s="156">
        <v>9709502</v>
      </c>
      <c r="N31" s="156">
        <v>0</v>
      </c>
      <c r="O31" s="156">
        <v>0</v>
      </c>
      <c r="P31" s="156">
        <v>9670685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6">
        <v>0</v>
      </c>
      <c r="X31" s="156">
        <v>0</v>
      </c>
      <c r="Y31" s="156">
        <v>0</v>
      </c>
      <c r="Z31" s="156">
        <v>0</v>
      </c>
      <c r="AA31" s="156">
        <v>0</v>
      </c>
      <c r="AB31" s="156">
        <v>0</v>
      </c>
      <c r="AC31" s="156">
        <v>0</v>
      </c>
      <c r="AD31" s="156">
        <v>0</v>
      </c>
      <c r="AE31" s="156">
        <v>0</v>
      </c>
      <c r="AF31" s="156">
        <v>9709502</v>
      </c>
      <c r="AG31" s="156">
        <v>9670685</v>
      </c>
      <c r="AH31" s="156">
        <v>-38817</v>
      </c>
      <c r="AI31" s="156">
        <v>8868810</v>
      </c>
      <c r="AJ31" s="3" t="s">
        <v>552</v>
      </c>
      <c r="AK31" s="4" t="s">
        <v>553</v>
      </c>
    </row>
    <row r="32" spans="1:37">
      <c r="A32" s="227">
        <v>2</v>
      </c>
      <c r="B32" s="228" t="s">
        <v>447</v>
      </c>
      <c r="C32" s="228">
        <v>44707615201</v>
      </c>
      <c r="D32" s="228" t="s">
        <v>550</v>
      </c>
      <c r="E32" s="228" t="s">
        <v>551</v>
      </c>
      <c r="F32" s="228" t="s">
        <v>514</v>
      </c>
      <c r="G32" s="228" t="s">
        <v>514</v>
      </c>
      <c r="H32" s="228" t="s">
        <v>514</v>
      </c>
      <c r="I32" s="228" t="s">
        <v>514</v>
      </c>
      <c r="J32" s="229">
        <v>45008</v>
      </c>
      <c r="K32" s="156">
        <v>11213775</v>
      </c>
      <c r="L32" s="156">
        <v>11213775</v>
      </c>
      <c r="M32" s="156">
        <v>11321495</v>
      </c>
      <c r="N32" s="156">
        <v>0</v>
      </c>
      <c r="O32" s="156">
        <v>0</v>
      </c>
      <c r="P32" s="156">
        <v>11257290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6">
        <v>0</v>
      </c>
      <c r="X32" s="156">
        <v>0</v>
      </c>
      <c r="Y32" s="156">
        <v>0</v>
      </c>
      <c r="Z32" s="156">
        <v>0</v>
      </c>
      <c r="AA32" s="156">
        <v>0</v>
      </c>
      <c r="AB32" s="156">
        <v>0</v>
      </c>
      <c r="AC32" s="156">
        <v>0</v>
      </c>
      <c r="AD32" s="156">
        <v>0</v>
      </c>
      <c r="AE32" s="156">
        <v>0</v>
      </c>
      <c r="AF32" s="156">
        <v>11321495</v>
      </c>
      <c r="AG32" s="156">
        <v>11257290</v>
      </c>
      <c r="AH32" s="156">
        <v>-64205</v>
      </c>
      <c r="AI32" s="156">
        <v>11190658</v>
      </c>
      <c r="AJ32" s="3" t="s">
        <v>552</v>
      </c>
      <c r="AK32" s="4" t="s">
        <v>553</v>
      </c>
    </row>
    <row r="33" spans="1:37" ht="23">
      <c r="A33" s="227">
        <v>2</v>
      </c>
      <c r="B33" s="228" t="s">
        <v>212</v>
      </c>
      <c r="C33" s="228">
        <v>43035245201</v>
      </c>
      <c r="D33" s="228" t="s">
        <v>556</v>
      </c>
      <c r="E33" s="228" t="s">
        <v>557</v>
      </c>
      <c r="F33" s="228" t="s">
        <v>514</v>
      </c>
      <c r="G33" s="228" t="s">
        <v>514</v>
      </c>
      <c r="H33" s="228" t="s">
        <v>514</v>
      </c>
      <c r="I33" s="228" t="s">
        <v>514</v>
      </c>
      <c r="J33" s="229">
        <v>43881</v>
      </c>
      <c r="K33" s="156">
        <v>17677113</v>
      </c>
      <c r="L33" s="156">
        <v>32771107</v>
      </c>
      <c r="M33" s="156">
        <v>33306856</v>
      </c>
      <c r="N33" s="156">
        <v>15093994.449999999</v>
      </c>
      <c r="O33" s="156">
        <v>0</v>
      </c>
      <c r="P33" s="156">
        <v>33713424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>
        <v>33306856</v>
      </c>
      <c r="AG33" s="156">
        <v>33713424</v>
      </c>
      <c r="AH33" s="156">
        <v>406568</v>
      </c>
      <c r="AI33" s="156">
        <v>14339167</v>
      </c>
      <c r="AJ33" s="3"/>
      <c r="AK33" s="4"/>
    </row>
    <row r="34" spans="1:37">
      <c r="A34" s="227">
        <v>2</v>
      </c>
      <c r="B34" s="228" t="s">
        <v>214</v>
      </c>
      <c r="C34" s="228">
        <v>43761115201</v>
      </c>
      <c r="D34" s="228" t="s">
        <v>558</v>
      </c>
      <c r="E34" s="228" t="s">
        <v>559</v>
      </c>
      <c r="F34" s="228" t="s">
        <v>514</v>
      </c>
      <c r="G34" s="228" t="s">
        <v>514</v>
      </c>
      <c r="H34" s="228" t="s">
        <v>514</v>
      </c>
      <c r="I34" s="228" t="s">
        <v>514</v>
      </c>
      <c r="J34" s="229">
        <v>43971</v>
      </c>
      <c r="K34" s="156">
        <v>8709827</v>
      </c>
      <c r="L34" s="156">
        <v>8796925</v>
      </c>
      <c r="M34" s="156">
        <v>9281776</v>
      </c>
      <c r="N34" s="156">
        <v>87098.27</v>
      </c>
      <c r="O34" s="156">
        <v>0</v>
      </c>
      <c r="P34" s="156">
        <v>9514074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6">
        <v>0</v>
      </c>
      <c r="X34" s="156">
        <v>0</v>
      </c>
      <c r="Y34" s="156">
        <v>0</v>
      </c>
      <c r="Z34" s="156">
        <v>0</v>
      </c>
      <c r="AA34" s="156">
        <v>0</v>
      </c>
      <c r="AB34" s="156">
        <v>0</v>
      </c>
      <c r="AC34" s="156">
        <v>0</v>
      </c>
      <c r="AD34" s="156">
        <v>0</v>
      </c>
      <c r="AE34" s="156">
        <v>0</v>
      </c>
      <c r="AF34" s="156">
        <v>9281776</v>
      </c>
      <c r="AG34" s="156">
        <v>9514074</v>
      </c>
      <c r="AH34" s="156">
        <v>232299</v>
      </c>
      <c r="AI34" s="156">
        <v>10240285</v>
      </c>
      <c r="AJ34" s="3"/>
      <c r="AK34" s="4"/>
    </row>
    <row r="35" spans="1:37">
      <c r="A35" s="227">
        <v>2</v>
      </c>
      <c r="B35" s="228" t="s">
        <v>216</v>
      </c>
      <c r="C35" s="228">
        <v>43616815201</v>
      </c>
      <c r="D35" s="228" t="s">
        <v>560</v>
      </c>
      <c r="E35" s="228" t="s">
        <v>561</v>
      </c>
      <c r="F35" s="228" t="s">
        <v>514</v>
      </c>
      <c r="G35" s="228" t="s">
        <v>514</v>
      </c>
      <c r="H35" s="228" t="s">
        <v>514</v>
      </c>
      <c r="I35" s="228" t="s">
        <v>514</v>
      </c>
      <c r="J35" s="229">
        <v>44223</v>
      </c>
      <c r="K35" s="156">
        <v>15444874</v>
      </c>
      <c r="L35" s="156">
        <v>18490817</v>
      </c>
      <c r="M35" s="156">
        <v>18667723</v>
      </c>
      <c r="N35" s="156">
        <v>3045942.89</v>
      </c>
      <c r="O35" s="156">
        <v>0</v>
      </c>
      <c r="P35" s="156">
        <v>18710310</v>
      </c>
      <c r="Q35" s="156">
        <v>0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6">
        <v>0</v>
      </c>
      <c r="X35" s="156">
        <v>0</v>
      </c>
      <c r="Y35" s="156">
        <v>0</v>
      </c>
      <c r="Z35" s="156">
        <v>0</v>
      </c>
      <c r="AA35" s="156">
        <v>0</v>
      </c>
      <c r="AB35" s="156">
        <v>0</v>
      </c>
      <c r="AC35" s="156">
        <v>0</v>
      </c>
      <c r="AD35" s="156">
        <v>0</v>
      </c>
      <c r="AE35" s="156">
        <v>0</v>
      </c>
      <c r="AF35" s="156">
        <v>18667723</v>
      </c>
      <c r="AG35" s="156">
        <v>18710310</v>
      </c>
      <c r="AH35" s="156">
        <v>42587</v>
      </c>
      <c r="AI35" s="156">
        <v>11733777</v>
      </c>
      <c r="AJ35" s="3"/>
      <c r="AK35" s="4"/>
    </row>
    <row r="36" spans="1:37">
      <c r="A36" s="227">
        <v>2</v>
      </c>
      <c r="B36" s="228" t="s">
        <v>449</v>
      </c>
      <c r="C36" s="228">
        <v>44342115201</v>
      </c>
      <c r="D36" s="228" t="s">
        <v>550</v>
      </c>
      <c r="E36" s="228" t="s">
        <v>551</v>
      </c>
      <c r="F36" s="228" t="s">
        <v>514</v>
      </c>
      <c r="G36" s="228" t="s">
        <v>514</v>
      </c>
      <c r="H36" s="228" t="s">
        <v>514</v>
      </c>
      <c r="I36" s="228" t="s">
        <v>514</v>
      </c>
      <c r="J36" s="229">
        <v>44601</v>
      </c>
      <c r="K36" s="156">
        <v>31969186</v>
      </c>
      <c r="L36" s="156">
        <v>31969186</v>
      </c>
      <c r="M36" s="156">
        <v>32489212</v>
      </c>
      <c r="N36" s="156">
        <v>0</v>
      </c>
      <c r="O36" s="156">
        <v>0</v>
      </c>
      <c r="P36" s="156">
        <v>33982240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>
        <v>32489212</v>
      </c>
      <c r="AG36" s="156">
        <v>33982240</v>
      </c>
      <c r="AH36" s="156">
        <v>1493028</v>
      </c>
      <c r="AI36" s="156">
        <v>35449756</v>
      </c>
      <c r="AJ36" s="3"/>
      <c r="AK36" s="4"/>
    </row>
    <row r="37" spans="1:37">
      <c r="A37" s="227">
        <v>2</v>
      </c>
      <c r="B37" s="228" t="s">
        <v>218</v>
      </c>
      <c r="C37" s="228">
        <v>43935615201</v>
      </c>
      <c r="D37" s="228" t="s">
        <v>562</v>
      </c>
      <c r="E37" s="228" t="s">
        <v>563</v>
      </c>
      <c r="F37" s="228" t="s">
        <v>514</v>
      </c>
      <c r="G37" s="228" t="s">
        <v>514</v>
      </c>
      <c r="H37" s="228" t="s">
        <v>514</v>
      </c>
      <c r="I37" s="228" t="s">
        <v>514</v>
      </c>
      <c r="J37" s="229">
        <v>44727</v>
      </c>
      <c r="K37" s="156">
        <v>19892956</v>
      </c>
      <c r="L37" s="156">
        <v>20310363</v>
      </c>
      <c r="M37" s="156">
        <v>20717832</v>
      </c>
      <c r="N37" s="156">
        <v>417407.11</v>
      </c>
      <c r="O37" s="156">
        <v>0</v>
      </c>
      <c r="P37" s="156">
        <v>20372452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v>0</v>
      </c>
      <c r="AD37" s="156">
        <v>0</v>
      </c>
      <c r="AE37" s="156">
        <v>0</v>
      </c>
      <c r="AF37" s="156">
        <v>20717832</v>
      </c>
      <c r="AG37" s="156">
        <v>20372452</v>
      </c>
      <c r="AH37" s="156">
        <v>-345380</v>
      </c>
      <c r="AI37" s="156">
        <v>16227519</v>
      </c>
      <c r="AJ37" s="3"/>
      <c r="AK37" s="4"/>
    </row>
    <row r="38" spans="1:37">
      <c r="A38" s="227">
        <v>2</v>
      </c>
      <c r="B38" s="228" t="s">
        <v>220</v>
      </c>
      <c r="C38" s="228">
        <v>44554515201</v>
      </c>
      <c r="D38" s="228" t="s">
        <v>550</v>
      </c>
      <c r="E38" s="228" t="s">
        <v>551</v>
      </c>
      <c r="F38" s="228" t="s">
        <v>514</v>
      </c>
      <c r="G38" s="228" t="s">
        <v>514</v>
      </c>
      <c r="H38" s="228" t="s">
        <v>514</v>
      </c>
      <c r="I38" s="228" t="s">
        <v>514</v>
      </c>
      <c r="J38" s="229">
        <v>44720</v>
      </c>
      <c r="K38" s="156">
        <v>10095026</v>
      </c>
      <c r="L38" s="156">
        <v>10267526</v>
      </c>
      <c r="M38" s="156">
        <v>10526210</v>
      </c>
      <c r="N38" s="156">
        <v>172500</v>
      </c>
      <c r="O38" s="156">
        <v>0</v>
      </c>
      <c r="P38" s="156">
        <v>10199858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0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v>0</v>
      </c>
      <c r="AD38" s="156">
        <v>0</v>
      </c>
      <c r="AE38" s="156">
        <v>0</v>
      </c>
      <c r="AF38" s="156">
        <v>10526210</v>
      </c>
      <c r="AG38" s="156">
        <v>10199858</v>
      </c>
      <c r="AH38" s="156">
        <v>-326352</v>
      </c>
      <c r="AI38" s="156">
        <v>10655889</v>
      </c>
      <c r="AJ38" s="3"/>
      <c r="AK38" s="4"/>
    </row>
    <row r="39" spans="1:37" ht="23">
      <c r="A39" s="227">
        <v>2</v>
      </c>
      <c r="B39" s="228" t="s">
        <v>222</v>
      </c>
      <c r="C39" s="228">
        <v>43744115201</v>
      </c>
      <c r="D39" s="228" t="s">
        <v>556</v>
      </c>
      <c r="E39" s="228" t="s">
        <v>557</v>
      </c>
      <c r="F39" s="228" t="s">
        <v>514</v>
      </c>
      <c r="G39" s="228" t="s">
        <v>514</v>
      </c>
      <c r="H39" s="228" t="s">
        <v>514</v>
      </c>
      <c r="I39" s="228" t="s">
        <v>514</v>
      </c>
      <c r="J39" s="229">
        <v>44573</v>
      </c>
      <c r="K39" s="156">
        <v>14032373</v>
      </c>
      <c r="L39" s="156">
        <v>15901285</v>
      </c>
      <c r="M39" s="156">
        <v>16261074</v>
      </c>
      <c r="N39" s="156">
        <v>1868911.96</v>
      </c>
      <c r="O39" s="156">
        <v>0</v>
      </c>
      <c r="P39" s="156">
        <v>16285649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v>0</v>
      </c>
      <c r="Y39" s="156">
        <v>0</v>
      </c>
      <c r="Z39" s="156">
        <v>0</v>
      </c>
      <c r="AA39" s="156">
        <v>0</v>
      </c>
      <c r="AB39" s="156">
        <v>0</v>
      </c>
      <c r="AC39" s="156">
        <v>0</v>
      </c>
      <c r="AD39" s="156">
        <v>0</v>
      </c>
      <c r="AE39" s="156">
        <v>0</v>
      </c>
      <c r="AF39" s="156">
        <v>16261074</v>
      </c>
      <c r="AG39" s="156">
        <v>16285649</v>
      </c>
      <c r="AH39" s="156">
        <v>24575</v>
      </c>
      <c r="AI39" s="156">
        <v>15021661</v>
      </c>
      <c r="AJ39" s="3"/>
      <c r="AK39" s="4"/>
    </row>
    <row r="40" spans="1:37" ht="23">
      <c r="A40" s="227">
        <v>2</v>
      </c>
      <c r="B40" s="228" t="s">
        <v>224</v>
      </c>
      <c r="C40" s="228">
        <v>44351715201</v>
      </c>
      <c r="D40" s="228" t="s">
        <v>556</v>
      </c>
      <c r="E40" s="228" t="s">
        <v>557</v>
      </c>
      <c r="F40" s="228" t="s">
        <v>514</v>
      </c>
      <c r="G40" s="228" t="s">
        <v>514</v>
      </c>
      <c r="H40" s="228" t="s">
        <v>514</v>
      </c>
      <c r="I40" s="228" t="s">
        <v>514</v>
      </c>
      <c r="J40" s="229">
        <v>44881</v>
      </c>
      <c r="K40" s="156">
        <v>7663000</v>
      </c>
      <c r="L40" s="156">
        <v>8470199</v>
      </c>
      <c r="M40" s="156">
        <v>9163770</v>
      </c>
      <c r="N40" s="156">
        <v>807198.83</v>
      </c>
      <c r="O40" s="156">
        <v>0</v>
      </c>
      <c r="P40" s="156">
        <v>9151881</v>
      </c>
      <c r="Q40" s="156">
        <v>0</v>
      </c>
      <c r="R40" s="156">
        <v>0</v>
      </c>
      <c r="S40" s="156">
        <v>0</v>
      </c>
      <c r="T40" s="156">
        <v>0</v>
      </c>
      <c r="U40" s="156">
        <v>0</v>
      </c>
      <c r="V40" s="156">
        <v>0</v>
      </c>
      <c r="W40" s="156">
        <v>0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v>0</v>
      </c>
      <c r="AD40" s="156">
        <v>0</v>
      </c>
      <c r="AE40" s="156">
        <v>0</v>
      </c>
      <c r="AF40" s="156">
        <v>9163770</v>
      </c>
      <c r="AG40" s="156">
        <v>9151881</v>
      </c>
      <c r="AH40" s="156">
        <v>-11890</v>
      </c>
      <c r="AI40" s="156">
        <v>7014633</v>
      </c>
      <c r="AJ40" s="3"/>
      <c r="AK40" s="4"/>
    </row>
    <row r="41" spans="1:37">
      <c r="A41" s="227">
        <v>2</v>
      </c>
      <c r="B41" s="228" t="s">
        <v>226</v>
      </c>
      <c r="C41" s="228">
        <v>43575615201</v>
      </c>
      <c r="D41" s="228" t="s">
        <v>564</v>
      </c>
      <c r="E41" s="228" t="s">
        <v>565</v>
      </c>
      <c r="F41" s="228" t="s">
        <v>514</v>
      </c>
      <c r="G41" s="228" t="s">
        <v>514</v>
      </c>
      <c r="H41" s="228" t="s">
        <v>514</v>
      </c>
      <c r="I41" s="228" t="s">
        <v>514</v>
      </c>
      <c r="J41" s="229">
        <v>44860</v>
      </c>
      <c r="K41" s="156">
        <v>3832776</v>
      </c>
      <c r="L41" s="156">
        <v>4315395</v>
      </c>
      <c r="M41" s="156">
        <v>4383212</v>
      </c>
      <c r="N41" s="156">
        <v>482619.04</v>
      </c>
      <c r="O41" s="156">
        <v>0</v>
      </c>
      <c r="P41" s="156">
        <v>4383212</v>
      </c>
      <c r="Q41" s="156">
        <v>0</v>
      </c>
      <c r="R41" s="156">
        <v>0</v>
      </c>
      <c r="S41" s="156">
        <v>0</v>
      </c>
      <c r="T41" s="156">
        <v>0</v>
      </c>
      <c r="U41" s="156">
        <v>0</v>
      </c>
      <c r="V41" s="156">
        <v>0</v>
      </c>
      <c r="W41" s="156">
        <v>0</v>
      </c>
      <c r="X41" s="156">
        <v>0</v>
      </c>
      <c r="Y41" s="156">
        <v>0</v>
      </c>
      <c r="Z41" s="156">
        <v>0</v>
      </c>
      <c r="AA41" s="156">
        <v>0</v>
      </c>
      <c r="AB41" s="156">
        <v>0</v>
      </c>
      <c r="AC41" s="156">
        <v>0</v>
      </c>
      <c r="AD41" s="156">
        <v>0</v>
      </c>
      <c r="AE41" s="156">
        <v>0</v>
      </c>
      <c r="AF41" s="156">
        <v>4383212</v>
      </c>
      <c r="AG41" s="156">
        <v>4383212</v>
      </c>
      <c r="AH41" s="156">
        <v>0</v>
      </c>
      <c r="AI41" s="156">
        <v>4521037</v>
      </c>
      <c r="AJ41" s="3"/>
      <c r="AK41" s="4"/>
    </row>
    <row r="42" spans="1:37">
      <c r="A42" s="227">
        <v>2</v>
      </c>
      <c r="B42" s="228" t="s">
        <v>228</v>
      </c>
      <c r="C42" s="228">
        <v>44540215201</v>
      </c>
      <c r="D42" s="228" t="s">
        <v>550</v>
      </c>
      <c r="E42" s="228" t="s">
        <v>551</v>
      </c>
      <c r="F42" s="228" t="s">
        <v>514</v>
      </c>
      <c r="G42" s="228" t="s">
        <v>514</v>
      </c>
      <c r="H42" s="228" t="s">
        <v>514</v>
      </c>
      <c r="I42" s="228" t="s">
        <v>514</v>
      </c>
      <c r="J42" s="229">
        <v>44881</v>
      </c>
      <c r="K42" s="156">
        <v>12471547</v>
      </c>
      <c r="L42" s="156">
        <v>12747539</v>
      </c>
      <c r="M42" s="156">
        <v>13553931</v>
      </c>
      <c r="N42" s="156">
        <v>275991.77</v>
      </c>
      <c r="O42" s="156">
        <v>0</v>
      </c>
      <c r="P42" s="156">
        <v>13363147</v>
      </c>
      <c r="Q42" s="156">
        <v>0</v>
      </c>
      <c r="R42" s="156">
        <v>0</v>
      </c>
      <c r="S42" s="156">
        <v>0</v>
      </c>
      <c r="T42" s="156">
        <v>0</v>
      </c>
      <c r="U42" s="156">
        <v>0</v>
      </c>
      <c r="V42" s="156">
        <v>0</v>
      </c>
      <c r="W42" s="156">
        <v>0</v>
      </c>
      <c r="X42" s="156">
        <v>0</v>
      </c>
      <c r="Y42" s="156">
        <v>0</v>
      </c>
      <c r="Z42" s="156">
        <v>0</v>
      </c>
      <c r="AA42" s="156">
        <v>0</v>
      </c>
      <c r="AB42" s="156">
        <v>0</v>
      </c>
      <c r="AC42" s="156">
        <v>0</v>
      </c>
      <c r="AD42" s="156">
        <v>0</v>
      </c>
      <c r="AE42" s="156">
        <v>0</v>
      </c>
      <c r="AF42" s="156">
        <v>13553931</v>
      </c>
      <c r="AG42" s="156">
        <v>13363147</v>
      </c>
      <c r="AH42" s="156">
        <v>-190784</v>
      </c>
      <c r="AI42" s="156">
        <v>11980864</v>
      </c>
      <c r="AJ42" s="3"/>
      <c r="AK42" s="4"/>
    </row>
    <row r="43" spans="1:37">
      <c r="A43" s="227">
        <v>2</v>
      </c>
      <c r="B43" s="228" t="s">
        <v>230</v>
      </c>
      <c r="C43" s="228">
        <v>44535215201</v>
      </c>
      <c r="D43" s="228" t="s">
        <v>527</v>
      </c>
      <c r="E43" s="228" t="s">
        <v>528</v>
      </c>
      <c r="F43" s="228" t="s">
        <v>514</v>
      </c>
      <c r="G43" s="228" t="s">
        <v>514</v>
      </c>
      <c r="H43" s="228" t="s">
        <v>514</v>
      </c>
      <c r="I43" s="228" t="s">
        <v>514</v>
      </c>
      <c r="J43" s="229">
        <v>45091</v>
      </c>
      <c r="K43" s="156">
        <v>5895675</v>
      </c>
      <c r="L43" s="156">
        <v>5981679</v>
      </c>
      <c r="M43" s="156">
        <v>6100547</v>
      </c>
      <c r="N43" s="156">
        <v>86003.71</v>
      </c>
      <c r="O43" s="156">
        <v>0</v>
      </c>
      <c r="P43" s="156">
        <v>6097264</v>
      </c>
      <c r="Q43" s="156">
        <v>0</v>
      </c>
      <c r="R43" s="156">
        <v>0</v>
      </c>
      <c r="S43" s="156">
        <v>0</v>
      </c>
      <c r="T43" s="156">
        <v>0</v>
      </c>
      <c r="U43" s="156">
        <v>0</v>
      </c>
      <c r="V43" s="156">
        <v>0</v>
      </c>
      <c r="W43" s="156">
        <v>0</v>
      </c>
      <c r="X43" s="156">
        <v>0</v>
      </c>
      <c r="Y43" s="156">
        <v>0</v>
      </c>
      <c r="Z43" s="156">
        <v>0</v>
      </c>
      <c r="AA43" s="156">
        <v>0</v>
      </c>
      <c r="AB43" s="156">
        <v>0</v>
      </c>
      <c r="AC43" s="156">
        <v>0</v>
      </c>
      <c r="AD43" s="156">
        <v>0</v>
      </c>
      <c r="AE43" s="156">
        <v>0</v>
      </c>
      <c r="AF43" s="156">
        <v>6100547</v>
      </c>
      <c r="AG43" s="156">
        <v>6097264</v>
      </c>
      <c r="AH43" s="156">
        <v>-3283</v>
      </c>
      <c r="AI43" s="156">
        <v>6680440</v>
      </c>
      <c r="AJ43" s="3"/>
      <c r="AK43" s="4"/>
    </row>
    <row r="44" spans="1:37">
      <c r="A44" s="227">
        <v>2</v>
      </c>
      <c r="B44" s="228" t="s">
        <v>232</v>
      </c>
      <c r="C44" s="228">
        <v>44718015201</v>
      </c>
      <c r="D44" s="228" t="s">
        <v>558</v>
      </c>
      <c r="E44" s="228" t="s">
        <v>559</v>
      </c>
      <c r="F44" s="228" t="s">
        <v>514</v>
      </c>
      <c r="G44" s="228" t="s">
        <v>514</v>
      </c>
      <c r="H44" s="228" t="s">
        <v>514</v>
      </c>
      <c r="I44" s="228" t="s">
        <v>514</v>
      </c>
      <c r="J44" s="229">
        <v>45014</v>
      </c>
      <c r="K44" s="156">
        <v>11703806</v>
      </c>
      <c r="L44" s="156">
        <v>11742594</v>
      </c>
      <c r="M44" s="156">
        <v>12389230</v>
      </c>
      <c r="N44" s="156">
        <v>38788.29</v>
      </c>
      <c r="O44" s="156">
        <v>0</v>
      </c>
      <c r="P44" s="156">
        <v>12394517</v>
      </c>
      <c r="Q44" s="156">
        <v>0</v>
      </c>
      <c r="R44" s="156">
        <v>0</v>
      </c>
      <c r="S44" s="156">
        <v>0</v>
      </c>
      <c r="T44" s="156">
        <v>0</v>
      </c>
      <c r="U44" s="156">
        <v>0</v>
      </c>
      <c r="V44" s="156">
        <v>0</v>
      </c>
      <c r="W44" s="156">
        <v>0</v>
      </c>
      <c r="X44" s="156">
        <v>0</v>
      </c>
      <c r="Y44" s="156">
        <v>0</v>
      </c>
      <c r="Z44" s="156">
        <v>0</v>
      </c>
      <c r="AA44" s="156">
        <v>0</v>
      </c>
      <c r="AB44" s="156">
        <v>0</v>
      </c>
      <c r="AC44" s="156">
        <v>0</v>
      </c>
      <c r="AD44" s="156">
        <v>0</v>
      </c>
      <c r="AE44" s="156">
        <v>0</v>
      </c>
      <c r="AF44" s="156">
        <v>12389230</v>
      </c>
      <c r="AG44" s="156">
        <v>12394517</v>
      </c>
      <c r="AH44" s="156">
        <v>5287</v>
      </c>
      <c r="AI44" s="156">
        <v>10416036</v>
      </c>
      <c r="AJ44" s="3"/>
      <c r="AK44" s="4"/>
    </row>
    <row r="45" spans="1:37">
      <c r="A45" s="227">
        <v>2</v>
      </c>
      <c r="B45" s="228" t="s">
        <v>566</v>
      </c>
      <c r="C45" s="228">
        <v>43993715201</v>
      </c>
      <c r="D45" s="228" t="s">
        <v>550</v>
      </c>
      <c r="E45" s="228" t="s">
        <v>551</v>
      </c>
      <c r="F45" s="228" t="s">
        <v>514</v>
      </c>
      <c r="G45" s="228" t="s">
        <v>514</v>
      </c>
      <c r="H45" s="228" t="s">
        <v>514</v>
      </c>
      <c r="I45" s="228" t="s">
        <v>514</v>
      </c>
      <c r="J45" s="229">
        <v>45042</v>
      </c>
      <c r="K45" s="156">
        <v>10398707</v>
      </c>
      <c r="L45" s="156">
        <v>10398707</v>
      </c>
      <c r="M45" s="156">
        <v>10268067</v>
      </c>
      <c r="N45" s="156">
        <v>0</v>
      </c>
      <c r="O45" s="156">
        <v>0</v>
      </c>
      <c r="P45" s="156">
        <v>10264664</v>
      </c>
      <c r="Q45" s="156">
        <v>0</v>
      </c>
      <c r="R45" s="156">
        <v>0</v>
      </c>
      <c r="S45" s="156">
        <v>0</v>
      </c>
      <c r="T45" s="156">
        <v>0</v>
      </c>
      <c r="U45" s="156">
        <v>0</v>
      </c>
      <c r="V45" s="156">
        <v>0</v>
      </c>
      <c r="W45" s="156">
        <v>0</v>
      </c>
      <c r="X45" s="156">
        <v>0</v>
      </c>
      <c r="Y45" s="156">
        <v>0</v>
      </c>
      <c r="Z45" s="156">
        <v>0</v>
      </c>
      <c r="AA45" s="156">
        <v>0</v>
      </c>
      <c r="AB45" s="156">
        <v>0</v>
      </c>
      <c r="AC45" s="156">
        <v>0</v>
      </c>
      <c r="AD45" s="156">
        <v>0</v>
      </c>
      <c r="AE45" s="156">
        <v>0</v>
      </c>
      <c r="AF45" s="156">
        <v>10268067</v>
      </c>
      <c r="AG45" s="156">
        <v>10264664</v>
      </c>
      <c r="AH45" s="156">
        <v>-3403</v>
      </c>
      <c r="AI45" s="156">
        <v>8834994</v>
      </c>
      <c r="AJ45" s="3"/>
      <c r="AK45" s="4"/>
    </row>
    <row r="46" spans="1:37">
      <c r="A46" s="227">
        <v>2</v>
      </c>
      <c r="B46" s="228" t="s">
        <v>234</v>
      </c>
      <c r="C46" s="228">
        <v>44330415201</v>
      </c>
      <c r="D46" s="228" t="s">
        <v>521</v>
      </c>
      <c r="E46" s="228" t="s">
        <v>522</v>
      </c>
      <c r="F46" s="228" t="s">
        <v>514</v>
      </c>
      <c r="G46" s="228" t="s">
        <v>514</v>
      </c>
      <c r="H46" s="228" t="s">
        <v>514</v>
      </c>
      <c r="I46" s="228" t="s">
        <v>514</v>
      </c>
      <c r="J46" s="229">
        <v>45063</v>
      </c>
      <c r="K46" s="156">
        <v>23947969</v>
      </c>
      <c r="L46" s="156">
        <v>24055659</v>
      </c>
      <c r="M46" s="156">
        <v>25032603</v>
      </c>
      <c r="N46" s="156">
        <v>107690.09</v>
      </c>
      <c r="O46" s="156">
        <v>0</v>
      </c>
      <c r="P46" s="156">
        <v>25026994</v>
      </c>
      <c r="Q46" s="156">
        <v>0</v>
      </c>
      <c r="R46" s="156">
        <v>0</v>
      </c>
      <c r="S46" s="156">
        <v>0</v>
      </c>
      <c r="T46" s="156">
        <v>0</v>
      </c>
      <c r="U46" s="156">
        <v>0</v>
      </c>
      <c r="V46" s="156">
        <v>0</v>
      </c>
      <c r="W46" s="156">
        <v>0</v>
      </c>
      <c r="X46" s="156">
        <v>0</v>
      </c>
      <c r="Y46" s="156">
        <v>0</v>
      </c>
      <c r="Z46" s="156">
        <v>0</v>
      </c>
      <c r="AA46" s="156">
        <v>0</v>
      </c>
      <c r="AB46" s="156">
        <v>0</v>
      </c>
      <c r="AC46" s="156">
        <v>0</v>
      </c>
      <c r="AD46" s="156">
        <v>0</v>
      </c>
      <c r="AE46" s="156">
        <v>0</v>
      </c>
      <c r="AF46" s="156">
        <v>25032603</v>
      </c>
      <c r="AG46" s="156">
        <v>25026994</v>
      </c>
      <c r="AH46" s="156">
        <v>-5609</v>
      </c>
      <c r="AI46" s="156">
        <v>21934860</v>
      </c>
      <c r="AJ46" s="3"/>
      <c r="AK46" s="4"/>
    </row>
    <row r="47" spans="1:37" ht="23">
      <c r="A47" s="227">
        <v>2</v>
      </c>
      <c r="B47" s="228" t="s">
        <v>236</v>
      </c>
      <c r="C47" s="228">
        <v>44331015201</v>
      </c>
      <c r="D47" s="228" t="s">
        <v>556</v>
      </c>
      <c r="E47" s="228" t="s">
        <v>557</v>
      </c>
      <c r="F47" s="228" t="s">
        <v>514</v>
      </c>
      <c r="G47" s="228" t="s">
        <v>514</v>
      </c>
      <c r="H47" s="228" t="s">
        <v>514</v>
      </c>
      <c r="I47" s="228" t="s">
        <v>514</v>
      </c>
      <c r="J47" s="229">
        <v>44902</v>
      </c>
      <c r="K47" s="156">
        <v>26057502</v>
      </c>
      <c r="L47" s="156">
        <v>26443445</v>
      </c>
      <c r="M47" s="156">
        <v>27980036</v>
      </c>
      <c r="N47" s="156">
        <v>385943.3</v>
      </c>
      <c r="O47" s="156">
        <v>0</v>
      </c>
      <c r="P47" s="156">
        <v>27874372</v>
      </c>
      <c r="Q47" s="156">
        <v>0</v>
      </c>
      <c r="R47" s="156">
        <v>0</v>
      </c>
      <c r="S47" s="156">
        <v>0</v>
      </c>
      <c r="T47" s="156">
        <v>0</v>
      </c>
      <c r="U47" s="156">
        <v>0</v>
      </c>
      <c r="V47" s="156">
        <v>0</v>
      </c>
      <c r="W47" s="156">
        <v>0</v>
      </c>
      <c r="X47" s="156">
        <v>0</v>
      </c>
      <c r="Y47" s="156">
        <v>0</v>
      </c>
      <c r="Z47" s="156">
        <v>0</v>
      </c>
      <c r="AA47" s="156">
        <v>0</v>
      </c>
      <c r="AB47" s="156">
        <v>0</v>
      </c>
      <c r="AC47" s="156">
        <v>0</v>
      </c>
      <c r="AD47" s="156">
        <v>0</v>
      </c>
      <c r="AE47" s="156">
        <v>0</v>
      </c>
      <c r="AF47" s="156">
        <v>27980036</v>
      </c>
      <c r="AG47" s="156">
        <v>27874372</v>
      </c>
      <c r="AH47" s="156">
        <v>-105664</v>
      </c>
      <c r="AI47" s="156">
        <v>24163400</v>
      </c>
      <c r="AJ47" s="3"/>
      <c r="AK47" s="4"/>
    </row>
    <row r="48" spans="1:37">
      <c r="A48" s="227">
        <v>2</v>
      </c>
      <c r="B48" s="228" t="s">
        <v>451</v>
      </c>
      <c r="C48" s="228">
        <v>44542715201</v>
      </c>
      <c r="D48" s="228" t="s">
        <v>562</v>
      </c>
      <c r="E48" s="228" t="s">
        <v>563</v>
      </c>
      <c r="F48" s="228" t="s">
        <v>514</v>
      </c>
      <c r="G48" s="228" t="s">
        <v>514</v>
      </c>
      <c r="H48" s="228" t="s">
        <v>514</v>
      </c>
      <c r="I48" s="228" t="s">
        <v>514</v>
      </c>
      <c r="J48" s="229">
        <v>45266</v>
      </c>
      <c r="K48" s="156">
        <v>6853255</v>
      </c>
      <c r="L48" s="156">
        <v>6853255</v>
      </c>
      <c r="M48" s="156">
        <v>6989283</v>
      </c>
      <c r="N48" s="156">
        <v>0</v>
      </c>
      <c r="O48" s="156">
        <v>0</v>
      </c>
      <c r="P48" s="156">
        <v>6981891</v>
      </c>
      <c r="Q48" s="156">
        <v>0</v>
      </c>
      <c r="R48" s="156">
        <v>0</v>
      </c>
      <c r="S48" s="156">
        <v>0</v>
      </c>
      <c r="T48" s="156">
        <v>0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v>0</v>
      </c>
      <c r="AD48" s="156">
        <v>0</v>
      </c>
      <c r="AE48" s="156">
        <v>0</v>
      </c>
      <c r="AF48" s="156">
        <v>6989283</v>
      </c>
      <c r="AG48" s="156">
        <v>6981891</v>
      </c>
      <c r="AH48" s="156">
        <v>-7392</v>
      </c>
      <c r="AI48" s="156">
        <v>7614578</v>
      </c>
      <c r="AJ48" s="3"/>
      <c r="AK48" s="4"/>
    </row>
    <row r="49" spans="1:37">
      <c r="A49" s="227">
        <v>2</v>
      </c>
      <c r="B49" s="228" t="s">
        <v>453</v>
      </c>
      <c r="C49" s="228">
        <v>44712315201</v>
      </c>
      <c r="D49" s="228" t="s">
        <v>558</v>
      </c>
      <c r="E49" s="228" t="s">
        <v>559</v>
      </c>
      <c r="F49" s="228" t="s">
        <v>514</v>
      </c>
      <c r="G49" s="228" t="s">
        <v>514</v>
      </c>
      <c r="H49" s="228" t="s">
        <v>514</v>
      </c>
      <c r="I49" s="228" t="s">
        <v>514</v>
      </c>
      <c r="J49" s="229">
        <v>45224</v>
      </c>
      <c r="K49" s="156">
        <v>5794236</v>
      </c>
      <c r="L49" s="156">
        <v>5794236</v>
      </c>
      <c r="M49" s="156">
        <v>5977965</v>
      </c>
      <c r="N49" s="156">
        <v>0</v>
      </c>
      <c r="O49" s="156">
        <v>0</v>
      </c>
      <c r="P49" s="156">
        <v>5958952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>
        <v>5977965</v>
      </c>
      <c r="AG49" s="156">
        <v>5958952</v>
      </c>
      <c r="AH49" s="156">
        <v>-19013</v>
      </c>
      <c r="AI49" s="156">
        <v>5749685</v>
      </c>
      <c r="AJ49" s="3"/>
      <c r="AK49" s="4"/>
    </row>
    <row r="50" spans="1:37">
      <c r="A50" s="227">
        <v>2</v>
      </c>
      <c r="B50" s="228" t="s">
        <v>238</v>
      </c>
      <c r="C50" s="228">
        <v>20969745201</v>
      </c>
      <c r="D50" s="228" t="s">
        <v>567</v>
      </c>
      <c r="E50" s="228" t="s">
        <v>568</v>
      </c>
      <c r="F50" s="228" t="s">
        <v>514</v>
      </c>
      <c r="G50" s="228" t="s">
        <v>514</v>
      </c>
      <c r="H50" s="228" t="s">
        <v>514</v>
      </c>
      <c r="I50" s="228" t="s">
        <v>514</v>
      </c>
      <c r="J50" s="229">
        <v>45245</v>
      </c>
      <c r="K50" s="156">
        <v>1865813</v>
      </c>
      <c r="L50" s="156">
        <v>1939049</v>
      </c>
      <c r="M50" s="156">
        <v>1961474</v>
      </c>
      <c r="N50" s="156">
        <v>73235.259999999995</v>
      </c>
      <c r="O50" s="156">
        <v>0</v>
      </c>
      <c r="P50" s="156">
        <v>1960364</v>
      </c>
      <c r="Q50" s="156">
        <v>0</v>
      </c>
      <c r="R50" s="156">
        <v>0</v>
      </c>
      <c r="S50" s="156">
        <v>0</v>
      </c>
      <c r="T50" s="156">
        <v>0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v>0</v>
      </c>
      <c r="AD50" s="156">
        <v>0</v>
      </c>
      <c r="AE50" s="156">
        <v>0</v>
      </c>
      <c r="AF50" s="156">
        <v>1961474</v>
      </c>
      <c r="AG50" s="156">
        <v>1960364</v>
      </c>
      <c r="AH50" s="156">
        <v>-1110</v>
      </c>
      <c r="AI50" s="156">
        <v>2230664</v>
      </c>
      <c r="AJ50" s="3"/>
      <c r="AK50" s="4"/>
    </row>
    <row r="51" spans="1:37">
      <c r="A51" s="227">
        <v>2</v>
      </c>
      <c r="B51" s="228" t="s">
        <v>455</v>
      </c>
      <c r="C51" s="228">
        <v>44542015201</v>
      </c>
      <c r="D51" s="228" t="s">
        <v>562</v>
      </c>
      <c r="E51" s="228" t="s">
        <v>563</v>
      </c>
      <c r="F51" s="228" t="s">
        <v>514</v>
      </c>
      <c r="G51" s="228" t="s">
        <v>514</v>
      </c>
      <c r="H51" s="228" t="s">
        <v>514</v>
      </c>
      <c r="I51" s="228" t="s">
        <v>514</v>
      </c>
      <c r="J51" s="229">
        <v>45266</v>
      </c>
      <c r="K51" s="156">
        <v>3819110</v>
      </c>
      <c r="L51" s="156">
        <v>3819110</v>
      </c>
      <c r="M51" s="156">
        <v>3735111</v>
      </c>
      <c r="N51" s="156">
        <v>0</v>
      </c>
      <c r="O51" s="156">
        <v>0</v>
      </c>
      <c r="P51" s="156">
        <v>3733457</v>
      </c>
      <c r="Q51" s="156">
        <v>0</v>
      </c>
      <c r="R51" s="156">
        <v>0</v>
      </c>
      <c r="S51" s="156">
        <v>0</v>
      </c>
      <c r="T51" s="156">
        <v>0</v>
      </c>
      <c r="U51" s="156">
        <v>0</v>
      </c>
      <c r="V51" s="156">
        <v>0</v>
      </c>
      <c r="W51" s="156">
        <v>0</v>
      </c>
      <c r="X51" s="156">
        <v>0</v>
      </c>
      <c r="Y51" s="156">
        <v>0</v>
      </c>
      <c r="Z51" s="156">
        <v>0</v>
      </c>
      <c r="AA51" s="156">
        <v>0</v>
      </c>
      <c r="AB51" s="156">
        <v>0</v>
      </c>
      <c r="AC51" s="156">
        <v>0</v>
      </c>
      <c r="AD51" s="156">
        <v>0</v>
      </c>
      <c r="AE51" s="156">
        <v>0</v>
      </c>
      <c r="AF51" s="156">
        <v>3735111</v>
      </c>
      <c r="AG51" s="156">
        <v>3733457</v>
      </c>
      <c r="AH51" s="156">
        <v>-1654</v>
      </c>
      <c r="AI51" s="156">
        <v>5040192</v>
      </c>
      <c r="AJ51" s="3"/>
      <c r="AK51" s="4"/>
    </row>
    <row r="52" spans="1:37" ht="23">
      <c r="A52" s="227">
        <v>2</v>
      </c>
      <c r="B52" s="228" t="s">
        <v>240</v>
      </c>
      <c r="C52" s="228">
        <v>43633015201</v>
      </c>
      <c r="D52" s="228" t="s">
        <v>569</v>
      </c>
      <c r="E52" s="228" t="s">
        <v>570</v>
      </c>
      <c r="F52" s="228" t="s">
        <v>514</v>
      </c>
      <c r="G52" s="228" t="s">
        <v>514</v>
      </c>
      <c r="H52" s="228" t="s">
        <v>514</v>
      </c>
      <c r="I52" s="228" t="s">
        <v>514</v>
      </c>
      <c r="J52" s="229">
        <v>45266</v>
      </c>
      <c r="K52" s="156">
        <v>3521000</v>
      </c>
      <c r="L52" s="156">
        <v>3558326</v>
      </c>
      <c r="M52" s="156">
        <v>3560864</v>
      </c>
      <c r="N52" s="156">
        <v>37326.400000000001</v>
      </c>
      <c r="O52" s="156">
        <v>0</v>
      </c>
      <c r="P52" s="156">
        <v>3626016</v>
      </c>
      <c r="Q52" s="156">
        <v>0</v>
      </c>
      <c r="R52" s="156">
        <v>0</v>
      </c>
      <c r="S52" s="156">
        <v>0</v>
      </c>
      <c r="T52" s="156">
        <v>0</v>
      </c>
      <c r="U52" s="156">
        <v>0</v>
      </c>
      <c r="V52" s="156">
        <v>0</v>
      </c>
      <c r="W52" s="156">
        <v>0</v>
      </c>
      <c r="X52" s="156">
        <v>0</v>
      </c>
      <c r="Y52" s="156">
        <v>0</v>
      </c>
      <c r="Z52" s="156">
        <v>0</v>
      </c>
      <c r="AA52" s="156">
        <v>0</v>
      </c>
      <c r="AB52" s="156">
        <v>0</v>
      </c>
      <c r="AC52" s="156">
        <v>0</v>
      </c>
      <c r="AD52" s="156">
        <v>0</v>
      </c>
      <c r="AE52" s="156">
        <v>0</v>
      </c>
      <c r="AF52" s="156">
        <v>3560864</v>
      </c>
      <c r="AG52" s="156">
        <v>3626016</v>
      </c>
      <c r="AH52" s="156">
        <v>65152</v>
      </c>
      <c r="AI52" s="156">
        <v>3765541</v>
      </c>
      <c r="AJ52" s="3"/>
      <c r="AK52" s="4"/>
    </row>
    <row r="53" spans="1:37">
      <c r="A53" s="227">
        <v>2</v>
      </c>
      <c r="B53" s="228" t="s">
        <v>457</v>
      </c>
      <c r="C53" s="228">
        <v>44796215201</v>
      </c>
      <c r="D53" s="228" t="s">
        <v>571</v>
      </c>
      <c r="E53" s="228" t="s">
        <v>572</v>
      </c>
      <c r="F53" s="228" t="s">
        <v>514</v>
      </c>
      <c r="G53" s="228" t="s">
        <v>514</v>
      </c>
      <c r="H53" s="228" t="s">
        <v>514</v>
      </c>
      <c r="I53" s="228" t="s">
        <v>514</v>
      </c>
      <c r="J53" s="229">
        <v>45322</v>
      </c>
      <c r="K53" s="156">
        <v>7958218</v>
      </c>
      <c r="L53" s="156">
        <v>7958218</v>
      </c>
      <c r="M53" s="156">
        <v>7882304</v>
      </c>
      <c r="N53" s="156">
        <v>0</v>
      </c>
      <c r="O53" s="156">
        <v>0</v>
      </c>
      <c r="P53" s="156">
        <v>7877534</v>
      </c>
      <c r="Q53" s="156">
        <v>0</v>
      </c>
      <c r="R53" s="156"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v>0</v>
      </c>
      <c r="AD53" s="156">
        <v>0</v>
      </c>
      <c r="AE53" s="156">
        <v>0</v>
      </c>
      <c r="AF53" s="156">
        <v>7882304</v>
      </c>
      <c r="AG53" s="156">
        <v>7877534</v>
      </c>
      <c r="AH53" s="156">
        <v>-4770</v>
      </c>
      <c r="AI53" s="156">
        <v>8827614</v>
      </c>
      <c r="AJ53" s="3"/>
      <c r="AK53" s="4"/>
    </row>
    <row r="54" spans="1:37">
      <c r="A54" s="227">
        <v>2</v>
      </c>
      <c r="B54" s="228" t="s">
        <v>459</v>
      </c>
      <c r="C54" s="228">
        <v>21086555201</v>
      </c>
      <c r="D54" s="228" t="s">
        <v>550</v>
      </c>
      <c r="E54" s="228" t="s">
        <v>551</v>
      </c>
      <c r="F54" s="228" t="s">
        <v>514</v>
      </c>
      <c r="G54" s="228" t="s">
        <v>514</v>
      </c>
      <c r="H54" s="228" t="s">
        <v>514</v>
      </c>
      <c r="I54" s="228" t="s">
        <v>514</v>
      </c>
      <c r="J54" s="229">
        <v>45322</v>
      </c>
      <c r="K54" s="156">
        <v>2921783</v>
      </c>
      <c r="L54" s="156">
        <v>2921783</v>
      </c>
      <c r="M54" s="156">
        <v>2938946</v>
      </c>
      <c r="N54" s="156">
        <v>0</v>
      </c>
      <c r="O54" s="156">
        <v>0</v>
      </c>
      <c r="P54" s="156">
        <v>2938946</v>
      </c>
      <c r="Q54" s="156">
        <v>0</v>
      </c>
      <c r="R54" s="156">
        <v>0</v>
      </c>
      <c r="S54" s="156">
        <v>0</v>
      </c>
      <c r="T54" s="156">
        <v>0</v>
      </c>
      <c r="U54" s="156">
        <v>0</v>
      </c>
      <c r="V54" s="156">
        <v>0</v>
      </c>
      <c r="W54" s="156">
        <v>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v>0</v>
      </c>
      <c r="AD54" s="156">
        <v>0</v>
      </c>
      <c r="AE54" s="156">
        <v>0</v>
      </c>
      <c r="AF54" s="156">
        <v>2938946</v>
      </c>
      <c r="AG54" s="156">
        <v>2938946</v>
      </c>
      <c r="AH54" s="156">
        <v>0</v>
      </c>
      <c r="AI54" s="156">
        <v>3224885</v>
      </c>
      <c r="AJ54" s="3"/>
      <c r="AK54" s="4"/>
    </row>
    <row r="55" spans="1:37">
      <c r="A55" s="227">
        <v>2</v>
      </c>
      <c r="B55" s="228" t="s">
        <v>242</v>
      </c>
      <c r="C55" s="228">
        <v>44703615201</v>
      </c>
      <c r="D55" s="228" t="s">
        <v>550</v>
      </c>
      <c r="E55" s="228" t="s">
        <v>551</v>
      </c>
      <c r="F55" s="228" t="s">
        <v>514</v>
      </c>
      <c r="G55" s="228" t="s">
        <v>514</v>
      </c>
      <c r="H55" s="228" t="s">
        <v>514</v>
      </c>
      <c r="I55" s="228" t="s">
        <v>514</v>
      </c>
      <c r="J55" s="229">
        <v>45350</v>
      </c>
      <c r="K55" s="156">
        <v>10923210</v>
      </c>
      <c r="L55" s="156">
        <v>10892472</v>
      </c>
      <c r="M55" s="156">
        <v>11424138</v>
      </c>
      <c r="N55" s="156">
        <v>-30738.04</v>
      </c>
      <c r="O55" s="156">
        <v>0</v>
      </c>
      <c r="P55" s="156">
        <v>11378255</v>
      </c>
      <c r="Q55" s="156">
        <v>0</v>
      </c>
      <c r="R55" s="156"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0</v>
      </c>
      <c r="Z55" s="156">
        <v>0</v>
      </c>
      <c r="AA55" s="156">
        <v>0</v>
      </c>
      <c r="AB55" s="156">
        <v>0</v>
      </c>
      <c r="AC55" s="156">
        <v>0</v>
      </c>
      <c r="AD55" s="156">
        <v>0</v>
      </c>
      <c r="AE55" s="156">
        <v>0</v>
      </c>
      <c r="AF55" s="156">
        <v>11424138</v>
      </c>
      <c r="AG55" s="156">
        <v>11378255</v>
      </c>
      <c r="AH55" s="156">
        <v>-45883</v>
      </c>
      <c r="AI55" s="156">
        <v>10802904</v>
      </c>
      <c r="AJ55" s="3"/>
      <c r="AK55" s="4"/>
    </row>
    <row r="56" spans="1:37">
      <c r="A56" s="227">
        <v>2</v>
      </c>
      <c r="B56" s="228" t="s">
        <v>244</v>
      </c>
      <c r="C56" s="228">
        <v>44712815201</v>
      </c>
      <c r="D56" s="228" t="s">
        <v>527</v>
      </c>
      <c r="E56" s="228" t="s">
        <v>528</v>
      </c>
      <c r="F56" s="228" t="s">
        <v>514</v>
      </c>
      <c r="G56" s="228" t="s">
        <v>514</v>
      </c>
      <c r="H56" s="228" t="s">
        <v>514</v>
      </c>
      <c r="I56" s="228" t="s">
        <v>514</v>
      </c>
      <c r="J56" s="229">
        <v>45350</v>
      </c>
      <c r="K56" s="156">
        <v>6497196</v>
      </c>
      <c r="L56" s="156">
        <v>6705393</v>
      </c>
      <c r="M56" s="156">
        <v>7314719</v>
      </c>
      <c r="N56" s="156">
        <v>208197.25</v>
      </c>
      <c r="O56" s="156">
        <v>0</v>
      </c>
      <c r="P56" s="156">
        <v>7294065</v>
      </c>
      <c r="Q56" s="156">
        <v>0</v>
      </c>
      <c r="R56" s="156">
        <v>0</v>
      </c>
      <c r="S56" s="156">
        <v>0</v>
      </c>
      <c r="T56" s="156">
        <v>0</v>
      </c>
      <c r="U56" s="156">
        <v>0</v>
      </c>
      <c r="V56" s="156">
        <v>0</v>
      </c>
      <c r="W56" s="156">
        <v>0</v>
      </c>
      <c r="X56" s="156">
        <v>0</v>
      </c>
      <c r="Y56" s="156">
        <v>0</v>
      </c>
      <c r="Z56" s="156">
        <v>0</v>
      </c>
      <c r="AA56" s="156">
        <v>0</v>
      </c>
      <c r="AB56" s="156">
        <v>0</v>
      </c>
      <c r="AC56" s="156">
        <v>0</v>
      </c>
      <c r="AD56" s="156">
        <v>0</v>
      </c>
      <c r="AE56" s="156">
        <v>0</v>
      </c>
      <c r="AF56" s="156">
        <v>7314719</v>
      </c>
      <c r="AG56" s="156">
        <v>7294065</v>
      </c>
      <c r="AH56" s="156">
        <v>-20654</v>
      </c>
      <c r="AI56" s="156">
        <v>6729212</v>
      </c>
      <c r="AJ56" s="3"/>
      <c r="AK56" s="4"/>
    </row>
    <row r="57" spans="1:37">
      <c r="A57" s="227">
        <v>2</v>
      </c>
      <c r="B57" s="228" t="s">
        <v>246</v>
      </c>
      <c r="C57" s="228">
        <v>44755715201</v>
      </c>
      <c r="D57" s="228" t="s">
        <v>550</v>
      </c>
      <c r="E57" s="228" t="s">
        <v>551</v>
      </c>
      <c r="F57" s="228" t="s">
        <v>514</v>
      </c>
      <c r="G57" s="228" t="s">
        <v>514</v>
      </c>
      <c r="H57" s="228" t="s">
        <v>514</v>
      </c>
      <c r="I57" s="228" t="s">
        <v>514</v>
      </c>
      <c r="J57" s="229">
        <v>45350</v>
      </c>
      <c r="K57" s="156">
        <v>25893810</v>
      </c>
      <c r="L57" s="156">
        <v>26291007</v>
      </c>
      <c r="M57" s="156">
        <v>27924429</v>
      </c>
      <c r="N57" s="156">
        <v>397197.72</v>
      </c>
      <c r="O57" s="156">
        <v>0</v>
      </c>
      <c r="P57" s="156">
        <v>27880284</v>
      </c>
      <c r="Q57" s="156">
        <v>0</v>
      </c>
      <c r="R57" s="156">
        <v>0</v>
      </c>
      <c r="S57" s="156">
        <v>0</v>
      </c>
      <c r="T57" s="156">
        <v>0</v>
      </c>
      <c r="U57" s="156">
        <v>0</v>
      </c>
      <c r="V57" s="156">
        <v>0</v>
      </c>
      <c r="W57" s="156">
        <v>0</v>
      </c>
      <c r="X57" s="156">
        <v>0</v>
      </c>
      <c r="Y57" s="156">
        <v>0</v>
      </c>
      <c r="Z57" s="156">
        <v>0</v>
      </c>
      <c r="AA57" s="156">
        <v>0</v>
      </c>
      <c r="AB57" s="156">
        <v>0</v>
      </c>
      <c r="AC57" s="156">
        <v>0</v>
      </c>
      <c r="AD57" s="156">
        <v>0</v>
      </c>
      <c r="AE57" s="156">
        <v>0</v>
      </c>
      <c r="AF57" s="156">
        <v>27924429</v>
      </c>
      <c r="AG57" s="156">
        <v>27880284</v>
      </c>
      <c r="AH57" s="156">
        <v>-44146</v>
      </c>
      <c r="AI57" s="156">
        <v>21206563</v>
      </c>
      <c r="AJ57" s="3"/>
      <c r="AK57" s="4"/>
    </row>
    <row r="58" spans="1:37">
      <c r="A58" s="227">
        <v>2</v>
      </c>
      <c r="B58" s="228" t="s">
        <v>573</v>
      </c>
      <c r="C58" s="228">
        <v>45220125201</v>
      </c>
      <c r="D58" s="228" t="s">
        <v>574</v>
      </c>
      <c r="E58" s="228" t="s">
        <v>575</v>
      </c>
      <c r="F58" s="228" t="s">
        <v>514</v>
      </c>
      <c r="G58" s="228" t="s">
        <v>514</v>
      </c>
      <c r="H58" s="228" t="s">
        <v>514</v>
      </c>
      <c r="I58" s="228" t="s">
        <v>514</v>
      </c>
      <c r="J58" s="229">
        <v>45322</v>
      </c>
      <c r="K58" s="156">
        <v>2914229</v>
      </c>
      <c r="L58" s="156">
        <v>2914229</v>
      </c>
      <c r="M58" s="156">
        <v>2917184</v>
      </c>
      <c r="N58" s="156">
        <v>0</v>
      </c>
      <c r="O58" s="156">
        <v>0</v>
      </c>
      <c r="P58" s="156">
        <v>2917184</v>
      </c>
      <c r="Q58" s="156">
        <v>0</v>
      </c>
      <c r="R58" s="156">
        <v>0</v>
      </c>
      <c r="S58" s="156">
        <v>0</v>
      </c>
      <c r="T58" s="156">
        <v>0</v>
      </c>
      <c r="U58" s="156">
        <v>0</v>
      </c>
      <c r="V58" s="156">
        <v>0</v>
      </c>
      <c r="W58" s="156">
        <v>0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0</v>
      </c>
      <c r="AF58" s="156">
        <v>2917184</v>
      </c>
      <c r="AG58" s="156">
        <v>2917184</v>
      </c>
      <c r="AH58" s="156">
        <v>0</v>
      </c>
      <c r="AI58" s="156">
        <v>4244876</v>
      </c>
      <c r="AJ58" s="3"/>
      <c r="AK58" s="4"/>
    </row>
    <row r="59" spans="1:37">
      <c r="A59" s="227">
        <v>2</v>
      </c>
      <c r="B59" s="228" t="s">
        <v>461</v>
      </c>
      <c r="C59" s="228">
        <v>43761415201</v>
      </c>
      <c r="D59" s="228" t="s">
        <v>576</v>
      </c>
      <c r="E59" s="228" t="s">
        <v>577</v>
      </c>
      <c r="F59" s="228" t="s">
        <v>514</v>
      </c>
      <c r="G59" s="228" t="s">
        <v>514</v>
      </c>
      <c r="H59" s="228" t="s">
        <v>514</v>
      </c>
      <c r="I59" s="228" t="s">
        <v>514</v>
      </c>
      <c r="J59" s="229">
        <v>45245</v>
      </c>
      <c r="K59" s="156">
        <v>7308506</v>
      </c>
      <c r="L59" s="156">
        <v>7308506</v>
      </c>
      <c r="M59" s="156">
        <v>7304574</v>
      </c>
      <c r="N59" s="156">
        <v>0</v>
      </c>
      <c r="O59" s="156">
        <v>0</v>
      </c>
      <c r="P59" s="156">
        <v>7285470</v>
      </c>
      <c r="Q59" s="156">
        <v>0</v>
      </c>
      <c r="R59" s="156">
        <v>0</v>
      </c>
      <c r="S59" s="156">
        <v>0</v>
      </c>
      <c r="T59" s="156">
        <v>0</v>
      </c>
      <c r="U59" s="156">
        <v>0</v>
      </c>
      <c r="V59" s="156">
        <v>0</v>
      </c>
      <c r="W59" s="156">
        <v>0</v>
      </c>
      <c r="X59" s="156">
        <v>0</v>
      </c>
      <c r="Y59" s="156">
        <v>0</v>
      </c>
      <c r="Z59" s="156">
        <v>0</v>
      </c>
      <c r="AA59" s="156">
        <v>0</v>
      </c>
      <c r="AB59" s="156">
        <v>0</v>
      </c>
      <c r="AC59" s="156">
        <v>0</v>
      </c>
      <c r="AD59" s="156">
        <v>0</v>
      </c>
      <c r="AE59" s="156">
        <v>0</v>
      </c>
      <c r="AF59" s="156">
        <v>7304574</v>
      </c>
      <c r="AG59" s="156">
        <v>7285470</v>
      </c>
      <c r="AH59" s="156">
        <v>-19104</v>
      </c>
      <c r="AI59" s="156">
        <v>8026688</v>
      </c>
      <c r="AJ59" s="3"/>
      <c r="AK59" s="4"/>
    </row>
    <row r="60" spans="1:37" ht="23">
      <c r="A60" s="227">
        <v>2</v>
      </c>
      <c r="B60" s="228" t="s">
        <v>248</v>
      </c>
      <c r="C60" s="228">
        <v>44721135201</v>
      </c>
      <c r="D60" s="228" t="s">
        <v>578</v>
      </c>
      <c r="E60" s="228" t="s">
        <v>579</v>
      </c>
      <c r="F60" s="228" t="s">
        <v>514</v>
      </c>
      <c r="G60" s="228" t="s">
        <v>514</v>
      </c>
      <c r="H60" s="228" t="s">
        <v>514</v>
      </c>
      <c r="I60" s="228" t="s">
        <v>514</v>
      </c>
      <c r="J60" s="229">
        <v>45406</v>
      </c>
      <c r="K60" s="156">
        <v>1562105</v>
      </c>
      <c r="L60" s="156">
        <v>1737694</v>
      </c>
      <c r="M60" s="156">
        <v>1710662</v>
      </c>
      <c r="N60" s="156">
        <v>175588.73</v>
      </c>
      <c r="O60" s="156">
        <v>0</v>
      </c>
      <c r="P60" s="156">
        <v>1710435</v>
      </c>
      <c r="Q60" s="156">
        <v>0</v>
      </c>
      <c r="R60" s="156">
        <v>0</v>
      </c>
      <c r="S60" s="156">
        <v>0</v>
      </c>
      <c r="T60" s="156">
        <v>0</v>
      </c>
      <c r="U60" s="156">
        <v>0</v>
      </c>
      <c r="V60" s="156">
        <v>0</v>
      </c>
      <c r="W60" s="156">
        <v>0</v>
      </c>
      <c r="X60" s="156">
        <v>0</v>
      </c>
      <c r="Y60" s="156">
        <v>0</v>
      </c>
      <c r="Z60" s="156">
        <v>0</v>
      </c>
      <c r="AA60" s="156">
        <v>0</v>
      </c>
      <c r="AB60" s="156">
        <v>0</v>
      </c>
      <c r="AC60" s="156">
        <v>0</v>
      </c>
      <c r="AD60" s="156">
        <v>0</v>
      </c>
      <c r="AE60" s="156">
        <v>0</v>
      </c>
      <c r="AF60" s="156">
        <v>1710662</v>
      </c>
      <c r="AG60" s="156">
        <v>1710435</v>
      </c>
      <c r="AH60" s="156">
        <v>-227</v>
      </c>
      <c r="AI60" s="156">
        <v>1572772</v>
      </c>
      <c r="AJ60" s="3"/>
      <c r="AK60" s="4"/>
    </row>
    <row r="61" spans="1:37">
      <c r="A61" s="227">
        <v>2</v>
      </c>
      <c r="B61" s="228" t="s">
        <v>250</v>
      </c>
      <c r="C61" s="228">
        <v>44984425201</v>
      </c>
      <c r="D61" s="228" t="s">
        <v>532</v>
      </c>
      <c r="E61" s="228" t="s">
        <v>533</v>
      </c>
      <c r="F61" s="228" t="s">
        <v>514</v>
      </c>
      <c r="G61" s="228" t="s">
        <v>514</v>
      </c>
      <c r="H61" s="228" t="s">
        <v>514</v>
      </c>
      <c r="I61" s="228" t="s">
        <v>514</v>
      </c>
      <c r="J61" s="229">
        <v>45560</v>
      </c>
      <c r="K61" s="156">
        <v>2499454</v>
      </c>
      <c r="L61" s="156">
        <v>2573884</v>
      </c>
      <c r="M61" s="156">
        <v>2437559</v>
      </c>
      <c r="N61" s="156">
        <v>74429.600000000006</v>
      </c>
      <c r="O61" s="156">
        <v>0</v>
      </c>
      <c r="P61" s="156">
        <v>2436488</v>
      </c>
      <c r="Q61" s="156">
        <v>0</v>
      </c>
      <c r="R61" s="156">
        <v>0</v>
      </c>
      <c r="S61" s="156">
        <v>0</v>
      </c>
      <c r="T61" s="156">
        <v>0</v>
      </c>
      <c r="U61" s="156">
        <v>0</v>
      </c>
      <c r="V61" s="156">
        <v>0</v>
      </c>
      <c r="W61" s="156">
        <v>0</v>
      </c>
      <c r="X61" s="156">
        <v>0</v>
      </c>
      <c r="Y61" s="156">
        <v>0</v>
      </c>
      <c r="Z61" s="156">
        <v>0</v>
      </c>
      <c r="AA61" s="156">
        <v>0</v>
      </c>
      <c r="AB61" s="156">
        <v>0</v>
      </c>
      <c r="AC61" s="156">
        <v>0</v>
      </c>
      <c r="AD61" s="156">
        <v>0</v>
      </c>
      <c r="AE61" s="156">
        <v>0</v>
      </c>
      <c r="AF61" s="156">
        <v>2437559</v>
      </c>
      <c r="AG61" s="156">
        <v>2436488</v>
      </c>
      <c r="AH61" s="156">
        <v>-1071</v>
      </c>
      <c r="AI61" s="156">
        <v>2231403</v>
      </c>
      <c r="AJ61" s="3"/>
      <c r="AK61" s="4"/>
    </row>
    <row r="62" spans="1:37">
      <c r="A62" s="227">
        <v>2</v>
      </c>
      <c r="B62" s="228" t="s">
        <v>463</v>
      </c>
      <c r="C62" s="228">
        <v>43431825201</v>
      </c>
      <c r="D62" s="228" t="s">
        <v>550</v>
      </c>
      <c r="E62" s="228" t="s">
        <v>551</v>
      </c>
      <c r="F62" s="228" t="s">
        <v>514</v>
      </c>
      <c r="G62" s="228" t="s">
        <v>514</v>
      </c>
      <c r="H62" s="228" t="s">
        <v>514</v>
      </c>
      <c r="I62" s="228" t="s">
        <v>514</v>
      </c>
      <c r="J62" s="229">
        <v>45609</v>
      </c>
      <c r="K62" s="156">
        <v>7419960</v>
      </c>
      <c r="L62" s="156">
        <v>7419960</v>
      </c>
      <c r="M62" s="156">
        <v>7285721</v>
      </c>
      <c r="N62" s="156">
        <v>0</v>
      </c>
      <c r="O62" s="156">
        <v>0</v>
      </c>
      <c r="P62" s="156">
        <v>7282630</v>
      </c>
      <c r="Q62" s="156">
        <v>0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0</v>
      </c>
      <c r="X62" s="156">
        <v>0</v>
      </c>
      <c r="Y62" s="156">
        <v>0</v>
      </c>
      <c r="Z62" s="156">
        <v>0</v>
      </c>
      <c r="AA62" s="156">
        <v>0</v>
      </c>
      <c r="AB62" s="156">
        <v>0</v>
      </c>
      <c r="AC62" s="156">
        <v>0</v>
      </c>
      <c r="AD62" s="156">
        <v>0</v>
      </c>
      <c r="AE62" s="156">
        <v>0</v>
      </c>
      <c r="AF62" s="156">
        <v>7285721</v>
      </c>
      <c r="AG62" s="156">
        <v>7282630</v>
      </c>
      <c r="AH62" s="156">
        <v>-3091</v>
      </c>
      <c r="AI62" s="156">
        <v>8775588</v>
      </c>
      <c r="AJ62" s="3"/>
      <c r="AK62" s="4"/>
    </row>
    <row r="63" spans="1:37">
      <c r="A63" s="227">
        <v>2</v>
      </c>
      <c r="B63" s="228" t="s">
        <v>252</v>
      </c>
      <c r="C63" s="228">
        <v>21071155201</v>
      </c>
      <c r="D63" s="228" t="s">
        <v>527</v>
      </c>
      <c r="E63" s="228" t="s">
        <v>528</v>
      </c>
      <c r="F63" s="228" t="s">
        <v>514</v>
      </c>
      <c r="G63" s="228" t="s">
        <v>514</v>
      </c>
      <c r="H63" s="228" t="s">
        <v>514</v>
      </c>
      <c r="I63" s="228" t="s">
        <v>514</v>
      </c>
      <c r="J63" s="229">
        <v>45560</v>
      </c>
      <c r="K63" s="156">
        <v>4071019</v>
      </c>
      <c r="L63" s="156">
        <v>4106006</v>
      </c>
      <c r="M63" s="156">
        <v>4039787</v>
      </c>
      <c r="N63" s="156">
        <v>34986.19</v>
      </c>
      <c r="O63" s="156">
        <v>0</v>
      </c>
      <c r="P63" s="156">
        <v>4039787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56">
        <v>0</v>
      </c>
      <c r="Y63" s="156">
        <v>0</v>
      </c>
      <c r="Z63" s="156">
        <v>0</v>
      </c>
      <c r="AA63" s="156">
        <v>0</v>
      </c>
      <c r="AB63" s="156">
        <v>0</v>
      </c>
      <c r="AC63" s="156">
        <v>0</v>
      </c>
      <c r="AD63" s="156">
        <v>0</v>
      </c>
      <c r="AE63" s="156">
        <v>0</v>
      </c>
      <c r="AF63" s="156">
        <v>4039787</v>
      </c>
      <c r="AG63" s="156">
        <v>4039787</v>
      </c>
      <c r="AH63" s="156">
        <v>0</v>
      </c>
      <c r="AI63" s="156">
        <v>4204426</v>
      </c>
      <c r="AJ63" s="3"/>
      <c r="AK63" s="4"/>
    </row>
    <row r="64" spans="1:37" ht="23">
      <c r="A64" s="227">
        <v>2</v>
      </c>
      <c r="B64" s="228" t="s">
        <v>254</v>
      </c>
      <c r="C64" s="228">
        <v>44627925214</v>
      </c>
      <c r="D64" s="228" t="s">
        <v>580</v>
      </c>
      <c r="E64" s="228" t="s">
        <v>581</v>
      </c>
      <c r="F64" s="228" t="s">
        <v>514</v>
      </c>
      <c r="G64" s="228" t="s">
        <v>514</v>
      </c>
      <c r="H64" s="228" t="s">
        <v>514</v>
      </c>
      <c r="I64" s="228" t="s">
        <v>514</v>
      </c>
      <c r="J64" s="229">
        <v>45434</v>
      </c>
      <c r="K64" s="156">
        <v>755793</v>
      </c>
      <c r="L64" s="156">
        <v>799963</v>
      </c>
      <c r="M64" s="156">
        <v>782324</v>
      </c>
      <c r="N64" s="156">
        <v>44170</v>
      </c>
      <c r="O64" s="156">
        <v>0</v>
      </c>
      <c r="P64" s="156">
        <v>782311</v>
      </c>
      <c r="Q64" s="156">
        <v>0</v>
      </c>
      <c r="R64" s="156">
        <v>0</v>
      </c>
      <c r="S64" s="156">
        <v>0</v>
      </c>
      <c r="T64" s="156">
        <v>0</v>
      </c>
      <c r="U64" s="156">
        <v>0</v>
      </c>
      <c r="V64" s="156">
        <v>0</v>
      </c>
      <c r="W64" s="156">
        <v>0</v>
      </c>
      <c r="X64" s="156">
        <v>0</v>
      </c>
      <c r="Y64" s="156">
        <v>0</v>
      </c>
      <c r="Z64" s="156">
        <v>0</v>
      </c>
      <c r="AA64" s="156">
        <v>0</v>
      </c>
      <c r="AB64" s="156">
        <v>0</v>
      </c>
      <c r="AC64" s="156">
        <v>0</v>
      </c>
      <c r="AD64" s="156">
        <v>0</v>
      </c>
      <c r="AE64" s="156">
        <v>0</v>
      </c>
      <c r="AF64" s="156">
        <v>782324</v>
      </c>
      <c r="AG64" s="156">
        <v>782311</v>
      </c>
      <c r="AH64" s="156">
        <v>-13</v>
      </c>
      <c r="AI64" s="156">
        <v>588438</v>
      </c>
      <c r="AJ64" s="3"/>
      <c r="AK64" s="4"/>
    </row>
    <row r="65" spans="1:37">
      <c r="A65" s="227">
        <v>2</v>
      </c>
      <c r="B65" s="228" t="s">
        <v>582</v>
      </c>
      <c r="C65" s="228">
        <v>44628015215</v>
      </c>
      <c r="D65" s="228" t="s">
        <v>583</v>
      </c>
      <c r="E65" s="228" t="s">
        <v>584</v>
      </c>
      <c r="F65" s="228" t="s">
        <v>514</v>
      </c>
      <c r="G65" s="228" t="s">
        <v>514</v>
      </c>
      <c r="H65" s="228" t="s">
        <v>514</v>
      </c>
      <c r="I65" s="228" t="s">
        <v>514</v>
      </c>
      <c r="J65" s="229">
        <v>45560</v>
      </c>
      <c r="K65" s="156">
        <v>211688</v>
      </c>
      <c r="L65" s="156">
        <v>211688</v>
      </c>
      <c r="M65" s="156">
        <v>200166</v>
      </c>
      <c r="N65" s="156">
        <v>0</v>
      </c>
      <c r="O65" s="156">
        <v>0</v>
      </c>
      <c r="P65" s="156">
        <v>200166</v>
      </c>
      <c r="Q65" s="156">
        <v>0</v>
      </c>
      <c r="R65" s="156">
        <v>0</v>
      </c>
      <c r="S65" s="156">
        <v>0</v>
      </c>
      <c r="T65" s="156">
        <v>0</v>
      </c>
      <c r="U65" s="156">
        <v>0</v>
      </c>
      <c r="V65" s="156">
        <v>0</v>
      </c>
      <c r="W65" s="156">
        <v>0</v>
      </c>
      <c r="X65" s="156">
        <v>0</v>
      </c>
      <c r="Y65" s="156">
        <v>0</v>
      </c>
      <c r="Z65" s="156">
        <v>0</v>
      </c>
      <c r="AA65" s="156">
        <v>0</v>
      </c>
      <c r="AB65" s="156">
        <v>0</v>
      </c>
      <c r="AC65" s="156">
        <v>0</v>
      </c>
      <c r="AD65" s="156">
        <v>0</v>
      </c>
      <c r="AE65" s="156">
        <v>0</v>
      </c>
      <c r="AF65" s="156">
        <v>200166</v>
      </c>
      <c r="AG65" s="156">
        <v>200166</v>
      </c>
      <c r="AH65" s="156">
        <v>0</v>
      </c>
      <c r="AI65" s="156">
        <v>233430</v>
      </c>
      <c r="AJ65" s="3"/>
      <c r="AK65" s="4"/>
    </row>
    <row r="66" spans="1:37">
      <c r="A66" s="227">
        <v>2</v>
      </c>
      <c r="B66" s="228" t="s">
        <v>465</v>
      </c>
      <c r="C66" s="228">
        <v>44628025216</v>
      </c>
      <c r="D66" s="228" t="s">
        <v>564</v>
      </c>
      <c r="E66" s="228" t="s">
        <v>565</v>
      </c>
      <c r="F66" s="228" t="s">
        <v>514</v>
      </c>
      <c r="G66" s="228" t="s">
        <v>514</v>
      </c>
      <c r="H66" s="228" t="s">
        <v>514</v>
      </c>
      <c r="I66" s="228" t="s">
        <v>514</v>
      </c>
      <c r="J66" s="229">
        <v>45686</v>
      </c>
      <c r="K66" s="156">
        <v>393754</v>
      </c>
      <c r="L66" s="156">
        <v>393754</v>
      </c>
      <c r="M66" s="156">
        <v>371540</v>
      </c>
      <c r="N66" s="156">
        <v>0</v>
      </c>
      <c r="O66" s="156">
        <v>0</v>
      </c>
      <c r="P66" s="156">
        <v>371540</v>
      </c>
      <c r="Q66" s="156">
        <v>0</v>
      </c>
      <c r="R66" s="156">
        <v>0</v>
      </c>
      <c r="S66" s="156">
        <v>0</v>
      </c>
      <c r="T66" s="156">
        <v>0</v>
      </c>
      <c r="U66" s="156">
        <v>0</v>
      </c>
      <c r="V66" s="156">
        <v>0</v>
      </c>
      <c r="W66" s="156">
        <v>0</v>
      </c>
      <c r="X66" s="156">
        <v>0</v>
      </c>
      <c r="Y66" s="156">
        <v>0</v>
      </c>
      <c r="Z66" s="156">
        <v>0</v>
      </c>
      <c r="AA66" s="156">
        <v>0</v>
      </c>
      <c r="AB66" s="156">
        <v>0</v>
      </c>
      <c r="AC66" s="156">
        <v>0</v>
      </c>
      <c r="AD66" s="156">
        <v>0</v>
      </c>
      <c r="AE66" s="156">
        <v>0</v>
      </c>
      <c r="AF66" s="156">
        <v>371540</v>
      </c>
      <c r="AG66" s="156">
        <v>371540</v>
      </c>
      <c r="AH66" s="156">
        <v>0</v>
      </c>
      <c r="AI66" s="156">
        <v>505500</v>
      </c>
      <c r="AJ66" s="3"/>
      <c r="AK66" s="4"/>
    </row>
    <row r="67" spans="1:37">
      <c r="A67" s="227">
        <v>3</v>
      </c>
      <c r="B67" s="228" t="s">
        <v>256</v>
      </c>
      <c r="C67" s="228">
        <v>44554115201</v>
      </c>
      <c r="D67" s="228" t="s">
        <v>550</v>
      </c>
      <c r="E67" s="228" t="s">
        <v>551</v>
      </c>
      <c r="F67" s="228" t="s">
        <v>514</v>
      </c>
      <c r="G67" s="228" t="s">
        <v>514</v>
      </c>
      <c r="H67" s="228" t="s">
        <v>514</v>
      </c>
      <c r="I67" s="228" t="s">
        <v>514</v>
      </c>
      <c r="J67" s="229">
        <v>44966</v>
      </c>
      <c r="K67" s="156">
        <v>9981474</v>
      </c>
      <c r="L67" s="156">
        <v>10203672</v>
      </c>
      <c r="M67" s="156">
        <v>10678123</v>
      </c>
      <c r="N67" s="156">
        <v>222197.51</v>
      </c>
      <c r="O67" s="156">
        <v>0</v>
      </c>
      <c r="P67" s="156">
        <v>10639564</v>
      </c>
      <c r="Q67" s="156">
        <v>0</v>
      </c>
      <c r="R67" s="156">
        <v>0</v>
      </c>
      <c r="S67" s="156">
        <v>0</v>
      </c>
      <c r="T67" s="156">
        <v>0</v>
      </c>
      <c r="U67" s="156">
        <v>0</v>
      </c>
      <c r="V67" s="156">
        <v>0</v>
      </c>
      <c r="W67" s="156">
        <v>0</v>
      </c>
      <c r="X67" s="156">
        <v>0</v>
      </c>
      <c r="Y67" s="156">
        <v>0</v>
      </c>
      <c r="Z67" s="156">
        <v>0</v>
      </c>
      <c r="AA67" s="156">
        <v>0</v>
      </c>
      <c r="AB67" s="156">
        <v>0</v>
      </c>
      <c r="AC67" s="156">
        <v>0</v>
      </c>
      <c r="AD67" s="156">
        <v>0</v>
      </c>
      <c r="AE67" s="156">
        <v>0</v>
      </c>
      <c r="AF67" s="156">
        <v>10678123</v>
      </c>
      <c r="AG67" s="156">
        <v>10639564</v>
      </c>
      <c r="AH67" s="156">
        <v>-38559</v>
      </c>
      <c r="AI67" s="156">
        <v>10144016</v>
      </c>
      <c r="AJ67" s="3"/>
      <c r="AK67" s="4"/>
    </row>
    <row r="68" spans="1:37">
      <c r="A68" s="227">
        <v>3</v>
      </c>
      <c r="B68" s="228" t="s">
        <v>490</v>
      </c>
      <c r="C68" s="228">
        <v>40919375201</v>
      </c>
      <c r="D68" s="228" t="s">
        <v>585</v>
      </c>
      <c r="E68" s="228" t="s">
        <v>586</v>
      </c>
      <c r="F68" s="228" t="s">
        <v>514</v>
      </c>
      <c r="G68" s="228" t="s">
        <v>514</v>
      </c>
      <c r="H68" s="228" t="s">
        <v>514</v>
      </c>
      <c r="I68" s="228" t="s">
        <v>514</v>
      </c>
      <c r="J68" s="229">
        <v>45211</v>
      </c>
      <c r="K68" s="156">
        <v>3075367</v>
      </c>
      <c r="L68" s="156">
        <v>3075367</v>
      </c>
      <c r="M68" s="156">
        <v>2907496</v>
      </c>
      <c r="N68" s="156">
        <v>0</v>
      </c>
      <c r="O68" s="156">
        <v>0</v>
      </c>
      <c r="P68" s="156">
        <v>2907496</v>
      </c>
      <c r="Q68" s="156">
        <v>0</v>
      </c>
      <c r="R68" s="156">
        <v>0</v>
      </c>
      <c r="S68" s="156">
        <v>0</v>
      </c>
      <c r="T68" s="156">
        <v>0</v>
      </c>
      <c r="U68" s="156">
        <v>0</v>
      </c>
      <c r="V68" s="156">
        <v>0</v>
      </c>
      <c r="W68" s="156">
        <v>0</v>
      </c>
      <c r="X68" s="156">
        <v>0</v>
      </c>
      <c r="Y68" s="156">
        <v>0</v>
      </c>
      <c r="Z68" s="156">
        <v>0</v>
      </c>
      <c r="AA68" s="156">
        <v>0</v>
      </c>
      <c r="AB68" s="156">
        <v>0</v>
      </c>
      <c r="AC68" s="156">
        <v>0</v>
      </c>
      <c r="AD68" s="156">
        <v>0</v>
      </c>
      <c r="AE68" s="156">
        <v>0</v>
      </c>
      <c r="AF68" s="156">
        <v>2907496</v>
      </c>
      <c r="AG68" s="156">
        <v>2907496</v>
      </c>
      <c r="AH68" s="156">
        <v>0</v>
      </c>
      <c r="AI68" s="156">
        <v>4067369</v>
      </c>
      <c r="AJ68" s="3"/>
      <c r="AK68" s="4"/>
    </row>
    <row r="69" spans="1:37">
      <c r="A69" s="227">
        <v>3</v>
      </c>
      <c r="B69" s="228" t="s">
        <v>258</v>
      </c>
      <c r="C69" s="228">
        <v>44643355201</v>
      </c>
      <c r="D69" s="228" t="s">
        <v>587</v>
      </c>
      <c r="E69" s="228" t="s">
        <v>588</v>
      </c>
      <c r="F69" s="228" t="s">
        <v>514</v>
      </c>
      <c r="G69" s="228" t="s">
        <v>514</v>
      </c>
      <c r="H69" s="228" t="s">
        <v>514</v>
      </c>
      <c r="I69" s="228" t="s">
        <v>514</v>
      </c>
      <c r="J69" s="229">
        <v>45512</v>
      </c>
      <c r="K69" s="156">
        <v>2949285</v>
      </c>
      <c r="L69" s="156">
        <v>2625347</v>
      </c>
      <c r="M69" s="156">
        <v>2604415</v>
      </c>
      <c r="N69" s="156">
        <v>-323937.27</v>
      </c>
      <c r="O69" s="156">
        <v>0</v>
      </c>
      <c r="P69" s="156">
        <v>2604415</v>
      </c>
      <c r="Q69" s="156">
        <v>0</v>
      </c>
      <c r="R69" s="156">
        <v>0</v>
      </c>
      <c r="S69" s="156">
        <v>0</v>
      </c>
      <c r="T69" s="156">
        <v>0</v>
      </c>
      <c r="U69" s="156">
        <v>0</v>
      </c>
      <c r="V69" s="156">
        <v>0</v>
      </c>
      <c r="W69" s="156">
        <v>0</v>
      </c>
      <c r="X69" s="156">
        <v>0</v>
      </c>
      <c r="Y69" s="156">
        <v>0</v>
      </c>
      <c r="Z69" s="156">
        <v>0</v>
      </c>
      <c r="AA69" s="156">
        <v>0</v>
      </c>
      <c r="AB69" s="156">
        <v>0</v>
      </c>
      <c r="AC69" s="156">
        <v>0</v>
      </c>
      <c r="AD69" s="156">
        <v>0</v>
      </c>
      <c r="AE69" s="156">
        <v>0</v>
      </c>
      <c r="AF69" s="156">
        <v>2604415</v>
      </c>
      <c r="AG69" s="156">
        <v>2604415</v>
      </c>
      <c r="AH69" s="156">
        <v>0</v>
      </c>
      <c r="AI69" s="156">
        <v>3480038</v>
      </c>
      <c r="AJ69" s="3"/>
      <c r="AK69" s="4"/>
    </row>
    <row r="70" spans="1:37">
      <c r="A70" s="227">
        <v>3</v>
      </c>
      <c r="B70" s="228" t="s">
        <v>260</v>
      </c>
      <c r="C70" s="228">
        <v>44759615201</v>
      </c>
      <c r="D70" s="228" t="s">
        <v>587</v>
      </c>
      <c r="E70" s="228" t="s">
        <v>588</v>
      </c>
      <c r="F70" s="228" t="s">
        <v>514</v>
      </c>
      <c r="G70" s="228" t="s">
        <v>514</v>
      </c>
      <c r="H70" s="228" t="s">
        <v>514</v>
      </c>
      <c r="I70" s="228" t="s">
        <v>514</v>
      </c>
      <c r="J70" s="229">
        <v>45085</v>
      </c>
      <c r="K70" s="156">
        <v>4167167</v>
      </c>
      <c r="L70" s="156">
        <v>4263313</v>
      </c>
      <c r="M70" s="156">
        <v>3906647</v>
      </c>
      <c r="N70" s="156">
        <v>96146.41</v>
      </c>
      <c r="O70" s="156">
        <v>0</v>
      </c>
      <c r="P70" s="156">
        <v>3906647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v>0</v>
      </c>
      <c r="Y70" s="156">
        <v>0</v>
      </c>
      <c r="Z70" s="156">
        <v>0</v>
      </c>
      <c r="AA70" s="156">
        <v>0</v>
      </c>
      <c r="AB70" s="156">
        <v>0</v>
      </c>
      <c r="AC70" s="156">
        <v>0</v>
      </c>
      <c r="AD70" s="156">
        <v>0</v>
      </c>
      <c r="AE70" s="156">
        <v>0</v>
      </c>
      <c r="AF70" s="156">
        <v>3906647</v>
      </c>
      <c r="AG70" s="156">
        <v>3906647</v>
      </c>
      <c r="AH70" s="156">
        <v>0</v>
      </c>
      <c r="AI70" s="156">
        <v>4722892</v>
      </c>
      <c r="AJ70" s="3"/>
      <c r="AK70" s="4"/>
    </row>
    <row r="71" spans="1:37">
      <c r="A71" s="227">
        <v>3</v>
      </c>
      <c r="B71" s="228" t="s">
        <v>262</v>
      </c>
      <c r="C71" s="228">
        <v>44374425201</v>
      </c>
      <c r="D71" s="228" t="s">
        <v>532</v>
      </c>
      <c r="E71" s="228" t="s">
        <v>533</v>
      </c>
      <c r="F71" s="228" t="s">
        <v>514</v>
      </c>
      <c r="G71" s="228" t="s">
        <v>514</v>
      </c>
      <c r="H71" s="228" t="s">
        <v>514</v>
      </c>
      <c r="I71" s="228" t="s">
        <v>514</v>
      </c>
      <c r="J71" s="229">
        <v>45057</v>
      </c>
      <c r="K71" s="156">
        <v>6286877</v>
      </c>
      <c r="L71" s="156">
        <v>6497112</v>
      </c>
      <c r="M71" s="156">
        <v>6613095</v>
      </c>
      <c r="N71" s="156">
        <v>210234.99</v>
      </c>
      <c r="O71" s="156">
        <v>-68148</v>
      </c>
      <c r="P71" s="156">
        <v>6607189</v>
      </c>
      <c r="Q71" s="156">
        <v>-68148</v>
      </c>
      <c r="R71" s="156">
        <v>0</v>
      </c>
      <c r="S71" s="156">
        <v>0</v>
      </c>
      <c r="T71" s="156">
        <v>0</v>
      </c>
      <c r="U71" s="156">
        <v>0</v>
      </c>
      <c r="V71" s="156">
        <v>0</v>
      </c>
      <c r="W71" s="156">
        <v>-68148</v>
      </c>
      <c r="X71" s="156">
        <v>0</v>
      </c>
      <c r="Y71" s="156">
        <v>0</v>
      </c>
      <c r="Z71" s="156">
        <v>0</v>
      </c>
      <c r="AA71" s="156">
        <v>0</v>
      </c>
      <c r="AB71" s="156">
        <v>0</v>
      </c>
      <c r="AC71" s="156">
        <v>0</v>
      </c>
      <c r="AD71" s="156">
        <v>0</v>
      </c>
      <c r="AE71" s="156">
        <v>-68148</v>
      </c>
      <c r="AF71" s="156">
        <v>6544947</v>
      </c>
      <c r="AG71" s="156">
        <v>6607189</v>
      </c>
      <c r="AH71" s="156">
        <v>62243</v>
      </c>
      <c r="AI71" s="156">
        <v>5983265</v>
      </c>
      <c r="AJ71" s="3"/>
      <c r="AK71" s="4"/>
    </row>
    <row r="72" spans="1:37">
      <c r="A72" s="227">
        <v>3</v>
      </c>
      <c r="B72" s="228" t="s">
        <v>467</v>
      </c>
      <c r="C72" s="228">
        <v>44559015201</v>
      </c>
      <c r="D72" s="228" t="s">
        <v>589</v>
      </c>
      <c r="E72" s="228" t="s">
        <v>590</v>
      </c>
      <c r="F72" s="228" t="s">
        <v>514</v>
      </c>
      <c r="G72" s="228" t="s">
        <v>514</v>
      </c>
      <c r="H72" s="228" t="s">
        <v>514</v>
      </c>
      <c r="I72" s="228" t="s">
        <v>514</v>
      </c>
      <c r="J72" s="229">
        <v>45057</v>
      </c>
      <c r="K72" s="156">
        <v>6987787</v>
      </c>
      <c r="L72" s="156">
        <v>6987787</v>
      </c>
      <c r="M72" s="156">
        <v>7253303</v>
      </c>
      <c r="N72" s="156">
        <v>0</v>
      </c>
      <c r="O72" s="156">
        <v>-185514</v>
      </c>
      <c r="P72" s="156">
        <v>7068223</v>
      </c>
      <c r="Q72" s="156">
        <v>-185514</v>
      </c>
      <c r="R72" s="156">
        <v>0</v>
      </c>
      <c r="S72" s="156">
        <v>0</v>
      </c>
      <c r="T72" s="156">
        <v>0</v>
      </c>
      <c r="U72" s="156">
        <v>0</v>
      </c>
      <c r="V72" s="156">
        <v>0</v>
      </c>
      <c r="W72" s="156">
        <v>-185514</v>
      </c>
      <c r="X72" s="156">
        <v>0</v>
      </c>
      <c r="Y72" s="156">
        <v>0</v>
      </c>
      <c r="Z72" s="156">
        <v>0</v>
      </c>
      <c r="AA72" s="156">
        <v>0</v>
      </c>
      <c r="AB72" s="156">
        <v>0</v>
      </c>
      <c r="AC72" s="156">
        <v>0</v>
      </c>
      <c r="AD72" s="156">
        <v>0</v>
      </c>
      <c r="AE72" s="156">
        <v>-185514</v>
      </c>
      <c r="AF72" s="156">
        <v>7067789</v>
      </c>
      <c r="AG72" s="156">
        <v>7068223</v>
      </c>
      <c r="AH72" s="156">
        <v>435</v>
      </c>
      <c r="AI72" s="156">
        <v>10217707</v>
      </c>
      <c r="AJ72" s="3"/>
      <c r="AK72" s="4"/>
    </row>
    <row r="73" spans="1:37">
      <c r="A73" s="227">
        <v>3</v>
      </c>
      <c r="B73" s="228" t="s">
        <v>591</v>
      </c>
      <c r="C73" s="228">
        <v>45102815201</v>
      </c>
      <c r="D73" s="228" t="s">
        <v>592</v>
      </c>
      <c r="E73" s="228" t="s">
        <v>593</v>
      </c>
      <c r="F73" s="228" t="s">
        <v>514</v>
      </c>
      <c r="G73" s="228" t="s">
        <v>514</v>
      </c>
      <c r="H73" s="228" t="s">
        <v>514</v>
      </c>
      <c r="I73" s="228" t="s">
        <v>514</v>
      </c>
      <c r="J73" s="229">
        <v>45701</v>
      </c>
      <c r="K73" s="156">
        <v>112106</v>
      </c>
      <c r="L73" s="156">
        <v>112106</v>
      </c>
      <c r="M73" s="156">
        <v>103639</v>
      </c>
      <c r="N73" s="156">
        <v>0</v>
      </c>
      <c r="O73" s="156">
        <v>0</v>
      </c>
      <c r="P73" s="156">
        <v>103639</v>
      </c>
      <c r="Q73" s="156">
        <v>0</v>
      </c>
      <c r="R73" s="156">
        <v>0</v>
      </c>
      <c r="S73" s="156">
        <v>0</v>
      </c>
      <c r="T73" s="156">
        <v>0</v>
      </c>
      <c r="U73" s="156">
        <v>0</v>
      </c>
      <c r="V73" s="156">
        <v>0</v>
      </c>
      <c r="W73" s="156">
        <v>0</v>
      </c>
      <c r="X73" s="156">
        <v>0</v>
      </c>
      <c r="Y73" s="156">
        <v>0</v>
      </c>
      <c r="Z73" s="156">
        <v>0</v>
      </c>
      <c r="AA73" s="156">
        <v>0</v>
      </c>
      <c r="AB73" s="156">
        <v>0</v>
      </c>
      <c r="AC73" s="156">
        <v>0</v>
      </c>
      <c r="AD73" s="156">
        <v>0</v>
      </c>
      <c r="AE73" s="156">
        <v>0</v>
      </c>
      <c r="AF73" s="156">
        <v>103639</v>
      </c>
      <c r="AG73" s="156">
        <v>103639</v>
      </c>
      <c r="AH73" s="156">
        <v>0</v>
      </c>
      <c r="AI73" s="156">
        <v>174993</v>
      </c>
      <c r="AJ73" s="3"/>
      <c r="AK73" s="4"/>
    </row>
    <row r="74" spans="1:37">
      <c r="A74" s="227">
        <v>3</v>
      </c>
      <c r="B74" s="228" t="s">
        <v>492</v>
      </c>
      <c r="C74" s="228">
        <v>45109915201</v>
      </c>
      <c r="D74" s="228" t="s">
        <v>594</v>
      </c>
      <c r="E74" s="228" t="s">
        <v>595</v>
      </c>
      <c r="F74" s="228" t="s">
        <v>514</v>
      </c>
      <c r="G74" s="228" t="s">
        <v>514</v>
      </c>
      <c r="H74" s="228" t="s">
        <v>514</v>
      </c>
      <c r="I74" s="228" t="s">
        <v>514</v>
      </c>
      <c r="J74" s="229">
        <v>45393</v>
      </c>
      <c r="K74" s="156">
        <v>485265</v>
      </c>
      <c r="L74" s="156">
        <v>485265</v>
      </c>
      <c r="M74" s="156">
        <v>487819</v>
      </c>
      <c r="N74" s="156">
        <v>0</v>
      </c>
      <c r="O74" s="156">
        <v>0</v>
      </c>
      <c r="P74" s="156">
        <v>487819</v>
      </c>
      <c r="Q74" s="156">
        <v>0</v>
      </c>
      <c r="R74" s="156">
        <v>0</v>
      </c>
      <c r="S74" s="156">
        <v>0</v>
      </c>
      <c r="T74" s="156">
        <v>0</v>
      </c>
      <c r="U74" s="156">
        <v>0</v>
      </c>
      <c r="V74" s="156">
        <v>0</v>
      </c>
      <c r="W74" s="156">
        <v>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v>0</v>
      </c>
      <c r="AD74" s="156">
        <v>0</v>
      </c>
      <c r="AE74" s="156">
        <v>0</v>
      </c>
      <c r="AF74" s="156">
        <v>487819</v>
      </c>
      <c r="AG74" s="156">
        <v>487819</v>
      </c>
      <c r="AH74" s="156">
        <v>0</v>
      </c>
      <c r="AI74" s="156">
        <v>555113</v>
      </c>
      <c r="AJ74" s="3"/>
      <c r="AK74" s="4"/>
    </row>
    <row r="75" spans="1:37" ht="23">
      <c r="A75" s="227">
        <v>3</v>
      </c>
      <c r="B75" s="228" t="s">
        <v>494</v>
      </c>
      <c r="C75" s="228">
        <v>40619455201</v>
      </c>
      <c r="D75" s="228" t="s">
        <v>535</v>
      </c>
      <c r="E75" s="228" t="s">
        <v>536</v>
      </c>
      <c r="F75" s="228" t="s">
        <v>514</v>
      </c>
      <c r="G75" s="228" t="s">
        <v>514</v>
      </c>
      <c r="H75" s="228" t="s">
        <v>514</v>
      </c>
      <c r="I75" s="228" t="s">
        <v>514</v>
      </c>
      <c r="J75" s="229">
        <v>45589</v>
      </c>
      <c r="K75" s="156">
        <v>328567</v>
      </c>
      <c r="L75" s="156">
        <v>328567</v>
      </c>
      <c r="M75" s="156">
        <v>291720</v>
      </c>
      <c r="N75" s="156">
        <v>0</v>
      </c>
      <c r="O75" s="156">
        <v>0</v>
      </c>
      <c r="P75" s="156">
        <v>291720</v>
      </c>
      <c r="Q75" s="156">
        <v>0</v>
      </c>
      <c r="R75" s="156">
        <v>0</v>
      </c>
      <c r="S75" s="156">
        <v>0</v>
      </c>
      <c r="T75" s="156">
        <v>0</v>
      </c>
      <c r="U75" s="156">
        <v>0</v>
      </c>
      <c r="V75" s="156">
        <v>0</v>
      </c>
      <c r="W75" s="156">
        <v>0</v>
      </c>
      <c r="X75" s="156">
        <v>0</v>
      </c>
      <c r="Y75" s="156">
        <v>0</v>
      </c>
      <c r="Z75" s="156">
        <v>0</v>
      </c>
      <c r="AA75" s="156">
        <v>0</v>
      </c>
      <c r="AB75" s="156">
        <v>0</v>
      </c>
      <c r="AC75" s="156">
        <v>0</v>
      </c>
      <c r="AD75" s="156">
        <v>0</v>
      </c>
      <c r="AE75" s="156">
        <v>0</v>
      </c>
      <c r="AF75" s="156">
        <v>291720</v>
      </c>
      <c r="AG75" s="156">
        <v>291720</v>
      </c>
      <c r="AH75" s="156">
        <v>0</v>
      </c>
      <c r="AI75" s="156">
        <v>364798</v>
      </c>
      <c r="AJ75" s="3"/>
      <c r="AK75" s="4"/>
    </row>
    <row r="76" spans="1:37" ht="23">
      <c r="A76" s="227">
        <v>3</v>
      </c>
      <c r="B76" s="228" t="s">
        <v>596</v>
      </c>
      <c r="C76" s="228">
        <v>40619635201</v>
      </c>
      <c r="D76" s="228" t="s">
        <v>597</v>
      </c>
      <c r="E76" s="228" t="s">
        <v>598</v>
      </c>
      <c r="F76" s="228" t="s">
        <v>514</v>
      </c>
      <c r="G76" s="228" t="s">
        <v>514</v>
      </c>
      <c r="H76" s="228" t="s">
        <v>514</v>
      </c>
      <c r="I76" s="228" t="s">
        <v>514</v>
      </c>
      <c r="J76" s="229">
        <v>45729</v>
      </c>
      <c r="K76" s="156">
        <v>169075</v>
      </c>
      <c r="L76" s="156">
        <v>169075</v>
      </c>
      <c r="M76" s="156">
        <v>154095</v>
      </c>
      <c r="N76" s="156">
        <v>0</v>
      </c>
      <c r="O76" s="156">
        <v>0</v>
      </c>
      <c r="P76" s="156">
        <v>154095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0</v>
      </c>
      <c r="W76" s="156">
        <v>0</v>
      </c>
      <c r="X76" s="156">
        <v>0</v>
      </c>
      <c r="Y76" s="156">
        <v>0</v>
      </c>
      <c r="Z76" s="156">
        <v>0</v>
      </c>
      <c r="AA76" s="156">
        <v>0</v>
      </c>
      <c r="AB76" s="156">
        <v>0</v>
      </c>
      <c r="AC76" s="156">
        <v>0</v>
      </c>
      <c r="AD76" s="156">
        <v>0</v>
      </c>
      <c r="AE76" s="156">
        <v>0</v>
      </c>
      <c r="AF76" s="156">
        <v>154095</v>
      </c>
      <c r="AG76" s="156">
        <v>154095</v>
      </c>
      <c r="AH76" s="156">
        <v>0</v>
      </c>
      <c r="AI76" s="156">
        <v>240133</v>
      </c>
      <c r="AJ76" s="3"/>
      <c r="AK76" s="4"/>
    </row>
    <row r="77" spans="1:37">
      <c r="A77" s="227">
        <v>3</v>
      </c>
      <c r="B77" s="228" t="s">
        <v>599</v>
      </c>
      <c r="C77" s="228">
        <v>45103115201</v>
      </c>
      <c r="D77" s="228" t="s">
        <v>592</v>
      </c>
      <c r="E77" s="228" t="s">
        <v>593</v>
      </c>
      <c r="F77" s="228" t="s">
        <v>514</v>
      </c>
      <c r="G77" s="228" t="s">
        <v>514</v>
      </c>
      <c r="H77" s="228" t="s">
        <v>514</v>
      </c>
      <c r="I77" s="228" t="s">
        <v>514</v>
      </c>
      <c r="J77" s="229">
        <v>45484</v>
      </c>
      <c r="K77" s="156">
        <v>1112248</v>
      </c>
      <c r="L77" s="156">
        <v>1112248</v>
      </c>
      <c r="M77" s="156">
        <v>1077908</v>
      </c>
      <c r="N77" s="156">
        <v>0</v>
      </c>
      <c r="O77" s="156">
        <v>0</v>
      </c>
      <c r="P77" s="156">
        <v>1077908</v>
      </c>
      <c r="Q77" s="156">
        <v>0</v>
      </c>
      <c r="R77" s="156">
        <v>0</v>
      </c>
      <c r="S77" s="156">
        <v>0</v>
      </c>
      <c r="T77" s="156">
        <v>0</v>
      </c>
      <c r="U77" s="156">
        <v>0</v>
      </c>
      <c r="V77" s="156">
        <v>0</v>
      </c>
      <c r="W77" s="156">
        <v>0</v>
      </c>
      <c r="X77" s="156">
        <v>0</v>
      </c>
      <c r="Y77" s="156">
        <v>0</v>
      </c>
      <c r="Z77" s="156">
        <v>0</v>
      </c>
      <c r="AA77" s="156">
        <v>0</v>
      </c>
      <c r="AB77" s="156">
        <v>0</v>
      </c>
      <c r="AC77" s="156">
        <v>0</v>
      </c>
      <c r="AD77" s="156">
        <v>0</v>
      </c>
      <c r="AE77" s="156">
        <v>0</v>
      </c>
      <c r="AF77" s="156">
        <v>1077908</v>
      </c>
      <c r="AG77" s="156">
        <v>1077908</v>
      </c>
      <c r="AH77" s="156">
        <v>0</v>
      </c>
      <c r="AI77" s="156">
        <v>1273505</v>
      </c>
      <c r="AJ77" s="3"/>
      <c r="AK77" s="4"/>
    </row>
    <row r="78" spans="1:37">
      <c r="A78" s="227">
        <v>3</v>
      </c>
      <c r="B78" s="228" t="s">
        <v>264</v>
      </c>
      <c r="C78" s="228">
        <v>44758915201</v>
      </c>
      <c r="D78" s="228" t="s">
        <v>532</v>
      </c>
      <c r="E78" s="228" t="s">
        <v>533</v>
      </c>
      <c r="F78" s="228" t="s">
        <v>514</v>
      </c>
      <c r="G78" s="228" t="s">
        <v>514</v>
      </c>
      <c r="H78" s="228" t="s">
        <v>514</v>
      </c>
      <c r="I78" s="228" t="s">
        <v>514</v>
      </c>
      <c r="J78" s="229">
        <v>45456</v>
      </c>
      <c r="K78" s="156">
        <v>2342678</v>
      </c>
      <c r="L78" s="156">
        <v>2369603</v>
      </c>
      <c r="M78" s="156">
        <v>2340433</v>
      </c>
      <c r="N78" s="156">
        <v>26925.01</v>
      </c>
      <c r="O78" s="156">
        <v>0</v>
      </c>
      <c r="P78" s="156">
        <v>2340369</v>
      </c>
      <c r="Q78" s="156">
        <v>0</v>
      </c>
      <c r="R78" s="156">
        <v>0</v>
      </c>
      <c r="S78" s="156">
        <v>0</v>
      </c>
      <c r="T78" s="156">
        <v>0</v>
      </c>
      <c r="U78" s="156">
        <v>0</v>
      </c>
      <c r="V78" s="156">
        <v>0</v>
      </c>
      <c r="W78" s="156">
        <v>0</v>
      </c>
      <c r="X78" s="156">
        <v>0</v>
      </c>
      <c r="Y78" s="156">
        <v>0</v>
      </c>
      <c r="Z78" s="156">
        <v>0</v>
      </c>
      <c r="AA78" s="156">
        <v>0</v>
      </c>
      <c r="AB78" s="156">
        <v>0</v>
      </c>
      <c r="AC78" s="156">
        <v>0</v>
      </c>
      <c r="AD78" s="156">
        <v>0</v>
      </c>
      <c r="AE78" s="156">
        <v>0</v>
      </c>
      <c r="AF78" s="156">
        <v>2340433</v>
      </c>
      <c r="AG78" s="156">
        <v>2340369</v>
      </c>
      <c r="AH78" s="156">
        <v>-64</v>
      </c>
      <c r="AI78" s="156">
        <v>2975754</v>
      </c>
      <c r="AJ78" s="3"/>
      <c r="AK78" s="4"/>
    </row>
    <row r="79" spans="1:37">
      <c r="A79" s="227">
        <v>3</v>
      </c>
      <c r="B79" s="228" t="s">
        <v>600</v>
      </c>
      <c r="C79" s="228">
        <v>43078225201</v>
      </c>
      <c r="D79" s="228" t="s">
        <v>550</v>
      </c>
      <c r="E79" s="228" t="s">
        <v>551</v>
      </c>
      <c r="F79" s="228" t="s">
        <v>514</v>
      </c>
      <c r="G79" s="228" t="s">
        <v>514</v>
      </c>
      <c r="H79" s="228" t="s">
        <v>514</v>
      </c>
      <c r="I79" s="228" t="s">
        <v>514</v>
      </c>
      <c r="J79" s="229">
        <v>45484</v>
      </c>
      <c r="K79" s="156">
        <v>4271650</v>
      </c>
      <c r="L79" s="156">
        <v>4271650</v>
      </c>
      <c r="M79" s="156">
        <v>4371998</v>
      </c>
      <c r="N79" s="156">
        <v>0</v>
      </c>
      <c r="O79" s="156">
        <v>0</v>
      </c>
      <c r="P79" s="156">
        <v>4360199</v>
      </c>
      <c r="Q79" s="156">
        <v>0</v>
      </c>
      <c r="R79" s="156">
        <v>0</v>
      </c>
      <c r="S79" s="156">
        <v>0</v>
      </c>
      <c r="T79" s="156">
        <v>0</v>
      </c>
      <c r="U79" s="156">
        <v>0</v>
      </c>
      <c r="V79" s="156">
        <v>0</v>
      </c>
      <c r="W79" s="156">
        <v>0</v>
      </c>
      <c r="X79" s="156">
        <v>0</v>
      </c>
      <c r="Y79" s="156">
        <v>0</v>
      </c>
      <c r="Z79" s="156">
        <v>0</v>
      </c>
      <c r="AA79" s="156">
        <v>0</v>
      </c>
      <c r="AB79" s="156">
        <v>0</v>
      </c>
      <c r="AC79" s="156">
        <v>0</v>
      </c>
      <c r="AD79" s="156">
        <v>0</v>
      </c>
      <c r="AE79" s="156">
        <v>0</v>
      </c>
      <c r="AF79" s="156">
        <v>4371998</v>
      </c>
      <c r="AG79" s="156">
        <v>4360199</v>
      </c>
      <c r="AH79" s="156">
        <v>-11799</v>
      </c>
      <c r="AI79" s="156">
        <v>4754953</v>
      </c>
      <c r="AJ79" s="3"/>
      <c r="AK79" s="4"/>
    </row>
    <row r="80" spans="1:37" ht="23">
      <c r="A80" s="227">
        <v>3</v>
      </c>
      <c r="B80" s="228" t="s">
        <v>496</v>
      </c>
      <c r="C80" s="228">
        <v>22020225201</v>
      </c>
      <c r="D80" s="228" t="s">
        <v>597</v>
      </c>
      <c r="E80" s="228" t="s">
        <v>598</v>
      </c>
      <c r="F80" s="228" t="s">
        <v>514</v>
      </c>
      <c r="G80" s="228" t="s">
        <v>514</v>
      </c>
      <c r="H80" s="228" t="s">
        <v>514</v>
      </c>
      <c r="I80" s="228" t="s">
        <v>514</v>
      </c>
      <c r="J80" s="229">
        <v>45701</v>
      </c>
      <c r="K80" s="156">
        <v>647631</v>
      </c>
      <c r="L80" s="156">
        <v>647631</v>
      </c>
      <c r="M80" s="156">
        <v>536583</v>
      </c>
      <c r="N80" s="156">
        <v>0</v>
      </c>
      <c r="O80" s="156">
        <v>0</v>
      </c>
      <c r="P80" s="156">
        <v>536583</v>
      </c>
      <c r="Q80" s="156">
        <v>0</v>
      </c>
      <c r="R80" s="156">
        <v>0</v>
      </c>
      <c r="S80" s="156">
        <v>0</v>
      </c>
      <c r="T80" s="156">
        <v>0</v>
      </c>
      <c r="U80" s="156">
        <v>0</v>
      </c>
      <c r="V80" s="156">
        <v>0</v>
      </c>
      <c r="W80" s="156">
        <v>0</v>
      </c>
      <c r="X80" s="156">
        <v>0</v>
      </c>
      <c r="Y80" s="156">
        <v>0</v>
      </c>
      <c r="Z80" s="156">
        <v>0</v>
      </c>
      <c r="AA80" s="156">
        <v>0</v>
      </c>
      <c r="AB80" s="156">
        <v>0</v>
      </c>
      <c r="AC80" s="156">
        <v>0</v>
      </c>
      <c r="AD80" s="156">
        <v>0</v>
      </c>
      <c r="AE80" s="156">
        <v>0</v>
      </c>
      <c r="AF80" s="156">
        <v>536583</v>
      </c>
      <c r="AG80" s="156">
        <v>536583</v>
      </c>
      <c r="AH80" s="156">
        <v>0</v>
      </c>
      <c r="AI80" s="156">
        <v>900233</v>
      </c>
      <c r="AJ80" s="3"/>
      <c r="AK80" s="4"/>
    </row>
    <row r="81" spans="1:37" ht="23">
      <c r="A81" s="227">
        <v>3</v>
      </c>
      <c r="B81" s="228" t="s">
        <v>266</v>
      </c>
      <c r="C81" s="228">
        <v>45268615201</v>
      </c>
      <c r="D81" s="228" t="s">
        <v>601</v>
      </c>
      <c r="E81" s="228" t="s">
        <v>602</v>
      </c>
      <c r="F81" s="228" t="s">
        <v>514</v>
      </c>
      <c r="G81" s="228" t="s">
        <v>514</v>
      </c>
      <c r="H81" s="228" t="s">
        <v>514</v>
      </c>
      <c r="I81" s="228" t="s">
        <v>514</v>
      </c>
      <c r="J81" s="229">
        <v>45547</v>
      </c>
      <c r="K81" s="156">
        <v>1172775</v>
      </c>
      <c r="L81" s="156">
        <v>1197264</v>
      </c>
      <c r="M81" s="156">
        <v>1124063</v>
      </c>
      <c r="N81" s="156">
        <v>24489.200000000001</v>
      </c>
      <c r="O81" s="156">
        <v>0</v>
      </c>
      <c r="P81" s="156">
        <v>1124063</v>
      </c>
      <c r="Q81" s="156">
        <v>0</v>
      </c>
      <c r="R81" s="156">
        <v>0</v>
      </c>
      <c r="S81" s="156">
        <v>0</v>
      </c>
      <c r="T81" s="156">
        <v>0</v>
      </c>
      <c r="U81" s="156">
        <v>0</v>
      </c>
      <c r="V81" s="156">
        <v>0</v>
      </c>
      <c r="W81" s="156">
        <v>0</v>
      </c>
      <c r="X81" s="156">
        <v>0</v>
      </c>
      <c r="Y81" s="156">
        <v>0</v>
      </c>
      <c r="Z81" s="156">
        <v>0</v>
      </c>
      <c r="AA81" s="156">
        <v>0</v>
      </c>
      <c r="AB81" s="156">
        <v>0</v>
      </c>
      <c r="AC81" s="156">
        <v>0</v>
      </c>
      <c r="AD81" s="156">
        <v>0</v>
      </c>
      <c r="AE81" s="156">
        <v>0</v>
      </c>
      <c r="AF81" s="156">
        <v>1124063</v>
      </c>
      <c r="AG81" s="156">
        <v>1124063</v>
      </c>
      <c r="AH81" s="156">
        <v>0</v>
      </c>
      <c r="AI81" s="156">
        <v>1445110</v>
      </c>
      <c r="AJ81" s="3"/>
      <c r="AK81" s="4"/>
    </row>
    <row r="82" spans="1:37">
      <c r="A82" s="227">
        <v>3</v>
      </c>
      <c r="B82" s="228" t="s">
        <v>603</v>
      </c>
      <c r="C82" s="228">
        <v>43937125201</v>
      </c>
      <c r="D82" s="228" t="s">
        <v>594</v>
      </c>
      <c r="E82" s="228" t="s">
        <v>595</v>
      </c>
      <c r="F82" s="228" t="s">
        <v>514</v>
      </c>
      <c r="G82" s="228" t="s">
        <v>514</v>
      </c>
      <c r="H82" s="228" t="s">
        <v>514</v>
      </c>
      <c r="I82" s="228" t="s">
        <v>514</v>
      </c>
      <c r="J82" s="229">
        <v>45687</v>
      </c>
      <c r="K82" s="156">
        <v>493247</v>
      </c>
      <c r="L82" s="156">
        <v>493247</v>
      </c>
      <c r="M82" s="156">
        <v>468786</v>
      </c>
      <c r="N82" s="156">
        <v>0</v>
      </c>
      <c r="O82" s="156">
        <v>0</v>
      </c>
      <c r="P82" s="156">
        <v>468786</v>
      </c>
      <c r="Q82" s="156">
        <v>0</v>
      </c>
      <c r="R82" s="156">
        <v>0</v>
      </c>
      <c r="S82" s="156">
        <v>0</v>
      </c>
      <c r="T82" s="156">
        <v>0</v>
      </c>
      <c r="U82" s="156">
        <v>0</v>
      </c>
      <c r="V82" s="156">
        <v>0</v>
      </c>
      <c r="W82" s="156">
        <v>0</v>
      </c>
      <c r="X82" s="156">
        <v>0</v>
      </c>
      <c r="Y82" s="156">
        <v>0</v>
      </c>
      <c r="Z82" s="156">
        <v>0</v>
      </c>
      <c r="AA82" s="156">
        <v>0</v>
      </c>
      <c r="AB82" s="156">
        <v>0</v>
      </c>
      <c r="AC82" s="156">
        <v>0</v>
      </c>
      <c r="AD82" s="156">
        <v>0</v>
      </c>
      <c r="AE82" s="156">
        <v>0</v>
      </c>
      <c r="AF82" s="156">
        <v>468786</v>
      </c>
      <c r="AG82" s="156">
        <v>468786</v>
      </c>
      <c r="AH82" s="156">
        <v>0</v>
      </c>
      <c r="AI82" s="156">
        <v>566683</v>
      </c>
      <c r="AJ82" s="3"/>
      <c r="AK82" s="4"/>
    </row>
    <row r="83" spans="1:37">
      <c r="A83" s="227">
        <v>3</v>
      </c>
      <c r="B83" s="228" t="s">
        <v>604</v>
      </c>
      <c r="C83" s="228">
        <v>45443415201</v>
      </c>
      <c r="D83" s="228" t="s">
        <v>592</v>
      </c>
      <c r="E83" s="228" t="s">
        <v>593</v>
      </c>
      <c r="F83" s="228" t="s">
        <v>514</v>
      </c>
      <c r="G83" s="228" t="s">
        <v>514</v>
      </c>
      <c r="H83" s="228" t="s">
        <v>514</v>
      </c>
      <c r="I83" s="228" t="s">
        <v>514</v>
      </c>
      <c r="J83" s="229">
        <v>45757</v>
      </c>
      <c r="K83" s="156">
        <v>339177</v>
      </c>
      <c r="L83" s="156">
        <v>339177</v>
      </c>
      <c r="M83" s="156">
        <v>318764</v>
      </c>
      <c r="N83" s="156">
        <v>0</v>
      </c>
      <c r="O83" s="156">
        <v>0</v>
      </c>
      <c r="P83" s="156">
        <v>318764</v>
      </c>
      <c r="Q83" s="156">
        <v>0</v>
      </c>
      <c r="R83" s="156">
        <v>0</v>
      </c>
      <c r="S83" s="156">
        <v>0</v>
      </c>
      <c r="T83" s="156">
        <v>0</v>
      </c>
      <c r="U83" s="156">
        <v>0</v>
      </c>
      <c r="V83" s="156">
        <v>0</v>
      </c>
      <c r="W83" s="156">
        <v>0</v>
      </c>
      <c r="X83" s="156">
        <v>0</v>
      </c>
      <c r="Y83" s="156">
        <v>0</v>
      </c>
      <c r="Z83" s="156">
        <v>0</v>
      </c>
      <c r="AA83" s="156">
        <v>0</v>
      </c>
      <c r="AB83" s="156">
        <v>0</v>
      </c>
      <c r="AC83" s="156">
        <v>0</v>
      </c>
      <c r="AD83" s="156">
        <v>0</v>
      </c>
      <c r="AE83" s="156">
        <v>0</v>
      </c>
      <c r="AF83" s="156">
        <v>318764</v>
      </c>
      <c r="AG83" s="156">
        <v>318764</v>
      </c>
      <c r="AH83" s="156">
        <v>0</v>
      </c>
      <c r="AI83" s="156">
        <v>393848</v>
      </c>
      <c r="AJ83" s="3"/>
      <c r="AK83" s="4"/>
    </row>
    <row r="84" spans="1:37">
      <c r="A84" s="227">
        <v>3</v>
      </c>
      <c r="B84" s="228" t="s">
        <v>268</v>
      </c>
      <c r="C84" s="228">
        <v>43581615201</v>
      </c>
      <c r="D84" s="228" t="s">
        <v>605</v>
      </c>
      <c r="E84" s="228" t="s">
        <v>606</v>
      </c>
      <c r="F84" s="228" t="s">
        <v>514</v>
      </c>
      <c r="G84" s="228" t="s">
        <v>514</v>
      </c>
      <c r="H84" s="228" t="s">
        <v>514</v>
      </c>
      <c r="I84" s="228" t="s">
        <v>514</v>
      </c>
      <c r="J84" s="229">
        <v>44356</v>
      </c>
      <c r="K84" s="156">
        <v>21786584</v>
      </c>
      <c r="L84" s="156">
        <v>24287618</v>
      </c>
      <c r="M84" s="156">
        <v>24853167</v>
      </c>
      <c r="N84" s="156">
        <v>2501033.2000000002</v>
      </c>
      <c r="O84" s="156">
        <v>0</v>
      </c>
      <c r="P84" s="156">
        <v>24864564</v>
      </c>
      <c r="Q84" s="156">
        <v>0</v>
      </c>
      <c r="R84" s="156">
        <v>0</v>
      </c>
      <c r="S84" s="156">
        <v>0</v>
      </c>
      <c r="T84" s="156">
        <v>0</v>
      </c>
      <c r="U84" s="156">
        <v>0</v>
      </c>
      <c r="V84" s="156">
        <v>0</v>
      </c>
      <c r="W84" s="156">
        <v>0</v>
      </c>
      <c r="X84" s="156">
        <v>0</v>
      </c>
      <c r="Y84" s="156">
        <v>0</v>
      </c>
      <c r="Z84" s="156">
        <v>0</v>
      </c>
      <c r="AA84" s="156">
        <v>0</v>
      </c>
      <c r="AB84" s="156">
        <v>0</v>
      </c>
      <c r="AC84" s="156">
        <v>0</v>
      </c>
      <c r="AD84" s="156">
        <v>0</v>
      </c>
      <c r="AE84" s="156">
        <v>0</v>
      </c>
      <c r="AF84" s="156">
        <v>24853167</v>
      </c>
      <c r="AG84" s="156">
        <v>24864564</v>
      </c>
      <c r="AH84" s="156">
        <v>11396</v>
      </c>
      <c r="AI84" s="156">
        <v>31799900</v>
      </c>
      <c r="AJ84" s="3"/>
      <c r="AK84" s="4"/>
    </row>
    <row r="85" spans="1:37">
      <c r="A85" s="227">
        <v>3</v>
      </c>
      <c r="B85" s="228" t="s">
        <v>607</v>
      </c>
      <c r="C85" s="228">
        <v>43748915201</v>
      </c>
      <c r="D85" s="228" t="s">
        <v>608</v>
      </c>
      <c r="E85" s="228" t="s">
        <v>609</v>
      </c>
      <c r="F85" s="228" t="s">
        <v>514</v>
      </c>
      <c r="G85" s="228" t="s">
        <v>514</v>
      </c>
      <c r="H85" s="228" t="s">
        <v>514</v>
      </c>
      <c r="I85" s="228" t="s">
        <v>514</v>
      </c>
      <c r="J85" s="229">
        <v>45322</v>
      </c>
      <c r="K85" s="156">
        <v>3547402</v>
      </c>
      <c r="L85" s="156">
        <v>3547402</v>
      </c>
      <c r="M85" s="156">
        <v>3587891</v>
      </c>
      <c r="N85" s="156">
        <v>0</v>
      </c>
      <c r="O85" s="156">
        <v>0</v>
      </c>
      <c r="P85" s="156">
        <v>3586665</v>
      </c>
      <c r="Q85" s="156">
        <v>0</v>
      </c>
      <c r="R85" s="156">
        <v>0</v>
      </c>
      <c r="S85" s="156">
        <v>0</v>
      </c>
      <c r="T85" s="156">
        <v>0</v>
      </c>
      <c r="U85" s="156">
        <v>0</v>
      </c>
      <c r="V85" s="156">
        <v>0</v>
      </c>
      <c r="W85" s="156">
        <v>0</v>
      </c>
      <c r="X85" s="156">
        <v>0</v>
      </c>
      <c r="Y85" s="156">
        <v>0</v>
      </c>
      <c r="Z85" s="156">
        <v>0</v>
      </c>
      <c r="AA85" s="156">
        <v>0</v>
      </c>
      <c r="AB85" s="156">
        <v>0</v>
      </c>
      <c r="AC85" s="156">
        <v>0</v>
      </c>
      <c r="AD85" s="156">
        <v>0</v>
      </c>
      <c r="AE85" s="156">
        <v>0</v>
      </c>
      <c r="AF85" s="156">
        <v>3587891</v>
      </c>
      <c r="AG85" s="156">
        <v>3586665</v>
      </c>
      <c r="AH85" s="156">
        <v>-1225</v>
      </c>
      <c r="AI85" s="156">
        <v>4578762</v>
      </c>
      <c r="AJ85" s="3"/>
      <c r="AK85" s="4"/>
    </row>
    <row r="86" spans="1:37">
      <c r="A86" s="227">
        <v>3</v>
      </c>
      <c r="B86" s="228" t="s">
        <v>270</v>
      </c>
      <c r="C86" s="228">
        <v>22259365201</v>
      </c>
      <c r="D86" s="228" t="s">
        <v>532</v>
      </c>
      <c r="E86" s="228" t="s">
        <v>533</v>
      </c>
      <c r="F86" s="228" t="s">
        <v>514</v>
      </c>
      <c r="G86" s="228" t="s">
        <v>514</v>
      </c>
      <c r="H86" s="228" t="s">
        <v>514</v>
      </c>
      <c r="I86" s="228" t="s">
        <v>514</v>
      </c>
      <c r="J86" s="229">
        <v>44902</v>
      </c>
      <c r="K86" s="156">
        <v>11772258</v>
      </c>
      <c r="L86" s="156">
        <v>11871253</v>
      </c>
      <c r="M86" s="156">
        <v>11834603</v>
      </c>
      <c r="N86" s="156">
        <v>98994.59</v>
      </c>
      <c r="O86" s="156">
        <v>0</v>
      </c>
      <c r="P86" s="156">
        <v>11821261</v>
      </c>
      <c r="Q86" s="156">
        <v>0</v>
      </c>
      <c r="R86" s="156">
        <v>0</v>
      </c>
      <c r="S86" s="156">
        <v>0</v>
      </c>
      <c r="T86" s="156">
        <v>0</v>
      </c>
      <c r="U86" s="156">
        <v>0</v>
      </c>
      <c r="V86" s="156">
        <v>0</v>
      </c>
      <c r="W86" s="156">
        <v>0</v>
      </c>
      <c r="X86" s="156">
        <v>0</v>
      </c>
      <c r="Y86" s="156">
        <v>0</v>
      </c>
      <c r="Z86" s="156">
        <v>0</v>
      </c>
      <c r="AA86" s="156">
        <v>0</v>
      </c>
      <c r="AB86" s="156">
        <v>0</v>
      </c>
      <c r="AC86" s="156">
        <v>0</v>
      </c>
      <c r="AD86" s="156">
        <v>0</v>
      </c>
      <c r="AE86" s="156">
        <v>0</v>
      </c>
      <c r="AF86" s="156">
        <v>11834603</v>
      </c>
      <c r="AG86" s="156">
        <v>11821261</v>
      </c>
      <c r="AH86" s="156">
        <v>-13342</v>
      </c>
      <c r="AI86" s="156">
        <v>13447557</v>
      </c>
      <c r="AJ86" s="3"/>
      <c r="AK86" s="4"/>
    </row>
    <row r="87" spans="1:37">
      <c r="A87" s="227">
        <v>3</v>
      </c>
      <c r="B87" s="228" t="s">
        <v>498</v>
      </c>
      <c r="C87" s="228">
        <v>44401915201</v>
      </c>
      <c r="D87" s="228" t="s">
        <v>610</v>
      </c>
      <c r="E87" s="228" t="s">
        <v>611</v>
      </c>
      <c r="F87" s="228" t="s">
        <v>514</v>
      </c>
      <c r="G87" s="228" t="s">
        <v>514</v>
      </c>
      <c r="H87" s="228" t="s">
        <v>514</v>
      </c>
      <c r="I87" s="228" t="s">
        <v>514</v>
      </c>
      <c r="J87" s="229">
        <v>45133</v>
      </c>
      <c r="K87" s="156">
        <v>958894</v>
      </c>
      <c r="L87" s="156">
        <v>958894</v>
      </c>
      <c r="M87" s="156">
        <v>885299</v>
      </c>
      <c r="N87" s="156">
        <v>0</v>
      </c>
      <c r="O87" s="156">
        <v>0</v>
      </c>
      <c r="P87" s="156">
        <v>885298</v>
      </c>
      <c r="Q87" s="156">
        <v>0</v>
      </c>
      <c r="R87" s="156">
        <v>0</v>
      </c>
      <c r="S87" s="156">
        <v>0</v>
      </c>
      <c r="T87" s="156">
        <v>0</v>
      </c>
      <c r="U87" s="156">
        <v>0</v>
      </c>
      <c r="V87" s="156">
        <v>0</v>
      </c>
      <c r="W87" s="156">
        <v>0</v>
      </c>
      <c r="X87" s="156">
        <v>0</v>
      </c>
      <c r="Y87" s="156">
        <v>0</v>
      </c>
      <c r="Z87" s="156">
        <v>0</v>
      </c>
      <c r="AA87" s="156">
        <v>0</v>
      </c>
      <c r="AB87" s="156">
        <v>0</v>
      </c>
      <c r="AC87" s="156">
        <v>0</v>
      </c>
      <c r="AD87" s="156">
        <v>0</v>
      </c>
      <c r="AE87" s="156">
        <v>0</v>
      </c>
      <c r="AF87" s="156">
        <v>885299</v>
      </c>
      <c r="AG87" s="156">
        <v>885298</v>
      </c>
      <c r="AH87" s="156">
        <v>-1</v>
      </c>
      <c r="AI87" s="156">
        <v>1271778</v>
      </c>
      <c r="AJ87" s="3"/>
      <c r="AK87" s="4"/>
    </row>
    <row r="88" spans="1:37">
      <c r="A88" s="227">
        <v>3</v>
      </c>
      <c r="B88" s="228" t="s">
        <v>272</v>
      </c>
      <c r="C88" s="228">
        <v>41344925201</v>
      </c>
      <c r="D88" s="228" t="s">
        <v>610</v>
      </c>
      <c r="E88" s="228" t="s">
        <v>611</v>
      </c>
      <c r="F88" s="228" t="s">
        <v>514</v>
      </c>
      <c r="G88" s="228" t="s">
        <v>514</v>
      </c>
      <c r="H88" s="228" t="s">
        <v>514</v>
      </c>
      <c r="I88" s="228" t="s">
        <v>514</v>
      </c>
      <c r="J88" s="229">
        <v>45196</v>
      </c>
      <c r="K88" s="156">
        <v>1298401</v>
      </c>
      <c r="L88" s="156">
        <v>1321412</v>
      </c>
      <c r="M88" s="156">
        <v>1234071</v>
      </c>
      <c r="N88" s="156">
        <v>23011</v>
      </c>
      <c r="O88" s="156">
        <v>0</v>
      </c>
      <c r="P88" s="156">
        <v>1234071</v>
      </c>
      <c r="Q88" s="156">
        <v>0</v>
      </c>
      <c r="R88" s="156">
        <v>0</v>
      </c>
      <c r="S88" s="156">
        <v>0</v>
      </c>
      <c r="T88" s="156">
        <v>0</v>
      </c>
      <c r="U88" s="156">
        <v>0</v>
      </c>
      <c r="V88" s="156">
        <v>0</v>
      </c>
      <c r="W88" s="156">
        <v>0</v>
      </c>
      <c r="X88" s="156">
        <v>0</v>
      </c>
      <c r="Y88" s="156">
        <v>0</v>
      </c>
      <c r="Z88" s="156">
        <v>0</v>
      </c>
      <c r="AA88" s="156">
        <v>0</v>
      </c>
      <c r="AB88" s="156">
        <v>0</v>
      </c>
      <c r="AC88" s="156">
        <v>0</v>
      </c>
      <c r="AD88" s="156">
        <v>0</v>
      </c>
      <c r="AE88" s="156">
        <v>0</v>
      </c>
      <c r="AF88" s="156">
        <v>1234071</v>
      </c>
      <c r="AG88" s="156">
        <v>1234071</v>
      </c>
      <c r="AH88" s="156">
        <v>0</v>
      </c>
      <c r="AI88" s="156">
        <v>1300164</v>
      </c>
      <c r="AJ88" s="3"/>
      <c r="AK88" s="4"/>
    </row>
    <row r="89" spans="1:37">
      <c r="A89" s="227">
        <v>3</v>
      </c>
      <c r="B89" s="228" t="s">
        <v>500</v>
      </c>
      <c r="C89" s="228">
        <v>44188015201</v>
      </c>
      <c r="D89" s="228" t="s">
        <v>610</v>
      </c>
      <c r="E89" s="228" t="s">
        <v>611</v>
      </c>
      <c r="F89" s="228" t="s">
        <v>514</v>
      </c>
      <c r="G89" s="228" t="s">
        <v>514</v>
      </c>
      <c r="H89" s="228" t="s">
        <v>514</v>
      </c>
      <c r="I89" s="228" t="s">
        <v>514</v>
      </c>
      <c r="J89" s="229">
        <v>45196</v>
      </c>
      <c r="K89" s="156">
        <v>988409</v>
      </c>
      <c r="L89" s="156">
        <v>988409</v>
      </c>
      <c r="M89" s="156">
        <v>938135</v>
      </c>
      <c r="N89" s="156">
        <v>0</v>
      </c>
      <c r="O89" s="156">
        <v>0</v>
      </c>
      <c r="P89" s="156">
        <v>938135</v>
      </c>
      <c r="Q89" s="156">
        <v>0</v>
      </c>
      <c r="R89" s="156">
        <v>0</v>
      </c>
      <c r="S89" s="156">
        <v>0</v>
      </c>
      <c r="T89" s="156">
        <v>0</v>
      </c>
      <c r="U89" s="156">
        <v>0</v>
      </c>
      <c r="V89" s="156">
        <v>0</v>
      </c>
      <c r="W89" s="156">
        <v>0</v>
      </c>
      <c r="X89" s="156">
        <v>0</v>
      </c>
      <c r="Y89" s="156">
        <v>0</v>
      </c>
      <c r="Z89" s="156">
        <v>0</v>
      </c>
      <c r="AA89" s="156">
        <v>0</v>
      </c>
      <c r="AB89" s="156">
        <v>0</v>
      </c>
      <c r="AC89" s="156">
        <v>0</v>
      </c>
      <c r="AD89" s="156">
        <v>0</v>
      </c>
      <c r="AE89" s="156">
        <v>0</v>
      </c>
      <c r="AF89" s="156">
        <v>938135</v>
      </c>
      <c r="AG89" s="156">
        <v>938135</v>
      </c>
      <c r="AH89" s="156">
        <v>0</v>
      </c>
      <c r="AI89" s="156">
        <v>990879</v>
      </c>
      <c r="AJ89" s="3"/>
      <c r="AK89" s="4"/>
    </row>
    <row r="90" spans="1:37">
      <c r="A90" s="227">
        <v>3</v>
      </c>
      <c r="B90" s="228" t="s">
        <v>274</v>
      </c>
      <c r="C90" s="228">
        <v>43467815201</v>
      </c>
      <c r="D90" s="228" t="s">
        <v>532</v>
      </c>
      <c r="E90" s="228" t="s">
        <v>533</v>
      </c>
      <c r="F90" s="228" t="s">
        <v>514</v>
      </c>
      <c r="G90" s="228" t="s">
        <v>514</v>
      </c>
      <c r="H90" s="228" t="s">
        <v>514</v>
      </c>
      <c r="I90" s="228" t="s">
        <v>514</v>
      </c>
      <c r="J90" s="229">
        <v>45322</v>
      </c>
      <c r="K90" s="156">
        <v>2823614</v>
      </c>
      <c r="L90" s="156">
        <v>2855298</v>
      </c>
      <c r="M90" s="156">
        <v>2780904</v>
      </c>
      <c r="N90" s="156">
        <v>31684.39</v>
      </c>
      <c r="O90" s="156">
        <v>0</v>
      </c>
      <c r="P90" s="156">
        <v>2780236</v>
      </c>
      <c r="Q90" s="156">
        <v>0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6">
        <v>0</v>
      </c>
      <c r="Y90" s="156">
        <v>0</v>
      </c>
      <c r="Z90" s="156">
        <v>0</v>
      </c>
      <c r="AA90" s="156">
        <v>0</v>
      </c>
      <c r="AB90" s="156">
        <v>0</v>
      </c>
      <c r="AC90" s="156">
        <v>0</v>
      </c>
      <c r="AD90" s="156">
        <v>0</v>
      </c>
      <c r="AE90" s="156">
        <v>0</v>
      </c>
      <c r="AF90" s="156">
        <v>2780904</v>
      </c>
      <c r="AG90" s="156">
        <v>2780236</v>
      </c>
      <c r="AH90" s="156">
        <v>-668</v>
      </c>
      <c r="AI90" s="156">
        <v>3805810</v>
      </c>
      <c r="AJ90" s="3"/>
      <c r="AK90" s="4"/>
    </row>
    <row r="91" spans="1:37">
      <c r="A91" s="227">
        <v>3</v>
      </c>
      <c r="B91" s="228" t="s">
        <v>276</v>
      </c>
      <c r="C91" s="228">
        <v>41342535201</v>
      </c>
      <c r="D91" s="228" t="s">
        <v>532</v>
      </c>
      <c r="E91" s="228" t="s">
        <v>533</v>
      </c>
      <c r="F91" s="228" t="s">
        <v>514</v>
      </c>
      <c r="G91" s="228" t="s">
        <v>514</v>
      </c>
      <c r="H91" s="228" t="s">
        <v>514</v>
      </c>
      <c r="I91" s="228" t="s">
        <v>514</v>
      </c>
      <c r="J91" s="229">
        <v>45504</v>
      </c>
      <c r="K91" s="156">
        <v>3608291</v>
      </c>
      <c r="L91" s="156">
        <v>3609941</v>
      </c>
      <c r="M91" s="156">
        <v>3619668</v>
      </c>
      <c r="N91" s="156">
        <v>1650</v>
      </c>
      <c r="O91" s="156">
        <v>0</v>
      </c>
      <c r="P91" s="156">
        <v>3616057</v>
      </c>
      <c r="Q91" s="156">
        <v>0</v>
      </c>
      <c r="R91" s="156">
        <v>0</v>
      </c>
      <c r="S91" s="156">
        <v>0</v>
      </c>
      <c r="T91" s="156">
        <v>0</v>
      </c>
      <c r="U91" s="156">
        <v>0</v>
      </c>
      <c r="V91" s="156">
        <v>0</v>
      </c>
      <c r="W91" s="156">
        <v>0</v>
      </c>
      <c r="X91" s="156">
        <v>0</v>
      </c>
      <c r="Y91" s="156">
        <v>0</v>
      </c>
      <c r="Z91" s="156">
        <v>0</v>
      </c>
      <c r="AA91" s="156">
        <v>0</v>
      </c>
      <c r="AB91" s="156">
        <v>0</v>
      </c>
      <c r="AC91" s="156">
        <v>0</v>
      </c>
      <c r="AD91" s="156">
        <v>0</v>
      </c>
      <c r="AE91" s="156">
        <v>0</v>
      </c>
      <c r="AF91" s="156">
        <v>3619668</v>
      </c>
      <c r="AG91" s="156">
        <v>3616057</v>
      </c>
      <c r="AH91" s="156">
        <v>-3611</v>
      </c>
      <c r="AI91" s="156">
        <v>3187529</v>
      </c>
      <c r="AJ91" s="3"/>
      <c r="AK91" s="4"/>
    </row>
    <row r="92" spans="1:37" ht="23">
      <c r="A92" s="227">
        <v>3</v>
      </c>
      <c r="B92" s="228" t="s">
        <v>278</v>
      </c>
      <c r="C92" s="228">
        <v>21934625201</v>
      </c>
      <c r="D92" s="228" t="s">
        <v>612</v>
      </c>
      <c r="E92" s="228" t="s">
        <v>613</v>
      </c>
      <c r="F92" s="228" t="s">
        <v>514</v>
      </c>
      <c r="G92" s="228" t="s">
        <v>514</v>
      </c>
      <c r="H92" s="228" t="s">
        <v>514</v>
      </c>
      <c r="I92" s="228" t="s">
        <v>514</v>
      </c>
      <c r="J92" s="229">
        <v>45532</v>
      </c>
      <c r="K92" s="156">
        <v>2531784</v>
      </c>
      <c r="L92" s="156">
        <v>2570548</v>
      </c>
      <c r="M92" s="156">
        <v>2574902</v>
      </c>
      <c r="N92" s="156">
        <v>38764.199999999997</v>
      </c>
      <c r="O92" s="156">
        <v>0</v>
      </c>
      <c r="P92" s="156">
        <v>2573463</v>
      </c>
      <c r="Q92" s="156">
        <v>0</v>
      </c>
      <c r="R92" s="156">
        <v>0</v>
      </c>
      <c r="S92" s="156">
        <v>0</v>
      </c>
      <c r="T92" s="156">
        <v>0</v>
      </c>
      <c r="U92" s="156">
        <v>0</v>
      </c>
      <c r="V92" s="156">
        <v>0</v>
      </c>
      <c r="W92" s="156">
        <v>0</v>
      </c>
      <c r="X92" s="156">
        <v>0</v>
      </c>
      <c r="Y92" s="156">
        <v>0</v>
      </c>
      <c r="Z92" s="156">
        <v>0</v>
      </c>
      <c r="AA92" s="156">
        <v>0</v>
      </c>
      <c r="AB92" s="156">
        <v>0</v>
      </c>
      <c r="AC92" s="156">
        <v>0</v>
      </c>
      <c r="AD92" s="156">
        <v>0</v>
      </c>
      <c r="AE92" s="156">
        <v>0</v>
      </c>
      <c r="AF92" s="156">
        <v>2574902</v>
      </c>
      <c r="AG92" s="156">
        <v>2573463</v>
      </c>
      <c r="AH92" s="156">
        <v>-1439</v>
      </c>
      <c r="AI92" s="156">
        <v>3011929</v>
      </c>
      <c r="AJ92" s="3"/>
      <c r="AK92" s="4"/>
    </row>
    <row r="93" spans="1:37">
      <c r="A93" s="227">
        <v>3</v>
      </c>
      <c r="B93" s="228" t="s">
        <v>502</v>
      </c>
      <c r="C93" s="228">
        <v>44628415215</v>
      </c>
      <c r="D93" s="228" t="s">
        <v>583</v>
      </c>
      <c r="E93" s="228" t="s">
        <v>584</v>
      </c>
      <c r="F93" s="228" t="s">
        <v>514</v>
      </c>
      <c r="G93" s="228" t="s">
        <v>514</v>
      </c>
      <c r="H93" s="228" t="s">
        <v>514</v>
      </c>
      <c r="I93" s="228" t="s">
        <v>514</v>
      </c>
      <c r="J93" s="229">
        <v>45560</v>
      </c>
      <c r="K93" s="156">
        <v>189979</v>
      </c>
      <c r="L93" s="156">
        <v>189979</v>
      </c>
      <c r="M93" s="156">
        <v>177334</v>
      </c>
      <c r="N93" s="156">
        <v>0</v>
      </c>
      <c r="O93" s="156">
        <v>0</v>
      </c>
      <c r="P93" s="156">
        <v>177334</v>
      </c>
      <c r="Q93" s="156">
        <v>0</v>
      </c>
      <c r="R93" s="156">
        <v>0</v>
      </c>
      <c r="S93" s="156">
        <v>0</v>
      </c>
      <c r="T93" s="156">
        <v>0</v>
      </c>
      <c r="U93" s="156">
        <v>0</v>
      </c>
      <c r="V93" s="156">
        <v>0</v>
      </c>
      <c r="W93" s="156">
        <v>0</v>
      </c>
      <c r="X93" s="156">
        <v>0</v>
      </c>
      <c r="Y93" s="156">
        <v>0</v>
      </c>
      <c r="Z93" s="156">
        <v>0</v>
      </c>
      <c r="AA93" s="156">
        <v>0</v>
      </c>
      <c r="AB93" s="156">
        <v>0</v>
      </c>
      <c r="AC93" s="156">
        <v>0</v>
      </c>
      <c r="AD93" s="156">
        <v>0</v>
      </c>
      <c r="AE93" s="156">
        <v>0</v>
      </c>
      <c r="AF93" s="156">
        <v>177334</v>
      </c>
      <c r="AG93" s="156">
        <v>177334</v>
      </c>
      <c r="AH93" s="156">
        <v>0</v>
      </c>
      <c r="AI93" s="156">
        <v>237358</v>
      </c>
      <c r="AJ93" s="3"/>
      <c r="AK93" s="4"/>
    </row>
    <row r="94" spans="1:37">
      <c r="A94" s="227">
        <v>4</v>
      </c>
      <c r="B94" s="228" t="s">
        <v>280</v>
      </c>
      <c r="C94" s="228">
        <v>44146615201</v>
      </c>
      <c r="D94" s="228" t="s">
        <v>554</v>
      </c>
      <c r="E94" s="228" t="s">
        <v>555</v>
      </c>
      <c r="F94" s="228" t="s">
        <v>514</v>
      </c>
      <c r="G94" s="228" t="s">
        <v>514</v>
      </c>
      <c r="H94" s="228" t="s">
        <v>514</v>
      </c>
      <c r="I94" s="228" t="s">
        <v>514</v>
      </c>
      <c r="J94" s="229">
        <v>45091</v>
      </c>
      <c r="K94" s="156">
        <v>2126000</v>
      </c>
      <c r="L94" s="156">
        <v>2132929</v>
      </c>
      <c r="M94" s="156">
        <v>1513603</v>
      </c>
      <c r="N94" s="156">
        <v>6929.94</v>
      </c>
      <c r="O94" s="156">
        <v>0</v>
      </c>
      <c r="P94" s="156">
        <v>1513603</v>
      </c>
      <c r="Q94" s="156">
        <v>0</v>
      </c>
      <c r="R94" s="156">
        <v>0</v>
      </c>
      <c r="S94" s="156">
        <v>0</v>
      </c>
      <c r="T94" s="156">
        <v>0</v>
      </c>
      <c r="U94" s="156">
        <v>0</v>
      </c>
      <c r="V94" s="156">
        <v>0</v>
      </c>
      <c r="W94" s="156">
        <v>0</v>
      </c>
      <c r="X94" s="156">
        <v>0</v>
      </c>
      <c r="Y94" s="156">
        <v>0</v>
      </c>
      <c r="Z94" s="156">
        <v>0</v>
      </c>
      <c r="AA94" s="156">
        <v>0</v>
      </c>
      <c r="AB94" s="156">
        <v>0</v>
      </c>
      <c r="AC94" s="156">
        <v>0</v>
      </c>
      <c r="AD94" s="156">
        <v>0</v>
      </c>
      <c r="AE94" s="156">
        <v>0</v>
      </c>
      <c r="AF94" s="156">
        <v>1513603</v>
      </c>
      <c r="AG94" s="156">
        <v>1513603</v>
      </c>
      <c r="AH94" s="156">
        <v>0</v>
      </c>
      <c r="AI94" s="156">
        <v>2622052</v>
      </c>
      <c r="AJ94" s="3"/>
      <c r="AK94" s="4"/>
    </row>
    <row r="95" spans="1:37">
      <c r="A95" s="227">
        <v>4</v>
      </c>
      <c r="B95" s="228" t="s">
        <v>282</v>
      </c>
      <c r="C95" s="228">
        <v>43999925201</v>
      </c>
      <c r="D95" s="228" t="s">
        <v>614</v>
      </c>
      <c r="E95" s="228" t="s">
        <v>615</v>
      </c>
      <c r="F95" s="228" t="s">
        <v>514</v>
      </c>
      <c r="G95" s="228" t="s">
        <v>514</v>
      </c>
      <c r="H95" s="228" t="s">
        <v>514</v>
      </c>
      <c r="I95" s="228" t="s">
        <v>514</v>
      </c>
      <c r="J95" s="229">
        <v>45023</v>
      </c>
      <c r="K95" s="156">
        <v>10631541</v>
      </c>
      <c r="L95" s="156">
        <v>10738131</v>
      </c>
      <c r="M95" s="156">
        <v>11100934</v>
      </c>
      <c r="N95" s="156">
        <v>106590.35</v>
      </c>
      <c r="O95" s="156">
        <v>0</v>
      </c>
      <c r="P95" s="156">
        <v>11099417</v>
      </c>
      <c r="Q95" s="156">
        <v>0</v>
      </c>
      <c r="R95" s="156">
        <v>0</v>
      </c>
      <c r="S95" s="156">
        <v>0</v>
      </c>
      <c r="T95" s="156">
        <v>0</v>
      </c>
      <c r="U95" s="156">
        <v>0</v>
      </c>
      <c r="V95" s="156">
        <v>0</v>
      </c>
      <c r="W95" s="156">
        <v>0</v>
      </c>
      <c r="X95" s="156">
        <v>0</v>
      </c>
      <c r="Y95" s="156">
        <v>0</v>
      </c>
      <c r="Z95" s="156">
        <v>0</v>
      </c>
      <c r="AA95" s="156">
        <v>0</v>
      </c>
      <c r="AB95" s="156">
        <v>0</v>
      </c>
      <c r="AC95" s="156">
        <v>0</v>
      </c>
      <c r="AD95" s="156">
        <v>0</v>
      </c>
      <c r="AE95" s="156">
        <v>0</v>
      </c>
      <c r="AF95" s="156">
        <v>11100934</v>
      </c>
      <c r="AG95" s="156">
        <v>11099417</v>
      </c>
      <c r="AH95" s="156">
        <v>-1518</v>
      </c>
      <c r="AI95" s="156">
        <v>10492575</v>
      </c>
      <c r="AJ95" s="3"/>
      <c r="AK95" s="4"/>
    </row>
    <row r="96" spans="1:37">
      <c r="A96" s="227">
        <v>4</v>
      </c>
      <c r="B96" s="228" t="s">
        <v>284</v>
      </c>
      <c r="C96" s="228">
        <v>43695815201</v>
      </c>
      <c r="D96" s="228" t="s">
        <v>537</v>
      </c>
      <c r="E96" s="228" t="s">
        <v>538</v>
      </c>
      <c r="F96" s="228" t="s">
        <v>514</v>
      </c>
      <c r="G96" s="228" t="s">
        <v>514</v>
      </c>
      <c r="H96" s="228" t="s">
        <v>514</v>
      </c>
      <c r="I96" s="228" t="s">
        <v>514</v>
      </c>
      <c r="J96" s="229">
        <v>44791</v>
      </c>
      <c r="K96" s="156">
        <v>31058595</v>
      </c>
      <c r="L96" s="156">
        <v>33155117</v>
      </c>
      <c r="M96" s="156">
        <v>32699199</v>
      </c>
      <c r="N96" s="156">
        <v>1946522.44</v>
      </c>
      <c r="O96" s="156">
        <v>0</v>
      </c>
      <c r="P96" s="156">
        <v>32559543</v>
      </c>
      <c r="Q96" s="156">
        <v>0</v>
      </c>
      <c r="R96" s="156">
        <v>0</v>
      </c>
      <c r="S96" s="156">
        <v>0</v>
      </c>
      <c r="T96" s="156">
        <v>0</v>
      </c>
      <c r="U96" s="156">
        <v>0</v>
      </c>
      <c r="V96" s="156">
        <v>0</v>
      </c>
      <c r="W96" s="156">
        <v>0</v>
      </c>
      <c r="X96" s="156">
        <v>0</v>
      </c>
      <c r="Y96" s="156">
        <v>0</v>
      </c>
      <c r="Z96" s="156">
        <v>0</v>
      </c>
      <c r="AA96" s="156">
        <v>0</v>
      </c>
      <c r="AB96" s="156">
        <v>0</v>
      </c>
      <c r="AC96" s="156">
        <v>0</v>
      </c>
      <c r="AD96" s="156">
        <v>0</v>
      </c>
      <c r="AE96" s="156">
        <v>0</v>
      </c>
      <c r="AF96" s="156">
        <v>32699199</v>
      </c>
      <c r="AG96" s="156">
        <v>32559543</v>
      </c>
      <c r="AH96" s="156">
        <v>-139657</v>
      </c>
      <c r="AI96" s="156">
        <v>29695111</v>
      </c>
      <c r="AJ96" s="3"/>
      <c r="AK96" s="4"/>
    </row>
    <row r="97" spans="1:37">
      <c r="A97" s="227">
        <v>4</v>
      </c>
      <c r="B97" s="228" t="s">
        <v>286</v>
      </c>
      <c r="C97" s="228">
        <v>44047315201</v>
      </c>
      <c r="D97" s="228" t="s">
        <v>616</v>
      </c>
      <c r="E97" s="228" t="s">
        <v>617</v>
      </c>
      <c r="F97" s="228" t="s">
        <v>514</v>
      </c>
      <c r="G97" s="228" t="s">
        <v>514</v>
      </c>
      <c r="H97" s="228" t="s">
        <v>514</v>
      </c>
      <c r="I97" s="228" t="s">
        <v>514</v>
      </c>
      <c r="J97" s="229">
        <v>44897</v>
      </c>
      <c r="K97" s="156">
        <v>3993841</v>
      </c>
      <c r="L97" s="156">
        <v>4453325</v>
      </c>
      <c r="M97" s="156">
        <v>4438530</v>
      </c>
      <c r="N97" s="156">
        <v>459484.36</v>
      </c>
      <c r="O97" s="156">
        <v>0</v>
      </c>
      <c r="P97" s="156">
        <v>4433029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  <c r="AF97" s="156">
        <v>4438530</v>
      </c>
      <c r="AG97" s="156">
        <v>4433029</v>
      </c>
      <c r="AH97" s="156">
        <v>-5501</v>
      </c>
      <c r="AI97" s="156">
        <v>4033616</v>
      </c>
      <c r="AJ97" s="3"/>
      <c r="AK97" s="4"/>
    </row>
    <row r="98" spans="1:37">
      <c r="A98" s="227">
        <v>4</v>
      </c>
      <c r="B98" s="228" t="s">
        <v>288</v>
      </c>
      <c r="C98" s="228">
        <v>44618515201</v>
      </c>
      <c r="D98" s="228" t="s">
        <v>618</v>
      </c>
      <c r="E98" s="228" t="s">
        <v>619</v>
      </c>
      <c r="F98" s="228" t="s">
        <v>514</v>
      </c>
      <c r="G98" s="228" t="s">
        <v>514</v>
      </c>
      <c r="H98" s="228" t="s">
        <v>514</v>
      </c>
      <c r="I98" s="228" t="s">
        <v>514</v>
      </c>
      <c r="J98" s="229">
        <v>45051</v>
      </c>
      <c r="K98" s="156">
        <v>8153790</v>
      </c>
      <c r="L98" s="156">
        <v>8619435</v>
      </c>
      <c r="M98" s="156">
        <v>8570644</v>
      </c>
      <c r="N98" s="156">
        <v>465645.84</v>
      </c>
      <c r="O98" s="156">
        <v>0</v>
      </c>
      <c r="P98" s="156">
        <v>8570644</v>
      </c>
      <c r="Q98" s="156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0</v>
      </c>
      <c r="Y98" s="156">
        <v>0</v>
      </c>
      <c r="Z98" s="156">
        <v>0</v>
      </c>
      <c r="AA98" s="156">
        <v>0</v>
      </c>
      <c r="AB98" s="156">
        <v>0</v>
      </c>
      <c r="AC98" s="156">
        <v>0</v>
      </c>
      <c r="AD98" s="156">
        <v>0</v>
      </c>
      <c r="AE98" s="156">
        <v>0</v>
      </c>
      <c r="AF98" s="156">
        <v>8570644</v>
      </c>
      <c r="AG98" s="156">
        <v>8570644</v>
      </c>
      <c r="AH98" s="156">
        <v>0</v>
      </c>
      <c r="AI98" s="156">
        <v>7653131</v>
      </c>
      <c r="AJ98" s="3"/>
      <c r="AK98" s="4"/>
    </row>
    <row r="99" spans="1:37">
      <c r="A99" s="227">
        <v>4</v>
      </c>
      <c r="B99" s="228" t="s">
        <v>469</v>
      </c>
      <c r="C99" s="228">
        <v>44610415201</v>
      </c>
      <c r="D99" s="228" t="s">
        <v>620</v>
      </c>
      <c r="E99" s="228" t="s">
        <v>621</v>
      </c>
      <c r="F99" s="228" t="s">
        <v>514</v>
      </c>
      <c r="G99" s="228" t="s">
        <v>514</v>
      </c>
      <c r="H99" s="228" t="s">
        <v>514</v>
      </c>
      <c r="I99" s="228" t="s">
        <v>514</v>
      </c>
      <c r="J99" s="229">
        <v>45142</v>
      </c>
      <c r="K99" s="156">
        <v>5369226</v>
      </c>
      <c r="L99" s="156">
        <v>5369226</v>
      </c>
      <c r="M99" s="156">
        <v>5576786</v>
      </c>
      <c r="N99" s="156">
        <v>0</v>
      </c>
      <c r="O99" s="156">
        <v>0</v>
      </c>
      <c r="P99" s="156">
        <v>5571433</v>
      </c>
      <c r="Q99" s="156">
        <v>0</v>
      </c>
      <c r="R99" s="156">
        <v>0</v>
      </c>
      <c r="S99" s="156">
        <v>0</v>
      </c>
      <c r="T99" s="156">
        <v>0</v>
      </c>
      <c r="U99" s="156">
        <v>0</v>
      </c>
      <c r="V99" s="156">
        <v>0</v>
      </c>
      <c r="W99" s="156">
        <v>0</v>
      </c>
      <c r="X99" s="156">
        <v>0</v>
      </c>
      <c r="Y99" s="156">
        <v>0</v>
      </c>
      <c r="Z99" s="156">
        <v>0</v>
      </c>
      <c r="AA99" s="156">
        <v>0</v>
      </c>
      <c r="AB99" s="156">
        <v>0</v>
      </c>
      <c r="AC99" s="156">
        <v>0</v>
      </c>
      <c r="AD99" s="156">
        <v>0</v>
      </c>
      <c r="AE99" s="156">
        <v>0</v>
      </c>
      <c r="AF99" s="156">
        <v>5576786</v>
      </c>
      <c r="AG99" s="156">
        <v>5571433</v>
      </c>
      <c r="AH99" s="156">
        <v>-5352</v>
      </c>
      <c r="AI99" s="156">
        <v>4627615</v>
      </c>
      <c r="AJ99" s="3"/>
      <c r="AK99" s="4"/>
    </row>
    <row r="100" spans="1:37" ht="23">
      <c r="A100" s="227">
        <v>4</v>
      </c>
      <c r="B100" s="228" t="s">
        <v>290</v>
      </c>
      <c r="C100" s="228">
        <v>44617015201</v>
      </c>
      <c r="D100" s="228" t="s">
        <v>622</v>
      </c>
      <c r="E100" s="228" t="s">
        <v>623</v>
      </c>
      <c r="F100" s="228" t="s">
        <v>514</v>
      </c>
      <c r="G100" s="228" t="s">
        <v>514</v>
      </c>
      <c r="H100" s="228" t="s">
        <v>514</v>
      </c>
      <c r="I100" s="228" t="s">
        <v>514</v>
      </c>
      <c r="J100" s="229">
        <v>45233</v>
      </c>
      <c r="K100" s="156">
        <v>4285836</v>
      </c>
      <c r="L100" s="156">
        <v>4430549</v>
      </c>
      <c r="M100" s="156">
        <v>4413846</v>
      </c>
      <c r="N100" s="156">
        <v>144712.95000000001</v>
      </c>
      <c r="O100" s="156">
        <v>0</v>
      </c>
      <c r="P100" s="156">
        <v>4404654</v>
      </c>
      <c r="Q100" s="156">
        <v>0</v>
      </c>
      <c r="R100" s="156">
        <v>0</v>
      </c>
      <c r="S100" s="156">
        <v>0</v>
      </c>
      <c r="T100" s="156">
        <v>0</v>
      </c>
      <c r="U100" s="156">
        <v>0</v>
      </c>
      <c r="V100" s="156">
        <v>0</v>
      </c>
      <c r="W100" s="156">
        <v>0</v>
      </c>
      <c r="X100" s="156">
        <v>0</v>
      </c>
      <c r="Y100" s="156">
        <v>0</v>
      </c>
      <c r="Z100" s="156">
        <v>0</v>
      </c>
      <c r="AA100" s="156">
        <v>0</v>
      </c>
      <c r="AB100" s="156">
        <v>0</v>
      </c>
      <c r="AC100" s="156">
        <v>0</v>
      </c>
      <c r="AD100" s="156">
        <v>0</v>
      </c>
      <c r="AE100" s="156">
        <v>0</v>
      </c>
      <c r="AF100" s="156">
        <v>4413846</v>
      </c>
      <c r="AG100" s="156">
        <v>4404654</v>
      </c>
      <c r="AH100" s="156">
        <v>-9192</v>
      </c>
      <c r="AI100" s="156">
        <v>4697027</v>
      </c>
      <c r="AJ100" s="3"/>
      <c r="AK100" s="4"/>
    </row>
    <row r="101" spans="1:37" ht="23">
      <c r="A101" s="227">
        <v>4</v>
      </c>
      <c r="B101" s="228" t="s">
        <v>292</v>
      </c>
      <c r="C101" s="228">
        <v>44610515201</v>
      </c>
      <c r="D101" s="228" t="s">
        <v>624</v>
      </c>
      <c r="E101" s="228" t="s">
        <v>625</v>
      </c>
      <c r="F101" s="228" t="s">
        <v>514</v>
      </c>
      <c r="G101" s="228" t="s">
        <v>514</v>
      </c>
      <c r="H101" s="228" t="s">
        <v>514</v>
      </c>
      <c r="I101" s="228" t="s">
        <v>514</v>
      </c>
      <c r="J101" s="229">
        <v>45296</v>
      </c>
      <c r="K101" s="156">
        <v>4881711</v>
      </c>
      <c r="L101" s="156">
        <v>4893014</v>
      </c>
      <c r="M101" s="156">
        <v>4759434</v>
      </c>
      <c r="N101" s="156">
        <v>11302.53</v>
      </c>
      <c r="O101" s="156">
        <v>0</v>
      </c>
      <c r="P101" s="156">
        <v>4771645</v>
      </c>
      <c r="Q101" s="156">
        <v>0</v>
      </c>
      <c r="R101" s="156">
        <v>0</v>
      </c>
      <c r="S101" s="156">
        <v>0</v>
      </c>
      <c r="T101" s="156">
        <v>0</v>
      </c>
      <c r="U101" s="156">
        <v>0</v>
      </c>
      <c r="V101" s="156">
        <v>0</v>
      </c>
      <c r="W101" s="156">
        <v>0</v>
      </c>
      <c r="X101" s="156">
        <v>0</v>
      </c>
      <c r="Y101" s="156">
        <v>0</v>
      </c>
      <c r="Z101" s="156">
        <v>0</v>
      </c>
      <c r="AA101" s="156">
        <v>0</v>
      </c>
      <c r="AB101" s="156">
        <v>0</v>
      </c>
      <c r="AC101" s="156">
        <v>0</v>
      </c>
      <c r="AD101" s="156">
        <v>0</v>
      </c>
      <c r="AE101" s="156">
        <v>0</v>
      </c>
      <c r="AF101" s="156">
        <v>4759434</v>
      </c>
      <c r="AG101" s="156">
        <v>4771645</v>
      </c>
      <c r="AH101" s="156">
        <v>12211</v>
      </c>
      <c r="AI101" s="156">
        <v>5716819</v>
      </c>
      <c r="AJ101" s="3"/>
      <c r="AK101" s="4"/>
    </row>
    <row r="102" spans="1:37">
      <c r="A102" s="227">
        <v>4</v>
      </c>
      <c r="B102" s="228" t="s">
        <v>294</v>
      </c>
      <c r="C102" s="228">
        <v>44765415201</v>
      </c>
      <c r="D102" s="228" t="s">
        <v>618</v>
      </c>
      <c r="E102" s="228" t="s">
        <v>619</v>
      </c>
      <c r="F102" s="228" t="s">
        <v>514</v>
      </c>
      <c r="G102" s="228" t="s">
        <v>514</v>
      </c>
      <c r="H102" s="228" t="s">
        <v>514</v>
      </c>
      <c r="I102" s="228" t="s">
        <v>514</v>
      </c>
      <c r="J102" s="229">
        <v>45324</v>
      </c>
      <c r="K102" s="156">
        <v>6226524</v>
      </c>
      <c r="L102" s="156">
        <v>6395874</v>
      </c>
      <c r="M102" s="156">
        <v>6393098</v>
      </c>
      <c r="N102" s="156">
        <v>169349.93</v>
      </c>
      <c r="O102" s="156">
        <v>0</v>
      </c>
      <c r="P102" s="156">
        <v>6387556</v>
      </c>
      <c r="Q102" s="156">
        <v>0</v>
      </c>
      <c r="R102" s="156">
        <v>0</v>
      </c>
      <c r="S102" s="156">
        <v>0</v>
      </c>
      <c r="T102" s="156">
        <v>0</v>
      </c>
      <c r="U102" s="156">
        <v>0</v>
      </c>
      <c r="V102" s="156">
        <v>0</v>
      </c>
      <c r="W102" s="156">
        <v>0</v>
      </c>
      <c r="X102" s="156">
        <v>0</v>
      </c>
      <c r="Y102" s="156">
        <v>0</v>
      </c>
      <c r="Z102" s="156">
        <v>0</v>
      </c>
      <c r="AA102" s="156">
        <v>0</v>
      </c>
      <c r="AB102" s="156">
        <v>0</v>
      </c>
      <c r="AC102" s="156">
        <v>0</v>
      </c>
      <c r="AD102" s="156">
        <v>0</v>
      </c>
      <c r="AE102" s="156">
        <v>0</v>
      </c>
      <c r="AF102" s="156">
        <v>6393098</v>
      </c>
      <c r="AG102" s="156">
        <v>6387556</v>
      </c>
      <c r="AH102" s="156">
        <v>-5542</v>
      </c>
      <c r="AI102" s="156">
        <v>6625404</v>
      </c>
      <c r="AJ102" s="3"/>
      <c r="AK102" s="4"/>
    </row>
    <row r="103" spans="1:37">
      <c r="A103" s="227">
        <v>4</v>
      </c>
      <c r="B103" s="228" t="s">
        <v>296</v>
      </c>
      <c r="C103" s="228">
        <v>44767415201</v>
      </c>
      <c r="D103" s="228" t="s">
        <v>620</v>
      </c>
      <c r="E103" s="228" t="s">
        <v>621</v>
      </c>
      <c r="F103" s="228" t="s">
        <v>514</v>
      </c>
      <c r="G103" s="228" t="s">
        <v>514</v>
      </c>
      <c r="H103" s="228" t="s">
        <v>514</v>
      </c>
      <c r="I103" s="228" t="s">
        <v>514</v>
      </c>
      <c r="J103" s="229">
        <v>45485</v>
      </c>
      <c r="K103" s="156">
        <v>3966137</v>
      </c>
      <c r="L103" s="156">
        <v>3985889</v>
      </c>
      <c r="M103" s="156">
        <v>3958991</v>
      </c>
      <c r="N103" s="156">
        <v>19751.98</v>
      </c>
      <c r="O103" s="156">
        <v>0</v>
      </c>
      <c r="P103" s="156">
        <v>3953275</v>
      </c>
      <c r="Q103" s="156">
        <v>0</v>
      </c>
      <c r="R103" s="156">
        <v>0</v>
      </c>
      <c r="S103" s="156">
        <v>0</v>
      </c>
      <c r="T103" s="156">
        <v>0</v>
      </c>
      <c r="U103" s="156">
        <v>0</v>
      </c>
      <c r="V103" s="156">
        <v>0</v>
      </c>
      <c r="W103" s="156">
        <v>0</v>
      </c>
      <c r="X103" s="156">
        <v>0</v>
      </c>
      <c r="Y103" s="156">
        <v>0</v>
      </c>
      <c r="Z103" s="156">
        <v>0</v>
      </c>
      <c r="AA103" s="156">
        <v>0</v>
      </c>
      <c r="AB103" s="156">
        <v>0</v>
      </c>
      <c r="AC103" s="156">
        <v>0</v>
      </c>
      <c r="AD103" s="156">
        <v>0</v>
      </c>
      <c r="AE103" s="156">
        <v>0</v>
      </c>
      <c r="AF103" s="156">
        <v>3958991</v>
      </c>
      <c r="AG103" s="156">
        <v>3953275</v>
      </c>
      <c r="AH103" s="156">
        <v>-5716</v>
      </c>
      <c r="AI103" s="156">
        <v>4276093</v>
      </c>
      <c r="AJ103" s="3"/>
      <c r="AK103" s="4"/>
    </row>
    <row r="104" spans="1:37">
      <c r="A104" s="227">
        <v>4</v>
      </c>
      <c r="B104" s="228" t="s">
        <v>626</v>
      </c>
      <c r="C104" s="228">
        <v>44764815201</v>
      </c>
      <c r="D104" s="228" t="s">
        <v>627</v>
      </c>
      <c r="E104" s="228" t="s">
        <v>628</v>
      </c>
      <c r="F104" s="228" t="s">
        <v>514</v>
      </c>
      <c r="G104" s="228" t="s">
        <v>514</v>
      </c>
      <c r="H104" s="228" t="s">
        <v>514</v>
      </c>
      <c r="I104" s="228" t="s">
        <v>514</v>
      </c>
      <c r="J104" s="229">
        <v>45485</v>
      </c>
      <c r="K104" s="156">
        <v>3198987</v>
      </c>
      <c r="L104" s="156">
        <v>3198987</v>
      </c>
      <c r="M104" s="156">
        <v>3046918</v>
      </c>
      <c r="N104" s="156">
        <v>0</v>
      </c>
      <c r="O104" s="156">
        <v>0</v>
      </c>
      <c r="P104" s="156">
        <v>3045966</v>
      </c>
      <c r="Q104" s="156">
        <v>0</v>
      </c>
      <c r="R104" s="156">
        <v>0</v>
      </c>
      <c r="S104" s="156">
        <v>0</v>
      </c>
      <c r="T104" s="156">
        <v>0</v>
      </c>
      <c r="U104" s="156">
        <v>0</v>
      </c>
      <c r="V104" s="156">
        <v>0</v>
      </c>
      <c r="W104" s="156">
        <v>0</v>
      </c>
      <c r="X104" s="156">
        <v>0</v>
      </c>
      <c r="Y104" s="156">
        <v>0</v>
      </c>
      <c r="Z104" s="156">
        <v>0</v>
      </c>
      <c r="AA104" s="156">
        <v>0</v>
      </c>
      <c r="AB104" s="156">
        <v>0</v>
      </c>
      <c r="AC104" s="156">
        <v>0</v>
      </c>
      <c r="AD104" s="156">
        <v>0</v>
      </c>
      <c r="AE104" s="156">
        <v>0</v>
      </c>
      <c r="AF104" s="156">
        <v>3046918</v>
      </c>
      <c r="AG104" s="156">
        <v>3045966</v>
      </c>
      <c r="AH104" s="156">
        <v>-952</v>
      </c>
      <c r="AI104" s="156">
        <v>3443705</v>
      </c>
      <c r="AJ104" s="3"/>
      <c r="AK104" s="4"/>
    </row>
    <row r="105" spans="1:37">
      <c r="A105" s="227">
        <v>4</v>
      </c>
      <c r="B105" s="228" t="s">
        <v>298</v>
      </c>
      <c r="C105" s="228">
        <v>44655115201</v>
      </c>
      <c r="D105" s="228" t="s">
        <v>629</v>
      </c>
      <c r="E105" s="228" t="s">
        <v>630</v>
      </c>
      <c r="F105" s="228" t="s">
        <v>514</v>
      </c>
      <c r="G105" s="228" t="s">
        <v>514</v>
      </c>
      <c r="H105" s="228" t="s">
        <v>514</v>
      </c>
      <c r="I105" s="228" t="s">
        <v>514</v>
      </c>
      <c r="J105" s="229">
        <v>45324</v>
      </c>
      <c r="K105" s="156">
        <v>1849000</v>
      </c>
      <c r="L105" s="156">
        <v>1870772</v>
      </c>
      <c r="M105" s="156">
        <v>1768167</v>
      </c>
      <c r="N105" s="156">
        <v>21772.080000000002</v>
      </c>
      <c r="O105" s="156">
        <v>0</v>
      </c>
      <c r="P105" s="156">
        <v>1768167</v>
      </c>
      <c r="Q105" s="156">
        <v>0</v>
      </c>
      <c r="R105" s="156">
        <v>0</v>
      </c>
      <c r="S105" s="156">
        <v>0</v>
      </c>
      <c r="T105" s="156">
        <v>0</v>
      </c>
      <c r="U105" s="156">
        <v>0</v>
      </c>
      <c r="V105" s="156">
        <v>0</v>
      </c>
      <c r="W105" s="156">
        <v>0</v>
      </c>
      <c r="X105" s="156">
        <v>0</v>
      </c>
      <c r="Y105" s="156">
        <v>0</v>
      </c>
      <c r="Z105" s="156">
        <v>0</v>
      </c>
      <c r="AA105" s="156">
        <v>0</v>
      </c>
      <c r="AB105" s="156">
        <v>0</v>
      </c>
      <c r="AC105" s="156">
        <v>0</v>
      </c>
      <c r="AD105" s="156">
        <v>0</v>
      </c>
      <c r="AE105" s="156">
        <v>0</v>
      </c>
      <c r="AF105" s="156">
        <v>1768167</v>
      </c>
      <c r="AG105" s="156">
        <v>1768167</v>
      </c>
      <c r="AH105" s="156">
        <v>0</v>
      </c>
      <c r="AI105" s="156">
        <v>2011837</v>
      </c>
      <c r="AJ105" s="3"/>
      <c r="AK105" s="4"/>
    </row>
    <row r="106" spans="1:37">
      <c r="A106" s="227">
        <v>4</v>
      </c>
      <c r="B106" s="228" t="s">
        <v>300</v>
      </c>
      <c r="C106" s="228">
        <v>44931815201</v>
      </c>
      <c r="D106" s="228" t="s">
        <v>631</v>
      </c>
      <c r="E106" s="228" t="s">
        <v>632</v>
      </c>
      <c r="F106" s="228" t="s">
        <v>514</v>
      </c>
      <c r="G106" s="228" t="s">
        <v>514</v>
      </c>
      <c r="H106" s="228" t="s">
        <v>514</v>
      </c>
      <c r="I106" s="228" t="s">
        <v>514</v>
      </c>
      <c r="J106" s="229">
        <v>45541</v>
      </c>
      <c r="K106" s="156">
        <v>3983900</v>
      </c>
      <c r="L106" s="156">
        <v>4183008</v>
      </c>
      <c r="M106" s="156">
        <v>4262893</v>
      </c>
      <c r="N106" s="156">
        <v>199107.9</v>
      </c>
      <c r="O106" s="156">
        <v>0</v>
      </c>
      <c r="P106" s="156">
        <v>4262893</v>
      </c>
      <c r="Q106" s="156">
        <v>0</v>
      </c>
      <c r="R106" s="156">
        <v>0</v>
      </c>
      <c r="S106" s="156">
        <v>0</v>
      </c>
      <c r="T106" s="156">
        <v>0</v>
      </c>
      <c r="U106" s="156">
        <v>0</v>
      </c>
      <c r="V106" s="156">
        <v>0</v>
      </c>
      <c r="W106" s="156">
        <v>0</v>
      </c>
      <c r="X106" s="156">
        <v>0</v>
      </c>
      <c r="Y106" s="156">
        <v>0</v>
      </c>
      <c r="Z106" s="156">
        <v>0</v>
      </c>
      <c r="AA106" s="156">
        <v>0</v>
      </c>
      <c r="AB106" s="156">
        <v>0</v>
      </c>
      <c r="AC106" s="156">
        <v>0</v>
      </c>
      <c r="AD106" s="156">
        <v>0</v>
      </c>
      <c r="AE106" s="156">
        <v>0</v>
      </c>
      <c r="AF106" s="156">
        <v>4262893</v>
      </c>
      <c r="AG106" s="156">
        <v>4262893</v>
      </c>
      <c r="AH106" s="156">
        <v>0</v>
      </c>
      <c r="AI106" s="156">
        <v>5126069</v>
      </c>
      <c r="AJ106" s="3"/>
      <c r="AK106" s="4"/>
    </row>
    <row r="107" spans="1:37">
      <c r="A107" s="227">
        <v>4</v>
      </c>
      <c r="B107" s="228" t="s">
        <v>302</v>
      </c>
      <c r="C107" s="228">
        <v>44359525201</v>
      </c>
      <c r="D107" s="228" t="s">
        <v>585</v>
      </c>
      <c r="E107" s="228" t="s">
        <v>586</v>
      </c>
      <c r="F107" s="228" t="s">
        <v>514</v>
      </c>
      <c r="G107" s="228" t="s">
        <v>514</v>
      </c>
      <c r="H107" s="228" t="s">
        <v>514</v>
      </c>
      <c r="I107" s="228" t="s">
        <v>514</v>
      </c>
      <c r="J107" s="229">
        <v>45541</v>
      </c>
      <c r="K107" s="156">
        <v>2579048</v>
      </c>
      <c r="L107" s="156">
        <v>2787519</v>
      </c>
      <c r="M107" s="156">
        <v>2747199</v>
      </c>
      <c r="N107" s="156">
        <v>208471</v>
      </c>
      <c r="O107" s="156">
        <v>0</v>
      </c>
      <c r="P107" s="156">
        <v>2747177</v>
      </c>
      <c r="Q107" s="156">
        <v>0</v>
      </c>
      <c r="R107" s="156">
        <v>0</v>
      </c>
      <c r="S107" s="156">
        <v>0</v>
      </c>
      <c r="T107" s="156">
        <v>0</v>
      </c>
      <c r="U107" s="156">
        <v>0</v>
      </c>
      <c r="V107" s="156">
        <v>0</v>
      </c>
      <c r="W107" s="156">
        <v>0</v>
      </c>
      <c r="X107" s="156">
        <v>0</v>
      </c>
      <c r="Y107" s="156">
        <v>0</v>
      </c>
      <c r="Z107" s="156">
        <v>0</v>
      </c>
      <c r="AA107" s="156">
        <v>0</v>
      </c>
      <c r="AB107" s="156">
        <v>0</v>
      </c>
      <c r="AC107" s="156">
        <v>0</v>
      </c>
      <c r="AD107" s="156">
        <v>0</v>
      </c>
      <c r="AE107" s="156">
        <v>0</v>
      </c>
      <c r="AF107" s="156">
        <v>2747199</v>
      </c>
      <c r="AG107" s="156">
        <v>2747177</v>
      </c>
      <c r="AH107" s="156">
        <v>-22</v>
      </c>
      <c r="AI107" s="156">
        <v>3891911</v>
      </c>
      <c r="AJ107" s="3"/>
      <c r="AK107" s="4"/>
    </row>
    <row r="108" spans="1:37">
      <c r="A108" s="227">
        <v>4</v>
      </c>
      <c r="B108" s="228" t="s">
        <v>471</v>
      </c>
      <c r="C108" s="228">
        <v>44004315201</v>
      </c>
      <c r="D108" s="228" t="s">
        <v>633</v>
      </c>
      <c r="E108" s="228" t="s">
        <v>634</v>
      </c>
      <c r="F108" s="228" t="s">
        <v>514</v>
      </c>
      <c r="G108" s="228" t="s">
        <v>514</v>
      </c>
      <c r="H108" s="228" t="s">
        <v>514</v>
      </c>
      <c r="I108" s="228" t="s">
        <v>514</v>
      </c>
      <c r="J108" s="229">
        <v>44223</v>
      </c>
      <c r="K108" s="156">
        <v>2472960</v>
      </c>
      <c r="L108" s="156">
        <v>2472960</v>
      </c>
      <c r="M108" s="156">
        <v>2581880</v>
      </c>
      <c r="N108" s="156">
        <v>0</v>
      </c>
      <c r="O108" s="156">
        <v>0</v>
      </c>
      <c r="P108" s="156">
        <v>2588651</v>
      </c>
      <c r="Q108" s="156">
        <v>0</v>
      </c>
      <c r="R108" s="156">
        <v>0</v>
      </c>
      <c r="S108" s="156">
        <v>0</v>
      </c>
      <c r="T108" s="156">
        <v>0</v>
      </c>
      <c r="U108" s="156">
        <v>0</v>
      </c>
      <c r="V108" s="156">
        <v>0</v>
      </c>
      <c r="W108" s="156">
        <v>0</v>
      </c>
      <c r="X108" s="156">
        <v>0</v>
      </c>
      <c r="Y108" s="156">
        <v>0</v>
      </c>
      <c r="Z108" s="156">
        <v>0</v>
      </c>
      <c r="AA108" s="156">
        <v>0</v>
      </c>
      <c r="AB108" s="156">
        <v>0</v>
      </c>
      <c r="AC108" s="156">
        <v>0</v>
      </c>
      <c r="AD108" s="156">
        <v>0</v>
      </c>
      <c r="AE108" s="156">
        <v>0</v>
      </c>
      <c r="AF108" s="156">
        <v>2581880</v>
      </c>
      <c r="AG108" s="156">
        <v>2588651</v>
      </c>
      <c r="AH108" s="156">
        <v>6772</v>
      </c>
      <c r="AI108" s="156">
        <v>2686958</v>
      </c>
      <c r="AJ108" s="3"/>
      <c r="AK108" s="4"/>
    </row>
    <row r="109" spans="1:37">
      <c r="A109" s="227">
        <v>4</v>
      </c>
      <c r="B109" s="228" t="s">
        <v>473</v>
      </c>
      <c r="C109" s="228">
        <v>44384615201</v>
      </c>
      <c r="D109" s="228" t="s">
        <v>629</v>
      </c>
      <c r="E109" s="228" t="s">
        <v>630</v>
      </c>
      <c r="F109" s="228" t="s">
        <v>514</v>
      </c>
      <c r="G109" s="228" t="s">
        <v>514</v>
      </c>
      <c r="H109" s="228" t="s">
        <v>514</v>
      </c>
      <c r="I109" s="228" t="s">
        <v>514</v>
      </c>
      <c r="J109" s="229">
        <v>45133</v>
      </c>
      <c r="K109" s="156">
        <v>1831417</v>
      </c>
      <c r="L109" s="156">
        <v>1831417</v>
      </c>
      <c r="M109" s="156">
        <v>1800868</v>
      </c>
      <c r="N109" s="156">
        <v>0</v>
      </c>
      <c r="O109" s="156">
        <v>0</v>
      </c>
      <c r="P109" s="156">
        <v>1800868</v>
      </c>
      <c r="Q109" s="156">
        <v>0</v>
      </c>
      <c r="R109" s="156">
        <v>0</v>
      </c>
      <c r="S109" s="156">
        <v>0</v>
      </c>
      <c r="T109" s="156">
        <v>0</v>
      </c>
      <c r="U109" s="156">
        <v>0</v>
      </c>
      <c r="V109" s="156">
        <v>0</v>
      </c>
      <c r="W109" s="156">
        <v>0</v>
      </c>
      <c r="X109" s="156">
        <v>0</v>
      </c>
      <c r="Y109" s="156">
        <v>0</v>
      </c>
      <c r="Z109" s="156">
        <v>0</v>
      </c>
      <c r="AA109" s="156">
        <v>0</v>
      </c>
      <c r="AB109" s="156">
        <v>0</v>
      </c>
      <c r="AC109" s="156">
        <v>0</v>
      </c>
      <c r="AD109" s="156">
        <v>0</v>
      </c>
      <c r="AE109" s="156">
        <v>0</v>
      </c>
      <c r="AF109" s="156">
        <v>1800868</v>
      </c>
      <c r="AG109" s="156">
        <v>1800868</v>
      </c>
      <c r="AH109" s="156">
        <v>0</v>
      </c>
      <c r="AI109" s="156">
        <v>2390409</v>
      </c>
      <c r="AJ109" s="3"/>
      <c r="AK109" s="4"/>
    </row>
    <row r="110" spans="1:37">
      <c r="A110" s="227">
        <v>4</v>
      </c>
      <c r="B110" s="228" t="s">
        <v>304</v>
      </c>
      <c r="C110" s="228">
        <v>43580855201</v>
      </c>
      <c r="D110" s="228" t="s">
        <v>635</v>
      </c>
      <c r="E110" s="228" t="s">
        <v>636</v>
      </c>
      <c r="F110" s="228" t="s">
        <v>514</v>
      </c>
      <c r="G110" s="228" t="s">
        <v>514</v>
      </c>
      <c r="H110" s="228" t="s">
        <v>514</v>
      </c>
      <c r="I110" s="228" t="s">
        <v>514</v>
      </c>
      <c r="J110" s="229">
        <v>45133</v>
      </c>
      <c r="K110" s="156">
        <v>8148235</v>
      </c>
      <c r="L110" s="156">
        <v>8411133</v>
      </c>
      <c r="M110" s="156">
        <v>8179681</v>
      </c>
      <c r="N110" s="156">
        <v>262898</v>
      </c>
      <c r="O110" s="156">
        <v>0</v>
      </c>
      <c r="P110" s="156">
        <v>8175682</v>
      </c>
      <c r="Q110" s="156">
        <v>0</v>
      </c>
      <c r="R110" s="156">
        <v>0</v>
      </c>
      <c r="S110" s="156">
        <v>0</v>
      </c>
      <c r="T110" s="156">
        <v>0</v>
      </c>
      <c r="U110" s="156">
        <v>0</v>
      </c>
      <c r="V110" s="156">
        <v>0</v>
      </c>
      <c r="W110" s="156">
        <v>0</v>
      </c>
      <c r="X110" s="156">
        <v>0</v>
      </c>
      <c r="Y110" s="156">
        <v>0</v>
      </c>
      <c r="Z110" s="156">
        <v>0</v>
      </c>
      <c r="AA110" s="156">
        <v>0</v>
      </c>
      <c r="AB110" s="156">
        <v>0</v>
      </c>
      <c r="AC110" s="156">
        <v>0</v>
      </c>
      <c r="AD110" s="156">
        <v>0</v>
      </c>
      <c r="AE110" s="156">
        <v>0</v>
      </c>
      <c r="AF110" s="156">
        <v>8179681</v>
      </c>
      <c r="AG110" s="156">
        <v>8175682</v>
      </c>
      <c r="AH110" s="156">
        <v>-3998</v>
      </c>
      <c r="AI110" s="156">
        <v>8255267</v>
      </c>
      <c r="AJ110" s="3"/>
      <c r="AK110" s="4"/>
    </row>
    <row r="111" spans="1:37" ht="23">
      <c r="A111" s="227">
        <v>4</v>
      </c>
      <c r="B111" s="228" t="s">
        <v>306</v>
      </c>
      <c r="C111" s="228">
        <v>44610215201</v>
      </c>
      <c r="D111" s="228" t="s">
        <v>624</v>
      </c>
      <c r="E111" s="228" t="s">
        <v>625</v>
      </c>
      <c r="F111" s="228" t="s">
        <v>514</v>
      </c>
      <c r="G111" s="228" t="s">
        <v>514</v>
      </c>
      <c r="H111" s="228" t="s">
        <v>514</v>
      </c>
      <c r="I111" s="228" t="s">
        <v>514</v>
      </c>
      <c r="J111" s="229">
        <v>45070</v>
      </c>
      <c r="K111" s="156">
        <v>12833449</v>
      </c>
      <c r="L111" s="156">
        <v>12956058</v>
      </c>
      <c r="M111" s="156">
        <v>12287948</v>
      </c>
      <c r="N111" s="156">
        <v>122609.04</v>
      </c>
      <c r="O111" s="156">
        <v>0</v>
      </c>
      <c r="P111" s="156">
        <v>12290198</v>
      </c>
      <c r="Q111" s="156">
        <v>0</v>
      </c>
      <c r="R111" s="156">
        <v>0</v>
      </c>
      <c r="S111" s="156">
        <v>0</v>
      </c>
      <c r="T111" s="156">
        <v>0</v>
      </c>
      <c r="U111" s="156">
        <v>0</v>
      </c>
      <c r="V111" s="156">
        <v>0</v>
      </c>
      <c r="W111" s="156">
        <v>0</v>
      </c>
      <c r="X111" s="156">
        <v>0</v>
      </c>
      <c r="Y111" s="156">
        <v>0</v>
      </c>
      <c r="Z111" s="156">
        <v>0</v>
      </c>
      <c r="AA111" s="156">
        <v>0</v>
      </c>
      <c r="AB111" s="156">
        <v>0</v>
      </c>
      <c r="AC111" s="156">
        <v>0</v>
      </c>
      <c r="AD111" s="156">
        <v>0</v>
      </c>
      <c r="AE111" s="156">
        <v>0</v>
      </c>
      <c r="AF111" s="156">
        <v>12287948</v>
      </c>
      <c r="AG111" s="156">
        <v>12290198</v>
      </c>
      <c r="AH111" s="156">
        <v>2250</v>
      </c>
      <c r="AI111" s="156">
        <v>14351247</v>
      </c>
      <c r="AJ111" s="3"/>
      <c r="AK111" s="4"/>
    </row>
    <row r="112" spans="1:37">
      <c r="A112" s="227">
        <v>4</v>
      </c>
      <c r="B112" s="228" t="s">
        <v>308</v>
      </c>
      <c r="C112" s="228">
        <v>44001515201</v>
      </c>
      <c r="D112" s="228" t="s">
        <v>614</v>
      </c>
      <c r="E112" s="228" t="s">
        <v>615</v>
      </c>
      <c r="F112" s="228" t="s">
        <v>514</v>
      </c>
      <c r="G112" s="228" t="s">
        <v>514</v>
      </c>
      <c r="H112" s="228" t="s">
        <v>514</v>
      </c>
      <c r="I112" s="228" t="s">
        <v>514</v>
      </c>
      <c r="J112" s="229">
        <v>45266</v>
      </c>
      <c r="K112" s="156">
        <v>2710165</v>
      </c>
      <c r="L112" s="156">
        <v>2699856</v>
      </c>
      <c r="M112" s="156">
        <v>2568771</v>
      </c>
      <c r="N112" s="156">
        <v>-10309.35</v>
      </c>
      <c r="O112" s="156">
        <v>0</v>
      </c>
      <c r="P112" s="156">
        <v>2568756</v>
      </c>
      <c r="Q112" s="156">
        <v>0</v>
      </c>
      <c r="R112" s="156">
        <v>0</v>
      </c>
      <c r="S112" s="156">
        <v>0</v>
      </c>
      <c r="T112" s="156">
        <v>0</v>
      </c>
      <c r="U112" s="156">
        <v>0</v>
      </c>
      <c r="V112" s="156">
        <v>0</v>
      </c>
      <c r="W112" s="156">
        <v>0</v>
      </c>
      <c r="X112" s="156">
        <v>0</v>
      </c>
      <c r="Y112" s="156">
        <v>0</v>
      </c>
      <c r="Z112" s="156">
        <v>0</v>
      </c>
      <c r="AA112" s="156">
        <v>0</v>
      </c>
      <c r="AB112" s="156">
        <v>0</v>
      </c>
      <c r="AC112" s="156">
        <v>0</v>
      </c>
      <c r="AD112" s="156">
        <v>0</v>
      </c>
      <c r="AE112" s="156">
        <v>0</v>
      </c>
      <c r="AF112" s="156">
        <v>2568771</v>
      </c>
      <c r="AG112" s="156">
        <v>2568756</v>
      </c>
      <c r="AH112" s="156">
        <v>-16</v>
      </c>
      <c r="AI112" s="156">
        <v>3354140</v>
      </c>
      <c r="AJ112" s="3"/>
      <c r="AK112" s="4"/>
    </row>
    <row r="113" spans="1:37">
      <c r="A113" s="227">
        <v>4</v>
      </c>
      <c r="B113" s="228" t="s">
        <v>504</v>
      </c>
      <c r="C113" s="228">
        <v>44699715201</v>
      </c>
      <c r="D113" s="228" t="s">
        <v>637</v>
      </c>
      <c r="E113" s="228" t="s">
        <v>638</v>
      </c>
      <c r="F113" s="228" t="s">
        <v>514</v>
      </c>
      <c r="G113" s="228" t="s">
        <v>514</v>
      </c>
      <c r="H113" s="228" t="s">
        <v>514</v>
      </c>
      <c r="I113" s="228" t="s">
        <v>514</v>
      </c>
      <c r="J113" s="229">
        <v>45182</v>
      </c>
      <c r="K113" s="156">
        <v>1247247</v>
      </c>
      <c r="L113" s="156">
        <v>1247247</v>
      </c>
      <c r="M113" s="156">
        <v>1175544</v>
      </c>
      <c r="N113" s="156">
        <v>0</v>
      </c>
      <c r="O113" s="156">
        <v>0</v>
      </c>
      <c r="P113" s="156">
        <v>1174544</v>
      </c>
      <c r="Q113" s="156">
        <v>0</v>
      </c>
      <c r="R113" s="156">
        <v>0</v>
      </c>
      <c r="S113" s="156">
        <v>0</v>
      </c>
      <c r="T113" s="156">
        <v>0</v>
      </c>
      <c r="U113" s="156">
        <v>0</v>
      </c>
      <c r="V113" s="156">
        <v>0</v>
      </c>
      <c r="W113" s="156">
        <v>0</v>
      </c>
      <c r="X113" s="156">
        <v>0</v>
      </c>
      <c r="Y113" s="156">
        <v>0</v>
      </c>
      <c r="Z113" s="156">
        <v>0</v>
      </c>
      <c r="AA113" s="156">
        <v>0</v>
      </c>
      <c r="AB113" s="156">
        <v>0</v>
      </c>
      <c r="AC113" s="156">
        <v>0</v>
      </c>
      <c r="AD113" s="156">
        <v>0</v>
      </c>
      <c r="AE113" s="156">
        <v>0</v>
      </c>
      <c r="AF113" s="156">
        <v>1175544</v>
      </c>
      <c r="AG113" s="156">
        <v>1174544</v>
      </c>
      <c r="AH113" s="156">
        <v>-1000</v>
      </c>
      <c r="AI113" s="156">
        <v>1347695</v>
      </c>
      <c r="AJ113" s="3"/>
      <c r="AK113" s="4"/>
    </row>
    <row r="114" spans="1:37">
      <c r="A114" s="227">
        <v>4</v>
      </c>
      <c r="B114" s="228" t="s">
        <v>639</v>
      </c>
      <c r="C114" s="228">
        <v>44619615201</v>
      </c>
      <c r="D114" s="228" t="s">
        <v>620</v>
      </c>
      <c r="E114" s="228" t="s">
        <v>621</v>
      </c>
      <c r="F114" s="228" t="s">
        <v>514</v>
      </c>
      <c r="G114" s="228" t="s">
        <v>514</v>
      </c>
      <c r="H114" s="228" t="s">
        <v>514</v>
      </c>
      <c r="I114" s="228" t="s">
        <v>514</v>
      </c>
      <c r="J114" s="229">
        <v>45322</v>
      </c>
      <c r="K114" s="156">
        <v>5469442</v>
      </c>
      <c r="L114" s="156">
        <v>5469442</v>
      </c>
      <c r="M114" s="156">
        <v>5544372</v>
      </c>
      <c r="N114" s="156">
        <v>0</v>
      </c>
      <c r="O114" s="156">
        <v>0</v>
      </c>
      <c r="P114" s="156">
        <v>5542177</v>
      </c>
      <c r="Q114" s="156">
        <v>0</v>
      </c>
      <c r="R114" s="156">
        <v>0</v>
      </c>
      <c r="S114" s="156">
        <v>0</v>
      </c>
      <c r="T114" s="156">
        <v>0</v>
      </c>
      <c r="U114" s="156">
        <v>0</v>
      </c>
      <c r="V114" s="156">
        <v>0</v>
      </c>
      <c r="W114" s="156">
        <v>0</v>
      </c>
      <c r="X114" s="156">
        <v>0</v>
      </c>
      <c r="Y114" s="156">
        <v>0</v>
      </c>
      <c r="Z114" s="156">
        <v>0</v>
      </c>
      <c r="AA114" s="156">
        <v>0</v>
      </c>
      <c r="AB114" s="156">
        <v>0</v>
      </c>
      <c r="AC114" s="156">
        <v>0</v>
      </c>
      <c r="AD114" s="156">
        <v>0</v>
      </c>
      <c r="AE114" s="156">
        <v>0</v>
      </c>
      <c r="AF114" s="156">
        <v>5544372</v>
      </c>
      <c r="AG114" s="156">
        <v>5542177</v>
      </c>
      <c r="AH114" s="156">
        <v>-2195</v>
      </c>
      <c r="AI114" s="156">
        <v>5971109</v>
      </c>
      <c r="AJ114" s="3"/>
      <c r="AK114" s="4"/>
    </row>
    <row r="115" spans="1:37">
      <c r="A115" s="227">
        <v>4</v>
      </c>
      <c r="B115" s="228" t="s">
        <v>506</v>
      </c>
      <c r="C115" s="228">
        <v>45222715201</v>
      </c>
      <c r="D115" s="228" t="s">
        <v>574</v>
      </c>
      <c r="E115" s="228" t="s">
        <v>575</v>
      </c>
      <c r="F115" s="228" t="s">
        <v>514</v>
      </c>
      <c r="G115" s="228" t="s">
        <v>514</v>
      </c>
      <c r="H115" s="228" t="s">
        <v>514</v>
      </c>
      <c r="I115" s="228" t="s">
        <v>514</v>
      </c>
      <c r="J115" s="229">
        <v>45434</v>
      </c>
      <c r="K115" s="156">
        <v>1600545</v>
      </c>
      <c r="L115" s="156">
        <v>1600545</v>
      </c>
      <c r="M115" s="156">
        <v>1508063</v>
      </c>
      <c r="N115" s="156">
        <v>0</v>
      </c>
      <c r="O115" s="156">
        <v>0</v>
      </c>
      <c r="P115" s="156">
        <v>1508063</v>
      </c>
      <c r="Q115" s="156">
        <v>0</v>
      </c>
      <c r="R115" s="156">
        <v>0</v>
      </c>
      <c r="S115" s="156">
        <v>0</v>
      </c>
      <c r="T115" s="156">
        <v>0</v>
      </c>
      <c r="U115" s="156">
        <v>0</v>
      </c>
      <c r="V115" s="156">
        <v>0</v>
      </c>
      <c r="W115" s="156">
        <v>0</v>
      </c>
      <c r="X115" s="156">
        <v>0</v>
      </c>
      <c r="Y115" s="156">
        <v>0</v>
      </c>
      <c r="Z115" s="156">
        <v>0</v>
      </c>
      <c r="AA115" s="156">
        <v>0</v>
      </c>
      <c r="AB115" s="156">
        <v>0</v>
      </c>
      <c r="AC115" s="156">
        <v>0</v>
      </c>
      <c r="AD115" s="156">
        <v>0</v>
      </c>
      <c r="AE115" s="156">
        <v>0</v>
      </c>
      <c r="AF115" s="156">
        <v>1508063</v>
      </c>
      <c r="AG115" s="156">
        <v>1508063</v>
      </c>
      <c r="AH115" s="156">
        <v>0</v>
      </c>
      <c r="AI115" s="156">
        <v>2128846</v>
      </c>
      <c r="AJ115" s="3"/>
      <c r="AK115" s="4"/>
    </row>
    <row r="116" spans="1:37">
      <c r="A116" s="227">
        <v>4</v>
      </c>
      <c r="B116" s="228" t="s">
        <v>640</v>
      </c>
      <c r="C116" s="228">
        <v>44754315201</v>
      </c>
      <c r="D116" s="228" t="s">
        <v>641</v>
      </c>
      <c r="E116" s="228" t="s">
        <v>642</v>
      </c>
      <c r="F116" s="228" t="s">
        <v>514</v>
      </c>
      <c r="G116" s="228" t="s">
        <v>514</v>
      </c>
      <c r="H116" s="228" t="s">
        <v>514</v>
      </c>
      <c r="I116" s="228" t="s">
        <v>514</v>
      </c>
      <c r="J116" s="229">
        <v>45504</v>
      </c>
      <c r="K116" s="156">
        <v>1300000</v>
      </c>
      <c r="L116" s="156">
        <v>1300000</v>
      </c>
      <c r="M116" s="156">
        <v>1243700</v>
      </c>
      <c r="N116" s="156">
        <v>0</v>
      </c>
      <c r="O116" s="156">
        <v>0</v>
      </c>
      <c r="P116" s="156">
        <v>1243700</v>
      </c>
      <c r="Q116" s="156">
        <v>0</v>
      </c>
      <c r="R116" s="156">
        <v>0</v>
      </c>
      <c r="S116" s="156">
        <v>0</v>
      </c>
      <c r="T116" s="156">
        <v>0</v>
      </c>
      <c r="U116" s="156">
        <v>0</v>
      </c>
      <c r="V116" s="156">
        <v>0</v>
      </c>
      <c r="W116" s="156">
        <v>0</v>
      </c>
      <c r="X116" s="156">
        <v>0</v>
      </c>
      <c r="Y116" s="156">
        <v>0</v>
      </c>
      <c r="Z116" s="156">
        <v>0</v>
      </c>
      <c r="AA116" s="156">
        <v>0</v>
      </c>
      <c r="AB116" s="156">
        <v>0</v>
      </c>
      <c r="AC116" s="156">
        <v>0</v>
      </c>
      <c r="AD116" s="156">
        <v>0</v>
      </c>
      <c r="AE116" s="156">
        <v>0</v>
      </c>
      <c r="AF116" s="156">
        <v>1243700</v>
      </c>
      <c r="AG116" s="156">
        <v>1243700</v>
      </c>
      <c r="AH116" s="156">
        <v>0</v>
      </c>
      <c r="AI116" s="156">
        <v>1369377</v>
      </c>
      <c r="AJ116" s="3"/>
      <c r="AK116" s="4"/>
    </row>
    <row r="117" spans="1:37" ht="23">
      <c r="A117" s="227">
        <v>5</v>
      </c>
      <c r="B117" s="228" t="s">
        <v>475</v>
      </c>
      <c r="C117" s="228">
        <v>44656815201</v>
      </c>
      <c r="D117" s="228" t="s">
        <v>643</v>
      </c>
      <c r="E117" s="228" t="s">
        <v>644</v>
      </c>
      <c r="F117" s="228" t="s">
        <v>514</v>
      </c>
      <c r="G117" s="228" t="s">
        <v>514</v>
      </c>
      <c r="H117" s="228" t="s">
        <v>514</v>
      </c>
      <c r="I117" s="228" t="s">
        <v>514</v>
      </c>
      <c r="J117" s="229">
        <v>45328</v>
      </c>
      <c r="K117" s="156">
        <v>1104118</v>
      </c>
      <c r="L117" s="156">
        <v>1104118</v>
      </c>
      <c r="M117" s="156">
        <v>1062935</v>
      </c>
      <c r="N117" s="156">
        <v>0</v>
      </c>
      <c r="O117" s="156">
        <v>0</v>
      </c>
      <c r="P117" s="156">
        <v>1062929</v>
      </c>
      <c r="Q117" s="156">
        <v>0</v>
      </c>
      <c r="R117" s="156">
        <v>0</v>
      </c>
      <c r="S117" s="156">
        <v>0</v>
      </c>
      <c r="T117" s="156">
        <v>0</v>
      </c>
      <c r="U117" s="156">
        <v>0</v>
      </c>
      <c r="V117" s="156">
        <v>0</v>
      </c>
      <c r="W117" s="156">
        <v>0</v>
      </c>
      <c r="X117" s="156">
        <v>0</v>
      </c>
      <c r="Y117" s="156">
        <v>0</v>
      </c>
      <c r="Z117" s="156">
        <v>0</v>
      </c>
      <c r="AA117" s="156">
        <v>0</v>
      </c>
      <c r="AB117" s="156">
        <v>0</v>
      </c>
      <c r="AC117" s="156">
        <v>0</v>
      </c>
      <c r="AD117" s="156">
        <v>0</v>
      </c>
      <c r="AE117" s="156">
        <v>0</v>
      </c>
      <c r="AF117" s="156">
        <v>1062935</v>
      </c>
      <c r="AG117" s="156">
        <v>1062929</v>
      </c>
      <c r="AH117" s="156">
        <v>-6</v>
      </c>
      <c r="AI117" s="156">
        <v>1174164</v>
      </c>
      <c r="AJ117" s="3"/>
      <c r="AK117" s="4"/>
    </row>
    <row r="118" spans="1:37">
      <c r="A118" s="227">
        <v>5</v>
      </c>
      <c r="B118" s="228" t="s">
        <v>310</v>
      </c>
      <c r="C118" s="228">
        <v>44768815201</v>
      </c>
      <c r="D118" s="228" t="s">
        <v>616</v>
      </c>
      <c r="E118" s="228" t="s">
        <v>617</v>
      </c>
      <c r="F118" s="228" t="s">
        <v>514</v>
      </c>
      <c r="G118" s="228" t="s">
        <v>514</v>
      </c>
      <c r="H118" s="228" t="s">
        <v>514</v>
      </c>
      <c r="I118" s="228" t="s">
        <v>514</v>
      </c>
      <c r="J118" s="229">
        <v>45384</v>
      </c>
      <c r="K118" s="156">
        <v>1504656</v>
      </c>
      <c r="L118" s="156">
        <v>1506430</v>
      </c>
      <c r="M118" s="156">
        <v>1447570</v>
      </c>
      <c r="N118" s="156">
        <v>1774.33</v>
      </c>
      <c r="O118" s="156">
        <v>0</v>
      </c>
      <c r="P118" s="156">
        <v>1447098</v>
      </c>
      <c r="Q118" s="156">
        <v>0</v>
      </c>
      <c r="R118" s="156">
        <v>0</v>
      </c>
      <c r="S118" s="156">
        <v>0</v>
      </c>
      <c r="T118" s="156">
        <v>0</v>
      </c>
      <c r="U118" s="156">
        <v>0</v>
      </c>
      <c r="V118" s="156">
        <v>0</v>
      </c>
      <c r="W118" s="156">
        <v>0</v>
      </c>
      <c r="X118" s="156">
        <v>0</v>
      </c>
      <c r="Y118" s="156">
        <v>0</v>
      </c>
      <c r="Z118" s="156">
        <v>0</v>
      </c>
      <c r="AA118" s="156">
        <v>0</v>
      </c>
      <c r="AB118" s="156">
        <v>0</v>
      </c>
      <c r="AC118" s="156">
        <v>0</v>
      </c>
      <c r="AD118" s="156">
        <v>0</v>
      </c>
      <c r="AE118" s="156">
        <v>0</v>
      </c>
      <c r="AF118" s="156">
        <v>1447570</v>
      </c>
      <c r="AG118" s="156">
        <v>1447098</v>
      </c>
      <c r="AH118" s="156">
        <v>-472</v>
      </c>
      <c r="AI118" s="156">
        <v>1590260</v>
      </c>
      <c r="AJ118" s="3"/>
      <c r="AK118" s="4"/>
    </row>
    <row r="119" spans="1:37">
      <c r="A119" s="227">
        <v>5</v>
      </c>
      <c r="B119" s="228" t="s">
        <v>312</v>
      </c>
      <c r="C119" s="228">
        <v>44530215201</v>
      </c>
      <c r="D119" s="228" t="s">
        <v>532</v>
      </c>
      <c r="E119" s="228" t="s">
        <v>533</v>
      </c>
      <c r="F119" s="228" t="s">
        <v>514</v>
      </c>
      <c r="G119" s="228" t="s">
        <v>514</v>
      </c>
      <c r="H119" s="228" t="s">
        <v>514</v>
      </c>
      <c r="I119" s="228" t="s">
        <v>514</v>
      </c>
      <c r="J119" s="229">
        <v>45356</v>
      </c>
      <c r="K119" s="156">
        <v>5562121</v>
      </c>
      <c r="L119" s="156">
        <v>5724310</v>
      </c>
      <c r="M119" s="156">
        <v>5880473</v>
      </c>
      <c r="N119" s="156">
        <v>162189.46</v>
      </c>
      <c r="O119" s="156">
        <v>0</v>
      </c>
      <c r="P119" s="156">
        <v>5865584</v>
      </c>
      <c r="Q119" s="156">
        <v>0</v>
      </c>
      <c r="R119" s="156">
        <v>0</v>
      </c>
      <c r="S119" s="156">
        <v>0</v>
      </c>
      <c r="T119" s="156">
        <v>0</v>
      </c>
      <c r="U119" s="156">
        <v>0</v>
      </c>
      <c r="V119" s="156">
        <v>0</v>
      </c>
      <c r="W119" s="156">
        <v>0</v>
      </c>
      <c r="X119" s="156">
        <v>0</v>
      </c>
      <c r="Y119" s="156">
        <v>0</v>
      </c>
      <c r="Z119" s="156">
        <v>0</v>
      </c>
      <c r="AA119" s="156">
        <v>0</v>
      </c>
      <c r="AB119" s="156">
        <v>0</v>
      </c>
      <c r="AC119" s="156">
        <v>0</v>
      </c>
      <c r="AD119" s="156">
        <v>0</v>
      </c>
      <c r="AE119" s="156">
        <v>0</v>
      </c>
      <c r="AF119" s="156">
        <v>5880473</v>
      </c>
      <c r="AG119" s="156">
        <v>5865584</v>
      </c>
      <c r="AH119" s="156">
        <v>-14889</v>
      </c>
      <c r="AI119" s="156">
        <v>6330177</v>
      </c>
      <c r="AJ119" s="3"/>
      <c r="AK119" s="4"/>
    </row>
    <row r="120" spans="1:37">
      <c r="A120" s="227">
        <v>5</v>
      </c>
      <c r="B120" s="228" t="s">
        <v>314</v>
      </c>
      <c r="C120" s="228">
        <v>43912415201</v>
      </c>
      <c r="D120" s="228" t="s">
        <v>645</v>
      </c>
      <c r="E120" s="228" t="s">
        <v>646</v>
      </c>
      <c r="F120" s="228" t="s">
        <v>514</v>
      </c>
      <c r="G120" s="228" t="s">
        <v>514</v>
      </c>
      <c r="H120" s="228" t="s">
        <v>514</v>
      </c>
      <c r="I120" s="228" t="s">
        <v>514</v>
      </c>
      <c r="J120" s="229">
        <v>45384</v>
      </c>
      <c r="K120" s="156">
        <v>4408516</v>
      </c>
      <c r="L120" s="156">
        <v>4442576</v>
      </c>
      <c r="M120" s="156">
        <v>4279968</v>
      </c>
      <c r="N120" s="156">
        <v>34060.07</v>
      </c>
      <c r="O120" s="156">
        <v>0</v>
      </c>
      <c r="P120" s="156">
        <v>4279968</v>
      </c>
      <c r="Q120" s="156">
        <v>0</v>
      </c>
      <c r="R120" s="156">
        <v>0</v>
      </c>
      <c r="S120" s="156">
        <v>0</v>
      </c>
      <c r="T120" s="156">
        <v>0</v>
      </c>
      <c r="U120" s="156">
        <v>0</v>
      </c>
      <c r="V120" s="156">
        <v>0</v>
      </c>
      <c r="W120" s="156">
        <v>0</v>
      </c>
      <c r="X120" s="156">
        <v>0</v>
      </c>
      <c r="Y120" s="156">
        <v>0</v>
      </c>
      <c r="Z120" s="156">
        <v>0</v>
      </c>
      <c r="AA120" s="156">
        <v>0</v>
      </c>
      <c r="AB120" s="156">
        <v>0</v>
      </c>
      <c r="AC120" s="156">
        <v>0</v>
      </c>
      <c r="AD120" s="156">
        <v>0</v>
      </c>
      <c r="AE120" s="156">
        <v>0</v>
      </c>
      <c r="AF120" s="156">
        <v>4279968</v>
      </c>
      <c r="AG120" s="156">
        <v>4279968</v>
      </c>
      <c r="AH120" s="156">
        <v>0</v>
      </c>
      <c r="AI120" s="156">
        <v>6688705</v>
      </c>
      <c r="AJ120" s="3"/>
      <c r="AK120" s="4"/>
    </row>
    <row r="121" spans="1:37">
      <c r="A121" s="227">
        <v>5</v>
      </c>
      <c r="B121" s="228" t="s">
        <v>316</v>
      </c>
      <c r="C121" s="228">
        <v>44879115201</v>
      </c>
      <c r="D121" s="228" t="s">
        <v>647</v>
      </c>
      <c r="E121" s="228" t="s">
        <v>648</v>
      </c>
      <c r="F121" s="228" t="s">
        <v>514</v>
      </c>
      <c r="G121" s="228" t="s">
        <v>514</v>
      </c>
      <c r="H121" s="228" t="s">
        <v>514</v>
      </c>
      <c r="I121" s="228" t="s">
        <v>514</v>
      </c>
      <c r="J121" s="229">
        <v>45566</v>
      </c>
      <c r="K121" s="156">
        <v>7065614</v>
      </c>
      <c r="L121" s="156">
        <v>7183452</v>
      </c>
      <c r="M121" s="156">
        <v>7253477</v>
      </c>
      <c r="N121" s="156">
        <v>117838</v>
      </c>
      <c r="O121" s="156">
        <v>0</v>
      </c>
      <c r="P121" s="156">
        <v>7256561</v>
      </c>
      <c r="Q121" s="156">
        <v>0</v>
      </c>
      <c r="R121" s="156">
        <v>0</v>
      </c>
      <c r="S121" s="156">
        <v>0</v>
      </c>
      <c r="T121" s="156">
        <v>0</v>
      </c>
      <c r="U121" s="156">
        <v>0</v>
      </c>
      <c r="V121" s="156">
        <v>0</v>
      </c>
      <c r="W121" s="156">
        <v>0</v>
      </c>
      <c r="X121" s="156">
        <v>0</v>
      </c>
      <c r="Y121" s="156">
        <v>0</v>
      </c>
      <c r="Z121" s="156">
        <v>0</v>
      </c>
      <c r="AA121" s="156">
        <v>0</v>
      </c>
      <c r="AB121" s="156">
        <v>0</v>
      </c>
      <c r="AC121" s="156">
        <v>0</v>
      </c>
      <c r="AD121" s="156">
        <v>0</v>
      </c>
      <c r="AE121" s="156">
        <v>0</v>
      </c>
      <c r="AF121" s="156">
        <v>7253477</v>
      </c>
      <c r="AG121" s="156">
        <v>7256561</v>
      </c>
      <c r="AH121" s="156">
        <v>3084</v>
      </c>
      <c r="AI121" s="156">
        <v>8985393</v>
      </c>
      <c r="AJ121" s="3"/>
      <c r="AK121" s="4"/>
    </row>
    <row r="122" spans="1:37">
      <c r="A122" s="227">
        <v>5</v>
      </c>
      <c r="B122" s="228" t="s">
        <v>318</v>
      </c>
      <c r="C122" s="228">
        <v>45022745201</v>
      </c>
      <c r="D122" s="228" t="s">
        <v>564</v>
      </c>
      <c r="E122" s="228" t="s">
        <v>565</v>
      </c>
      <c r="F122" s="228" t="s">
        <v>514</v>
      </c>
      <c r="G122" s="228" t="s">
        <v>514</v>
      </c>
      <c r="H122" s="228" t="s">
        <v>514</v>
      </c>
      <c r="I122" s="228" t="s">
        <v>514</v>
      </c>
      <c r="J122" s="229">
        <v>45447</v>
      </c>
      <c r="K122" s="156">
        <v>1498164</v>
      </c>
      <c r="L122" s="156">
        <v>1498164</v>
      </c>
      <c r="M122" s="156">
        <v>1468694</v>
      </c>
      <c r="N122" s="156">
        <v>0</v>
      </c>
      <c r="O122" s="156">
        <v>0</v>
      </c>
      <c r="P122" s="156">
        <v>1468694</v>
      </c>
      <c r="Q122" s="156">
        <v>0</v>
      </c>
      <c r="R122" s="156">
        <v>0</v>
      </c>
      <c r="S122" s="156">
        <v>0</v>
      </c>
      <c r="T122" s="156">
        <v>0</v>
      </c>
      <c r="U122" s="156">
        <v>0</v>
      </c>
      <c r="V122" s="156">
        <v>0</v>
      </c>
      <c r="W122" s="156">
        <v>0</v>
      </c>
      <c r="X122" s="156">
        <v>0</v>
      </c>
      <c r="Y122" s="156">
        <v>0</v>
      </c>
      <c r="Z122" s="156">
        <v>0</v>
      </c>
      <c r="AA122" s="156">
        <v>0</v>
      </c>
      <c r="AB122" s="156">
        <v>0</v>
      </c>
      <c r="AC122" s="156">
        <v>0</v>
      </c>
      <c r="AD122" s="156">
        <v>0</v>
      </c>
      <c r="AE122" s="156">
        <v>0</v>
      </c>
      <c r="AF122" s="156">
        <v>1468694</v>
      </c>
      <c r="AG122" s="156">
        <v>1468694</v>
      </c>
      <c r="AH122" s="156">
        <v>0</v>
      </c>
      <c r="AI122" s="156">
        <v>1507975</v>
      </c>
      <c r="AJ122" s="3"/>
      <c r="AK122" s="4"/>
    </row>
    <row r="123" spans="1:37">
      <c r="A123" s="227">
        <v>5</v>
      </c>
      <c r="B123" s="228" t="s">
        <v>320</v>
      </c>
      <c r="C123" s="228">
        <v>44521415201</v>
      </c>
      <c r="D123" s="228" t="s">
        <v>539</v>
      </c>
      <c r="E123" s="228" t="s">
        <v>540</v>
      </c>
      <c r="F123" s="228" t="s">
        <v>514</v>
      </c>
      <c r="G123" s="228" t="s">
        <v>514</v>
      </c>
      <c r="H123" s="228" t="s">
        <v>514</v>
      </c>
      <c r="I123" s="228" t="s">
        <v>514</v>
      </c>
      <c r="J123" s="229">
        <v>45202</v>
      </c>
      <c r="K123" s="156">
        <v>6964127</v>
      </c>
      <c r="L123" s="156">
        <v>7171619</v>
      </c>
      <c r="M123" s="156">
        <v>7043664</v>
      </c>
      <c r="N123" s="156">
        <v>207492.45</v>
      </c>
      <c r="O123" s="156">
        <v>0</v>
      </c>
      <c r="P123" s="156">
        <v>6998013</v>
      </c>
      <c r="Q123" s="156">
        <v>0</v>
      </c>
      <c r="R123" s="156">
        <v>0</v>
      </c>
      <c r="S123" s="156">
        <v>0</v>
      </c>
      <c r="T123" s="156">
        <v>0</v>
      </c>
      <c r="U123" s="156">
        <v>0</v>
      </c>
      <c r="V123" s="156">
        <v>0</v>
      </c>
      <c r="W123" s="156">
        <v>0</v>
      </c>
      <c r="X123" s="156">
        <v>0</v>
      </c>
      <c r="Y123" s="156">
        <v>0</v>
      </c>
      <c r="Z123" s="156">
        <v>0</v>
      </c>
      <c r="AA123" s="156">
        <v>0</v>
      </c>
      <c r="AB123" s="156">
        <v>0</v>
      </c>
      <c r="AC123" s="156">
        <v>0</v>
      </c>
      <c r="AD123" s="156">
        <v>0</v>
      </c>
      <c r="AE123" s="156">
        <v>0</v>
      </c>
      <c r="AF123" s="156">
        <v>7043664</v>
      </c>
      <c r="AG123" s="156">
        <v>6998013</v>
      </c>
      <c r="AH123" s="156">
        <v>-45651</v>
      </c>
      <c r="AI123" s="156">
        <v>9627439</v>
      </c>
      <c r="AJ123" s="3"/>
      <c r="AK123" s="4"/>
    </row>
    <row r="124" spans="1:37" ht="23">
      <c r="A124" s="227">
        <v>5</v>
      </c>
      <c r="B124" s="228" t="s">
        <v>322</v>
      </c>
      <c r="C124" s="228">
        <v>44521115201</v>
      </c>
      <c r="D124" s="228" t="s">
        <v>622</v>
      </c>
      <c r="E124" s="228" t="s">
        <v>623</v>
      </c>
      <c r="F124" s="228" t="s">
        <v>514</v>
      </c>
      <c r="G124" s="228" t="s">
        <v>514</v>
      </c>
      <c r="H124" s="228" t="s">
        <v>514</v>
      </c>
      <c r="I124" s="228" t="s">
        <v>514</v>
      </c>
      <c r="J124" s="229">
        <v>45083</v>
      </c>
      <c r="K124" s="156">
        <v>3196756</v>
      </c>
      <c r="L124" s="156">
        <v>3198241</v>
      </c>
      <c r="M124" s="156">
        <v>3427202</v>
      </c>
      <c r="N124" s="156">
        <v>1484.92</v>
      </c>
      <c r="O124" s="156">
        <v>0</v>
      </c>
      <c r="P124" s="156">
        <v>3427202</v>
      </c>
      <c r="Q124" s="156">
        <v>0</v>
      </c>
      <c r="R124" s="156">
        <v>0</v>
      </c>
      <c r="S124" s="156">
        <v>0</v>
      </c>
      <c r="T124" s="156">
        <v>0</v>
      </c>
      <c r="U124" s="156">
        <v>0</v>
      </c>
      <c r="V124" s="156">
        <v>0</v>
      </c>
      <c r="W124" s="156">
        <v>0</v>
      </c>
      <c r="X124" s="156">
        <v>0</v>
      </c>
      <c r="Y124" s="156">
        <v>0</v>
      </c>
      <c r="Z124" s="156">
        <v>0</v>
      </c>
      <c r="AA124" s="156">
        <v>0</v>
      </c>
      <c r="AB124" s="156">
        <v>0</v>
      </c>
      <c r="AC124" s="156">
        <v>0</v>
      </c>
      <c r="AD124" s="156">
        <v>0</v>
      </c>
      <c r="AE124" s="156">
        <v>0</v>
      </c>
      <c r="AF124" s="156">
        <v>3427202</v>
      </c>
      <c r="AG124" s="156">
        <v>3427202</v>
      </c>
      <c r="AH124" s="156">
        <v>0</v>
      </c>
      <c r="AI124" s="156">
        <v>3501358</v>
      </c>
      <c r="AJ124" s="3"/>
      <c r="AK124" s="4"/>
    </row>
    <row r="125" spans="1:37">
      <c r="A125" s="227">
        <v>5</v>
      </c>
      <c r="B125" s="228" t="s">
        <v>324</v>
      </c>
      <c r="C125" s="228">
        <v>24259265201</v>
      </c>
      <c r="D125" s="228" t="s">
        <v>649</v>
      </c>
      <c r="E125" s="228" t="s">
        <v>650</v>
      </c>
      <c r="F125" s="228" t="s">
        <v>514</v>
      </c>
      <c r="G125" s="228" t="s">
        <v>514</v>
      </c>
      <c r="H125" s="228" t="s">
        <v>514</v>
      </c>
      <c r="I125" s="228" t="s">
        <v>514</v>
      </c>
      <c r="J125" s="229">
        <v>45083</v>
      </c>
      <c r="K125" s="156">
        <v>9899345</v>
      </c>
      <c r="L125" s="156">
        <v>10080554</v>
      </c>
      <c r="M125" s="156">
        <v>10364962</v>
      </c>
      <c r="N125" s="156">
        <v>181208.47</v>
      </c>
      <c r="O125" s="156">
        <v>0</v>
      </c>
      <c r="P125" s="156">
        <v>10364953</v>
      </c>
      <c r="Q125" s="156">
        <v>0</v>
      </c>
      <c r="R125" s="156">
        <v>0</v>
      </c>
      <c r="S125" s="156">
        <v>0</v>
      </c>
      <c r="T125" s="156">
        <v>0</v>
      </c>
      <c r="U125" s="156">
        <v>0</v>
      </c>
      <c r="V125" s="156">
        <v>0</v>
      </c>
      <c r="W125" s="156">
        <v>0</v>
      </c>
      <c r="X125" s="156">
        <v>0</v>
      </c>
      <c r="Y125" s="156">
        <v>0</v>
      </c>
      <c r="Z125" s="156">
        <v>0</v>
      </c>
      <c r="AA125" s="156">
        <v>0</v>
      </c>
      <c r="AB125" s="156">
        <v>0</v>
      </c>
      <c r="AC125" s="156">
        <v>0</v>
      </c>
      <c r="AD125" s="156">
        <v>0</v>
      </c>
      <c r="AE125" s="156">
        <v>0</v>
      </c>
      <c r="AF125" s="156">
        <v>10364962</v>
      </c>
      <c r="AG125" s="156">
        <v>10364953</v>
      </c>
      <c r="AH125" s="156">
        <v>-9</v>
      </c>
      <c r="AI125" s="156">
        <v>8480188</v>
      </c>
      <c r="AJ125" s="3"/>
      <c r="AK125" s="4"/>
    </row>
    <row r="126" spans="1:37">
      <c r="A126" s="227">
        <v>5</v>
      </c>
      <c r="B126" s="228" t="s">
        <v>326</v>
      </c>
      <c r="C126" s="228">
        <v>44708515201</v>
      </c>
      <c r="D126" s="228" t="s">
        <v>651</v>
      </c>
      <c r="E126" s="228" t="s">
        <v>652</v>
      </c>
      <c r="F126" s="228" t="s">
        <v>514</v>
      </c>
      <c r="G126" s="228" t="s">
        <v>514</v>
      </c>
      <c r="H126" s="228" t="s">
        <v>514</v>
      </c>
      <c r="I126" s="228" t="s">
        <v>514</v>
      </c>
      <c r="J126" s="229">
        <v>45083</v>
      </c>
      <c r="K126" s="156">
        <v>13078910</v>
      </c>
      <c r="L126" s="156">
        <v>13273764</v>
      </c>
      <c r="M126" s="156">
        <v>13547486</v>
      </c>
      <c r="N126" s="156">
        <v>194854.3</v>
      </c>
      <c r="O126" s="156">
        <v>0</v>
      </c>
      <c r="P126" s="156">
        <v>13544883</v>
      </c>
      <c r="Q126" s="156">
        <v>0</v>
      </c>
      <c r="R126" s="156">
        <v>0</v>
      </c>
      <c r="S126" s="156">
        <v>0</v>
      </c>
      <c r="T126" s="156">
        <v>0</v>
      </c>
      <c r="U126" s="156">
        <v>0</v>
      </c>
      <c r="V126" s="156">
        <v>0</v>
      </c>
      <c r="W126" s="156">
        <v>0</v>
      </c>
      <c r="X126" s="156">
        <v>0</v>
      </c>
      <c r="Y126" s="156">
        <v>0</v>
      </c>
      <c r="Z126" s="156">
        <v>0</v>
      </c>
      <c r="AA126" s="156">
        <v>0</v>
      </c>
      <c r="AB126" s="156">
        <v>0</v>
      </c>
      <c r="AC126" s="156">
        <v>0</v>
      </c>
      <c r="AD126" s="156">
        <v>0</v>
      </c>
      <c r="AE126" s="156">
        <v>0</v>
      </c>
      <c r="AF126" s="156">
        <v>13547486</v>
      </c>
      <c r="AG126" s="156">
        <v>13544883</v>
      </c>
      <c r="AH126" s="156">
        <v>-2602</v>
      </c>
      <c r="AI126" s="156">
        <v>13524204</v>
      </c>
      <c r="AJ126" s="3" t="s">
        <v>653</v>
      </c>
      <c r="AK126" s="4" t="s">
        <v>654</v>
      </c>
    </row>
    <row r="127" spans="1:37">
      <c r="A127" s="227">
        <v>5</v>
      </c>
      <c r="B127" s="228" t="s">
        <v>655</v>
      </c>
      <c r="C127" s="228">
        <v>44780715201</v>
      </c>
      <c r="D127" s="228" t="s">
        <v>656</v>
      </c>
      <c r="E127" s="228" t="s">
        <v>657</v>
      </c>
      <c r="F127" s="228" t="s">
        <v>514</v>
      </c>
      <c r="G127" s="228" t="s">
        <v>514</v>
      </c>
      <c r="H127" s="228" t="s">
        <v>514</v>
      </c>
      <c r="I127" s="228" t="s">
        <v>514</v>
      </c>
      <c r="J127" s="229">
        <v>44657</v>
      </c>
      <c r="K127" s="156">
        <v>973615</v>
      </c>
      <c r="L127" s="156">
        <v>973615</v>
      </c>
      <c r="M127" s="156">
        <v>939263</v>
      </c>
      <c r="N127" s="156">
        <v>0</v>
      </c>
      <c r="O127" s="156">
        <v>0</v>
      </c>
      <c r="P127" s="156">
        <v>939263</v>
      </c>
      <c r="Q127" s="156">
        <v>0</v>
      </c>
      <c r="R127" s="156">
        <v>0</v>
      </c>
      <c r="S127" s="156">
        <v>0</v>
      </c>
      <c r="T127" s="156">
        <v>0</v>
      </c>
      <c r="U127" s="156">
        <v>0</v>
      </c>
      <c r="V127" s="156">
        <v>0</v>
      </c>
      <c r="W127" s="156">
        <v>0</v>
      </c>
      <c r="X127" s="156">
        <v>0</v>
      </c>
      <c r="Y127" s="156">
        <v>0</v>
      </c>
      <c r="Z127" s="156">
        <v>0</v>
      </c>
      <c r="AA127" s="156">
        <v>0</v>
      </c>
      <c r="AB127" s="156">
        <v>0</v>
      </c>
      <c r="AC127" s="156">
        <v>0</v>
      </c>
      <c r="AD127" s="156">
        <v>0</v>
      </c>
      <c r="AE127" s="156">
        <v>0</v>
      </c>
      <c r="AF127" s="156">
        <v>939263</v>
      </c>
      <c r="AG127" s="156">
        <v>939263</v>
      </c>
      <c r="AH127" s="156">
        <v>0</v>
      </c>
      <c r="AI127" s="156">
        <v>1511250</v>
      </c>
      <c r="AJ127" s="3" t="s">
        <v>658</v>
      </c>
      <c r="AK127" s="4" t="s">
        <v>659</v>
      </c>
    </row>
    <row r="128" spans="1:37">
      <c r="A128" s="227">
        <v>5</v>
      </c>
      <c r="B128" s="228" t="s">
        <v>328</v>
      </c>
      <c r="C128" s="228">
        <v>43986415201</v>
      </c>
      <c r="D128" s="228" t="s">
        <v>651</v>
      </c>
      <c r="E128" s="228" t="s">
        <v>652</v>
      </c>
      <c r="F128" s="228" t="s">
        <v>514</v>
      </c>
      <c r="G128" s="228" t="s">
        <v>514</v>
      </c>
      <c r="H128" s="228" t="s">
        <v>514</v>
      </c>
      <c r="I128" s="228" t="s">
        <v>514</v>
      </c>
      <c r="J128" s="229">
        <v>45328</v>
      </c>
      <c r="K128" s="156">
        <v>3015224</v>
      </c>
      <c r="L128" s="156">
        <v>3086900</v>
      </c>
      <c r="M128" s="156">
        <v>3009526</v>
      </c>
      <c r="N128" s="156">
        <v>71675.77</v>
      </c>
      <c r="O128" s="156">
        <v>0</v>
      </c>
      <c r="P128" s="156">
        <v>3004683</v>
      </c>
      <c r="Q128" s="156">
        <v>0</v>
      </c>
      <c r="R128" s="156">
        <v>0</v>
      </c>
      <c r="S128" s="156">
        <v>0</v>
      </c>
      <c r="T128" s="156">
        <v>0</v>
      </c>
      <c r="U128" s="156">
        <v>0</v>
      </c>
      <c r="V128" s="156">
        <v>0</v>
      </c>
      <c r="W128" s="156">
        <v>0</v>
      </c>
      <c r="X128" s="156">
        <v>0</v>
      </c>
      <c r="Y128" s="156">
        <v>0</v>
      </c>
      <c r="Z128" s="156">
        <v>0</v>
      </c>
      <c r="AA128" s="156">
        <v>0</v>
      </c>
      <c r="AB128" s="156">
        <v>0</v>
      </c>
      <c r="AC128" s="156">
        <v>0</v>
      </c>
      <c r="AD128" s="156">
        <v>0</v>
      </c>
      <c r="AE128" s="156">
        <v>0</v>
      </c>
      <c r="AF128" s="156">
        <v>3009526</v>
      </c>
      <c r="AG128" s="156">
        <v>3004683</v>
      </c>
      <c r="AH128" s="156">
        <v>-4843</v>
      </c>
      <c r="AI128" s="156">
        <v>3337723</v>
      </c>
      <c r="AJ128" s="3"/>
      <c r="AK128" s="4"/>
    </row>
    <row r="129" spans="1:37" ht="23">
      <c r="A129" s="227">
        <v>5</v>
      </c>
      <c r="B129" s="228" t="s">
        <v>330</v>
      </c>
      <c r="C129" s="228">
        <v>24020045201</v>
      </c>
      <c r="D129" s="228" t="s">
        <v>660</v>
      </c>
      <c r="E129" s="228" t="s">
        <v>661</v>
      </c>
      <c r="F129" s="228" t="s">
        <v>514</v>
      </c>
      <c r="G129" s="228" t="s">
        <v>514</v>
      </c>
      <c r="H129" s="228" t="s">
        <v>514</v>
      </c>
      <c r="I129" s="228" t="s">
        <v>514</v>
      </c>
      <c r="J129" s="229">
        <v>43334</v>
      </c>
      <c r="K129" s="156">
        <v>253332000</v>
      </c>
      <c r="L129" s="156">
        <v>267516079</v>
      </c>
      <c r="M129" s="156">
        <v>275166241</v>
      </c>
      <c r="N129" s="156">
        <v>14184078.5</v>
      </c>
      <c r="O129" s="156">
        <v>25000</v>
      </c>
      <c r="P129" s="156">
        <v>276193366</v>
      </c>
      <c r="Q129" s="156">
        <v>0</v>
      </c>
      <c r="R129" s="156">
        <v>0</v>
      </c>
      <c r="S129" s="156">
        <v>0</v>
      </c>
      <c r="T129" s="156">
        <v>0</v>
      </c>
      <c r="U129" s="156">
        <v>0</v>
      </c>
      <c r="V129" s="156">
        <v>0</v>
      </c>
      <c r="W129" s="156">
        <v>0</v>
      </c>
      <c r="X129" s="156">
        <v>0</v>
      </c>
      <c r="Y129" s="156">
        <v>0</v>
      </c>
      <c r="Z129" s="156">
        <v>25000</v>
      </c>
      <c r="AA129" s="156">
        <v>0</v>
      </c>
      <c r="AB129" s="156">
        <v>0</v>
      </c>
      <c r="AC129" s="156">
        <v>0</v>
      </c>
      <c r="AD129" s="156">
        <v>25000</v>
      </c>
      <c r="AE129" s="156">
        <v>25000</v>
      </c>
      <c r="AF129" s="156">
        <v>275191241</v>
      </c>
      <c r="AG129" s="156">
        <v>276193366</v>
      </c>
      <c r="AH129" s="156">
        <v>1002125</v>
      </c>
      <c r="AI129" s="156">
        <v>283931078</v>
      </c>
      <c r="AJ129" s="3" t="s">
        <v>662</v>
      </c>
      <c r="AK129" s="4" t="s">
        <v>663</v>
      </c>
    </row>
    <row r="130" spans="1:37" ht="23">
      <c r="A130" s="227">
        <v>5</v>
      </c>
      <c r="B130" s="228" t="s">
        <v>332</v>
      </c>
      <c r="C130" s="228">
        <v>42955615201</v>
      </c>
      <c r="D130" s="228" t="s">
        <v>556</v>
      </c>
      <c r="E130" s="228" t="s">
        <v>557</v>
      </c>
      <c r="F130" s="228" t="s">
        <v>514</v>
      </c>
      <c r="G130" s="228" t="s">
        <v>514</v>
      </c>
      <c r="H130" s="228" t="s">
        <v>514</v>
      </c>
      <c r="I130" s="228" t="s">
        <v>514</v>
      </c>
      <c r="J130" s="229">
        <v>43915</v>
      </c>
      <c r="K130" s="156">
        <v>44888403</v>
      </c>
      <c r="L130" s="156">
        <v>47699589</v>
      </c>
      <c r="M130" s="156">
        <v>50521720</v>
      </c>
      <c r="N130" s="156">
        <v>2811185.71</v>
      </c>
      <c r="O130" s="156">
        <v>0</v>
      </c>
      <c r="P130" s="156">
        <v>50750843</v>
      </c>
      <c r="Q130" s="156">
        <v>0</v>
      </c>
      <c r="R130" s="156">
        <v>0</v>
      </c>
      <c r="S130" s="156">
        <v>0</v>
      </c>
      <c r="T130" s="156">
        <v>0</v>
      </c>
      <c r="U130" s="156">
        <v>0</v>
      </c>
      <c r="V130" s="156">
        <v>0</v>
      </c>
      <c r="W130" s="156">
        <v>0</v>
      </c>
      <c r="X130" s="156">
        <v>0</v>
      </c>
      <c r="Y130" s="156">
        <v>0</v>
      </c>
      <c r="Z130" s="156">
        <v>0</v>
      </c>
      <c r="AA130" s="156">
        <v>0</v>
      </c>
      <c r="AB130" s="156">
        <v>0</v>
      </c>
      <c r="AC130" s="156">
        <v>0</v>
      </c>
      <c r="AD130" s="156">
        <v>0</v>
      </c>
      <c r="AE130" s="156">
        <v>0</v>
      </c>
      <c r="AF130" s="156">
        <v>50521720</v>
      </c>
      <c r="AG130" s="156">
        <v>50750843</v>
      </c>
      <c r="AH130" s="156">
        <v>229122</v>
      </c>
      <c r="AI130" s="156">
        <v>37019155</v>
      </c>
      <c r="AJ130" s="3"/>
      <c r="AK130" s="4"/>
    </row>
    <row r="131" spans="1:37">
      <c r="A131" s="227">
        <v>5</v>
      </c>
      <c r="B131" s="228" t="s">
        <v>334</v>
      </c>
      <c r="C131" s="228">
        <v>43763415201</v>
      </c>
      <c r="D131" s="228" t="s">
        <v>664</v>
      </c>
      <c r="E131" s="228" t="s">
        <v>665</v>
      </c>
      <c r="F131" s="228" t="s">
        <v>514</v>
      </c>
      <c r="G131" s="228" t="s">
        <v>514</v>
      </c>
      <c r="H131" s="228" t="s">
        <v>514</v>
      </c>
      <c r="I131" s="228" t="s">
        <v>514</v>
      </c>
      <c r="J131" s="229">
        <v>44314</v>
      </c>
      <c r="K131" s="156">
        <v>11250000</v>
      </c>
      <c r="L131" s="156">
        <v>12978309</v>
      </c>
      <c r="M131" s="156">
        <v>13223828</v>
      </c>
      <c r="N131" s="156">
        <v>1728309.11</v>
      </c>
      <c r="O131" s="156">
        <v>0</v>
      </c>
      <c r="P131" s="156">
        <v>13379283</v>
      </c>
      <c r="Q131" s="156">
        <v>0</v>
      </c>
      <c r="R131" s="156">
        <v>0</v>
      </c>
      <c r="S131" s="156">
        <v>0</v>
      </c>
      <c r="T131" s="156">
        <v>0</v>
      </c>
      <c r="U131" s="156">
        <v>0</v>
      </c>
      <c r="V131" s="156">
        <v>0</v>
      </c>
      <c r="W131" s="156">
        <v>0</v>
      </c>
      <c r="X131" s="156">
        <v>0</v>
      </c>
      <c r="Y131" s="156">
        <v>0</v>
      </c>
      <c r="Z131" s="156">
        <v>0</v>
      </c>
      <c r="AA131" s="156">
        <v>0</v>
      </c>
      <c r="AB131" s="156">
        <v>0</v>
      </c>
      <c r="AC131" s="156">
        <v>0</v>
      </c>
      <c r="AD131" s="156">
        <v>0</v>
      </c>
      <c r="AE131" s="156">
        <v>0</v>
      </c>
      <c r="AF131" s="156">
        <v>13223828</v>
      </c>
      <c r="AG131" s="156">
        <v>13379283</v>
      </c>
      <c r="AH131" s="156">
        <v>155455</v>
      </c>
      <c r="AI131" s="156">
        <v>10799983</v>
      </c>
      <c r="AJ131" s="3"/>
      <c r="AK131" s="4"/>
    </row>
    <row r="132" spans="1:37">
      <c r="A132" s="227">
        <v>5</v>
      </c>
      <c r="B132" s="228" t="s">
        <v>336</v>
      </c>
      <c r="C132" s="228">
        <v>43366115201</v>
      </c>
      <c r="D132" s="228" t="s">
        <v>532</v>
      </c>
      <c r="E132" s="228" t="s">
        <v>533</v>
      </c>
      <c r="F132" s="228" t="s">
        <v>514</v>
      </c>
      <c r="G132" s="228" t="s">
        <v>514</v>
      </c>
      <c r="H132" s="228" t="s">
        <v>514</v>
      </c>
      <c r="I132" s="228" t="s">
        <v>514</v>
      </c>
      <c r="J132" s="229">
        <v>44706</v>
      </c>
      <c r="K132" s="156">
        <v>6696978</v>
      </c>
      <c r="L132" s="156">
        <v>7142732</v>
      </c>
      <c r="M132" s="156">
        <v>7032054</v>
      </c>
      <c r="N132" s="156">
        <v>445754.9</v>
      </c>
      <c r="O132" s="156">
        <v>0</v>
      </c>
      <c r="P132" s="156">
        <v>7032054</v>
      </c>
      <c r="Q132" s="156">
        <v>0</v>
      </c>
      <c r="R132" s="156">
        <v>0</v>
      </c>
      <c r="S132" s="156">
        <v>0</v>
      </c>
      <c r="T132" s="156">
        <v>0</v>
      </c>
      <c r="U132" s="156">
        <v>0</v>
      </c>
      <c r="V132" s="156">
        <v>0</v>
      </c>
      <c r="W132" s="156">
        <v>0</v>
      </c>
      <c r="X132" s="156">
        <v>0</v>
      </c>
      <c r="Y132" s="156">
        <v>0</v>
      </c>
      <c r="Z132" s="156">
        <v>0</v>
      </c>
      <c r="AA132" s="156">
        <v>0</v>
      </c>
      <c r="AB132" s="156">
        <v>0</v>
      </c>
      <c r="AC132" s="156">
        <v>0</v>
      </c>
      <c r="AD132" s="156">
        <v>0</v>
      </c>
      <c r="AE132" s="156">
        <v>0</v>
      </c>
      <c r="AF132" s="156">
        <v>7032054</v>
      </c>
      <c r="AG132" s="156">
        <v>7032054</v>
      </c>
      <c r="AH132" s="156">
        <v>0</v>
      </c>
      <c r="AI132" s="156">
        <v>5918166</v>
      </c>
      <c r="AJ132" s="3"/>
      <c r="AK132" s="4"/>
    </row>
    <row r="133" spans="1:37">
      <c r="A133" s="227">
        <v>5</v>
      </c>
      <c r="B133" s="228" t="s">
        <v>338</v>
      </c>
      <c r="C133" s="228">
        <v>44586715201</v>
      </c>
      <c r="D133" s="228" t="s">
        <v>616</v>
      </c>
      <c r="E133" s="228" t="s">
        <v>617</v>
      </c>
      <c r="F133" s="228" t="s">
        <v>514</v>
      </c>
      <c r="G133" s="228" t="s">
        <v>514</v>
      </c>
      <c r="H133" s="228" t="s">
        <v>514</v>
      </c>
      <c r="I133" s="228" t="s">
        <v>514</v>
      </c>
      <c r="J133" s="229">
        <v>45042</v>
      </c>
      <c r="K133" s="156">
        <v>3865830</v>
      </c>
      <c r="L133" s="156">
        <v>3991018</v>
      </c>
      <c r="M133" s="156">
        <v>3937381</v>
      </c>
      <c r="N133" s="156">
        <v>125187.71</v>
      </c>
      <c r="O133" s="156">
        <v>0</v>
      </c>
      <c r="P133" s="156">
        <v>3936003</v>
      </c>
      <c r="Q133" s="156">
        <v>0</v>
      </c>
      <c r="R133" s="156">
        <v>0</v>
      </c>
      <c r="S133" s="156">
        <v>0</v>
      </c>
      <c r="T133" s="156">
        <v>0</v>
      </c>
      <c r="U133" s="156">
        <v>0</v>
      </c>
      <c r="V133" s="156">
        <v>0</v>
      </c>
      <c r="W133" s="156">
        <v>0</v>
      </c>
      <c r="X133" s="156">
        <v>0</v>
      </c>
      <c r="Y133" s="156">
        <v>0</v>
      </c>
      <c r="Z133" s="156">
        <v>0</v>
      </c>
      <c r="AA133" s="156">
        <v>0</v>
      </c>
      <c r="AB133" s="156">
        <v>0</v>
      </c>
      <c r="AC133" s="156">
        <v>0</v>
      </c>
      <c r="AD133" s="156">
        <v>0</v>
      </c>
      <c r="AE133" s="156">
        <v>0</v>
      </c>
      <c r="AF133" s="156">
        <v>3937381</v>
      </c>
      <c r="AG133" s="156">
        <v>3936003</v>
      </c>
      <c r="AH133" s="156">
        <v>-1378</v>
      </c>
      <c r="AI133" s="156">
        <v>3318269</v>
      </c>
      <c r="AJ133" s="3"/>
      <c r="AK133" s="4"/>
    </row>
    <row r="134" spans="1:37">
      <c r="A134" s="227">
        <v>5</v>
      </c>
      <c r="B134" s="228" t="s">
        <v>340</v>
      </c>
      <c r="C134" s="228">
        <v>44114515201</v>
      </c>
      <c r="D134" s="228" t="s">
        <v>521</v>
      </c>
      <c r="E134" s="228" t="s">
        <v>522</v>
      </c>
      <c r="F134" s="228" t="s">
        <v>514</v>
      </c>
      <c r="G134" s="228" t="s">
        <v>514</v>
      </c>
      <c r="H134" s="228" t="s">
        <v>514</v>
      </c>
      <c r="I134" s="228" t="s">
        <v>514</v>
      </c>
      <c r="J134" s="229">
        <v>45091</v>
      </c>
      <c r="K134" s="156">
        <v>9020145</v>
      </c>
      <c r="L134" s="156">
        <v>9091224</v>
      </c>
      <c r="M134" s="156">
        <v>9371724</v>
      </c>
      <c r="N134" s="156">
        <v>71078.78</v>
      </c>
      <c r="O134" s="156">
        <v>0</v>
      </c>
      <c r="P134" s="156">
        <v>9370672</v>
      </c>
      <c r="Q134" s="156">
        <v>0</v>
      </c>
      <c r="R134" s="156">
        <v>0</v>
      </c>
      <c r="S134" s="156">
        <v>0</v>
      </c>
      <c r="T134" s="156">
        <v>0</v>
      </c>
      <c r="U134" s="156">
        <v>0</v>
      </c>
      <c r="V134" s="156">
        <v>0</v>
      </c>
      <c r="W134" s="156">
        <v>0</v>
      </c>
      <c r="X134" s="156">
        <v>0</v>
      </c>
      <c r="Y134" s="156">
        <v>0</v>
      </c>
      <c r="Z134" s="156">
        <v>0</v>
      </c>
      <c r="AA134" s="156">
        <v>0</v>
      </c>
      <c r="AB134" s="156">
        <v>0</v>
      </c>
      <c r="AC134" s="156">
        <v>0</v>
      </c>
      <c r="AD134" s="156">
        <v>0</v>
      </c>
      <c r="AE134" s="156">
        <v>0</v>
      </c>
      <c r="AF134" s="156">
        <v>9371724</v>
      </c>
      <c r="AG134" s="156">
        <v>9370672</v>
      </c>
      <c r="AH134" s="156">
        <v>-1051</v>
      </c>
      <c r="AI134" s="156">
        <v>8000814</v>
      </c>
      <c r="AJ134" s="3"/>
      <c r="AK134" s="4"/>
    </row>
    <row r="135" spans="1:37">
      <c r="A135" s="227">
        <v>5</v>
      </c>
      <c r="B135" s="228" t="s">
        <v>342</v>
      </c>
      <c r="C135" s="228">
        <v>44042425201</v>
      </c>
      <c r="D135" s="228" t="s">
        <v>666</v>
      </c>
      <c r="E135" s="228" t="s">
        <v>667</v>
      </c>
      <c r="F135" s="228" t="s">
        <v>514</v>
      </c>
      <c r="G135" s="228" t="s">
        <v>514</v>
      </c>
      <c r="H135" s="228" t="s">
        <v>514</v>
      </c>
      <c r="I135" s="228" t="s">
        <v>514</v>
      </c>
      <c r="J135" s="229">
        <v>44951</v>
      </c>
      <c r="K135" s="156">
        <v>22896706</v>
      </c>
      <c r="L135" s="156">
        <v>23663870</v>
      </c>
      <c r="M135" s="156">
        <v>23767312</v>
      </c>
      <c r="N135" s="156">
        <v>767163.74</v>
      </c>
      <c r="O135" s="156">
        <v>0</v>
      </c>
      <c r="P135" s="156">
        <v>22940754</v>
      </c>
      <c r="Q135" s="156">
        <v>0</v>
      </c>
      <c r="R135" s="156">
        <v>0</v>
      </c>
      <c r="S135" s="156">
        <v>0</v>
      </c>
      <c r="T135" s="156">
        <v>0</v>
      </c>
      <c r="U135" s="156">
        <v>0</v>
      </c>
      <c r="V135" s="156">
        <v>0</v>
      </c>
      <c r="W135" s="156">
        <v>0</v>
      </c>
      <c r="X135" s="156">
        <v>0</v>
      </c>
      <c r="Y135" s="156">
        <v>0</v>
      </c>
      <c r="Z135" s="156">
        <v>0</v>
      </c>
      <c r="AA135" s="156">
        <v>0</v>
      </c>
      <c r="AB135" s="156">
        <v>0</v>
      </c>
      <c r="AC135" s="156">
        <v>0</v>
      </c>
      <c r="AD135" s="156">
        <v>0</v>
      </c>
      <c r="AE135" s="156">
        <v>0</v>
      </c>
      <c r="AF135" s="156">
        <v>23767312</v>
      </c>
      <c r="AG135" s="156">
        <v>22940754</v>
      </c>
      <c r="AH135" s="156">
        <v>-826558</v>
      </c>
      <c r="AI135" s="156">
        <v>28387050</v>
      </c>
      <c r="AJ135" s="3" t="s">
        <v>668</v>
      </c>
      <c r="AK135" s="4" t="s">
        <v>669</v>
      </c>
    </row>
    <row r="136" spans="1:37">
      <c r="A136" s="227">
        <v>5</v>
      </c>
      <c r="B136" s="228" t="s">
        <v>477</v>
      </c>
      <c r="C136" s="228">
        <v>44569215201</v>
      </c>
      <c r="D136" s="228" t="s">
        <v>564</v>
      </c>
      <c r="E136" s="228" t="s">
        <v>565</v>
      </c>
      <c r="F136" s="228" t="s">
        <v>514</v>
      </c>
      <c r="G136" s="228" t="s">
        <v>514</v>
      </c>
      <c r="H136" s="228" t="s">
        <v>514</v>
      </c>
      <c r="I136" s="228" t="s">
        <v>514</v>
      </c>
      <c r="J136" s="229">
        <v>44951</v>
      </c>
      <c r="K136" s="156">
        <v>1617324</v>
      </c>
      <c r="L136" s="156">
        <v>1637324</v>
      </c>
      <c r="M136" s="156">
        <v>1467772</v>
      </c>
      <c r="N136" s="156">
        <v>20000</v>
      </c>
      <c r="O136" s="156">
        <v>0</v>
      </c>
      <c r="P136" s="156">
        <v>1467140</v>
      </c>
      <c r="Q136" s="156">
        <v>0</v>
      </c>
      <c r="R136" s="156">
        <v>0</v>
      </c>
      <c r="S136" s="156">
        <v>0</v>
      </c>
      <c r="T136" s="156">
        <v>0</v>
      </c>
      <c r="U136" s="156">
        <v>0</v>
      </c>
      <c r="V136" s="156">
        <v>0</v>
      </c>
      <c r="W136" s="156">
        <v>0</v>
      </c>
      <c r="X136" s="156">
        <v>0</v>
      </c>
      <c r="Y136" s="156">
        <v>0</v>
      </c>
      <c r="Z136" s="156">
        <v>0</v>
      </c>
      <c r="AA136" s="156">
        <v>0</v>
      </c>
      <c r="AB136" s="156">
        <v>0</v>
      </c>
      <c r="AC136" s="156">
        <v>0</v>
      </c>
      <c r="AD136" s="156">
        <v>0</v>
      </c>
      <c r="AE136" s="156">
        <v>0</v>
      </c>
      <c r="AF136" s="156">
        <v>1467772</v>
      </c>
      <c r="AG136" s="156">
        <v>1467140</v>
      </c>
      <c r="AH136" s="156">
        <v>-632</v>
      </c>
      <c r="AI136" s="156">
        <v>1625739</v>
      </c>
      <c r="AJ136" s="3"/>
      <c r="AK136" s="4"/>
    </row>
    <row r="137" spans="1:37">
      <c r="A137" s="227">
        <v>5</v>
      </c>
      <c r="B137" s="228" t="s">
        <v>344</v>
      </c>
      <c r="C137" s="228">
        <v>44521715201</v>
      </c>
      <c r="D137" s="228" t="s">
        <v>532</v>
      </c>
      <c r="E137" s="228" t="s">
        <v>533</v>
      </c>
      <c r="F137" s="228" t="s">
        <v>514</v>
      </c>
      <c r="G137" s="228" t="s">
        <v>514</v>
      </c>
      <c r="H137" s="228" t="s">
        <v>514</v>
      </c>
      <c r="I137" s="228" t="s">
        <v>514</v>
      </c>
      <c r="J137" s="229">
        <v>45091</v>
      </c>
      <c r="K137" s="156">
        <v>10986719</v>
      </c>
      <c r="L137" s="156">
        <v>11011859</v>
      </c>
      <c r="M137" s="156">
        <v>11062198</v>
      </c>
      <c r="N137" s="156">
        <v>25139.3</v>
      </c>
      <c r="O137" s="156">
        <v>0</v>
      </c>
      <c r="P137" s="156">
        <v>11057841</v>
      </c>
      <c r="Q137" s="156">
        <v>0</v>
      </c>
      <c r="R137" s="156">
        <v>0</v>
      </c>
      <c r="S137" s="156">
        <v>0</v>
      </c>
      <c r="T137" s="156">
        <v>0</v>
      </c>
      <c r="U137" s="156">
        <v>0</v>
      </c>
      <c r="V137" s="156">
        <v>0</v>
      </c>
      <c r="W137" s="156">
        <v>0</v>
      </c>
      <c r="X137" s="156">
        <v>0</v>
      </c>
      <c r="Y137" s="156">
        <v>0</v>
      </c>
      <c r="Z137" s="156">
        <v>0</v>
      </c>
      <c r="AA137" s="156">
        <v>0</v>
      </c>
      <c r="AB137" s="156">
        <v>0</v>
      </c>
      <c r="AC137" s="156">
        <v>0</v>
      </c>
      <c r="AD137" s="156">
        <v>0</v>
      </c>
      <c r="AE137" s="156">
        <v>0</v>
      </c>
      <c r="AF137" s="156">
        <v>11062198</v>
      </c>
      <c r="AG137" s="156">
        <v>11057841</v>
      </c>
      <c r="AH137" s="156">
        <v>-4358</v>
      </c>
      <c r="AI137" s="156">
        <v>14985674</v>
      </c>
      <c r="AJ137" s="3"/>
      <c r="AK137" s="4"/>
    </row>
    <row r="138" spans="1:37" ht="23">
      <c r="A138" s="227">
        <v>5</v>
      </c>
      <c r="B138" s="228" t="s">
        <v>346</v>
      </c>
      <c r="C138" s="228">
        <v>43547125201</v>
      </c>
      <c r="D138" s="228" t="s">
        <v>622</v>
      </c>
      <c r="E138" s="228" t="s">
        <v>623</v>
      </c>
      <c r="F138" s="228" t="s">
        <v>514</v>
      </c>
      <c r="G138" s="228" t="s">
        <v>514</v>
      </c>
      <c r="H138" s="228" t="s">
        <v>514</v>
      </c>
      <c r="I138" s="228" t="s">
        <v>514</v>
      </c>
      <c r="J138" s="229">
        <v>45070</v>
      </c>
      <c r="K138" s="156">
        <v>8448064</v>
      </c>
      <c r="L138" s="156">
        <v>8800372</v>
      </c>
      <c r="M138" s="156">
        <v>8800513</v>
      </c>
      <c r="N138" s="156">
        <v>352307.8</v>
      </c>
      <c r="O138" s="156">
        <v>0</v>
      </c>
      <c r="P138" s="156">
        <v>8801368</v>
      </c>
      <c r="Q138" s="156">
        <v>0</v>
      </c>
      <c r="R138" s="156">
        <v>0</v>
      </c>
      <c r="S138" s="156">
        <v>0</v>
      </c>
      <c r="T138" s="156">
        <v>0</v>
      </c>
      <c r="U138" s="156">
        <v>0</v>
      </c>
      <c r="V138" s="156">
        <v>0</v>
      </c>
      <c r="W138" s="156">
        <v>0</v>
      </c>
      <c r="X138" s="156">
        <v>0</v>
      </c>
      <c r="Y138" s="156">
        <v>0</v>
      </c>
      <c r="Z138" s="156">
        <v>0</v>
      </c>
      <c r="AA138" s="156">
        <v>0</v>
      </c>
      <c r="AB138" s="156">
        <v>0</v>
      </c>
      <c r="AC138" s="156">
        <v>0</v>
      </c>
      <c r="AD138" s="156">
        <v>0</v>
      </c>
      <c r="AE138" s="156">
        <v>0</v>
      </c>
      <c r="AF138" s="156">
        <v>8800513</v>
      </c>
      <c r="AG138" s="156">
        <v>8801368</v>
      </c>
      <c r="AH138" s="156">
        <v>855</v>
      </c>
      <c r="AI138" s="156">
        <v>8153515</v>
      </c>
      <c r="AJ138" s="3"/>
      <c r="AK138" s="4"/>
    </row>
    <row r="139" spans="1:37">
      <c r="A139" s="227">
        <v>5</v>
      </c>
      <c r="B139" s="228" t="s">
        <v>348</v>
      </c>
      <c r="C139" s="228">
        <v>24259285201</v>
      </c>
      <c r="D139" s="228" t="s">
        <v>521</v>
      </c>
      <c r="E139" s="228" t="s">
        <v>522</v>
      </c>
      <c r="F139" s="228" t="s">
        <v>514</v>
      </c>
      <c r="G139" s="228" t="s">
        <v>514</v>
      </c>
      <c r="H139" s="228" t="s">
        <v>514</v>
      </c>
      <c r="I139" s="228" t="s">
        <v>514</v>
      </c>
      <c r="J139" s="229">
        <v>45091</v>
      </c>
      <c r="K139" s="156">
        <v>8347803</v>
      </c>
      <c r="L139" s="156">
        <v>8496009</v>
      </c>
      <c r="M139" s="156">
        <v>8830863</v>
      </c>
      <c r="N139" s="156">
        <v>148205.6</v>
      </c>
      <c r="O139" s="156">
        <v>0</v>
      </c>
      <c r="P139" s="156">
        <v>8830373</v>
      </c>
      <c r="Q139" s="156">
        <v>0</v>
      </c>
      <c r="R139" s="156">
        <v>0</v>
      </c>
      <c r="S139" s="156">
        <v>0</v>
      </c>
      <c r="T139" s="156">
        <v>0</v>
      </c>
      <c r="U139" s="156">
        <v>0</v>
      </c>
      <c r="V139" s="156">
        <v>0</v>
      </c>
      <c r="W139" s="156">
        <v>0</v>
      </c>
      <c r="X139" s="156">
        <v>0</v>
      </c>
      <c r="Y139" s="156">
        <v>0</v>
      </c>
      <c r="Z139" s="156">
        <v>0</v>
      </c>
      <c r="AA139" s="156">
        <v>0</v>
      </c>
      <c r="AB139" s="156">
        <v>0</v>
      </c>
      <c r="AC139" s="156">
        <v>0</v>
      </c>
      <c r="AD139" s="156">
        <v>0</v>
      </c>
      <c r="AE139" s="156">
        <v>0</v>
      </c>
      <c r="AF139" s="156">
        <v>8830863</v>
      </c>
      <c r="AG139" s="156">
        <v>8830373</v>
      </c>
      <c r="AH139" s="156">
        <v>-490</v>
      </c>
      <c r="AI139" s="156">
        <v>8013785</v>
      </c>
      <c r="AJ139" s="3"/>
      <c r="AK139" s="4"/>
    </row>
    <row r="140" spans="1:37">
      <c r="A140" s="227">
        <v>5</v>
      </c>
      <c r="B140" s="228" t="s">
        <v>350</v>
      </c>
      <c r="C140" s="228">
        <v>44571615201</v>
      </c>
      <c r="D140" s="228" t="s">
        <v>664</v>
      </c>
      <c r="E140" s="228" t="s">
        <v>665</v>
      </c>
      <c r="F140" s="228" t="s">
        <v>514</v>
      </c>
      <c r="G140" s="228" t="s">
        <v>514</v>
      </c>
      <c r="H140" s="228" t="s">
        <v>514</v>
      </c>
      <c r="I140" s="228" t="s">
        <v>514</v>
      </c>
      <c r="J140" s="229">
        <v>45224</v>
      </c>
      <c r="K140" s="156">
        <v>7000000</v>
      </c>
      <c r="L140" s="156">
        <v>7423497</v>
      </c>
      <c r="M140" s="156">
        <v>7482575</v>
      </c>
      <c r="N140" s="156">
        <v>423497.41</v>
      </c>
      <c r="O140" s="156">
        <v>0</v>
      </c>
      <c r="P140" s="156">
        <v>7448919</v>
      </c>
      <c r="Q140" s="156">
        <v>0</v>
      </c>
      <c r="R140" s="156">
        <v>0</v>
      </c>
      <c r="S140" s="156">
        <v>0</v>
      </c>
      <c r="T140" s="156">
        <v>0</v>
      </c>
      <c r="U140" s="156">
        <v>0</v>
      </c>
      <c r="V140" s="156">
        <v>0</v>
      </c>
      <c r="W140" s="156">
        <v>0</v>
      </c>
      <c r="X140" s="156">
        <v>0</v>
      </c>
      <c r="Y140" s="156">
        <v>0</v>
      </c>
      <c r="Z140" s="156">
        <v>0</v>
      </c>
      <c r="AA140" s="156">
        <v>0</v>
      </c>
      <c r="AB140" s="156">
        <v>0</v>
      </c>
      <c r="AC140" s="156">
        <v>0</v>
      </c>
      <c r="AD140" s="156">
        <v>0</v>
      </c>
      <c r="AE140" s="156">
        <v>0</v>
      </c>
      <c r="AF140" s="156">
        <v>7482575</v>
      </c>
      <c r="AG140" s="156">
        <v>7448919</v>
      </c>
      <c r="AH140" s="156">
        <v>-33657</v>
      </c>
      <c r="AI140" s="156">
        <v>8074701</v>
      </c>
      <c r="AJ140" s="3"/>
      <c r="AK140" s="4"/>
    </row>
    <row r="141" spans="1:37">
      <c r="A141" s="227">
        <v>5</v>
      </c>
      <c r="B141" s="228" t="s">
        <v>352</v>
      </c>
      <c r="C141" s="228">
        <v>44585515201</v>
      </c>
      <c r="D141" s="228" t="s">
        <v>651</v>
      </c>
      <c r="E141" s="228" t="s">
        <v>652</v>
      </c>
      <c r="F141" s="228" t="s">
        <v>514</v>
      </c>
      <c r="G141" s="228" t="s">
        <v>514</v>
      </c>
      <c r="H141" s="228" t="s">
        <v>514</v>
      </c>
      <c r="I141" s="228" t="s">
        <v>514</v>
      </c>
      <c r="J141" s="229">
        <v>45133</v>
      </c>
      <c r="K141" s="156">
        <v>3679712</v>
      </c>
      <c r="L141" s="156">
        <v>3851805</v>
      </c>
      <c r="M141" s="156">
        <v>3808215</v>
      </c>
      <c r="N141" s="156">
        <v>172092.45</v>
      </c>
      <c r="O141" s="156">
        <v>0</v>
      </c>
      <c r="P141" s="156">
        <v>3808146</v>
      </c>
      <c r="Q141" s="156">
        <v>0</v>
      </c>
      <c r="R141" s="156">
        <v>0</v>
      </c>
      <c r="S141" s="156">
        <v>0</v>
      </c>
      <c r="T141" s="156">
        <v>0</v>
      </c>
      <c r="U141" s="156">
        <v>0</v>
      </c>
      <c r="V141" s="156">
        <v>0</v>
      </c>
      <c r="W141" s="156">
        <v>0</v>
      </c>
      <c r="X141" s="156">
        <v>0</v>
      </c>
      <c r="Y141" s="156">
        <v>0</v>
      </c>
      <c r="Z141" s="156">
        <v>0</v>
      </c>
      <c r="AA141" s="156">
        <v>0</v>
      </c>
      <c r="AB141" s="156">
        <v>0</v>
      </c>
      <c r="AC141" s="156">
        <v>0</v>
      </c>
      <c r="AD141" s="156">
        <v>0</v>
      </c>
      <c r="AE141" s="156">
        <v>0</v>
      </c>
      <c r="AF141" s="156">
        <v>3808215</v>
      </c>
      <c r="AG141" s="156">
        <v>3808146</v>
      </c>
      <c r="AH141" s="156">
        <v>-69</v>
      </c>
      <c r="AI141" s="156">
        <v>2818722</v>
      </c>
      <c r="AJ141" s="3"/>
      <c r="AK141" s="4"/>
    </row>
    <row r="142" spans="1:37">
      <c r="A142" s="227">
        <v>5</v>
      </c>
      <c r="B142" s="228" t="s">
        <v>354</v>
      </c>
      <c r="C142" s="228">
        <v>44709215201</v>
      </c>
      <c r="D142" s="228" t="s">
        <v>670</v>
      </c>
      <c r="E142" s="228" t="s">
        <v>671</v>
      </c>
      <c r="F142" s="228" t="s">
        <v>514</v>
      </c>
      <c r="G142" s="228" t="s">
        <v>514</v>
      </c>
      <c r="H142" s="228" t="s">
        <v>514</v>
      </c>
      <c r="I142" s="228" t="s">
        <v>514</v>
      </c>
      <c r="J142" s="229">
        <v>45196</v>
      </c>
      <c r="K142" s="156">
        <v>3271306</v>
      </c>
      <c r="L142" s="156">
        <v>3287930</v>
      </c>
      <c r="M142" s="156">
        <v>3244926</v>
      </c>
      <c r="N142" s="156">
        <v>16623.23</v>
      </c>
      <c r="O142" s="156">
        <v>0</v>
      </c>
      <c r="P142" s="156">
        <v>3224506</v>
      </c>
      <c r="Q142" s="156">
        <v>0</v>
      </c>
      <c r="R142" s="156">
        <v>0</v>
      </c>
      <c r="S142" s="156">
        <v>0</v>
      </c>
      <c r="T142" s="156">
        <v>0</v>
      </c>
      <c r="U142" s="156">
        <v>0</v>
      </c>
      <c r="V142" s="156">
        <v>0</v>
      </c>
      <c r="W142" s="156">
        <v>0</v>
      </c>
      <c r="X142" s="156">
        <v>0</v>
      </c>
      <c r="Y142" s="156">
        <v>0</v>
      </c>
      <c r="Z142" s="156">
        <v>0</v>
      </c>
      <c r="AA142" s="156">
        <v>0</v>
      </c>
      <c r="AB142" s="156">
        <v>0</v>
      </c>
      <c r="AC142" s="156">
        <v>0</v>
      </c>
      <c r="AD142" s="156">
        <v>0</v>
      </c>
      <c r="AE142" s="156">
        <v>0</v>
      </c>
      <c r="AF142" s="156">
        <v>3244926</v>
      </c>
      <c r="AG142" s="156">
        <v>3224506</v>
      </c>
      <c r="AH142" s="156">
        <v>-20420</v>
      </c>
      <c r="AI142" s="156">
        <v>4597691</v>
      </c>
      <c r="AJ142" s="3"/>
      <c r="AK142" s="4"/>
    </row>
    <row r="143" spans="1:37">
      <c r="A143" s="227">
        <v>5</v>
      </c>
      <c r="B143" s="228" t="s">
        <v>356</v>
      </c>
      <c r="C143" s="228">
        <v>44709815201</v>
      </c>
      <c r="D143" s="228" t="s">
        <v>544</v>
      </c>
      <c r="E143" s="228" t="s">
        <v>545</v>
      </c>
      <c r="F143" s="228" t="s">
        <v>514</v>
      </c>
      <c r="G143" s="228" t="s">
        <v>514</v>
      </c>
      <c r="H143" s="228" t="s">
        <v>514</v>
      </c>
      <c r="I143" s="228" t="s">
        <v>514</v>
      </c>
      <c r="J143" s="229">
        <v>45196</v>
      </c>
      <c r="K143" s="156">
        <v>9892142</v>
      </c>
      <c r="L143" s="156">
        <v>9938977</v>
      </c>
      <c r="M143" s="156">
        <v>10455307</v>
      </c>
      <c r="N143" s="156">
        <v>46835.26</v>
      </c>
      <c r="O143" s="156">
        <v>0</v>
      </c>
      <c r="P143" s="156">
        <v>10397121</v>
      </c>
      <c r="Q143" s="156">
        <v>0</v>
      </c>
      <c r="R143" s="156">
        <v>0</v>
      </c>
      <c r="S143" s="156">
        <v>0</v>
      </c>
      <c r="T143" s="156">
        <v>0</v>
      </c>
      <c r="U143" s="156">
        <v>0</v>
      </c>
      <c r="V143" s="156">
        <v>0</v>
      </c>
      <c r="W143" s="156">
        <v>0</v>
      </c>
      <c r="X143" s="156">
        <v>0</v>
      </c>
      <c r="Y143" s="156">
        <v>0</v>
      </c>
      <c r="Z143" s="156">
        <v>0</v>
      </c>
      <c r="AA143" s="156">
        <v>0</v>
      </c>
      <c r="AB143" s="156">
        <v>0</v>
      </c>
      <c r="AC143" s="156">
        <v>0</v>
      </c>
      <c r="AD143" s="156">
        <v>0</v>
      </c>
      <c r="AE143" s="156">
        <v>0</v>
      </c>
      <c r="AF143" s="156">
        <v>10455307</v>
      </c>
      <c r="AG143" s="156">
        <v>10397121</v>
      </c>
      <c r="AH143" s="156">
        <v>-58186</v>
      </c>
      <c r="AI143" s="156">
        <v>11922850</v>
      </c>
      <c r="AJ143" s="3"/>
      <c r="AK143" s="4"/>
    </row>
    <row r="144" spans="1:37">
      <c r="A144" s="227">
        <v>5</v>
      </c>
      <c r="B144" s="228" t="s">
        <v>358</v>
      </c>
      <c r="C144" s="228">
        <v>43915615201</v>
      </c>
      <c r="D144" s="228" t="s">
        <v>651</v>
      </c>
      <c r="E144" s="228" t="s">
        <v>652</v>
      </c>
      <c r="F144" s="228" t="s">
        <v>514</v>
      </c>
      <c r="G144" s="228" t="s">
        <v>514</v>
      </c>
      <c r="H144" s="228" t="s">
        <v>514</v>
      </c>
      <c r="I144" s="228" t="s">
        <v>514</v>
      </c>
      <c r="J144" s="229">
        <v>45196</v>
      </c>
      <c r="K144" s="156">
        <v>19059007</v>
      </c>
      <c r="L144" s="156">
        <v>19456279</v>
      </c>
      <c r="M144" s="156">
        <v>20132774</v>
      </c>
      <c r="N144" s="156">
        <v>397272.41</v>
      </c>
      <c r="O144" s="156">
        <v>0</v>
      </c>
      <c r="P144" s="156">
        <v>20058365</v>
      </c>
      <c r="Q144" s="156">
        <v>0</v>
      </c>
      <c r="R144" s="156">
        <v>0</v>
      </c>
      <c r="S144" s="156">
        <v>0</v>
      </c>
      <c r="T144" s="156">
        <v>0</v>
      </c>
      <c r="U144" s="156">
        <v>0</v>
      </c>
      <c r="V144" s="156">
        <v>0</v>
      </c>
      <c r="W144" s="156">
        <v>0</v>
      </c>
      <c r="X144" s="156">
        <v>0</v>
      </c>
      <c r="Y144" s="156">
        <v>0</v>
      </c>
      <c r="Z144" s="156">
        <v>0</v>
      </c>
      <c r="AA144" s="156">
        <v>0</v>
      </c>
      <c r="AB144" s="156">
        <v>0</v>
      </c>
      <c r="AC144" s="156">
        <v>0</v>
      </c>
      <c r="AD144" s="156">
        <v>0</v>
      </c>
      <c r="AE144" s="156">
        <v>0</v>
      </c>
      <c r="AF144" s="156">
        <v>20132774</v>
      </c>
      <c r="AG144" s="156">
        <v>20058365</v>
      </c>
      <c r="AH144" s="156">
        <v>-74410</v>
      </c>
      <c r="AI144" s="156">
        <v>20470643</v>
      </c>
      <c r="AJ144" s="3"/>
      <c r="AK144" s="4"/>
    </row>
    <row r="145" spans="1:37">
      <c r="A145" s="227">
        <v>5</v>
      </c>
      <c r="B145" s="228" t="s">
        <v>360</v>
      </c>
      <c r="C145" s="228">
        <v>43233215201</v>
      </c>
      <c r="D145" s="228" t="s">
        <v>532</v>
      </c>
      <c r="E145" s="228" t="s">
        <v>533</v>
      </c>
      <c r="F145" s="228" t="s">
        <v>514</v>
      </c>
      <c r="G145" s="228" t="s">
        <v>514</v>
      </c>
      <c r="H145" s="228" t="s">
        <v>514</v>
      </c>
      <c r="I145" s="228" t="s">
        <v>514</v>
      </c>
      <c r="J145" s="229">
        <v>45224</v>
      </c>
      <c r="K145" s="156">
        <v>15324226</v>
      </c>
      <c r="L145" s="156">
        <v>16443632</v>
      </c>
      <c r="M145" s="156">
        <v>16758792</v>
      </c>
      <c r="N145" s="156">
        <v>1119405.8799999999</v>
      </c>
      <c r="O145" s="156">
        <v>0</v>
      </c>
      <c r="P145" s="156">
        <v>16640684</v>
      </c>
      <c r="Q145" s="156">
        <v>0</v>
      </c>
      <c r="R145" s="156">
        <v>0</v>
      </c>
      <c r="S145" s="156">
        <v>0</v>
      </c>
      <c r="T145" s="156">
        <v>0</v>
      </c>
      <c r="U145" s="156">
        <v>0</v>
      </c>
      <c r="V145" s="156">
        <v>0</v>
      </c>
      <c r="W145" s="156">
        <v>0</v>
      </c>
      <c r="X145" s="156">
        <v>0</v>
      </c>
      <c r="Y145" s="156">
        <v>0</v>
      </c>
      <c r="Z145" s="156">
        <v>0</v>
      </c>
      <c r="AA145" s="156">
        <v>0</v>
      </c>
      <c r="AB145" s="156">
        <v>0</v>
      </c>
      <c r="AC145" s="156">
        <v>0</v>
      </c>
      <c r="AD145" s="156">
        <v>0</v>
      </c>
      <c r="AE145" s="156">
        <v>0</v>
      </c>
      <c r="AF145" s="156">
        <v>16758792</v>
      </c>
      <c r="AG145" s="156">
        <v>16640684</v>
      </c>
      <c r="AH145" s="156">
        <v>-118108</v>
      </c>
      <c r="AI145" s="156">
        <v>22228374</v>
      </c>
      <c r="AJ145" s="3"/>
      <c r="AK145" s="4"/>
    </row>
    <row r="146" spans="1:37">
      <c r="A146" s="227">
        <v>5</v>
      </c>
      <c r="B146" s="228" t="s">
        <v>672</v>
      </c>
      <c r="C146" s="228">
        <v>44708915201</v>
      </c>
      <c r="D146" s="228" t="s">
        <v>647</v>
      </c>
      <c r="E146" s="228" t="s">
        <v>648</v>
      </c>
      <c r="F146" s="228" t="s">
        <v>514</v>
      </c>
      <c r="G146" s="228" t="s">
        <v>514</v>
      </c>
      <c r="H146" s="228" t="s">
        <v>514</v>
      </c>
      <c r="I146" s="228" t="s">
        <v>514</v>
      </c>
      <c r="J146" s="229">
        <v>45560</v>
      </c>
      <c r="K146" s="156">
        <v>2100000</v>
      </c>
      <c r="L146" s="156">
        <v>2100000</v>
      </c>
      <c r="M146" s="156">
        <v>2001416</v>
      </c>
      <c r="N146" s="156">
        <v>0</v>
      </c>
      <c r="O146" s="156">
        <v>0</v>
      </c>
      <c r="P146" s="156">
        <v>2001416</v>
      </c>
      <c r="Q146" s="156">
        <v>0</v>
      </c>
      <c r="R146" s="156">
        <v>0</v>
      </c>
      <c r="S146" s="156">
        <v>0</v>
      </c>
      <c r="T146" s="156">
        <v>0</v>
      </c>
      <c r="U146" s="156">
        <v>0</v>
      </c>
      <c r="V146" s="156">
        <v>0</v>
      </c>
      <c r="W146" s="156">
        <v>0</v>
      </c>
      <c r="X146" s="156">
        <v>0</v>
      </c>
      <c r="Y146" s="156">
        <v>0</v>
      </c>
      <c r="Z146" s="156">
        <v>0</v>
      </c>
      <c r="AA146" s="156">
        <v>0</v>
      </c>
      <c r="AB146" s="156">
        <v>0</v>
      </c>
      <c r="AC146" s="156">
        <v>0</v>
      </c>
      <c r="AD146" s="156">
        <v>0</v>
      </c>
      <c r="AE146" s="156">
        <v>0</v>
      </c>
      <c r="AF146" s="156">
        <v>2001416</v>
      </c>
      <c r="AG146" s="156">
        <v>2001416</v>
      </c>
      <c r="AH146" s="156">
        <v>0</v>
      </c>
      <c r="AI146" s="156">
        <v>2701146</v>
      </c>
      <c r="AJ146" s="3"/>
      <c r="AK146" s="4"/>
    </row>
    <row r="147" spans="1:37">
      <c r="A147" s="227">
        <v>5</v>
      </c>
      <c r="B147" s="228" t="s">
        <v>673</v>
      </c>
      <c r="C147" s="228">
        <v>44873915201</v>
      </c>
      <c r="D147" s="228" t="s">
        <v>532</v>
      </c>
      <c r="E147" s="228" t="s">
        <v>533</v>
      </c>
      <c r="F147" s="228" t="s">
        <v>514</v>
      </c>
      <c r="G147" s="228" t="s">
        <v>514</v>
      </c>
      <c r="H147" s="228" t="s">
        <v>514</v>
      </c>
      <c r="I147" s="228" t="s">
        <v>514</v>
      </c>
      <c r="J147" s="229">
        <v>45595</v>
      </c>
      <c r="K147" s="156">
        <v>3081418</v>
      </c>
      <c r="L147" s="156">
        <v>3081418</v>
      </c>
      <c r="M147" s="156">
        <v>3111059</v>
      </c>
      <c r="N147" s="156">
        <v>0</v>
      </c>
      <c r="O147" s="156">
        <v>0</v>
      </c>
      <c r="P147" s="156">
        <v>3112003</v>
      </c>
      <c r="Q147" s="156">
        <v>0</v>
      </c>
      <c r="R147" s="156">
        <v>0</v>
      </c>
      <c r="S147" s="156">
        <v>0</v>
      </c>
      <c r="T147" s="156">
        <v>0</v>
      </c>
      <c r="U147" s="156">
        <v>0</v>
      </c>
      <c r="V147" s="156">
        <v>0</v>
      </c>
      <c r="W147" s="156">
        <v>0</v>
      </c>
      <c r="X147" s="156">
        <v>0</v>
      </c>
      <c r="Y147" s="156">
        <v>0</v>
      </c>
      <c r="Z147" s="156">
        <v>0</v>
      </c>
      <c r="AA147" s="156">
        <v>0</v>
      </c>
      <c r="AB147" s="156">
        <v>0</v>
      </c>
      <c r="AC147" s="156">
        <v>0</v>
      </c>
      <c r="AD147" s="156">
        <v>0</v>
      </c>
      <c r="AE147" s="156">
        <v>0</v>
      </c>
      <c r="AF147" s="156">
        <v>3111059</v>
      </c>
      <c r="AG147" s="156">
        <v>3112003</v>
      </c>
      <c r="AH147" s="156">
        <v>944</v>
      </c>
      <c r="AI147" s="156">
        <v>3300432</v>
      </c>
      <c r="AJ147" s="3"/>
      <c r="AK147" s="4"/>
    </row>
    <row r="148" spans="1:37">
      <c r="A148" s="227">
        <v>5</v>
      </c>
      <c r="B148" s="228" t="s">
        <v>362</v>
      </c>
      <c r="C148" s="228">
        <v>45613715201</v>
      </c>
      <c r="D148" s="228" t="s">
        <v>645</v>
      </c>
      <c r="E148" s="228" t="s">
        <v>646</v>
      </c>
      <c r="F148" s="228" t="s">
        <v>514</v>
      </c>
      <c r="G148" s="228" t="s">
        <v>514</v>
      </c>
      <c r="H148" s="228" t="s">
        <v>514</v>
      </c>
      <c r="I148" s="228" t="s">
        <v>514</v>
      </c>
      <c r="J148" s="229">
        <v>45714</v>
      </c>
      <c r="K148" s="156">
        <v>117123</v>
      </c>
      <c r="L148" s="156">
        <v>113191</v>
      </c>
      <c r="M148" s="156">
        <v>103346</v>
      </c>
      <c r="N148" s="156">
        <v>-3931.68</v>
      </c>
      <c r="O148" s="156">
        <v>0</v>
      </c>
      <c r="P148" s="156">
        <v>103346</v>
      </c>
      <c r="Q148" s="156">
        <v>0</v>
      </c>
      <c r="R148" s="156">
        <v>0</v>
      </c>
      <c r="S148" s="156">
        <v>0</v>
      </c>
      <c r="T148" s="156">
        <v>0</v>
      </c>
      <c r="U148" s="156">
        <v>0</v>
      </c>
      <c r="V148" s="156">
        <v>0</v>
      </c>
      <c r="W148" s="156">
        <v>0</v>
      </c>
      <c r="X148" s="156">
        <v>0</v>
      </c>
      <c r="Y148" s="156">
        <v>0</v>
      </c>
      <c r="Z148" s="156">
        <v>0</v>
      </c>
      <c r="AA148" s="156">
        <v>0</v>
      </c>
      <c r="AB148" s="156">
        <v>0</v>
      </c>
      <c r="AC148" s="156">
        <v>0</v>
      </c>
      <c r="AD148" s="156">
        <v>0</v>
      </c>
      <c r="AE148" s="156">
        <v>0</v>
      </c>
      <c r="AF148" s="156">
        <v>103346</v>
      </c>
      <c r="AG148" s="156">
        <v>103346</v>
      </c>
      <c r="AH148" s="156">
        <v>0</v>
      </c>
      <c r="AI148" s="156">
        <v>180486</v>
      </c>
      <c r="AJ148" s="3"/>
      <c r="AK148" s="4"/>
    </row>
    <row r="149" spans="1:37">
      <c r="A149" s="227">
        <v>5</v>
      </c>
      <c r="B149" s="228" t="s">
        <v>364</v>
      </c>
      <c r="C149" s="228">
        <v>44199035223</v>
      </c>
      <c r="D149" s="228" t="s">
        <v>564</v>
      </c>
      <c r="E149" s="228" t="s">
        <v>565</v>
      </c>
      <c r="F149" s="228" t="s">
        <v>514</v>
      </c>
      <c r="G149" s="228" t="s">
        <v>514</v>
      </c>
      <c r="H149" s="228" t="s">
        <v>514</v>
      </c>
      <c r="I149" s="228" t="s">
        <v>514</v>
      </c>
      <c r="J149" s="229">
        <v>45224</v>
      </c>
      <c r="K149" s="156">
        <v>5555556</v>
      </c>
      <c r="L149" s="156">
        <v>5605113</v>
      </c>
      <c r="M149" s="156">
        <v>5565155</v>
      </c>
      <c r="N149" s="156">
        <v>49557.59</v>
      </c>
      <c r="O149" s="156">
        <v>0</v>
      </c>
      <c r="P149" s="156">
        <v>5565155</v>
      </c>
      <c r="Q149" s="156">
        <v>0</v>
      </c>
      <c r="R149" s="156">
        <v>0</v>
      </c>
      <c r="S149" s="156">
        <v>0</v>
      </c>
      <c r="T149" s="156">
        <v>0</v>
      </c>
      <c r="U149" s="156">
        <v>0</v>
      </c>
      <c r="V149" s="156">
        <v>0</v>
      </c>
      <c r="W149" s="156">
        <v>0</v>
      </c>
      <c r="X149" s="156">
        <v>0</v>
      </c>
      <c r="Y149" s="156">
        <v>0</v>
      </c>
      <c r="Z149" s="156">
        <v>0</v>
      </c>
      <c r="AA149" s="156">
        <v>0</v>
      </c>
      <c r="AB149" s="156">
        <v>0</v>
      </c>
      <c r="AC149" s="156">
        <v>0</v>
      </c>
      <c r="AD149" s="156">
        <v>0</v>
      </c>
      <c r="AE149" s="156">
        <v>0</v>
      </c>
      <c r="AF149" s="156">
        <v>5565155</v>
      </c>
      <c r="AG149" s="156">
        <v>5565155</v>
      </c>
      <c r="AH149" s="156">
        <v>0</v>
      </c>
      <c r="AI149" s="156">
        <v>5530000</v>
      </c>
      <c r="AJ149" s="3"/>
      <c r="AK149" s="4"/>
    </row>
    <row r="150" spans="1:37">
      <c r="A150" s="227">
        <v>6</v>
      </c>
      <c r="B150" s="228" t="s">
        <v>366</v>
      </c>
      <c r="C150" s="228">
        <v>43351125201</v>
      </c>
      <c r="D150" s="228" t="s">
        <v>674</v>
      </c>
      <c r="E150" s="228" t="s">
        <v>675</v>
      </c>
      <c r="F150" s="228" t="s">
        <v>514</v>
      </c>
      <c r="G150" s="228" t="s">
        <v>514</v>
      </c>
      <c r="H150" s="228" t="s">
        <v>514</v>
      </c>
      <c r="I150" s="228" t="s">
        <v>514</v>
      </c>
      <c r="J150" s="229">
        <v>44343</v>
      </c>
      <c r="K150" s="156">
        <v>41366428</v>
      </c>
      <c r="L150" s="156">
        <v>43068537</v>
      </c>
      <c r="M150" s="156">
        <v>44950000</v>
      </c>
      <c r="N150" s="156">
        <v>1702108.31</v>
      </c>
      <c r="O150" s="156">
        <v>1960000</v>
      </c>
      <c r="P150" s="156">
        <v>45038064</v>
      </c>
      <c r="Q150" s="156">
        <v>0</v>
      </c>
      <c r="R150" s="156">
        <v>0</v>
      </c>
      <c r="S150" s="156">
        <v>0</v>
      </c>
      <c r="T150" s="156">
        <v>0</v>
      </c>
      <c r="U150" s="156">
        <v>0</v>
      </c>
      <c r="V150" s="156">
        <v>0</v>
      </c>
      <c r="W150" s="156">
        <v>0</v>
      </c>
      <c r="X150" s="156">
        <v>1800000</v>
      </c>
      <c r="Y150" s="156">
        <v>0</v>
      </c>
      <c r="Z150" s="156">
        <v>0</v>
      </c>
      <c r="AA150" s="156">
        <v>0</v>
      </c>
      <c r="AB150" s="156">
        <v>160000</v>
      </c>
      <c r="AC150" s="156">
        <v>0</v>
      </c>
      <c r="AD150" s="156">
        <v>1960000</v>
      </c>
      <c r="AE150" s="156">
        <v>1960000</v>
      </c>
      <c r="AF150" s="156">
        <v>46910000</v>
      </c>
      <c r="AG150" s="156">
        <v>45038064</v>
      </c>
      <c r="AH150" s="156">
        <v>-1871936</v>
      </c>
      <c r="AI150" s="156">
        <v>33950112</v>
      </c>
      <c r="AJ150" s="3" t="s">
        <v>676</v>
      </c>
      <c r="AK150" s="4" t="s">
        <v>677</v>
      </c>
    </row>
    <row r="151" spans="1:37">
      <c r="A151" s="227">
        <v>6</v>
      </c>
      <c r="B151" s="228" t="s">
        <v>479</v>
      </c>
      <c r="C151" s="228">
        <v>44391925201</v>
      </c>
      <c r="D151" s="228" t="s">
        <v>637</v>
      </c>
      <c r="E151" s="228" t="s">
        <v>638</v>
      </c>
      <c r="F151" s="228" t="s">
        <v>514</v>
      </c>
      <c r="G151" s="228" t="s">
        <v>514</v>
      </c>
      <c r="H151" s="228" t="s">
        <v>514</v>
      </c>
      <c r="I151" s="228" t="s">
        <v>514</v>
      </c>
      <c r="J151" s="229">
        <v>45071</v>
      </c>
      <c r="K151" s="156">
        <v>2869869</v>
      </c>
      <c r="L151" s="156">
        <v>2869869</v>
      </c>
      <c r="M151" s="156">
        <v>2778313</v>
      </c>
      <c r="N151" s="156">
        <v>0</v>
      </c>
      <c r="O151" s="156">
        <v>140000</v>
      </c>
      <c r="P151" s="156">
        <v>2778250</v>
      </c>
      <c r="Q151" s="156">
        <v>0</v>
      </c>
      <c r="R151" s="156">
        <v>0</v>
      </c>
      <c r="S151" s="156">
        <v>0</v>
      </c>
      <c r="T151" s="156">
        <v>0</v>
      </c>
      <c r="U151" s="156">
        <v>0</v>
      </c>
      <c r="V151" s="156">
        <v>0</v>
      </c>
      <c r="W151" s="156">
        <v>0</v>
      </c>
      <c r="X151" s="156">
        <v>140000</v>
      </c>
      <c r="Y151" s="156">
        <v>0</v>
      </c>
      <c r="Z151" s="156">
        <v>0</v>
      </c>
      <c r="AA151" s="156">
        <v>0</v>
      </c>
      <c r="AB151" s="156">
        <v>0</v>
      </c>
      <c r="AC151" s="156">
        <v>0</v>
      </c>
      <c r="AD151" s="156">
        <v>140000</v>
      </c>
      <c r="AE151" s="156">
        <v>140000</v>
      </c>
      <c r="AF151" s="156">
        <v>2918313</v>
      </c>
      <c r="AG151" s="156">
        <v>2778250</v>
      </c>
      <c r="AH151" s="156">
        <v>-140063</v>
      </c>
      <c r="AI151" s="156">
        <v>2865779</v>
      </c>
      <c r="AJ151" s="3" t="s">
        <v>678</v>
      </c>
      <c r="AK151" s="4" t="s">
        <v>679</v>
      </c>
    </row>
    <row r="152" spans="1:37">
      <c r="A152" s="227">
        <v>6</v>
      </c>
      <c r="B152" s="228" t="s">
        <v>368</v>
      </c>
      <c r="C152" s="228">
        <v>43029169201</v>
      </c>
      <c r="D152" s="228" t="s">
        <v>629</v>
      </c>
      <c r="E152" s="228" t="s">
        <v>630</v>
      </c>
      <c r="F152" s="228" t="s">
        <v>514</v>
      </c>
      <c r="G152" s="228" t="s">
        <v>514</v>
      </c>
      <c r="H152" s="228" t="s">
        <v>514</v>
      </c>
      <c r="I152" s="228" t="s">
        <v>514</v>
      </c>
      <c r="J152" s="229">
        <v>44725</v>
      </c>
      <c r="K152" s="156">
        <v>7237000</v>
      </c>
      <c r="L152" s="156">
        <v>7269318</v>
      </c>
      <c r="M152" s="156">
        <v>7237180</v>
      </c>
      <c r="N152" s="156">
        <v>32318.49</v>
      </c>
      <c r="O152" s="156">
        <v>0</v>
      </c>
      <c r="P152" s="156">
        <v>0</v>
      </c>
      <c r="Q152" s="156">
        <v>0</v>
      </c>
      <c r="R152" s="156">
        <v>0</v>
      </c>
      <c r="S152" s="156">
        <v>0</v>
      </c>
      <c r="T152" s="156">
        <v>0</v>
      </c>
      <c r="U152" s="156">
        <v>0</v>
      </c>
      <c r="V152" s="156">
        <v>0</v>
      </c>
      <c r="W152" s="156">
        <v>0</v>
      </c>
      <c r="X152" s="156">
        <v>0</v>
      </c>
      <c r="Y152" s="156">
        <v>0</v>
      </c>
      <c r="Z152" s="156">
        <v>0</v>
      </c>
      <c r="AA152" s="156">
        <v>0</v>
      </c>
      <c r="AB152" s="156">
        <v>0</v>
      </c>
      <c r="AC152" s="156">
        <v>0</v>
      </c>
      <c r="AD152" s="156">
        <v>0</v>
      </c>
      <c r="AE152" s="156">
        <v>0</v>
      </c>
      <c r="AF152" s="156">
        <v>7237180</v>
      </c>
      <c r="AG152" s="156">
        <v>0</v>
      </c>
      <c r="AH152" s="156">
        <v>-7237180</v>
      </c>
      <c r="AI152" s="156">
        <v>5284477</v>
      </c>
      <c r="AJ152" s="3" t="s">
        <v>658</v>
      </c>
      <c r="AK152" s="4" t="s">
        <v>659</v>
      </c>
    </row>
    <row r="153" spans="1:37">
      <c r="A153" s="227">
        <v>6</v>
      </c>
      <c r="B153" s="228" t="s">
        <v>680</v>
      </c>
      <c r="C153" s="228">
        <v>43029189201</v>
      </c>
      <c r="D153" s="228" t="s">
        <v>656</v>
      </c>
      <c r="E153" s="228" t="s">
        <v>657</v>
      </c>
      <c r="F153" s="228" t="s">
        <v>514</v>
      </c>
      <c r="G153" s="228" t="s">
        <v>514</v>
      </c>
      <c r="H153" s="228" t="s">
        <v>514</v>
      </c>
      <c r="I153" s="228" t="s">
        <v>514</v>
      </c>
      <c r="J153" s="229">
        <v>45404</v>
      </c>
      <c r="K153" s="156">
        <v>1315382</v>
      </c>
      <c r="L153" s="156">
        <v>1315382</v>
      </c>
      <c r="M153" s="156">
        <v>1284180</v>
      </c>
      <c r="N153" s="156">
        <v>0</v>
      </c>
      <c r="O153" s="156">
        <v>0</v>
      </c>
      <c r="P153" s="156">
        <v>0</v>
      </c>
      <c r="Q153" s="156">
        <v>0</v>
      </c>
      <c r="R153" s="156">
        <v>0</v>
      </c>
      <c r="S153" s="156">
        <v>0</v>
      </c>
      <c r="T153" s="156">
        <v>0</v>
      </c>
      <c r="U153" s="156">
        <v>0</v>
      </c>
      <c r="V153" s="156">
        <v>0</v>
      </c>
      <c r="W153" s="156">
        <v>0</v>
      </c>
      <c r="X153" s="156">
        <v>0</v>
      </c>
      <c r="Y153" s="156">
        <v>0</v>
      </c>
      <c r="Z153" s="156">
        <v>0</v>
      </c>
      <c r="AA153" s="156">
        <v>0</v>
      </c>
      <c r="AB153" s="156">
        <v>0</v>
      </c>
      <c r="AC153" s="156">
        <v>0</v>
      </c>
      <c r="AD153" s="156">
        <v>0</v>
      </c>
      <c r="AE153" s="156">
        <v>0</v>
      </c>
      <c r="AF153" s="156">
        <v>1284180</v>
      </c>
      <c r="AG153" s="156">
        <v>0</v>
      </c>
      <c r="AH153" s="156">
        <v>-1284180</v>
      </c>
      <c r="AI153" s="156">
        <v>1725000</v>
      </c>
      <c r="AJ153" s="3" t="s">
        <v>515</v>
      </c>
      <c r="AK153" s="4" t="s">
        <v>516</v>
      </c>
    </row>
    <row r="154" spans="1:37">
      <c r="A154" s="227">
        <v>6</v>
      </c>
      <c r="B154" s="228" t="s">
        <v>370</v>
      </c>
      <c r="C154" s="228">
        <v>43992315201</v>
      </c>
      <c r="D154" s="228" t="s">
        <v>629</v>
      </c>
      <c r="E154" s="228" t="s">
        <v>630</v>
      </c>
      <c r="F154" s="228" t="s">
        <v>514</v>
      </c>
      <c r="G154" s="228" t="s">
        <v>514</v>
      </c>
      <c r="H154" s="228" t="s">
        <v>514</v>
      </c>
      <c r="I154" s="228" t="s">
        <v>514</v>
      </c>
      <c r="J154" s="229">
        <v>45350</v>
      </c>
      <c r="K154" s="156">
        <v>749749</v>
      </c>
      <c r="L154" s="156">
        <v>750453</v>
      </c>
      <c r="M154" s="156">
        <v>687268</v>
      </c>
      <c r="N154" s="156">
        <v>704</v>
      </c>
      <c r="O154" s="156">
        <v>0</v>
      </c>
      <c r="P154" s="156">
        <v>687166</v>
      </c>
      <c r="Q154" s="156">
        <v>0</v>
      </c>
      <c r="R154" s="156">
        <v>0</v>
      </c>
      <c r="S154" s="156">
        <v>0</v>
      </c>
      <c r="T154" s="156">
        <v>0</v>
      </c>
      <c r="U154" s="156">
        <v>0</v>
      </c>
      <c r="V154" s="156">
        <v>0</v>
      </c>
      <c r="W154" s="156">
        <v>0</v>
      </c>
      <c r="X154" s="156">
        <v>0</v>
      </c>
      <c r="Y154" s="156">
        <v>0</v>
      </c>
      <c r="Z154" s="156">
        <v>0</v>
      </c>
      <c r="AA154" s="156">
        <v>0</v>
      </c>
      <c r="AB154" s="156">
        <v>0</v>
      </c>
      <c r="AC154" s="156">
        <v>0</v>
      </c>
      <c r="AD154" s="156">
        <v>0</v>
      </c>
      <c r="AE154" s="156">
        <v>0</v>
      </c>
      <c r="AF154" s="156">
        <v>687268</v>
      </c>
      <c r="AG154" s="156">
        <v>687166</v>
      </c>
      <c r="AH154" s="156">
        <v>-102</v>
      </c>
      <c r="AI154" s="156">
        <v>759571</v>
      </c>
      <c r="AJ154" s="3"/>
      <c r="AK154" s="4"/>
    </row>
    <row r="155" spans="1:37" ht="23">
      <c r="A155" s="227">
        <v>6</v>
      </c>
      <c r="B155" s="228" t="s">
        <v>372</v>
      </c>
      <c r="C155" s="228">
        <v>44390215201</v>
      </c>
      <c r="D155" s="228" t="s">
        <v>681</v>
      </c>
      <c r="E155" s="228" t="s">
        <v>682</v>
      </c>
      <c r="F155" s="228" t="s">
        <v>514</v>
      </c>
      <c r="G155" s="228" t="s">
        <v>514</v>
      </c>
      <c r="H155" s="228" t="s">
        <v>514</v>
      </c>
      <c r="I155" s="228" t="s">
        <v>514</v>
      </c>
      <c r="J155" s="229">
        <v>44979</v>
      </c>
      <c r="K155" s="156">
        <v>6112543</v>
      </c>
      <c r="L155" s="156">
        <v>6196534</v>
      </c>
      <c r="M155" s="156">
        <v>6055588</v>
      </c>
      <c r="N155" s="156">
        <v>83991.29</v>
      </c>
      <c r="O155" s="156">
        <v>0</v>
      </c>
      <c r="P155" s="156">
        <v>6047700</v>
      </c>
      <c r="Q155" s="156">
        <v>0</v>
      </c>
      <c r="R155" s="156">
        <v>0</v>
      </c>
      <c r="S155" s="156">
        <v>0</v>
      </c>
      <c r="T155" s="156">
        <v>0</v>
      </c>
      <c r="U155" s="156">
        <v>0</v>
      </c>
      <c r="V155" s="156">
        <v>0</v>
      </c>
      <c r="W155" s="156">
        <v>0</v>
      </c>
      <c r="X155" s="156">
        <v>0</v>
      </c>
      <c r="Y155" s="156">
        <v>0</v>
      </c>
      <c r="Z155" s="156">
        <v>0</v>
      </c>
      <c r="AA155" s="156">
        <v>0</v>
      </c>
      <c r="AB155" s="156">
        <v>0</v>
      </c>
      <c r="AC155" s="156">
        <v>0</v>
      </c>
      <c r="AD155" s="156">
        <v>0</v>
      </c>
      <c r="AE155" s="156">
        <v>0</v>
      </c>
      <c r="AF155" s="156">
        <v>6055588</v>
      </c>
      <c r="AG155" s="156">
        <v>6047700</v>
      </c>
      <c r="AH155" s="156">
        <v>-7887</v>
      </c>
      <c r="AI155" s="156">
        <v>4898503</v>
      </c>
      <c r="AJ155" s="3" t="s">
        <v>683</v>
      </c>
      <c r="AK155" s="4" t="s">
        <v>684</v>
      </c>
    </row>
    <row r="156" spans="1:37">
      <c r="A156" s="227">
        <v>6</v>
      </c>
      <c r="B156" s="228" t="s">
        <v>374</v>
      </c>
      <c r="C156" s="228">
        <v>44392115201</v>
      </c>
      <c r="D156" s="228" t="s">
        <v>685</v>
      </c>
      <c r="E156" s="228" t="s">
        <v>686</v>
      </c>
      <c r="F156" s="228" t="s">
        <v>514</v>
      </c>
      <c r="G156" s="228" t="s">
        <v>514</v>
      </c>
      <c r="H156" s="228" t="s">
        <v>514</v>
      </c>
      <c r="I156" s="228" t="s">
        <v>514</v>
      </c>
      <c r="J156" s="229">
        <v>45070</v>
      </c>
      <c r="K156" s="156">
        <v>7844825</v>
      </c>
      <c r="L156" s="156">
        <v>8071972</v>
      </c>
      <c r="M156" s="156">
        <v>8026073</v>
      </c>
      <c r="N156" s="156">
        <v>227147.21</v>
      </c>
      <c r="O156" s="156">
        <v>200000</v>
      </c>
      <c r="P156" s="156">
        <v>8025252</v>
      </c>
      <c r="Q156" s="156">
        <v>0</v>
      </c>
      <c r="R156" s="156">
        <v>0</v>
      </c>
      <c r="S156" s="156">
        <v>0</v>
      </c>
      <c r="T156" s="156">
        <v>0</v>
      </c>
      <c r="U156" s="156">
        <v>0</v>
      </c>
      <c r="V156" s="156">
        <v>0</v>
      </c>
      <c r="W156" s="156">
        <v>0</v>
      </c>
      <c r="X156" s="156">
        <v>200000</v>
      </c>
      <c r="Y156" s="156">
        <v>0</v>
      </c>
      <c r="Z156" s="156">
        <v>0</v>
      </c>
      <c r="AA156" s="156">
        <v>0</v>
      </c>
      <c r="AB156" s="156">
        <v>0</v>
      </c>
      <c r="AC156" s="156">
        <v>0</v>
      </c>
      <c r="AD156" s="156">
        <v>200000</v>
      </c>
      <c r="AE156" s="156">
        <v>200000</v>
      </c>
      <c r="AF156" s="156">
        <v>8226073</v>
      </c>
      <c r="AG156" s="156">
        <v>8025252</v>
      </c>
      <c r="AH156" s="156">
        <v>-200821</v>
      </c>
      <c r="AI156" s="156">
        <v>8411804</v>
      </c>
      <c r="AJ156" s="3" t="s">
        <v>683</v>
      </c>
      <c r="AK156" s="4" t="s">
        <v>684</v>
      </c>
    </row>
    <row r="157" spans="1:37" ht="34.5">
      <c r="A157" s="227">
        <v>6</v>
      </c>
      <c r="B157" s="228" t="s">
        <v>376</v>
      </c>
      <c r="C157" s="228">
        <v>44598715201</v>
      </c>
      <c r="D157" s="228" t="s">
        <v>687</v>
      </c>
      <c r="E157" s="228" t="s">
        <v>688</v>
      </c>
      <c r="F157" s="228" t="s">
        <v>514</v>
      </c>
      <c r="G157" s="228" t="s">
        <v>514</v>
      </c>
      <c r="H157" s="228" t="s">
        <v>514</v>
      </c>
      <c r="I157" s="228" t="s">
        <v>514</v>
      </c>
      <c r="J157" s="229">
        <v>45042</v>
      </c>
      <c r="K157" s="156">
        <v>15230513</v>
      </c>
      <c r="L157" s="156">
        <v>15276979</v>
      </c>
      <c r="M157" s="156">
        <v>14673045</v>
      </c>
      <c r="N157" s="156">
        <v>46466.35</v>
      </c>
      <c r="O157" s="156">
        <v>440000</v>
      </c>
      <c r="P157" s="156">
        <v>14652396</v>
      </c>
      <c r="Q157" s="156">
        <v>0</v>
      </c>
      <c r="R157" s="156">
        <v>0</v>
      </c>
      <c r="S157" s="156">
        <v>0</v>
      </c>
      <c r="T157" s="156">
        <v>0</v>
      </c>
      <c r="U157" s="156">
        <v>0</v>
      </c>
      <c r="V157" s="156">
        <v>0</v>
      </c>
      <c r="W157" s="156">
        <v>0</v>
      </c>
      <c r="X157" s="156">
        <v>440000</v>
      </c>
      <c r="Y157" s="156">
        <v>0</v>
      </c>
      <c r="Z157" s="156">
        <v>0</v>
      </c>
      <c r="AA157" s="156">
        <v>0</v>
      </c>
      <c r="AB157" s="156">
        <v>0</v>
      </c>
      <c r="AC157" s="156">
        <v>0</v>
      </c>
      <c r="AD157" s="156">
        <v>440000</v>
      </c>
      <c r="AE157" s="156">
        <v>440000</v>
      </c>
      <c r="AF157" s="156">
        <v>15113045</v>
      </c>
      <c r="AG157" s="156">
        <v>14652396</v>
      </c>
      <c r="AH157" s="156">
        <v>-460650</v>
      </c>
      <c r="AI157" s="156">
        <v>16721998</v>
      </c>
      <c r="AJ157" s="3" t="s">
        <v>678</v>
      </c>
      <c r="AK157" s="4" t="s">
        <v>679</v>
      </c>
    </row>
    <row r="158" spans="1:37">
      <c r="A158" s="227">
        <v>6</v>
      </c>
      <c r="B158" s="228" t="s">
        <v>689</v>
      </c>
      <c r="C158" s="228">
        <v>44393715201</v>
      </c>
      <c r="D158" s="228" t="s">
        <v>620</v>
      </c>
      <c r="E158" s="228" t="s">
        <v>621</v>
      </c>
      <c r="F158" s="228" t="s">
        <v>514</v>
      </c>
      <c r="G158" s="228" t="s">
        <v>514</v>
      </c>
      <c r="H158" s="228" t="s">
        <v>514</v>
      </c>
      <c r="I158" s="228" t="s">
        <v>514</v>
      </c>
      <c r="J158" s="229">
        <v>45014</v>
      </c>
      <c r="K158" s="156">
        <v>9816354</v>
      </c>
      <c r="L158" s="156">
        <v>9816354</v>
      </c>
      <c r="M158" s="156">
        <v>9814725</v>
      </c>
      <c r="N158" s="156">
        <v>0</v>
      </c>
      <c r="O158" s="156">
        <v>320000</v>
      </c>
      <c r="P158" s="156">
        <v>9792214</v>
      </c>
      <c r="Q158" s="156">
        <v>0</v>
      </c>
      <c r="R158" s="156">
        <v>0</v>
      </c>
      <c r="S158" s="156">
        <v>0</v>
      </c>
      <c r="T158" s="156">
        <v>0</v>
      </c>
      <c r="U158" s="156">
        <v>0</v>
      </c>
      <c r="V158" s="156">
        <v>0</v>
      </c>
      <c r="W158" s="156">
        <v>0</v>
      </c>
      <c r="X158" s="156">
        <v>320000</v>
      </c>
      <c r="Y158" s="156">
        <v>0</v>
      </c>
      <c r="Z158" s="156">
        <v>0</v>
      </c>
      <c r="AA158" s="156">
        <v>0</v>
      </c>
      <c r="AB158" s="156">
        <v>0</v>
      </c>
      <c r="AC158" s="156">
        <v>0</v>
      </c>
      <c r="AD158" s="156">
        <v>320000</v>
      </c>
      <c r="AE158" s="156">
        <v>320000</v>
      </c>
      <c r="AF158" s="156">
        <v>10134725</v>
      </c>
      <c r="AG158" s="156">
        <v>9792214</v>
      </c>
      <c r="AH158" s="156">
        <v>-342511</v>
      </c>
      <c r="AI158" s="156">
        <v>10415642</v>
      </c>
      <c r="AJ158" s="3" t="s">
        <v>678</v>
      </c>
      <c r="AK158" s="4" t="s">
        <v>679</v>
      </c>
    </row>
    <row r="159" spans="1:37" ht="34.5">
      <c r="A159" s="227">
        <v>6</v>
      </c>
      <c r="B159" s="228" t="s">
        <v>378</v>
      </c>
      <c r="C159" s="228">
        <v>44780515201</v>
      </c>
      <c r="D159" s="228" t="s">
        <v>687</v>
      </c>
      <c r="E159" s="228" t="s">
        <v>688</v>
      </c>
      <c r="F159" s="228" t="s">
        <v>514</v>
      </c>
      <c r="G159" s="228" t="s">
        <v>514</v>
      </c>
      <c r="H159" s="228" t="s">
        <v>514</v>
      </c>
      <c r="I159" s="228" t="s">
        <v>514</v>
      </c>
      <c r="J159" s="229">
        <v>45224</v>
      </c>
      <c r="K159" s="156">
        <v>3338573</v>
      </c>
      <c r="L159" s="156">
        <v>3388573</v>
      </c>
      <c r="M159" s="156">
        <v>3361643</v>
      </c>
      <c r="N159" s="156">
        <v>50000</v>
      </c>
      <c r="O159" s="156">
        <v>100000</v>
      </c>
      <c r="P159" s="156">
        <v>3354655</v>
      </c>
      <c r="Q159" s="156">
        <v>0</v>
      </c>
      <c r="R159" s="156">
        <v>0</v>
      </c>
      <c r="S159" s="156">
        <v>0</v>
      </c>
      <c r="T159" s="156">
        <v>0</v>
      </c>
      <c r="U159" s="156">
        <v>0</v>
      </c>
      <c r="V159" s="156">
        <v>0</v>
      </c>
      <c r="W159" s="156">
        <v>0</v>
      </c>
      <c r="X159" s="156">
        <v>100000</v>
      </c>
      <c r="Y159" s="156">
        <v>0</v>
      </c>
      <c r="Z159" s="156">
        <v>0</v>
      </c>
      <c r="AA159" s="156">
        <v>0</v>
      </c>
      <c r="AB159" s="156">
        <v>0</v>
      </c>
      <c r="AC159" s="156">
        <v>0</v>
      </c>
      <c r="AD159" s="156">
        <v>100000</v>
      </c>
      <c r="AE159" s="156">
        <v>100000</v>
      </c>
      <c r="AF159" s="156">
        <v>3461643</v>
      </c>
      <c r="AG159" s="156">
        <v>3354655</v>
      </c>
      <c r="AH159" s="156">
        <v>-106988</v>
      </c>
      <c r="AI159" s="156">
        <v>3605554</v>
      </c>
      <c r="AJ159" s="3" t="s">
        <v>683</v>
      </c>
      <c r="AK159" s="4" t="s">
        <v>684</v>
      </c>
    </row>
    <row r="160" spans="1:37">
      <c r="A160" s="227">
        <v>6</v>
      </c>
      <c r="B160" s="228" t="s">
        <v>380</v>
      </c>
      <c r="C160" s="228">
        <v>44780615201</v>
      </c>
      <c r="D160" s="228" t="s">
        <v>620</v>
      </c>
      <c r="E160" s="228" t="s">
        <v>621</v>
      </c>
      <c r="F160" s="228" t="s">
        <v>514</v>
      </c>
      <c r="G160" s="228" t="s">
        <v>514</v>
      </c>
      <c r="H160" s="228" t="s">
        <v>514</v>
      </c>
      <c r="I160" s="228" t="s">
        <v>514</v>
      </c>
      <c r="J160" s="229">
        <v>45322</v>
      </c>
      <c r="K160" s="156">
        <v>4637389</v>
      </c>
      <c r="L160" s="156">
        <v>4652332</v>
      </c>
      <c r="M160" s="156">
        <v>4600291</v>
      </c>
      <c r="N160" s="156">
        <v>14943</v>
      </c>
      <c r="O160" s="156">
        <v>0</v>
      </c>
      <c r="P160" s="156">
        <v>4597318</v>
      </c>
      <c r="Q160" s="156">
        <v>0</v>
      </c>
      <c r="R160" s="156">
        <v>0</v>
      </c>
      <c r="S160" s="156">
        <v>0</v>
      </c>
      <c r="T160" s="156">
        <v>0</v>
      </c>
      <c r="U160" s="156">
        <v>0</v>
      </c>
      <c r="V160" s="156">
        <v>0</v>
      </c>
      <c r="W160" s="156">
        <v>0</v>
      </c>
      <c r="X160" s="156">
        <v>0</v>
      </c>
      <c r="Y160" s="156">
        <v>0</v>
      </c>
      <c r="Z160" s="156">
        <v>0</v>
      </c>
      <c r="AA160" s="156">
        <v>0</v>
      </c>
      <c r="AB160" s="156">
        <v>0</v>
      </c>
      <c r="AC160" s="156">
        <v>0</v>
      </c>
      <c r="AD160" s="156">
        <v>0</v>
      </c>
      <c r="AE160" s="156">
        <v>0</v>
      </c>
      <c r="AF160" s="156">
        <v>4600291</v>
      </c>
      <c r="AG160" s="156">
        <v>4597318</v>
      </c>
      <c r="AH160" s="156">
        <v>-2973</v>
      </c>
      <c r="AI160" s="156">
        <v>4247705</v>
      </c>
      <c r="AJ160" s="3" t="s">
        <v>683</v>
      </c>
      <c r="AK160" s="4" t="s">
        <v>684</v>
      </c>
    </row>
    <row r="161" spans="1:37">
      <c r="A161" s="227">
        <v>7</v>
      </c>
      <c r="B161" s="228" t="s">
        <v>382</v>
      </c>
      <c r="C161" s="228">
        <v>44146315201</v>
      </c>
      <c r="D161" s="228" t="s">
        <v>585</v>
      </c>
      <c r="E161" s="228" t="s">
        <v>586</v>
      </c>
      <c r="F161" s="228" t="s">
        <v>514</v>
      </c>
      <c r="G161" s="228" t="s">
        <v>514</v>
      </c>
      <c r="H161" s="228" t="s">
        <v>514</v>
      </c>
      <c r="I161" s="228" t="s">
        <v>514</v>
      </c>
      <c r="J161" s="229">
        <v>45056</v>
      </c>
      <c r="K161" s="156">
        <v>3366760</v>
      </c>
      <c r="L161" s="156">
        <v>3493112</v>
      </c>
      <c r="M161" s="156">
        <v>3363518</v>
      </c>
      <c r="N161" s="156">
        <v>126351.52</v>
      </c>
      <c r="O161" s="156">
        <v>300000</v>
      </c>
      <c r="P161" s="156">
        <v>3363518</v>
      </c>
      <c r="Q161" s="156">
        <v>0</v>
      </c>
      <c r="R161" s="156">
        <v>0</v>
      </c>
      <c r="S161" s="156">
        <v>0</v>
      </c>
      <c r="T161" s="156">
        <v>0</v>
      </c>
      <c r="U161" s="156">
        <v>0</v>
      </c>
      <c r="V161" s="156">
        <v>0</v>
      </c>
      <c r="W161" s="156">
        <v>0</v>
      </c>
      <c r="X161" s="156">
        <v>300000</v>
      </c>
      <c r="Y161" s="156">
        <v>0</v>
      </c>
      <c r="Z161" s="156">
        <v>0</v>
      </c>
      <c r="AA161" s="156">
        <v>0</v>
      </c>
      <c r="AB161" s="156">
        <v>0</v>
      </c>
      <c r="AC161" s="156">
        <v>0</v>
      </c>
      <c r="AD161" s="156">
        <v>300000</v>
      </c>
      <c r="AE161" s="156">
        <v>300000</v>
      </c>
      <c r="AF161" s="156">
        <v>3663518</v>
      </c>
      <c r="AG161" s="156">
        <v>3363518</v>
      </c>
      <c r="AH161" s="156">
        <v>-300000</v>
      </c>
      <c r="AI161" s="156">
        <v>3104100</v>
      </c>
      <c r="AJ161" s="3" t="s">
        <v>668</v>
      </c>
      <c r="AK161" s="4" t="s">
        <v>669</v>
      </c>
    </row>
    <row r="162" spans="1:37" ht="23">
      <c r="A162" s="227">
        <v>7</v>
      </c>
      <c r="B162" s="228" t="s">
        <v>384</v>
      </c>
      <c r="C162" s="228">
        <v>44384115201</v>
      </c>
      <c r="D162" s="228" t="s">
        <v>601</v>
      </c>
      <c r="E162" s="228" t="s">
        <v>602</v>
      </c>
      <c r="F162" s="228" t="s">
        <v>514</v>
      </c>
      <c r="G162" s="228" t="s">
        <v>514</v>
      </c>
      <c r="H162" s="228" t="s">
        <v>514</v>
      </c>
      <c r="I162" s="228" t="s">
        <v>514</v>
      </c>
      <c r="J162" s="229">
        <v>45273</v>
      </c>
      <c r="K162" s="156">
        <v>1681476</v>
      </c>
      <c r="L162" s="156">
        <v>1805476</v>
      </c>
      <c r="M162" s="156">
        <v>1410753</v>
      </c>
      <c r="N162" s="156">
        <v>124000</v>
      </c>
      <c r="O162" s="156">
        <v>-3398</v>
      </c>
      <c r="P162" s="156">
        <v>1407355</v>
      </c>
      <c r="Q162" s="156">
        <v>-3398</v>
      </c>
      <c r="R162" s="156">
        <v>0</v>
      </c>
      <c r="S162" s="156">
        <v>0</v>
      </c>
      <c r="T162" s="156">
        <v>0</v>
      </c>
      <c r="U162" s="156">
        <v>0</v>
      </c>
      <c r="V162" s="156">
        <v>0</v>
      </c>
      <c r="W162" s="156">
        <v>-3398</v>
      </c>
      <c r="X162" s="156">
        <v>0</v>
      </c>
      <c r="Y162" s="156">
        <v>0</v>
      </c>
      <c r="Z162" s="156">
        <v>0</v>
      </c>
      <c r="AA162" s="156">
        <v>0</v>
      </c>
      <c r="AB162" s="156">
        <v>0</v>
      </c>
      <c r="AC162" s="156">
        <v>0</v>
      </c>
      <c r="AD162" s="156">
        <v>0</v>
      </c>
      <c r="AE162" s="156">
        <v>-3398</v>
      </c>
      <c r="AF162" s="156">
        <v>1407355</v>
      </c>
      <c r="AG162" s="156">
        <v>1407355</v>
      </c>
      <c r="AH162" s="156">
        <v>0</v>
      </c>
      <c r="AI162" s="156">
        <v>1673100</v>
      </c>
      <c r="AJ162" s="3"/>
      <c r="AK162" s="4"/>
    </row>
    <row r="163" spans="1:37">
      <c r="A163" s="227">
        <v>7</v>
      </c>
      <c r="B163" s="228" t="s">
        <v>690</v>
      </c>
      <c r="C163" s="228">
        <v>44582815201</v>
      </c>
      <c r="D163" s="228" t="s">
        <v>592</v>
      </c>
      <c r="E163" s="228" t="s">
        <v>593</v>
      </c>
      <c r="F163" s="228" t="s">
        <v>514</v>
      </c>
      <c r="G163" s="228" t="s">
        <v>514</v>
      </c>
      <c r="H163" s="228" t="s">
        <v>514</v>
      </c>
      <c r="I163" s="228" t="s">
        <v>514</v>
      </c>
      <c r="J163" s="229">
        <v>45336</v>
      </c>
      <c r="K163" s="156">
        <v>1714027</v>
      </c>
      <c r="L163" s="156">
        <v>1714027</v>
      </c>
      <c r="M163" s="156">
        <v>1704720</v>
      </c>
      <c r="N163" s="156">
        <v>0</v>
      </c>
      <c r="O163" s="156">
        <v>0</v>
      </c>
      <c r="P163" s="156">
        <v>1704720</v>
      </c>
      <c r="Q163" s="156">
        <v>0</v>
      </c>
      <c r="R163" s="156">
        <v>0</v>
      </c>
      <c r="S163" s="156">
        <v>0</v>
      </c>
      <c r="T163" s="156">
        <v>0</v>
      </c>
      <c r="U163" s="156">
        <v>0</v>
      </c>
      <c r="V163" s="156">
        <v>0</v>
      </c>
      <c r="W163" s="156">
        <v>0</v>
      </c>
      <c r="X163" s="156">
        <v>0</v>
      </c>
      <c r="Y163" s="156">
        <v>0</v>
      </c>
      <c r="Z163" s="156">
        <v>0</v>
      </c>
      <c r="AA163" s="156">
        <v>0</v>
      </c>
      <c r="AB163" s="156">
        <v>0</v>
      </c>
      <c r="AC163" s="156">
        <v>0</v>
      </c>
      <c r="AD163" s="156">
        <v>0</v>
      </c>
      <c r="AE163" s="156">
        <v>0</v>
      </c>
      <c r="AF163" s="156">
        <v>1704720</v>
      </c>
      <c r="AG163" s="156">
        <v>1704720</v>
      </c>
      <c r="AH163" s="156">
        <v>0</v>
      </c>
      <c r="AI163" s="156">
        <v>3483914</v>
      </c>
      <c r="AJ163" s="3"/>
      <c r="AK163" s="4"/>
    </row>
    <row r="164" spans="1:37" ht="23">
      <c r="A164" s="227">
        <v>7</v>
      </c>
      <c r="B164" s="228" t="s">
        <v>386</v>
      </c>
      <c r="C164" s="228">
        <v>44583015201</v>
      </c>
      <c r="D164" s="228" t="s">
        <v>535</v>
      </c>
      <c r="E164" s="228" t="s">
        <v>536</v>
      </c>
      <c r="F164" s="228" t="s">
        <v>514</v>
      </c>
      <c r="G164" s="228" t="s">
        <v>514</v>
      </c>
      <c r="H164" s="228" t="s">
        <v>514</v>
      </c>
      <c r="I164" s="228" t="s">
        <v>514</v>
      </c>
      <c r="J164" s="229">
        <v>45420</v>
      </c>
      <c r="K164" s="156">
        <v>1599000</v>
      </c>
      <c r="L164" s="156">
        <v>1601196</v>
      </c>
      <c r="M164" s="156">
        <v>1343560</v>
      </c>
      <c r="N164" s="156">
        <v>2195.84</v>
      </c>
      <c r="O164" s="156">
        <v>0</v>
      </c>
      <c r="P164" s="156">
        <v>1343560</v>
      </c>
      <c r="Q164" s="156">
        <v>0</v>
      </c>
      <c r="R164" s="156">
        <v>0</v>
      </c>
      <c r="S164" s="156">
        <v>0</v>
      </c>
      <c r="T164" s="156">
        <v>0</v>
      </c>
      <c r="U164" s="156">
        <v>0</v>
      </c>
      <c r="V164" s="156">
        <v>0</v>
      </c>
      <c r="W164" s="156">
        <v>0</v>
      </c>
      <c r="X164" s="156">
        <v>0</v>
      </c>
      <c r="Y164" s="156">
        <v>0</v>
      </c>
      <c r="Z164" s="156">
        <v>0</v>
      </c>
      <c r="AA164" s="156">
        <v>0</v>
      </c>
      <c r="AB164" s="156">
        <v>0</v>
      </c>
      <c r="AC164" s="156">
        <v>0</v>
      </c>
      <c r="AD164" s="156">
        <v>0</v>
      </c>
      <c r="AE164" s="156">
        <v>0</v>
      </c>
      <c r="AF164" s="156">
        <v>1343560</v>
      </c>
      <c r="AG164" s="156">
        <v>1343560</v>
      </c>
      <c r="AH164" s="156">
        <v>0</v>
      </c>
      <c r="AI164" s="156">
        <v>1936163</v>
      </c>
      <c r="AJ164" s="3"/>
      <c r="AK164" s="4"/>
    </row>
    <row r="165" spans="1:37">
      <c r="A165" s="227">
        <v>7</v>
      </c>
      <c r="B165" s="228" t="s">
        <v>388</v>
      </c>
      <c r="C165" s="228">
        <v>44165115201</v>
      </c>
      <c r="D165" s="228" t="s">
        <v>527</v>
      </c>
      <c r="E165" s="228" t="s">
        <v>528</v>
      </c>
      <c r="F165" s="228" t="s">
        <v>514</v>
      </c>
      <c r="G165" s="228" t="s">
        <v>514</v>
      </c>
      <c r="H165" s="228" t="s">
        <v>514</v>
      </c>
      <c r="I165" s="228" t="s">
        <v>514</v>
      </c>
      <c r="J165" s="229">
        <v>45364</v>
      </c>
      <c r="K165" s="156">
        <v>4066019</v>
      </c>
      <c r="L165" s="156">
        <v>4201769</v>
      </c>
      <c r="M165" s="156">
        <v>4164473</v>
      </c>
      <c r="N165" s="156">
        <v>135750.09</v>
      </c>
      <c r="O165" s="156">
        <v>0</v>
      </c>
      <c r="P165" s="156">
        <v>4159743</v>
      </c>
      <c r="Q165" s="156">
        <v>0</v>
      </c>
      <c r="R165" s="156">
        <v>0</v>
      </c>
      <c r="S165" s="156">
        <v>0</v>
      </c>
      <c r="T165" s="156">
        <v>0</v>
      </c>
      <c r="U165" s="156">
        <v>0</v>
      </c>
      <c r="V165" s="156">
        <v>0</v>
      </c>
      <c r="W165" s="156">
        <v>0</v>
      </c>
      <c r="X165" s="156">
        <v>0</v>
      </c>
      <c r="Y165" s="156">
        <v>0</v>
      </c>
      <c r="Z165" s="156">
        <v>0</v>
      </c>
      <c r="AA165" s="156">
        <v>0</v>
      </c>
      <c r="AB165" s="156">
        <v>0</v>
      </c>
      <c r="AC165" s="156">
        <v>0</v>
      </c>
      <c r="AD165" s="156">
        <v>0</v>
      </c>
      <c r="AE165" s="156">
        <v>0</v>
      </c>
      <c r="AF165" s="156">
        <v>4164473</v>
      </c>
      <c r="AG165" s="156">
        <v>4159743</v>
      </c>
      <c r="AH165" s="156">
        <v>-4730</v>
      </c>
      <c r="AI165" s="156">
        <v>4234476</v>
      </c>
      <c r="AJ165" s="3"/>
      <c r="AK165" s="4"/>
    </row>
    <row r="166" spans="1:37" ht="23">
      <c r="A166" s="227">
        <v>7</v>
      </c>
      <c r="B166" s="228" t="s">
        <v>390</v>
      </c>
      <c r="C166" s="228">
        <v>45288915201</v>
      </c>
      <c r="D166" s="228" t="s">
        <v>519</v>
      </c>
      <c r="E166" s="228" t="s">
        <v>520</v>
      </c>
      <c r="F166" s="228" t="s">
        <v>514</v>
      </c>
      <c r="G166" s="228" t="s">
        <v>514</v>
      </c>
      <c r="H166" s="228" t="s">
        <v>514</v>
      </c>
      <c r="I166" s="228" t="s">
        <v>514</v>
      </c>
      <c r="J166" s="229">
        <v>45455</v>
      </c>
      <c r="K166" s="156">
        <v>1296714</v>
      </c>
      <c r="L166" s="156">
        <v>1381899</v>
      </c>
      <c r="M166" s="156">
        <v>1384246</v>
      </c>
      <c r="N166" s="156">
        <v>85184.94</v>
      </c>
      <c r="O166" s="156">
        <v>0</v>
      </c>
      <c r="P166" s="156">
        <v>1384246</v>
      </c>
      <c r="Q166" s="156">
        <v>0</v>
      </c>
      <c r="R166" s="156">
        <v>0</v>
      </c>
      <c r="S166" s="156">
        <v>0</v>
      </c>
      <c r="T166" s="156">
        <v>0</v>
      </c>
      <c r="U166" s="156">
        <v>0</v>
      </c>
      <c r="V166" s="156">
        <v>0</v>
      </c>
      <c r="W166" s="156">
        <v>0</v>
      </c>
      <c r="X166" s="156">
        <v>0</v>
      </c>
      <c r="Y166" s="156">
        <v>0</v>
      </c>
      <c r="Z166" s="156">
        <v>0</v>
      </c>
      <c r="AA166" s="156">
        <v>0</v>
      </c>
      <c r="AB166" s="156">
        <v>0</v>
      </c>
      <c r="AC166" s="156">
        <v>0</v>
      </c>
      <c r="AD166" s="156">
        <v>0</v>
      </c>
      <c r="AE166" s="156">
        <v>0</v>
      </c>
      <c r="AF166" s="156">
        <v>1384246</v>
      </c>
      <c r="AG166" s="156">
        <v>1384246</v>
      </c>
      <c r="AH166" s="156">
        <v>0</v>
      </c>
      <c r="AI166" s="156">
        <v>1695805</v>
      </c>
      <c r="AJ166" s="3"/>
      <c r="AK166" s="4"/>
    </row>
    <row r="167" spans="1:37">
      <c r="A167" s="227">
        <v>7</v>
      </c>
      <c r="B167" s="228" t="s">
        <v>691</v>
      </c>
      <c r="C167" s="228">
        <v>45273615201</v>
      </c>
      <c r="D167" s="228" t="s">
        <v>592</v>
      </c>
      <c r="E167" s="228" t="s">
        <v>593</v>
      </c>
      <c r="F167" s="228" t="s">
        <v>514</v>
      </c>
      <c r="G167" s="228" t="s">
        <v>514</v>
      </c>
      <c r="H167" s="228" t="s">
        <v>514</v>
      </c>
      <c r="I167" s="228" t="s">
        <v>514</v>
      </c>
      <c r="J167" s="229">
        <v>45637</v>
      </c>
      <c r="K167" s="156">
        <v>259111</v>
      </c>
      <c r="L167" s="156">
        <v>259111</v>
      </c>
      <c r="M167" s="156">
        <v>235124</v>
      </c>
      <c r="N167" s="156">
        <v>0</v>
      </c>
      <c r="O167" s="156">
        <v>0</v>
      </c>
      <c r="P167" s="156">
        <v>235124</v>
      </c>
      <c r="Q167" s="156">
        <v>0</v>
      </c>
      <c r="R167" s="156">
        <v>0</v>
      </c>
      <c r="S167" s="156">
        <v>0</v>
      </c>
      <c r="T167" s="156">
        <v>0</v>
      </c>
      <c r="U167" s="156">
        <v>0</v>
      </c>
      <c r="V167" s="156">
        <v>0</v>
      </c>
      <c r="W167" s="156">
        <v>0</v>
      </c>
      <c r="X167" s="156">
        <v>0</v>
      </c>
      <c r="Y167" s="156">
        <v>0</v>
      </c>
      <c r="Z167" s="156">
        <v>0</v>
      </c>
      <c r="AA167" s="156">
        <v>0</v>
      </c>
      <c r="AB167" s="156">
        <v>0</v>
      </c>
      <c r="AC167" s="156">
        <v>0</v>
      </c>
      <c r="AD167" s="156">
        <v>0</v>
      </c>
      <c r="AE167" s="156">
        <v>0</v>
      </c>
      <c r="AF167" s="156">
        <v>235124</v>
      </c>
      <c r="AG167" s="156">
        <v>235124</v>
      </c>
      <c r="AH167" s="156">
        <v>0</v>
      </c>
      <c r="AI167" s="156">
        <v>516283</v>
      </c>
      <c r="AJ167" s="3"/>
      <c r="AK167" s="4"/>
    </row>
    <row r="168" spans="1:37" ht="23">
      <c r="A168" s="227">
        <v>7</v>
      </c>
      <c r="B168" s="228" t="s">
        <v>392</v>
      </c>
      <c r="C168" s="228">
        <v>44138815201</v>
      </c>
      <c r="D168" s="228" t="s">
        <v>519</v>
      </c>
      <c r="E168" s="228" t="s">
        <v>520</v>
      </c>
      <c r="F168" s="228" t="s">
        <v>514</v>
      </c>
      <c r="G168" s="228" t="s">
        <v>514</v>
      </c>
      <c r="H168" s="228" t="s">
        <v>514</v>
      </c>
      <c r="I168" s="228" t="s">
        <v>514</v>
      </c>
      <c r="J168" s="229">
        <v>44225</v>
      </c>
      <c r="K168" s="156">
        <v>21358193</v>
      </c>
      <c r="L168" s="156">
        <v>21288752</v>
      </c>
      <c r="M168" s="156">
        <v>21393187</v>
      </c>
      <c r="N168" s="156">
        <v>-69440.22</v>
      </c>
      <c r="O168" s="156">
        <v>1150000</v>
      </c>
      <c r="P168" s="156">
        <v>21918008</v>
      </c>
      <c r="Q168" s="156">
        <v>0</v>
      </c>
      <c r="R168" s="156">
        <v>0</v>
      </c>
      <c r="S168" s="156">
        <v>0</v>
      </c>
      <c r="T168" s="156">
        <v>0</v>
      </c>
      <c r="U168" s="156">
        <v>0</v>
      </c>
      <c r="V168" s="156">
        <v>0</v>
      </c>
      <c r="W168" s="156">
        <v>0</v>
      </c>
      <c r="X168" s="156">
        <v>0</v>
      </c>
      <c r="Y168" s="156">
        <v>0</v>
      </c>
      <c r="Z168" s="156">
        <v>0</v>
      </c>
      <c r="AA168" s="156">
        <v>0</v>
      </c>
      <c r="AB168" s="156">
        <v>1150000</v>
      </c>
      <c r="AC168" s="156">
        <v>0</v>
      </c>
      <c r="AD168" s="156">
        <v>1150000</v>
      </c>
      <c r="AE168" s="156">
        <v>1150000</v>
      </c>
      <c r="AF168" s="156">
        <v>22543187</v>
      </c>
      <c r="AG168" s="156">
        <v>21918008</v>
      </c>
      <c r="AH168" s="156">
        <v>-625179</v>
      </c>
      <c r="AI168" s="156">
        <v>26431774</v>
      </c>
      <c r="AJ168" s="3" t="s">
        <v>692</v>
      </c>
      <c r="AK168" s="4" t="s">
        <v>693</v>
      </c>
    </row>
    <row r="169" spans="1:37">
      <c r="A169" s="227">
        <v>7</v>
      </c>
      <c r="B169" s="228" t="s">
        <v>394</v>
      </c>
      <c r="C169" s="228">
        <v>42451335201</v>
      </c>
      <c r="D169" s="228" t="s">
        <v>512</v>
      </c>
      <c r="E169" s="228" t="s">
        <v>513</v>
      </c>
      <c r="F169" s="228" t="s">
        <v>514</v>
      </c>
      <c r="G169" s="228" t="s">
        <v>514</v>
      </c>
      <c r="H169" s="228" t="s">
        <v>514</v>
      </c>
      <c r="I169" s="228" t="s">
        <v>514</v>
      </c>
      <c r="J169" s="229">
        <v>44336</v>
      </c>
      <c r="K169" s="156">
        <v>81649200</v>
      </c>
      <c r="L169" s="156">
        <v>89787672</v>
      </c>
      <c r="M169" s="156">
        <v>91076513</v>
      </c>
      <c r="N169" s="156">
        <v>8138472.0899999999</v>
      </c>
      <c r="O169" s="156">
        <v>0</v>
      </c>
      <c r="P169" s="156">
        <v>91676950</v>
      </c>
      <c r="Q169" s="156">
        <v>0</v>
      </c>
      <c r="R169" s="156">
        <v>0</v>
      </c>
      <c r="S169" s="156">
        <v>0</v>
      </c>
      <c r="T169" s="156">
        <v>0</v>
      </c>
      <c r="U169" s="156">
        <v>0</v>
      </c>
      <c r="V169" s="156">
        <v>0</v>
      </c>
      <c r="W169" s="156">
        <v>0</v>
      </c>
      <c r="X169" s="156">
        <v>0</v>
      </c>
      <c r="Y169" s="156">
        <v>0</v>
      </c>
      <c r="Z169" s="156">
        <v>0</v>
      </c>
      <c r="AA169" s="156">
        <v>0</v>
      </c>
      <c r="AB169" s="156">
        <v>0</v>
      </c>
      <c r="AC169" s="156">
        <v>0</v>
      </c>
      <c r="AD169" s="156">
        <v>0</v>
      </c>
      <c r="AE169" s="156">
        <v>0</v>
      </c>
      <c r="AF169" s="156">
        <v>91076513</v>
      </c>
      <c r="AG169" s="156">
        <v>91676950</v>
      </c>
      <c r="AH169" s="156">
        <v>600437</v>
      </c>
      <c r="AI169" s="156">
        <v>87776800</v>
      </c>
      <c r="AJ169" s="3" t="s">
        <v>694</v>
      </c>
      <c r="AK169" s="4" t="s">
        <v>695</v>
      </c>
    </row>
    <row r="170" spans="1:37">
      <c r="A170" s="227">
        <v>7</v>
      </c>
      <c r="B170" s="228" t="s">
        <v>396</v>
      </c>
      <c r="C170" s="228">
        <v>44132015201</v>
      </c>
      <c r="D170" s="228" t="s">
        <v>696</v>
      </c>
      <c r="E170" s="228" t="s">
        <v>697</v>
      </c>
      <c r="F170" s="228" t="s">
        <v>514</v>
      </c>
      <c r="G170" s="228" t="s">
        <v>514</v>
      </c>
      <c r="H170" s="228" t="s">
        <v>514</v>
      </c>
      <c r="I170" s="228" t="s">
        <v>514</v>
      </c>
      <c r="J170" s="229">
        <v>44777</v>
      </c>
      <c r="K170" s="156">
        <v>6997500</v>
      </c>
      <c r="L170" s="156">
        <v>7112720</v>
      </c>
      <c r="M170" s="156">
        <v>7042786</v>
      </c>
      <c r="N170" s="156">
        <v>115219.68</v>
      </c>
      <c r="O170" s="156">
        <v>0</v>
      </c>
      <c r="P170" s="156">
        <v>7042581</v>
      </c>
      <c r="Q170" s="156">
        <v>0</v>
      </c>
      <c r="R170" s="156">
        <v>0</v>
      </c>
      <c r="S170" s="156">
        <v>0</v>
      </c>
      <c r="T170" s="156">
        <v>0</v>
      </c>
      <c r="U170" s="156">
        <v>0</v>
      </c>
      <c r="V170" s="156">
        <v>0</v>
      </c>
      <c r="W170" s="156">
        <v>0</v>
      </c>
      <c r="X170" s="156">
        <v>0</v>
      </c>
      <c r="Y170" s="156">
        <v>0</v>
      </c>
      <c r="Z170" s="156">
        <v>0</v>
      </c>
      <c r="AA170" s="156">
        <v>0</v>
      </c>
      <c r="AB170" s="156">
        <v>0</v>
      </c>
      <c r="AC170" s="156">
        <v>0</v>
      </c>
      <c r="AD170" s="156">
        <v>0</v>
      </c>
      <c r="AE170" s="156">
        <v>0</v>
      </c>
      <c r="AF170" s="156">
        <v>7042786</v>
      </c>
      <c r="AG170" s="156">
        <v>7042581</v>
      </c>
      <c r="AH170" s="156">
        <v>-205</v>
      </c>
      <c r="AI170" s="156">
        <v>13119000</v>
      </c>
      <c r="AJ170" s="3"/>
      <c r="AK170" s="4"/>
    </row>
    <row r="171" spans="1:37">
      <c r="A171" s="227">
        <v>7</v>
      </c>
      <c r="B171" s="228" t="s">
        <v>398</v>
      </c>
      <c r="C171" s="228">
        <v>42925115201</v>
      </c>
      <c r="D171" s="228" t="s">
        <v>698</v>
      </c>
      <c r="E171" s="228" t="s">
        <v>699</v>
      </c>
      <c r="F171" s="228" t="s">
        <v>514</v>
      </c>
      <c r="G171" s="228" t="s">
        <v>514</v>
      </c>
      <c r="H171" s="228" t="s">
        <v>514</v>
      </c>
      <c r="I171" s="228" t="s">
        <v>514</v>
      </c>
      <c r="J171" s="229">
        <v>44364</v>
      </c>
      <c r="K171" s="156">
        <v>89691574</v>
      </c>
      <c r="L171" s="156">
        <v>96531643</v>
      </c>
      <c r="M171" s="156">
        <v>97484006</v>
      </c>
      <c r="N171" s="156">
        <v>6840069.1699999999</v>
      </c>
      <c r="O171" s="156">
        <v>-45000</v>
      </c>
      <c r="P171" s="156">
        <v>98162236</v>
      </c>
      <c r="Q171" s="156">
        <v>0</v>
      </c>
      <c r="R171" s="156">
        <v>0</v>
      </c>
      <c r="S171" s="156">
        <v>0</v>
      </c>
      <c r="T171" s="156">
        <v>0</v>
      </c>
      <c r="U171" s="156">
        <v>0</v>
      </c>
      <c r="V171" s="156">
        <v>-45000</v>
      </c>
      <c r="W171" s="156">
        <v>-45000</v>
      </c>
      <c r="X171" s="156">
        <v>0</v>
      </c>
      <c r="Y171" s="156">
        <v>0</v>
      </c>
      <c r="Z171" s="156">
        <v>0</v>
      </c>
      <c r="AA171" s="156">
        <v>0</v>
      </c>
      <c r="AB171" s="156">
        <v>0</v>
      </c>
      <c r="AC171" s="156">
        <v>0</v>
      </c>
      <c r="AD171" s="156">
        <v>0</v>
      </c>
      <c r="AE171" s="156">
        <v>-45000</v>
      </c>
      <c r="AF171" s="156">
        <v>97439006</v>
      </c>
      <c r="AG171" s="156">
        <v>98162236</v>
      </c>
      <c r="AH171" s="156">
        <v>723230</v>
      </c>
      <c r="AI171" s="156">
        <v>100030998</v>
      </c>
      <c r="AJ171" s="3" t="s">
        <v>694</v>
      </c>
      <c r="AK171" s="4" t="s">
        <v>695</v>
      </c>
    </row>
    <row r="172" spans="1:37" ht="23">
      <c r="A172" s="227">
        <v>7</v>
      </c>
      <c r="B172" s="228" t="s">
        <v>400</v>
      </c>
      <c r="C172" s="228">
        <v>44335825201</v>
      </c>
      <c r="D172" s="228" t="s">
        <v>519</v>
      </c>
      <c r="E172" s="228" t="s">
        <v>520</v>
      </c>
      <c r="F172" s="228" t="s">
        <v>514</v>
      </c>
      <c r="G172" s="228" t="s">
        <v>514</v>
      </c>
      <c r="H172" s="228" t="s">
        <v>514</v>
      </c>
      <c r="I172" s="228" t="s">
        <v>514</v>
      </c>
      <c r="J172" s="229">
        <v>45358</v>
      </c>
      <c r="K172" s="156">
        <v>1322000</v>
      </c>
      <c r="L172" s="156">
        <v>1334250</v>
      </c>
      <c r="M172" s="156">
        <v>1257998</v>
      </c>
      <c r="N172" s="156">
        <v>12249.84</v>
      </c>
      <c r="O172" s="156">
        <v>0</v>
      </c>
      <c r="P172" s="156">
        <v>1253861</v>
      </c>
      <c r="Q172" s="156">
        <v>0</v>
      </c>
      <c r="R172" s="156">
        <v>0</v>
      </c>
      <c r="S172" s="156">
        <v>0</v>
      </c>
      <c r="T172" s="156">
        <v>0</v>
      </c>
      <c r="U172" s="156">
        <v>0</v>
      </c>
      <c r="V172" s="156">
        <v>0</v>
      </c>
      <c r="W172" s="156">
        <v>0</v>
      </c>
      <c r="X172" s="156">
        <v>0</v>
      </c>
      <c r="Y172" s="156">
        <v>0</v>
      </c>
      <c r="Z172" s="156">
        <v>0</v>
      </c>
      <c r="AA172" s="156">
        <v>0</v>
      </c>
      <c r="AB172" s="156">
        <v>0</v>
      </c>
      <c r="AC172" s="156">
        <v>0</v>
      </c>
      <c r="AD172" s="156">
        <v>0</v>
      </c>
      <c r="AE172" s="156">
        <v>0</v>
      </c>
      <c r="AF172" s="156">
        <v>1257998</v>
      </c>
      <c r="AG172" s="156">
        <v>1253861</v>
      </c>
      <c r="AH172" s="156">
        <v>-4137</v>
      </c>
      <c r="AI172" s="156">
        <v>1543770</v>
      </c>
      <c r="AJ172" s="3" t="s">
        <v>700</v>
      </c>
      <c r="AK172" s="4" t="s">
        <v>701</v>
      </c>
    </row>
    <row r="173" spans="1:37">
      <c r="A173" s="227">
        <v>7</v>
      </c>
      <c r="B173" s="228" t="s">
        <v>402</v>
      </c>
      <c r="C173" s="228">
        <v>41673245201</v>
      </c>
      <c r="D173" s="228" t="s">
        <v>702</v>
      </c>
      <c r="E173" s="228" t="s">
        <v>703</v>
      </c>
      <c r="F173" s="228" t="s">
        <v>514</v>
      </c>
      <c r="G173" s="228" t="s">
        <v>514</v>
      </c>
      <c r="H173" s="228" t="s">
        <v>514</v>
      </c>
      <c r="I173" s="228" t="s">
        <v>514</v>
      </c>
      <c r="J173" s="229">
        <v>43677</v>
      </c>
      <c r="K173" s="156">
        <v>55832153</v>
      </c>
      <c r="L173" s="156">
        <v>56499915</v>
      </c>
      <c r="M173" s="156">
        <v>56400689</v>
      </c>
      <c r="N173" s="156">
        <v>667762.03</v>
      </c>
      <c r="O173" s="156">
        <v>875160</v>
      </c>
      <c r="P173" s="156">
        <v>56882314</v>
      </c>
      <c r="Q173" s="156">
        <v>0</v>
      </c>
      <c r="R173" s="156">
        <v>0</v>
      </c>
      <c r="S173" s="156">
        <v>0</v>
      </c>
      <c r="T173" s="156">
        <v>0</v>
      </c>
      <c r="U173" s="156">
        <v>0</v>
      </c>
      <c r="V173" s="156">
        <v>0</v>
      </c>
      <c r="W173" s="156">
        <v>0</v>
      </c>
      <c r="X173" s="156">
        <v>875160</v>
      </c>
      <c r="Y173" s="156">
        <v>0</v>
      </c>
      <c r="Z173" s="156">
        <v>0</v>
      </c>
      <c r="AA173" s="156">
        <v>0</v>
      </c>
      <c r="AB173" s="156">
        <v>0</v>
      </c>
      <c r="AC173" s="156">
        <v>0</v>
      </c>
      <c r="AD173" s="156">
        <v>875160</v>
      </c>
      <c r="AE173" s="156">
        <v>875160</v>
      </c>
      <c r="AF173" s="156">
        <v>57275849</v>
      </c>
      <c r="AG173" s="156">
        <v>56882314</v>
      </c>
      <c r="AH173" s="156">
        <v>-393534</v>
      </c>
      <c r="AI173" s="156">
        <v>63202968</v>
      </c>
      <c r="AJ173" s="3" t="s">
        <v>704</v>
      </c>
      <c r="AK173" s="4" t="s">
        <v>705</v>
      </c>
    </row>
    <row r="174" spans="1:37" ht="23">
      <c r="A174" s="227">
        <v>7</v>
      </c>
      <c r="B174" s="228" t="s">
        <v>404</v>
      </c>
      <c r="C174" s="228">
        <v>43182125201</v>
      </c>
      <c r="D174" s="228" t="s">
        <v>660</v>
      </c>
      <c r="E174" s="228" t="s">
        <v>661</v>
      </c>
      <c r="F174" s="228" t="s">
        <v>514</v>
      </c>
      <c r="G174" s="228" t="s">
        <v>514</v>
      </c>
      <c r="H174" s="228" t="s">
        <v>514</v>
      </c>
      <c r="I174" s="228" t="s">
        <v>514</v>
      </c>
      <c r="J174" s="229">
        <v>44342</v>
      </c>
      <c r="K174" s="156">
        <v>85239705</v>
      </c>
      <c r="L174" s="156">
        <v>94443373</v>
      </c>
      <c r="M174" s="156">
        <v>97569383</v>
      </c>
      <c r="N174" s="156">
        <v>9203668.2699999996</v>
      </c>
      <c r="O174" s="156">
        <v>0</v>
      </c>
      <c r="P174" s="156">
        <v>97817624</v>
      </c>
      <c r="Q174" s="156">
        <v>0</v>
      </c>
      <c r="R174" s="156">
        <v>0</v>
      </c>
      <c r="S174" s="156">
        <v>0</v>
      </c>
      <c r="T174" s="156">
        <v>0</v>
      </c>
      <c r="U174" s="156">
        <v>0</v>
      </c>
      <c r="V174" s="156">
        <v>0</v>
      </c>
      <c r="W174" s="156">
        <v>0</v>
      </c>
      <c r="X174" s="156">
        <v>0</v>
      </c>
      <c r="Y174" s="156">
        <v>0</v>
      </c>
      <c r="Z174" s="156">
        <v>0</v>
      </c>
      <c r="AA174" s="156">
        <v>0</v>
      </c>
      <c r="AB174" s="156">
        <v>0</v>
      </c>
      <c r="AC174" s="156">
        <v>0</v>
      </c>
      <c r="AD174" s="156">
        <v>0</v>
      </c>
      <c r="AE174" s="156">
        <v>0</v>
      </c>
      <c r="AF174" s="156">
        <v>97569383</v>
      </c>
      <c r="AG174" s="156">
        <v>97817624</v>
      </c>
      <c r="AH174" s="156">
        <v>248241</v>
      </c>
      <c r="AI174" s="156">
        <v>78472500</v>
      </c>
      <c r="AJ174" s="3" t="s">
        <v>683</v>
      </c>
      <c r="AK174" s="4" t="s">
        <v>684</v>
      </c>
    </row>
    <row r="175" spans="1:37">
      <c r="A175" s="227">
        <v>7</v>
      </c>
      <c r="B175" s="228" t="s">
        <v>406</v>
      </c>
      <c r="C175" s="228">
        <v>44588615201</v>
      </c>
      <c r="D175" s="228" t="s">
        <v>527</v>
      </c>
      <c r="E175" s="228" t="s">
        <v>528</v>
      </c>
      <c r="F175" s="228" t="s">
        <v>514</v>
      </c>
      <c r="G175" s="228" t="s">
        <v>514</v>
      </c>
      <c r="H175" s="228" t="s">
        <v>514</v>
      </c>
      <c r="I175" s="228" t="s">
        <v>514</v>
      </c>
      <c r="J175" s="229">
        <v>44979</v>
      </c>
      <c r="K175" s="156">
        <v>8085082</v>
      </c>
      <c r="L175" s="156">
        <v>8115381</v>
      </c>
      <c r="M175" s="156">
        <v>7967342</v>
      </c>
      <c r="N175" s="156">
        <v>30299.15</v>
      </c>
      <c r="O175" s="156">
        <v>0</v>
      </c>
      <c r="P175" s="156">
        <v>7993474</v>
      </c>
      <c r="Q175" s="156">
        <v>0</v>
      </c>
      <c r="R175" s="156">
        <v>0</v>
      </c>
      <c r="S175" s="156">
        <v>0</v>
      </c>
      <c r="T175" s="156">
        <v>0</v>
      </c>
      <c r="U175" s="156">
        <v>0</v>
      </c>
      <c r="V175" s="156">
        <v>0</v>
      </c>
      <c r="W175" s="156">
        <v>0</v>
      </c>
      <c r="X175" s="156">
        <v>0</v>
      </c>
      <c r="Y175" s="156">
        <v>0</v>
      </c>
      <c r="Z175" s="156">
        <v>0</v>
      </c>
      <c r="AA175" s="156">
        <v>0</v>
      </c>
      <c r="AB175" s="156">
        <v>0</v>
      </c>
      <c r="AC175" s="156">
        <v>0</v>
      </c>
      <c r="AD175" s="156">
        <v>0</v>
      </c>
      <c r="AE175" s="156">
        <v>0</v>
      </c>
      <c r="AF175" s="156">
        <v>7967342</v>
      </c>
      <c r="AG175" s="156">
        <v>7993474</v>
      </c>
      <c r="AH175" s="156">
        <v>26132</v>
      </c>
      <c r="AI175" s="156">
        <v>9550800</v>
      </c>
      <c r="AJ175" s="3"/>
      <c r="AK175" s="4"/>
    </row>
    <row r="176" spans="1:37">
      <c r="A176" s="227">
        <v>7</v>
      </c>
      <c r="B176" s="228" t="s">
        <v>408</v>
      </c>
      <c r="C176" s="228">
        <v>44334715201</v>
      </c>
      <c r="D176" s="228" t="s">
        <v>527</v>
      </c>
      <c r="E176" s="228" t="s">
        <v>528</v>
      </c>
      <c r="F176" s="228" t="s">
        <v>514</v>
      </c>
      <c r="G176" s="228" t="s">
        <v>514</v>
      </c>
      <c r="H176" s="228" t="s">
        <v>514</v>
      </c>
      <c r="I176" s="228" t="s">
        <v>514</v>
      </c>
      <c r="J176" s="229">
        <v>45091</v>
      </c>
      <c r="K176" s="156">
        <v>6290573</v>
      </c>
      <c r="L176" s="156">
        <v>6754957</v>
      </c>
      <c r="M176" s="156">
        <v>7072599</v>
      </c>
      <c r="N176" s="156">
        <v>464384.48</v>
      </c>
      <c r="O176" s="156">
        <v>0</v>
      </c>
      <c r="P176" s="156">
        <v>7072474</v>
      </c>
      <c r="Q176" s="156">
        <v>0</v>
      </c>
      <c r="R176" s="156">
        <v>0</v>
      </c>
      <c r="S176" s="156">
        <v>0</v>
      </c>
      <c r="T176" s="156">
        <v>0</v>
      </c>
      <c r="U176" s="156">
        <v>0</v>
      </c>
      <c r="V176" s="156">
        <v>0</v>
      </c>
      <c r="W176" s="156">
        <v>0</v>
      </c>
      <c r="X176" s="156">
        <v>0</v>
      </c>
      <c r="Y176" s="156">
        <v>0</v>
      </c>
      <c r="Z176" s="156">
        <v>0</v>
      </c>
      <c r="AA176" s="156">
        <v>0</v>
      </c>
      <c r="AB176" s="156">
        <v>0</v>
      </c>
      <c r="AC176" s="156">
        <v>0</v>
      </c>
      <c r="AD176" s="156">
        <v>0</v>
      </c>
      <c r="AE176" s="156">
        <v>0</v>
      </c>
      <c r="AF176" s="156">
        <v>7072599</v>
      </c>
      <c r="AG176" s="156">
        <v>7072474</v>
      </c>
      <c r="AH176" s="156">
        <v>-125</v>
      </c>
      <c r="AI176" s="156">
        <v>6135700</v>
      </c>
      <c r="AJ176" s="3"/>
      <c r="AK176" s="4"/>
    </row>
    <row r="177" spans="1:37">
      <c r="A177" s="227">
        <v>7</v>
      </c>
      <c r="B177" s="228" t="s">
        <v>411</v>
      </c>
      <c r="C177" s="228">
        <v>45069315201</v>
      </c>
      <c r="D177" s="228" t="s">
        <v>527</v>
      </c>
      <c r="E177" s="228" t="s">
        <v>528</v>
      </c>
      <c r="F177" s="228" t="s">
        <v>514</v>
      </c>
      <c r="G177" s="228" t="s">
        <v>514</v>
      </c>
      <c r="H177" s="228" t="s">
        <v>514</v>
      </c>
      <c r="I177" s="228" t="s">
        <v>514</v>
      </c>
      <c r="J177" s="229">
        <v>45196</v>
      </c>
      <c r="K177" s="156">
        <v>2469300</v>
      </c>
      <c r="L177" s="156">
        <v>2490043</v>
      </c>
      <c r="M177" s="156">
        <v>2487609</v>
      </c>
      <c r="N177" s="156">
        <v>20743.16</v>
      </c>
      <c r="O177" s="156">
        <v>0</v>
      </c>
      <c r="P177" s="156">
        <v>2486604</v>
      </c>
      <c r="Q177" s="156">
        <v>0</v>
      </c>
      <c r="R177" s="156">
        <v>0</v>
      </c>
      <c r="S177" s="156">
        <v>0</v>
      </c>
      <c r="T177" s="156">
        <v>0</v>
      </c>
      <c r="U177" s="156">
        <v>0</v>
      </c>
      <c r="V177" s="156">
        <v>0</v>
      </c>
      <c r="W177" s="156">
        <v>0</v>
      </c>
      <c r="X177" s="156">
        <v>0</v>
      </c>
      <c r="Y177" s="156">
        <v>0</v>
      </c>
      <c r="Z177" s="156">
        <v>0</v>
      </c>
      <c r="AA177" s="156">
        <v>0</v>
      </c>
      <c r="AB177" s="156">
        <v>0</v>
      </c>
      <c r="AC177" s="156">
        <v>0</v>
      </c>
      <c r="AD177" s="156">
        <v>0</v>
      </c>
      <c r="AE177" s="156">
        <v>0</v>
      </c>
      <c r="AF177" s="156">
        <v>2487609</v>
      </c>
      <c r="AG177" s="156">
        <v>2486604</v>
      </c>
      <c r="AH177" s="156">
        <v>-1005</v>
      </c>
      <c r="AI177" s="156">
        <v>2285000</v>
      </c>
      <c r="AJ177" s="3"/>
      <c r="AK177" s="4"/>
    </row>
    <row r="178" spans="1:37">
      <c r="A178" s="227">
        <v>7</v>
      </c>
      <c r="B178" s="228" t="s">
        <v>413</v>
      </c>
      <c r="C178" s="228">
        <v>44006315201</v>
      </c>
      <c r="D178" s="228" t="s">
        <v>706</v>
      </c>
      <c r="E178" s="228" t="s">
        <v>707</v>
      </c>
      <c r="F178" s="228" t="s">
        <v>514</v>
      </c>
      <c r="G178" s="228" t="s">
        <v>514</v>
      </c>
      <c r="H178" s="228" t="s">
        <v>514</v>
      </c>
      <c r="I178" s="228" t="s">
        <v>514</v>
      </c>
      <c r="J178" s="229">
        <v>45091</v>
      </c>
      <c r="K178" s="156">
        <v>6730280</v>
      </c>
      <c r="L178" s="156">
        <v>6779810</v>
      </c>
      <c r="M178" s="156">
        <v>6697913</v>
      </c>
      <c r="N178" s="156">
        <v>49529.32</v>
      </c>
      <c r="O178" s="156">
        <v>0</v>
      </c>
      <c r="P178" s="156">
        <v>6699170</v>
      </c>
      <c r="Q178" s="156">
        <v>0</v>
      </c>
      <c r="R178" s="156">
        <v>0</v>
      </c>
      <c r="S178" s="156">
        <v>0</v>
      </c>
      <c r="T178" s="156">
        <v>0</v>
      </c>
      <c r="U178" s="156">
        <v>0</v>
      </c>
      <c r="V178" s="156">
        <v>0</v>
      </c>
      <c r="W178" s="156">
        <v>0</v>
      </c>
      <c r="X178" s="156">
        <v>0</v>
      </c>
      <c r="Y178" s="156">
        <v>0</v>
      </c>
      <c r="Z178" s="156">
        <v>0</v>
      </c>
      <c r="AA178" s="156">
        <v>0</v>
      </c>
      <c r="AB178" s="156">
        <v>0</v>
      </c>
      <c r="AC178" s="156">
        <v>0</v>
      </c>
      <c r="AD178" s="156">
        <v>0</v>
      </c>
      <c r="AE178" s="156">
        <v>0</v>
      </c>
      <c r="AF178" s="156">
        <v>6697913</v>
      </c>
      <c r="AG178" s="156">
        <v>6699170</v>
      </c>
      <c r="AH178" s="156">
        <v>1257</v>
      </c>
      <c r="AI178" s="156">
        <v>7050800</v>
      </c>
      <c r="AJ178" s="3"/>
      <c r="AK178" s="4"/>
    </row>
    <row r="179" spans="1:37">
      <c r="A179" s="227">
        <v>7</v>
      </c>
      <c r="B179" s="228" t="s">
        <v>480</v>
      </c>
      <c r="C179" s="228">
        <v>44697315201</v>
      </c>
      <c r="D179" s="228" t="s">
        <v>527</v>
      </c>
      <c r="E179" s="228" t="s">
        <v>528</v>
      </c>
      <c r="F179" s="228" t="s">
        <v>514</v>
      </c>
      <c r="G179" s="228" t="s">
        <v>514</v>
      </c>
      <c r="H179" s="228" t="s">
        <v>514</v>
      </c>
      <c r="I179" s="228" t="s">
        <v>514</v>
      </c>
      <c r="J179" s="229">
        <v>45224</v>
      </c>
      <c r="K179" s="156">
        <v>2049777</v>
      </c>
      <c r="L179" s="156">
        <v>2049777</v>
      </c>
      <c r="M179" s="156">
        <v>2101379</v>
      </c>
      <c r="N179" s="156">
        <v>0</v>
      </c>
      <c r="O179" s="156">
        <v>0</v>
      </c>
      <c r="P179" s="156">
        <v>2098362</v>
      </c>
      <c r="Q179" s="156">
        <v>0</v>
      </c>
      <c r="R179" s="156">
        <v>0</v>
      </c>
      <c r="S179" s="156">
        <v>0</v>
      </c>
      <c r="T179" s="156">
        <v>0</v>
      </c>
      <c r="U179" s="156">
        <v>0</v>
      </c>
      <c r="V179" s="156">
        <v>0</v>
      </c>
      <c r="W179" s="156">
        <v>0</v>
      </c>
      <c r="X179" s="156">
        <v>0</v>
      </c>
      <c r="Y179" s="156">
        <v>0</v>
      </c>
      <c r="Z179" s="156">
        <v>0</v>
      </c>
      <c r="AA179" s="156">
        <v>0</v>
      </c>
      <c r="AB179" s="156">
        <v>0</v>
      </c>
      <c r="AC179" s="156">
        <v>0</v>
      </c>
      <c r="AD179" s="156">
        <v>0</v>
      </c>
      <c r="AE179" s="156">
        <v>0</v>
      </c>
      <c r="AF179" s="156">
        <v>2101379</v>
      </c>
      <c r="AG179" s="156">
        <v>2098362</v>
      </c>
      <c r="AH179" s="156">
        <v>-3017</v>
      </c>
      <c r="AI179" s="156">
        <v>2385840</v>
      </c>
      <c r="AJ179" s="3"/>
      <c r="AK179" s="4"/>
    </row>
    <row r="180" spans="1:37">
      <c r="A180" s="227">
        <v>7</v>
      </c>
      <c r="B180" s="228" t="s">
        <v>708</v>
      </c>
      <c r="C180" s="228">
        <v>44109835201</v>
      </c>
      <c r="D180" s="228" t="s">
        <v>709</v>
      </c>
      <c r="E180" s="228" t="s">
        <v>710</v>
      </c>
      <c r="F180" s="228" t="s">
        <v>514</v>
      </c>
      <c r="G180" s="228" t="s">
        <v>514</v>
      </c>
      <c r="H180" s="228" t="s">
        <v>514</v>
      </c>
      <c r="I180" s="228" t="s">
        <v>514</v>
      </c>
      <c r="J180" s="229">
        <v>45378</v>
      </c>
      <c r="K180" s="156">
        <v>1336107</v>
      </c>
      <c r="L180" s="156">
        <v>1336107</v>
      </c>
      <c r="M180" s="156">
        <v>1267198</v>
      </c>
      <c r="N180" s="156">
        <v>0</v>
      </c>
      <c r="O180" s="156">
        <v>0</v>
      </c>
      <c r="P180" s="156">
        <v>1266909</v>
      </c>
      <c r="Q180" s="156">
        <v>0</v>
      </c>
      <c r="R180" s="156">
        <v>0</v>
      </c>
      <c r="S180" s="156">
        <v>0</v>
      </c>
      <c r="T180" s="156">
        <v>0</v>
      </c>
      <c r="U180" s="156">
        <v>0</v>
      </c>
      <c r="V180" s="156">
        <v>0</v>
      </c>
      <c r="W180" s="156">
        <v>0</v>
      </c>
      <c r="X180" s="156">
        <v>0</v>
      </c>
      <c r="Y180" s="156">
        <v>0</v>
      </c>
      <c r="Z180" s="156">
        <v>0</v>
      </c>
      <c r="AA180" s="156">
        <v>0</v>
      </c>
      <c r="AB180" s="156">
        <v>0</v>
      </c>
      <c r="AC180" s="156">
        <v>0</v>
      </c>
      <c r="AD180" s="156">
        <v>0</v>
      </c>
      <c r="AE180" s="156">
        <v>0</v>
      </c>
      <c r="AF180" s="156">
        <v>1267198</v>
      </c>
      <c r="AG180" s="156">
        <v>1266909</v>
      </c>
      <c r="AH180" s="156">
        <v>-289</v>
      </c>
      <c r="AI180" s="156">
        <v>1581132</v>
      </c>
      <c r="AJ180" s="3"/>
      <c r="AK180" s="4"/>
    </row>
    <row r="181" spans="1:37">
      <c r="A181" s="227">
        <v>7</v>
      </c>
      <c r="B181" s="228" t="s">
        <v>508</v>
      </c>
      <c r="C181" s="228">
        <v>44939815201</v>
      </c>
      <c r="D181" s="228" t="s">
        <v>527</v>
      </c>
      <c r="E181" s="228" t="s">
        <v>528</v>
      </c>
      <c r="F181" s="228" t="s">
        <v>514</v>
      </c>
      <c r="G181" s="228" t="s">
        <v>514</v>
      </c>
      <c r="H181" s="228" t="s">
        <v>514</v>
      </c>
      <c r="I181" s="228" t="s">
        <v>514</v>
      </c>
      <c r="J181" s="229">
        <v>45427</v>
      </c>
      <c r="K181" s="156">
        <v>545691</v>
      </c>
      <c r="L181" s="156">
        <v>545691</v>
      </c>
      <c r="M181" s="156">
        <v>518518</v>
      </c>
      <c r="N181" s="156">
        <v>0</v>
      </c>
      <c r="O181" s="156">
        <v>0</v>
      </c>
      <c r="P181" s="156">
        <v>518518</v>
      </c>
      <c r="Q181" s="156">
        <v>0</v>
      </c>
      <c r="R181" s="156">
        <v>0</v>
      </c>
      <c r="S181" s="156">
        <v>0</v>
      </c>
      <c r="T181" s="156">
        <v>0</v>
      </c>
      <c r="U181" s="156">
        <v>0</v>
      </c>
      <c r="V181" s="156">
        <v>0</v>
      </c>
      <c r="W181" s="156">
        <v>0</v>
      </c>
      <c r="X181" s="156">
        <v>0</v>
      </c>
      <c r="Y181" s="156">
        <v>0</v>
      </c>
      <c r="Z181" s="156">
        <v>0</v>
      </c>
      <c r="AA181" s="156">
        <v>0</v>
      </c>
      <c r="AB181" s="156">
        <v>0</v>
      </c>
      <c r="AC181" s="156">
        <v>0</v>
      </c>
      <c r="AD181" s="156">
        <v>0</v>
      </c>
      <c r="AE181" s="156">
        <v>0</v>
      </c>
      <c r="AF181" s="156">
        <v>518518</v>
      </c>
      <c r="AG181" s="156">
        <v>518518</v>
      </c>
      <c r="AH181" s="156">
        <v>0</v>
      </c>
      <c r="AI181" s="156">
        <v>611133</v>
      </c>
      <c r="AJ181" s="3"/>
      <c r="AK181" s="4"/>
    </row>
    <row r="182" spans="1:37">
      <c r="A182" s="227">
        <v>7</v>
      </c>
      <c r="B182" s="228" t="s">
        <v>415</v>
      </c>
      <c r="C182" s="228">
        <v>44025015201</v>
      </c>
      <c r="D182" s="228" t="s">
        <v>544</v>
      </c>
      <c r="E182" s="228" t="s">
        <v>545</v>
      </c>
      <c r="F182" s="228" t="s">
        <v>514</v>
      </c>
      <c r="G182" s="228" t="s">
        <v>514</v>
      </c>
      <c r="H182" s="228" t="s">
        <v>514</v>
      </c>
      <c r="I182" s="228" t="s">
        <v>514</v>
      </c>
      <c r="J182" s="229">
        <v>45399</v>
      </c>
      <c r="K182" s="156">
        <v>7475300</v>
      </c>
      <c r="L182" s="156">
        <v>7428809</v>
      </c>
      <c r="M182" s="156">
        <v>7644411</v>
      </c>
      <c r="N182" s="156">
        <v>-46491.53</v>
      </c>
      <c r="O182" s="156">
        <v>0</v>
      </c>
      <c r="P182" s="156">
        <v>7629621</v>
      </c>
      <c r="Q182" s="156">
        <v>0</v>
      </c>
      <c r="R182" s="156">
        <v>0</v>
      </c>
      <c r="S182" s="156">
        <v>0</v>
      </c>
      <c r="T182" s="156">
        <v>0</v>
      </c>
      <c r="U182" s="156">
        <v>0</v>
      </c>
      <c r="V182" s="156">
        <v>0</v>
      </c>
      <c r="W182" s="156">
        <v>0</v>
      </c>
      <c r="X182" s="156">
        <v>0</v>
      </c>
      <c r="Y182" s="156">
        <v>0</v>
      </c>
      <c r="Z182" s="156">
        <v>0</v>
      </c>
      <c r="AA182" s="156">
        <v>0</v>
      </c>
      <c r="AB182" s="156">
        <v>0</v>
      </c>
      <c r="AC182" s="156">
        <v>0</v>
      </c>
      <c r="AD182" s="156">
        <v>0</v>
      </c>
      <c r="AE182" s="156">
        <v>0</v>
      </c>
      <c r="AF182" s="156">
        <v>7644411</v>
      </c>
      <c r="AG182" s="156">
        <v>7629621</v>
      </c>
      <c r="AH182" s="156">
        <v>-14790</v>
      </c>
      <c r="AI182" s="156">
        <v>8386992</v>
      </c>
      <c r="AJ182" s="3"/>
      <c r="AK182" s="4"/>
    </row>
    <row r="183" spans="1:37">
      <c r="A183" s="227">
        <v>7</v>
      </c>
      <c r="B183" s="228" t="s">
        <v>510</v>
      </c>
      <c r="C183" s="228">
        <v>45241215201</v>
      </c>
      <c r="D183" s="228" t="s">
        <v>709</v>
      </c>
      <c r="E183" s="228" t="s">
        <v>710</v>
      </c>
      <c r="F183" s="228" t="s">
        <v>514</v>
      </c>
      <c r="G183" s="228" t="s">
        <v>514</v>
      </c>
      <c r="H183" s="228" t="s">
        <v>514</v>
      </c>
      <c r="I183" s="228" t="s">
        <v>514</v>
      </c>
      <c r="J183" s="229">
        <v>45427</v>
      </c>
      <c r="K183" s="156">
        <v>654321</v>
      </c>
      <c r="L183" s="156">
        <v>654321</v>
      </c>
      <c r="M183" s="156">
        <v>610593</v>
      </c>
      <c r="N183" s="156">
        <v>0</v>
      </c>
      <c r="O183" s="156">
        <v>0</v>
      </c>
      <c r="P183" s="156">
        <v>610593</v>
      </c>
      <c r="Q183" s="156">
        <v>0</v>
      </c>
      <c r="R183" s="156">
        <v>0</v>
      </c>
      <c r="S183" s="156">
        <v>0</v>
      </c>
      <c r="T183" s="156">
        <v>0</v>
      </c>
      <c r="U183" s="156">
        <v>0</v>
      </c>
      <c r="V183" s="156">
        <v>0</v>
      </c>
      <c r="W183" s="156">
        <v>0</v>
      </c>
      <c r="X183" s="156">
        <v>0</v>
      </c>
      <c r="Y183" s="156">
        <v>0</v>
      </c>
      <c r="Z183" s="156">
        <v>0</v>
      </c>
      <c r="AA183" s="156">
        <v>0</v>
      </c>
      <c r="AB183" s="156">
        <v>0</v>
      </c>
      <c r="AC183" s="156">
        <v>0</v>
      </c>
      <c r="AD183" s="156">
        <v>0</v>
      </c>
      <c r="AE183" s="156">
        <v>0</v>
      </c>
      <c r="AF183" s="156">
        <v>610593</v>
      </c>
      <c r="AG183" s="156">
        <v>610593</v>
      </c>
      <c r="AH183" s="156">
        <v>0</v>
      </c>
      <c r="AI183" s="156">
        <v>826944</v>
      </c>
      <c r="AJ183" s="3"/>
      <c r="AK183" s="4"/>
    </row>
    <row r="184" spans="1:37">
      <c r="A184" s="227">
        <v>7</v>
      </c>
      <c r="B184" s="228" t="s">
        <v>417</v>
      </c>
      <c r="C184" s="228">
        <v>44794815201</v>
      </c>
      <c r="D184" s="228" t="s">
        <v>532</v>
      </c>
      <c r="E184" s="228" t="s">
        <v>533</v>
      </c>
      <c r="F184" s="228" t="s">
        <v>514</v>
      </c>
      <c r="G184" s="228" t="s">
        <v>514</v>
      </c>
      <c r="H184" s="228" t="s">
        <v>514</v>
      </c>
      <c r="I184" s="228" t="s">
        <v>514</v>
      </c>
      <c r="J184" s="229">
        <v>45714</v>
      </c>
      <c r="K184" s="156">
        <v>5942087</v>
      </c>
      <c r="L184" s="156">
        <v>5942922</v>
      </c>
      <c r="M184" s="156">
        <v>5968673</v>
      </c>
      <c r="N184" s="156">
        <v>835.12</v>
      </c>
      <c r="O184" s="156">
        <v>0</v>
      </c>
      <c r="P184" s="156">
        <v>5968280</v>
      </c>
      <c r="Q184" s="156">
        <v>0</v>
      </c>
      <c r="R184" s="156">
        <v>0</v>
      </c>
      <c r="S184" s="156">
        <v>0</v>
      </c>
      <c r="T184" s="156">
        <v>0</v>
      </c>
      <c r="U184" s="156">
        <v>0</v>
      </c>
      <c r="V184" s="156">
        <v>0</v>
      </c>
      <c r="W184" s="156">
        <v>0</v>
      </c>
      <c r="X184" s="156">
        <v>0</v>
      </c>
      <c r="Y184" s="156">
        <v>0</v>
      </c>
      <c r="Z184" s="156">
        <v>0</v>
      </c>
      <c r="AA184" s="156">
        <v>0</v>
      </c>
      <c r="AB184" s="156">
        <v>0</v>
      </c>
      <c r="AC184" s="156">
        <v>0</v>
      </c>
      <c r="AD184" s="156">
        <v>0</v>
      </c>
      <c r="AE184" s="156">
        <v>0</v>
      </c>
      <c r="AF184" s="156">
        <v>5968673</v>
      </c>
      <c r="AG184" s="156">
        <v>5968280</v>
      </c>
      <c r="AH184" s="156">
        <v>-393</v>
      </c>
      <c r="AI184" s="156">
        <v>7672150</v>
      </c>
      <c r="AJ184" s="3"/>
      <c r="AK184" s="4"/>
    </row>
    <row r="185" spans="1:37">
      <c r="A185" s="227">
        <v>7</v>
      </c>
      <c r="B185" s="228" t="s">
        <v>419</v>
      </c>
      <c r="C185" s="228">
        <v>45096915201</v>
      </c>
      <c r="D185" s="228" t="s">
        <v>711</v>
      </c>
      <c r="E185" s="228" t="s">
        <v>712</v>
      </c>
      <c r="F185" s="228" t="s">
        <v>514</v>
      </c>
      <c r="G185" s="228" t="s">
        <v>514</v>
      </c>
      <c r="H185" s="228" t="s">
        <v>514</v>
      </c>
      <c r="I185" s="228" t="s">
        <v>514</v>
      </c>
      <c r="J185" s="229">
        <v>45742</v>
      </c>
      <c r="K185" s="156">
        <v>365071</v>
      </c>
      <c r="L185" s="156">
        <v>370411</v>
      </c>
      <c r="M185" s="156">
        <v>359883</v>
      </c>
      <c r="N185" s="156">
        <v>5340</v>
      </c>
      <c r="O185" s="156">
        <v>0</v>
      </c>
      <c r="P185" s="156">
        <v>354442</v>
      </c>
      <c r="Q185" s="156">
        <v>0</v>
      </c>
      <c r="R185" s="156">
        <v>0</v>
      </c>
      <c r="S185" s="156">
        <v>0</v>
      </c>
      <c r="T185" s="156">
        <v>0</v>
      </c>
      <c r="U185" s="156">
        <v>0</v>
      </c>
      <c r="V185" s="156">
        <v>0</v>
      </c>
      <c r="W185" s="156">
        <v>0</v>
      </c>
      <c r="X185" s="156">
        <v>0</v>
      </c>
      <c r="Y185" s="156">
        <v>0</v>
      </c>
      <c r="Z185" s="156">
        <v>0</v>
      </c>
      <c r="AA185" s="156">
        <v>0</v>
      </c>
      <c r="AB185" s="156">
        <v>0</v>
      </c>
      <c r="AC185" s="156">
        <v>0</v>
      </c>
      <c r="AD185" s="156">
        <v>0</v>
      </c>
      <c r="AE185" s="156">
        <v>0</v>
      </c>
      <c r="AF185" s="156">
        <v>359883</v>
      </c>
      <c r="AG185" s="156">
        <v>354442</v>
      </c>
      <c r="AH185" s="156">
        <v>-5442</v>
      </c>
      <c r="AI185" s="156">
        <v>528390</v>
      </c>
      <c r="AJ185" s="3"/>
      <c r="AK185" s="4"/>
    </row>
    <row r="186" spans="1:37">
      <c r="A186" s="227">
        <v>8</v>
      </c>
      <c r="B186" s="228" t="s">
        <v>421</v>
      </c>
      <c r="C186" s="228">
        <v>43799215201</v>
      </c>
      <c r="D186" s="228" t="s">
        <v>713</v>
      </c>
      <c r="E186" s="228" t="s">
        <v>714</v>
      </c>
      <c r="F186" s="228" t="s">
        <v>514</v>
      </c>
      <c r="G186" s="228" t="s">
        <v>514</v>
      </c>
      <c r="H186" s="228" t="s">
        <v>514</v>
      </c>
      <c r="I186" s="228" t="s">
        <v>514</v>
      </c>
      <c r="J186" s="229">
        <v>43419</v>
      </c>
      <c r="K186" s="156">
        <v>33928239</v>
      </c>
      <c r="L186" s="156">
        <v>47651600</v>
      </c>
      <c r="M186" s="156">
        <v>47969861</v>
      </c>
      <c r="N186" s="156">
        <v>13723361.4</v>
      </c>
      <c r="O186" s="156">
        <v>0</v>
      </c>
      <c r="P186" s="156">
        <v>47904732</v>
      </c>
      <c r="Q186" s="156">
        <v>0</v>
      </c>
      <c r="R186" s="156">
        <v>0</v>
      </c>
      <c r="S186" s="156">
        <v>0</v>
      </c>
      <c r="T186" s="156">
        <v>0</v>
      </c>
      <c r="U186" s="156">
        <v>0</v>
      </c>
      <c r="V186" s="156">
        <v>0</v>
      </c>
      <c r="W186" s="156">
        <v>0</v>
      </c>
      <c r="X186" s="156">
        <v>0</v>
      </c>
      <c r="Y186" s="156">
        <v>0</v>
      </c>
      <c r="Z186" s="156">
        <v>0</v>
      </c>
      <c r="AA186" s="156">
        <v>0</v>
      </c>
      <c r="AB186" s="156">
        <v>0</v>
      </c>
      <c r="AC186" s="156">
        <v>0</v>
      </c>
      <c r="AD186" s="156">
        <v>0</v>
      </c>
      <c r="AE186" s="156">
        <v>0</v>
      </c>
      <c r="AF186" s="156">
        <v>47969861</v>
      </c>
      <c r="AG186" s="156">
        <v>47904732</v>
      </c>
      <c r="AH186" s="156">
        <v>-65129</v>
      </c>
      <c r="AI186" s="156">
        <v>41184698</v>
      </c>
      <c r="AJ186" s="3"/>
      <c r="AK186" s="4"/>
    </row>
    <row r="187" spans="1:37" ht="23">
      <c r="A187" s="227">
        <v>8</v>
      </c>
      <c r="B187" s="228" t="s">
        <v>423</v>
      </c>
      <c r="C187" s="228">
        <v>44602415201</v>
      </c>
      <c r="D187" s="228" t="s">
        <v>624</v>
      </c>
      <c r="E187" s="228" t="s">
        <v>625</v>
      </c>
      <c r="F187" s="228" t="s">
        <v>514</v>
      </c>
      <c r="G187" s="228" t="s">
        <v>514</v>
      </c>
      <c r="H187" s="228" t="s">
        <v>514</v>
      </c>
      <c r="I187" s="228" t="s">
        <v>514</v>
      </c>
      <c r="J187" s="229">
        <v>45006</v>
      </c>
      <c r="K187" s="156">
        <v>16184460</v>
      </c>
      <c r="L187" s="156">
        <v>17190583</v>
      </c>
      <c r="M187" s="156">
        <v>16458548</v>
      </c>
      <c r="N187" s="156">
        <v>1006122.94</v>
      </c>
      <c r="O187" s="156">
        <v>0</v>
      </c>
      <c r="P187" s="156">
        <v>16411881</v>
      </c>
      <c r="Q187" s="156">
        <v>0</v>
      </c>
      <c r="R187" s="156">
        <v>0</v>
      </c>
      <c r="S187" s="156">
        <v>0</v>
      </c>
      <c r="T187" s="156">
        <v>0</v>
      </c>
      <c r="U187" s="156">
        <v>0</v>
      </c>
      <c r="V187" s="156">
        <v>0</v>
      </c>
      <c r="W187" s="156">
        <v>0</v>
      </c>
      <c r="X187" s="156">
        <v>0</v>
      </c>
      <c r="Y187" s="156">
        <v>0</v>
      </c>
      <c r="Z187" s="156">
        <v>0</v>
      </c>
      <c r="AA187" s="156">
        <v>0</v>
      </c>
      <c r="AB187" s="156">
        <v>0</v>
      </c>
      <c r="AC187" s="156">
        <v>0</v>
      </c>
      <c r="AD187" s="156">
        <v>0</v>
      </c>
      <c r="AE187" s="156">
        <v>0</v>
      </c>
      <c r="AF187" s="156">
        <v>16458548</v>
      </c>
      <c r="AG187" s="156">
        <v>16411881</v>
      </c>
      <c r="AH187" s="156">
        <v>-46667</v>
      </c>
      <c r="AI187" s="156">
        <v>18390077</v>
      </c>
      <c r="AJ187" s="3"/>
      <c r="AK187" s="4"/>
    </row>
    <row r="188" spans="1:37">
      <c r="A188" s="227">
        <v>8</v>
      </c>
      <c r="B188" s="228" t="s">
        <v>425</v>
      </c>
      <c r="C188" s="228">
        <v>44588515201</v>
      </c>
      <c r="D188" s="228" t="s">
        <v>532</v>
      </c>
      <c r="E188" s="228" t="s">
        <v>533</v>
      </c>
      <c r="F188" s="228" t="s">
        <v>514</v>
      </c>
      <c r="G188" s="228" t="s">
        <v>514</v>
      </c>
      <c r="H188" s="228" t="s">
        <v>514</v>
      </c>
      <c r="I188" s="228" t="s">
        <v>514</v>
      </c>
      <c r="J188" s="229">
        <v>45027</v>
      </c>
      <c r="K188" s="156">
        <v>11226810</v>
      </c>
      <c r="L188" s="156">
        <v>11263007</v>
      </c>
      <c r="M188" s="156">
        <v>11344464</v>
      </c>
      <c r="N188" s="156">
        <v>36197.440000000002</v>
      </c>
      <c r="O188" s="156">
        <v>0</v>
      </c>
      <c r="P188" s="156">
        <v>11339363</v>
      </c>
      <c r="Q188" s="156">
        <v>0</v>
      </c>
      <c r="R188" s="156">
        <v>0</v>
      </c>
      <c r="S188" s="156">
        <v>0</v>
      </c>
      <c r="T188" s="156">
        <v>0</v>
      </c>
      <c r="U188" s="156">
        <v>0</v>
      </c>
      <c r="V188" s="156">
        <v>0</v>
      </c>
      <c r="W188" s="156">
        <v>0</v>
      </c>
      <c r="X188" s="156">
        <v>0</v>
      </c>
      <c r="Y188" s="156">
        <v>0</v>
      </c>
      <c r="Z188" s="156">
        <v>0</v>
      </c>
      <c r="AA188" s="156">
        <v>0</v>
      </c>
      <c r="AB188" s="156">
        <v>0</v>
      </c>
      <c r="AC188" s="156">
        <v>0</v>
      </c>
      <c r="AD188" s="156">
        <v>0</v>
      </c>
      <c r="AE188" s="156">
        <v>0</v>
      </c>
      <c r="AF188" s="156">
        <v>11344464</v>
      </c>
      <c r="AG188" s="156">
        <v>11339363</v>
      </c>
      <c r="AH188" s="156">
        <v>-5101</v>
      </c>
      <c r="AI188" s="156">
        <v>11461891</v>
      </c>
      <c r="AJ188" s="3"/>
      <c r="AK188" s="4"/>
    </row>
    <row r="189" spans="1:37">
      <c r="A189" s="227">
        <v>8</v>
      </c>
      <c r="B189" s="228" t="s">
        <v>427</v>
      </c>
      <c r="C189" s="228">
        <v>44925335201</v>
      </c>
      <c r="D189" s="228" t="s">
        <v>715</v>
      </c>
      <c r="E189" s="228" t="s">
        <v>716</v>
      </c>
      <c r="F189" s="228" t="s">
        <v>514</v>
      </c>
      <c r="G189" s="228" t="s">
        <v>514</v>
      </c>
      <c r="H189" s="228" t="s">
        <v>514</v>
      </c>
      <c r="I189" s="228" t="s">
        <v>514</v>
      </c>
      <c r="J189" s="229">
        <v>45055</v>
      </c>
      <c r="K189" s="156">
        <v>3649071</v>
      </c>
      <c r="L189" s="156">
        <v>3673424</v>
      </c>
      <c r="M189" s="156">
        <v>3464348</v>
      </c>
      <c r="N189" s="156">
        <v>24353</v>
      </c>
      <c r="O189" s="156">
        <v>0</v>
      </c>
      <c r="P189" s="156">
        <v>3464348</v>
      </c>
      <c r="Q189" s="156">
        <v>0</v>
      </c>
      <c r="R189" s="156">
        <v>0</v>
      </c>
      <c r="S189" s="156">
        <v>0</v>
      </c>
      <c r="T189" s="156">
        <v>0</v>
      </c>
      <c r="U189" s="156">
        <v>0</v>
      </c>
      <c r="V189" s="156">
        <v>0</v>
      </c>
      <c r="W189" s="156">
        <v>0</v>
      </c>
      <c r="X189" s="156">
        <v>0</v>
      </c>
      <c r="Y189" s="156">
        <v>0</v>
      </c>
      <c r="Z189" s="156">
        <v>0</v>
      </c>
      <c r="AA189" s="156">
        <v>0</v>
      </c>
      <c r="AB189" s="156">
        <v>0</v>
      </c>
      <c r="AC189" s="156">
        <v>0</v>
      </c>
      <c r="AD189" s="156">
        <v>0</v>
      </c>
      <c r="AE189" s="156">
        <v>0</v>
      </c>
      <c r="AF189" s="156">
        <v>3464348</v>
      </c>
      <c r="AG189" s="156">
        <v>3464348</v>
      </c>
      <c r="AH189" s="156">
        <v>0</v>
      </c>
      <c r="AI189" s="156">
        <v>4370418</v>
      </c>
      <c r="AJ189" s="3"/>
      <c r="AK189" s="4"/>
    </row>
    <row r="190" spans="1:37">
      <c r="A190" s="227">
        <v>8</v>
      </c>
      <c r="B190" s="228" t="s">
        <v>482</v>
      </c>
      <c r="C190" s="228">
        <v>43854815201</v>
      </c>
      <c r="D190" s="228" t="s">
        <v>585</v>
      </c>
      <c r="E190" s="228" t="s">
        <v>586</v>
      </c>
      <c r="F190" s="228" t="s">
        <v>514</v>
      </c>
      <c r="G190" s="228" t="s">
        <v>514</v>
      </c>
      <c r="H190" s="228" t="s">
        <v>514</v>
      </c>
      <c r="I190" s="228" t="s">
        <v>514</v>
      </c>
      <c r="J190" s="229">
        <v>45426</v>
      </c>
      <c r="K190" s="156">
        <v>4734726</v>
      </c>
      <c r="L190" s="156">
        <v>4734726</v>
      </c>
      <c r="M190" s="156">
        <v>4628034</v>
      </c>
      <c r="N190" s="156">
        <v>0</v>
      </c>
      <c r="O190" s="156">
        <v>0</v>
      </c>
      <c r="P190" s="156">
        <v>4628034</v>
      </c>
      <c r="Q190" s="156">
        <v>0</v>
      </c>
      <c r="R190" s="156">
        <v>0</v>
      </c>
      <c r="S190" s="156">
        <v>0</v>
      </c>
      <c r="T190" s="156">
        <v>0</v>
      </c>
      <c r="U190" s="156">
        <v>0</v>
      </c>
      <c r="V190" s="156">
        <v>0</v>
      </c>
      <c r="W190" s="156">
        <v>0</v>
      </c>
      <c r="X190" s="156">
        <v>0</v>
      </c>
      <c r="Y190" s="156">
        <v>0</v>
      </c>
      <c r="Z190" s="156">
        <v>0</v>
      </c>
      <c r="AA190" s="156">
        <v>0</v>
      </c>
      <c r="AB190" s="156">
        <v>0</v>
      </c>
      <c r="AC190" s="156">
        <v>0</v>
      </c>
      <c r="AD190" s="156">
        <v>0</v>
      </c>
      <c r="AE190" s="156">
        <v>0</v>
      </c>
      <c r="AF190" s="156">
        <v>4628034</v>
      </c>
      <c r="AG190" s="156">
        <v>4628034</v>
      </c>
      <c r="AH190" s="156">
        <v>0</v>
      </c>
      <c r="AI190" s="156">
        <v>8236620</v>
      </c>
      <c r="AJ190" s="3"/>
      <c r="AK190" s="4"/>
    </row>
    <row r="191" spans="1:37">
      <c r="A191" s="227">
        <v>8</v>
      </c>
      <c r="B191" s="228" t="s">
        <v>429</v>
      </c>
      <c r="C191" s="228">
        <v>44942325201</v>
      </c>
      <c r="D191" s="228" t="s">
        <v>717</v>
      </c>
      <c r="E191" s="228" t="s">
        <v>718</v>
      </c>
      <c r="F191" s="228" t="s">
        <v>514</v>
      </c>
      <c r="G191" s="228" t="s">
        <v>514</v>
      </c>
      <c r="H191" s="228" t="s">
        <v>514</v>
      </c>
      <c r="I191" s="228" t="s">
        <v>514</v>
      </c>
      <c r="J191" s="229">
        <v>45160</v>
      </c>
      <c r="K191" s="156">
        <v>1804313</v>
      </c>
      <c r="L191" s="156">
        <v>1864511</v>
      </c>
      <c r="M191" s="156">
        <v>1827419</v>
      </c>
      <c r="N191" s="156">
        <v>60197.919999999998</v>
      </c>
      <c r="O191" s="156">
        <v>37398</v>
      </c>
      <c r="P191" s="156">
        <v>1827419</v>
      </c>
      <c r="Q191" s="156">
        <v>0</v>
      </c>
      <c r="R191" s="156">
        <v>0</v>
      </c>
      <c r="S191" s="156">
        <v>0</v>
      </c>
      <c r="T191" s="156">
        <v>0</v>
      </c>
      <c r="U191" s="156">
        <v>0</v>
      </c>
      <c r="V191" s="156">
        <v>0</v>
      </c>
      <c r="W191" s="156">
        <v>0</v>
      </c>
      <c r="X191" s="156">
        <v>37398</v>
      </c>
      <c r="Y191" s="156">
        <v>0</v>
      </c>
      <c r="Z191" s="156">
        <v>0</v>
      </c>
      <c r="AA191" s="156">
        <v>0</v>
      </c>
      <c r="AB191" s="156">
        <v>0</v>
      </c>
      <c r="AC191" s="156">
        <v>0</v>
      </c>
      <c r="AD191" s="156">
        <v>37398</v>
      </c>
      <c r="AE191" s="156">
        <v>37398</v>
      </c>
      <c r="AF191" s="156">
        <v>1864817</v>
      </c>
      <c r="AG191" s="156">
        <v>1827419</v>
      </c>
      <c r="AH191" s="156">
        <v>-37398</v>
      </c>
      <c r="AI191" s="156">
        <v>1786238</v>
      </c>
      <c r="AJ191" s="3" t="s">
        <v>719</v>
      </c>
      <c r="AK191" s="4" t="s">
        <v>720</v>
      </c>
    </row>
    <row r="192" spans="1:37" ht="23">
      <c r="A192" s="227">
        <v>8</v>
      </c>
      <c r="B192" s="228" t="s">
        <v>431</v>
      </c>
      <c r="C192" s="228">
        <v>41592755201</v>
      </c>
      <c r="D192" s="228" t="s">
        <v>535</v>
      </c>
      <c r="E192" s="228" t="s">
        <v>536</v>
      </c>
      <c r="F192" s="228" t="s">
        <v>514</v>
      </c>
      <c r="G192" s="228" t="s">
        <v>514</v>
      </c>
      <c r="H192" s="228" t="s">
        <v>514</v>
      </c>
      <c r="I192" s="228" t="s">
        <v>514</v>
      </c>
      <c r="J192" s="229">
        <v>45335</v>
      </c>
      <c r="K192" s="156">
        <v>2794276</v>
      </c>
      <c r="L192" s="156">
        <v>2537251</v>
      </c>
      <c r="M192" s="156">
        <v>2444066</v>
      </c>
      <c r="N192" s="156">
        <v>-257025.06</v>
      </c>
      <c r="O192" s="156">
        <v>0</v>
      </c>
      <c r="P192" s="156">
        <v>2444066</v>
      </c>
      <c r="Q192" s="156">
        <v>0</v>
      </c>
      <c r="R192" s="156">
        <v>0</v>
      </c>
      <c r="S192" s="156">
        <v>0</v>
      </c>
      <c r="T192" s="156">
        <v>0</v>
      </c>
      <c r="U192" s="156">
        <v>0</v>
      </c>
      <c r="V192" s="156">
        <v>0</v>
      </c>
      <c r="W192" s="156">
        <v>0</v>
      </c>
      <c r="X192" s="156">
        <v>0</v>
      </c>
      <c r="Y192" s="156">
        <v>0</v>
      </c>
      <c r="Z192" s="156">
        <v>0</v>
      </c>
      <c r="AA192" s="156">
        <v>0</v>
      </c>
      <c r="AB192" s="156">
        <v>0</v>
      </c>
      <c r="AC192" s="156">
        <v>0</v>
      </c>
      <c r="AD192" s="156">
        <v>0</v>
      </c>
      <c r="AE192" s="156">
        <v>0</v>
      </c>
      <c r="AF192" s="156">
        <v>2444066</v>
      </c>
      <c r="AG192" s="156">
        <v>2444066</v>
      </c>
      <c r="AH192" s="156">
        <v>0</v>
      </c>
      <c r="AI192" s="156">
        <v>6003502</v>
      </c>
      <c r="AJ192" s="3"/>
      <c r="AK192" s="4"/>
    </row>
    <row r="193" spans="1:37" ht="23">
      <c r="A193" s="227">
        <v>8</v>
      </c>
      <c r="B193" s="228" t="s">
        <v>433</v>
      </c>
      <c r="C193" s="228">
        <v>44206215201</v>
      </c>
      <c r="D193" s="228" t="s">
        <v>624</v>
      </c>
      <c r="E193" s="228" t="s">
        <v>625</v>
      </c>
      <c r="F193" s="228" t="s">
        <v>514</v>
      </c>
      <c r="G193" s="228" t="s">
        <v>514</v>
      </c>
      <c r="H193" s="228" t="s">
        <v>514</v>
      </c>
      <c r="I193" s="228" t="s">
        <v>514</v>
      </c>
      <c r="J193" s="229">
        <v>45363</v>
      </c>
      <c r="K193" s="156">
        <v>13684469</v>
      </c>
      <c r="L193" s="156">
        <v>13793245</v>
      </c>
      <c r="M193" s="156">
        <v>13317036</v>
      </c>
      <c r="N193" s="156">
        <v>108776.05</v>
      </c>
      <c r="O193" s="156">
        <v>0</v>
      </c>
      <c r="P193" s="156">
        <v>13293015</v>
      </c>
      <c r="Q193" s="156">
        <v>0</v>
      </c>
      <c r="R193" s="156">
        <v>0</v>
      </c>
      <c r="S193" s="156">
        <v>0</v>
      </c>
      <c r="T193" s="156">
        <v>0</v>
      </c>
      <c r="U193" s="156">
        <v>0</v>
      </c>
      <c r="V193" s="156">
        <v>0</v>
      </c>
      <c r="W193" s="156">
        <v>0</v>
      </c>
      <c r="X193" s="156">
        <v>0</v>
      </c>
      <c r="Y193" s="156">
        <v>0</v>
      </c>
      <c r="Z193" s="156">
        <v>0</v>
      </c>
      <c r="AA193" s="156">
        <v>0</v>
      </c>
      <c r="AB193" s="156">
        <v>0</v>
      </c>
      <c r="AC193" s="156">
        <v>0</v>
      </c>
      <c r="AD193" s="156">
        <v>0</v>
      </c>
      <c r="AE193" s="156">
        <v>0</v>
      </c>
      <c r="AF193" s="156">
        <v>13317036</v>
      </c>
      <c r="AG193" s="156">
        <v>13293015</v>
      </c>
      <c r="AH193" s="156">
        <v>-24020</v>
      </c>
      <c r="AI193" s="156">
        <v>19932483</v>
      </c>
      <c r="AJ193" s="3"/>
      <c r="AK193" s="4"/>
    </row>
    <row r="194" spans="1:37">
      <c r="A194" s="227">
        <v>8</v>
      </c>
      <c r="B194" s="228" t="s">
        <v>435</v>
      </c>
      <c r="C194" s="228">
        <v>44917545201</v>
      </c>
      <c r="D194" s="228" t="s">
        <v>527</v>
      </c>
      <c r="E194" s="228" t="s">
        <v>528</v>
      </c>
      <c r="F194" s="228" t="s">
        <v>514</v>
      </c>
      <c r="G194" s="228" t="s">
        <v>514</v>
      </c>
      <c r="H194" s="228" t="s">
        <v>514</v>
      </c>
      <c r="I194" s="228" t="s">
        <v>514</v>
      </c>
      <c r="J194" s="229">
        <v>45454</v>
      </c>
      <c r="K194" s="156">
        <v>4804962</v>
      </c>
      <c r="L194" s="156">
        <v>4908714</v>
      </c>
      <c r="M194" s="156">
        <v>4813444</v>
      </c>
      <c r="N194" s="156">
        <v>103751.34</v>
      </c>
      <c r="O194" s="156">
        <v>0</v>
      </c>
      <c r="P194" s="156">
        <v>4812923</v>
      </c>
      <c r="Q194" s="156">
        <v>0</v>
      </c>
      <c r="R194" s="156">
        <v>0</v>
      </c>
      <c r="S194" s="156">
        <v>0</v>
      </c>
      <c r="T194" s="156">
        <v>0</v>
      </c>
      <c r="U194" s="156">
        <v>0</v>
      </c>
      <c r="V194" s="156">
        <v>0</v>
      </c>
      <c r="W194" s="156">
        <v>0</v>
      </c>
      <c r="X194" s="156">
        <v>0</v>
      </c>
      <c r="Y194" s="156">
        <v>0</v>
      </c>
      <c r="Z194" s="156">
        <v>0</v>
      </c>
      <c r="AA194" s="156">
        <v>0</v>
      </c>
      <c r="AB194" s="156">
        <v>0</v>
      </c>
      <c r="AC194" s="156">
        <v>0</v>
      </c>
      <c r="AD194" s="156">
        <v>0</v>
      </c>
      <c r="AE194" s="156">
        <v>0</v>
      </c>
      <c r="AF194" s="156">
        <v>4813444</v>
      </c>
      <c r="AG194" s="156">
        <v>4812923</v>
      </c>
      <c r="AH194" s="156">
        <v>-521</v>
      </c>
      <c r="AI194" s="156">
        <v>4334608</v>
      </c>
      <c r="AJ194" s="3"/>
      <c r="AK194" s="4"/>
    </row>
    <row r="195" spans="1:37">
      <c r="A195" s="227">
        <v>8</v>
      </c>
      <c r="B195" s="228" t="s">
        <v>484</v>
      </c>
      <c r="C195" s="228">
        <v>44917535201</v>
      </c>
      <c r="D195" s="228" t="s">
        <v>717</v>
      </c>
      <c r="E195" s="228" t="s">
        <v>718</v>
      </c>
      <c r="F195" s="228" t="s">
        <v>514</v>
      </c>
      <c r="G195" s="228" t="s">
        <v>514</v>
      </c>
      <c r="H195" s="228" t="s">
        <v>514</v>
      </c>
      <c r="I195" s="228" t="s">
        <v>514</v>
      </c>
      <c r="J195" s="229">
        <v>45391</v>
      </c>
      <c r="K195" s="156">
        <v>1605678</v>
      </c>
      <c r="L195" s="156">
        <v>1605678</v>
      </c>
      <c r="M195" s="156">
        <v>1663792</v>
      </c>
      <c r="N195" s="156">
        <v>0</v>
      </c>
      <c r="O195" s="156">
        <v>0</v>
      </c>
      <c r="P195" s="156">
        <v>1663792</v>
      </c>
      <c r="Q195" s="156">
        <v>0</v>
      </c>
      <c r="R195" s="156">
        <v>0</v>
      </c>
      <c r="S195" s="156">
        <v>0</v>
      </c>
      <c r="T195" s="156">
        <v>0</v>
      </c>
      <c r="U195" s="156">
        <v>0</v>
      </c>
      <c r="V195" s="156">
        <v>0</v>
      </c>
      <c r="W195" s="156">
        <v>0</v>
      </c>
      <c r="X195" s="156">
        <v>0</v>
      </c>
      <c r="Y195" s="156">
        <v>0</v>
      </c>
      <c r="Z195" s="156">
        <v>0</v>
      </c>
      <c r="AA195" s="156">
        <v>0</v>
      </c>
      <c r="AB195" s="156">
        <v>0</v>
      </c>
      <c r="AC195" s="156">
        <v>0</v>
      </c>
      <c r="AD195" s="156">
        <v>0</v>
      </c>
      <c r="AE195" s="156">
        <v>0</v>
      </c>
      <c r="AF195" s="156">
        <v>1663792</v>
      </c>
      <c r="AG195" s="156">
        <v>1663792</v>
      </c>
      <c r="AH195" s="156">
        <v>0</v>
      </c>
      <c r="AI195" s="156">
        <v>1739460</v>
      </c>
      <c r="AJ195" s="3"/>
      <c r="AK195" s="4"/>
    </row>
    <row r="196" spans="1:37">
      <c r="A196" s="227">
        <v>8</v>
      </c>
      <c r="B196" s="228" t="s">
        <v>486</v>
      </c>
      <c r="C196" s="228">
        <v>45211115201</v>
      </c>
      <c r="D196" s="228" t="s">
        <v>548</v>
      </c>
      <c r="E196" s="228" t="s">
        <v>549</v>
      </c>
      <c r="F196" s="228" t="s">
        <v>514</v>
      </c>
      <c r="G196" s="228" t="s">
        <v>514</v>
      </c>
      <c r="H196" s="228" t="s">
        <v>514</v>
      </c>
      <c r="I196" s="228" t="s">
        <v>514</v>
      </c>
      <c r="J196" s="229">
        <v>45707</v>
      </c>
      <c r="K196" s="156">
        <v>1699787</v>
      </c>
      <c r="L196" s="156">
        <v>1699787</v>
      </c>
      <c r="M196" s="156">
        <v>1444210</v>
      </c>
      <c r="N196" s="156">
        <v>0</v>
      </c>
      <c r="O196" s="156">
        <v>0</v>
      </c>
      <c r="P196" s="156">
        <v>1444159</v>
      </c>
      <c r="Q196" s="156">
        <v>0</v>
      </c>
      <c r="R196" s="156">
        <v>0</v>
      </c>
      <c r="S196" s="156">
        <v>0</v>
      </c>
      <c r="T196" s="156">
        <v>0</v>
      </c>
      <c r="U196" s="156">
        <v>0</v>
      </c>
      <c r="V196" s="156">
        <v>0</v>
      </c>
      <c r="W196" s="156">
        <v>0</v>
      </c>
      <c r="X196" s="156">
        <v>0</v>
      </c>
      <c r="Y196" s="156">
        <v>0</v>
      </c>
      <c r="Z196" s="156">
        <v>0</v>
      </c>
      <c r="AA196" s="156">
        <v>0</v>
      </c>
      <c r="AB196" s="156">
        <v>0</v>
      </c>
      <c r="AC196" s="156">
        <v>0</v>
      </c>
      <c r="AD196" s="156">
        <v>0</v>
      </c>
      <c r="AE196" s="156">
        <v>0</v>
      </c>
      <c r="AF196" s="156">
        <v>1444210</v>
      </c>
      <c r="AG196" s="156">
        <v>1444159</v>
      </c>
      <c r="AH196" s="156">
        <v>-52</v>
      </c>
      <c r="AI196" s="156">
        <v>1780237</v>
      </c>
      <c r="AJ196" s="3"/>
      <c r="AK196" s="4"/>
    </row>
    <row r="197" spans="1:37">
      <c r="A197" s="182"/>
      <c r="B197" s="177"/>
      <c r="C197" s="177"/>
      <c r="D197" s="177"/>
      <c r="E197" s="177"/>
      <c r="F197" s="177"/>
      <c r="G197" s="177"/>
      <c r="H197" s="177"/>
      <c r="I197" s="177"/>
      <c r="J197" s="178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80"/>
      <c r="AK197" s="181"/>
    </row>
    <row r="198" spans="1:37">
      <c r="A198" s="182"/>
      <c r="B198" s="177"/>
      <c r="C198" s="177"/>
      <c r="D198" s="177"/>
      <c r="E198" s="177"/>
      <c r="F198" s="177"/>
      <c r="G198" s="177"/>
      <c r="H198" s="177"/>
      <c r="I198" s="177"/>
      <c r="J198" s="178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80"/>
      <c r="AK198" s="181"/>
    </row>
    <row r="199" spans="1:37">
      <c r="A199" s="182"/>
      <c r="B199" s="177"/>
      <c r="C199" s="177"/>
      <c r="D199" s="177"/>
      <c r="E199" s="177"/>
      <c r="F199" s="177"/>
      <c r="G199" s="177"/>
      <c r="H199" s="177"/>
      <c r="I199" s="177"/>
      <c r="J199" s="178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80"/>
      <c r="AK199" s="181"/>
    </row>
    <row r="200" spans="1:37">
      <c r="A200" s="182"/>
      <c r="B200" s="177"/>
      <c r="C200" s="177"/>
      <c r="D200" s="177"/>
      <c r="E200" s="177"/>
      <c r="F200" s="177"/>
      <c r="G200" s="177"/>
      <c r="H200" s="177"/>
      <c r="I200" s="177"/>
      <c r="J200" s="178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80"/>
      <c r="AK200" s="181"/>
    </row>
    <row r="201" spans="1:37">
      <c r="A201" s="182"/>
      <c r="B201" s="177"/>
      <c r="C201" s="177"/>
      <c r="D201" s="177"/>
      <c r="E201" s="177"/>
      <c r="F201" s="177"/>
      <c r="G201" s="177"/>
      <c r="H201" s="177"/>
      <c r="I201" s="177"/>
      <c r="J201" s="178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80"/>
      <c r="AK201" s="181"/>
    </row>
    <row r="202" spans="1:37">
      <c r="A202" s="182"/>
      <c r="B202" s="177"/>
      <c r="C202" s="177"/>
      <c r="D202" s="177"/>
      <c r="E202" s="177"/>
      <c r="F202" s="177"/>
      <c r="G202" s="177"/>
      <c r="H202" s="177"/>
      <c r="I202" s="177"/>
      <c r="J202" s="178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80"/>
      <c r="AK202" s="181"/>
    </row>
    <row r="203" spans="1:37">
      <c r="A203" s="182"/>
      <c r="B203" s="177"/>
      <c r="C203" s="177"/>
      <c r="D203" s="177"/>
      <c r="E203" s="177"/>
      <c r="F203" s="177"/>
      <c r="G203" s="177"/>
      <c r="H203" s="177"/>
      <c r="I203" s="177"/>
      <c r="J203" s="178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80"/>
      <c r="AK203" s="181"/>
    </row>
    <row r="204" spans="1:37">
      <c r="A204" s="182"/>
      <c r="B204" s="177"/>
      <c r="C204" s="177"/>
      <c r="D204" s="177"/>
      <c r="E204" s="177"/>
      <c r="F204" s="177"/>
      <c r="G204" s="177"/>
      <c r="H204" s="177"/>
      <c r="I204" s="177"/>
      <c r="J204" s="178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80"/>
      <c r="AK204" s="181"/>
    </row>
    <row r="205" spans="1:37">
      <c r="A205" s="182"/>
      <c r="B205" s="177"/>
      <c r="C205" s="177"/>
      <c r="D205" s="177"/>
      <c r="E205" s="177"/>
      <c r="F205" s="177"/>
      <c r="G205" s="177"/>
      <c r="H205" s="177"/>
      <c r="I205" s="177"/>
      <c r="J205" s="178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80"/>
      <c r="AK205" s="181"/>
    </row>
    <row r="206" spans="1:37">
      <c r="A206" s="182"/>
      <c r="B206" s="177"/>
      <c r="C206" s="177"/>
      <c r="D206" s="177"/>
      <c r="E206" s="177"/>
      <c r="F206" s="177"/>
      <c r="G206" s="177"/>
      <c r="H206" s="177"/>
      <c r="I206" s="177"/>
      <c r="J206" s="178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80"/>
      <c r="AK206" s="181"/>
    </row>
    <row r="207" spans="1:37">
      <c r="A207" s="182"/>
      <c r="B207" s="177"/>
      <c r="C207" s="177"/>
      <c r="D207" s="177"/>
      <c r="E207" s="177"/>
      <c r="F207" s="177"/>
      <c r="G207" s="177"/>
      <c r="H207" s="177"/>
      <c r="I207" s="177"/>
      <c r="J207" s="178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80"/>
      <c r="AK207" s="181"/>
    </row>
    <row r="208" spans="1:37">
      <c r="A208" s="182"/>
      <c r="B208" s="177"/>
      <c r="C208" s="177"/>
      <c r="D208" s="177"/>
      <c r="E208" s="177"/>
      <c r="F208" s="177"/>
      <c r="G208" s="177"/>
      <c r="H208" s="177"/>
      <c r="I208" s="177"/>
      <c r="J208" s="178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80"/>
      <c r="AK208" s="181"/>
    </row>
    <row r="209" spans="1:37">
      <c r="A209" s="182"/>
      <c r="B209" s="177"/>
      <c r="C209" s="177"/>
      <c r="D209" s="177"/>
      <c r="E209" s="177"/>
      <c r="F209" s="177"/>
      <c r="G209" s="177"/>
      <c r="H209" s="177"/>
      <c r="I209" s="177"/>
      <c r="J209" s="178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80"/>
      <c r="AK209" s="181"/>
    </row>
    <row r="210" spans="1:37">
      <c r="A210" s="182"/>
      <c r="B210" s="177"/>
      <c r="C210" s="177"/>
      <c r="D210" s="177"/>
      <c r="E210" s="177"/>
      <c r="F210" s="177"/>
      <c r="G210" s="177"/>
      <c r="H210" s="177"/>
      <c r="I210" s="177"/>
      <c r="J210" s="178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80"/>
      <c r="AK210" s="181"/>
    </row>
    <row r="211" spans="1:37">
      <c r="A211" s="182"/>
      <c r="B211" s="177"/>
      <c r="C211" s="177"/>
      <c r="D211" s="177"/>
      <c r="E211" s="177"/>
      <c r="F211" s="177"/>
      <c r="G211" s="177"/>
      <c r="H211" s="177"/>
      <c r="I211" s="177"/>
      <c r="J211" s="178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80"/>
      <c r="AK211" s="181"/>
    </row>
    <row r="212" spans="1:37">
      <c r="A212" s="182"/>
      <c r="B212" s="177"/>
      <c r="C212" s="177"/>
      <c r="D212" s="177"/>
      <c r="E212" s="177"/>
      <c r="F212" s="177"/>
      <c r="G212" s="177"/>
      <c r="H212" s="177"/>
      <c r="I212" s="177"/>
      <c r="J212" s="178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80"/>
      <c r="AK212" s="181"/>
    </row>
    <row r="213" spans="1:37">
      <c r="A213" s="182"/>
      <c r="B213" s="177"/>
      <c r="C213" s="177"/>
      <c r="D213" s="177"/>
      <c r="E213" s="177"/>
      <c r="F213" s="177"/>
      <c r="G213" s="177"/>
      <c r="H213" s="177"/>
      <c r="I213" s="177"/>
      <c r="J213" s="178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80"/>
      <c r="AK213" s="181"/>
    </row>
    <row r="214" spans="1:37">
      <c r="A214" s="182"/>
      <c r="B214" s="177"/>
      <c r="C214" s="177"/>
      <c r="D214" s="177"/>
      <c r="E214" s="177"/>
      <c r="F214" s="177"/>
      <c r="G214" s="177"/>
      <c r="H214" s="177"/>
      <c r="I214" s="177"/>
      <c r="J214" s="178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80"/>
      <c r="AK214" s="181"/>
    </row>
    <row r="215" spans="1:37">
      <c r="A215" s="182"/>
      <c r="B215" s="177"/>
      <c r="C215" s="177"/>
      <c r="D215" s="177"/>
      <c r="E215" s="177"/>
      <c r="F215" s="177"/>
      <c r="G215" s="177"/>
      <c r="H215" s="177"/>
      <c r="I215" s="177"/>
      <c r="J215" s="178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80"/>
      <c r="AK215" s="181"/>
    </row>
    <row r="216" spans="1:37">
      <c r="A216" s="182"/>
      <c r="B216" s="177"/>
      <c r="C216" s="177"/>
      <c r="D216" s="177"/>
      <c r="E216" s="177"/>
      <c r="F216" s="177"/>
      <c r="G216" s="177"/>
      <c r="H216" s="177"/>
      <c r="I216" s="177"/>
      <c r="J216" s="178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80"/>
      <c r="AK216" s="181"/>
    </row>
    <row r="217" spans="1:37">
      <c r="A217" s="182"/>
      <c r="B217" s="177"/>
      <c r="C217" s="177"/>
      <c r="D217" s="177"/>
      <c r="E217" s="177"/>
      <c r="F217" s="177"/>
      <c r="G217" s="177"/>
      <c r="H217" s="177"/>
      <c r="I217" s="177"/>
      <c r="J217" s="178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80"/>
      <c r="AK217" s="181"/>
    </row>
    <row r="218" spans="1:37">
      <c r="A218" s="182"/>
      <c r="B218" s="177"/>
      <c r="C218" s="177"/>
      <c r="D218" s="177"/>
      <c r="E218" s="177"/>
      <c r="F218" s="177"/>
      <c r="G218" s="177"/>
      <c r="H218" s="177"/>
      <c r="I218" s="177"/>
      <c r="J218" s="178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80"/>
      <c r="AK218" s="181"/>
    </row>
    <row r="219" spans="1:37">
      <c r="A219" s="182"/>
      <c r="B219" s="177"/>
      <c r="C219" s="177"/>
      <c r="D219" s="177"/>
      <c r="E219" s="177"/>
      <c r="F219" s="177"/>
      <c r="G219" s="177"/>
      <c r="H219" s="177"/>
      <c r="I219" s="177"/>
      <c r="J219" s="178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80"/>
      <c r="AK219" s="181"/>
    </row>
    <row r="220" spans="1:37">
      <c r="A220" s="182"/>
      <c r="B220" s="177"/>
      <c r="C220" s="177"/>
      <c r="D220" s="177"/>
      <c r="E220" s="177"/>
      <c r="F220" s="177"/>
      <c r="G220" s="177"/>
      <c r="H220" s="177"/>
      <c r="I220" s="177"/>
      <c r="J220" s="178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80"/>
      <c r="AK220" s="181"/>
    </row>
    <row r="221" spans="1:37">
      <c r="A221" s="182"/>
      <c r="B221" s="177"/>
      <c r="C221" s="177"/>
      <c r="D221" s="177"/>
      <c r="E221" s="177"/>
      <c r="F221" s="177"/>
      <c r="G221" s="177"/>
      <c r="H221" s="177"/>
      <c r="I221" s="177"/>
      <c r="J221" s="178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80"/>
      <c r="AK221" s="181"/>
    </row>
    <row r="222" spans="1:37">
      <c r="A222" s="182"/>
      <c r="B222" s="177"/>
      <c r="C222" s="177"/>
      <c r="D222" s="177"/>
      <c r="E222" s="177"/>
      <c r="F222" s="177"/>
      <c r="G222" s="177"/>
      <c r="H222" s="177"/>
      <c r="I222" s="177"/>
      <c r="J222" s="178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80"/>
      <c r="AK222" s="181"/>
    </row>
    <row r="223" spans="1:37">
      <c r="A223" s="182"/>
      <c r="B223" s="177"/>
      <c r="C223" s="177"/>
      <c r="D223" s="177"/>
      <c r="E223" s="177"/>
      <c r="F223" s="177"/>
      <c r="G223" s="177"/>
      <c r="H223" s="177"/>
      <c r="I223" s="177"/>
      <c r="J223" s="178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80"/>
      <c r="AK223" s="181"/>
    </row>
    <row r="224" spans="1:37">
      <c r="A224" s="182"/>
      <c r="B224" s="177"/>
      <c r="C224" s="177"/>
      <c r="D224" s="177"/>
      <c r="E224" s="177"/>
      <c r="F224" s="177"/>
      <c r="G224" s="177"/>
      <c r="H224" s="177"/>
      <c r="I224" s="177"/>
      <c r="J224" s="178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80"/>
      <c r="AK224" s="181"/>
    </row>
    <row r="225" spans="1:37">
      <c r="A225" s="182"/>
      <c r="B225" s="177"/>
      <c r="C225" s="177"/>
      <c r="D225" s="177"/>
      <c r="E225" s="177"/>
      <c r="F225" s="177"/>
      <c r="G225" s="177"/>
      <c r="H225" s="177"/>
      <c r="I225" s="177"/>
      <c r="J225" s="178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80"/>
      <c r="AK225" s="181"/>
    </row>
    <row r="226" spans="1:37">
      <c r="A226" s="182"/>
      <c r="B226" s="177"/>
      <c r="C226" s="177"/>
      <c r="D226" s="177"/>
      <c r="E226" s="177"/>
      <c r="F226" s="177"/>
      <c r="G226" s="177"/>
      <c r="H226" s="177"/>
      <c r="I226" s="177"/>
      <c r="J226" s="178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80"/>
      <c r="AK226" s="181"/>
    </row>
    <row r="227" spans="1:37">
      <c r="A227" s="182"/>
      <c r="B227" s="177"/>
      <c r="C227" s="177"/>
      <c r="D227" s="177"/>
      <c r="E227" s="177"/>
      <c r="F227" s="177"/>
      <c r="G227" s="177"/>
      <c r="H227" s="177"/>
      <c r="I227" s="177"/>
      <c r="J227" s="178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80"/>
      <c r="AK227" s="181"/>
    </row>
    <row r="228" spans="1:37">
      <c r="A228" s="182"/>
      <c r="B228" s="177"/>
      <c r="C228" s="177"/>
      <c r="D228" s="177"/>
      <c r="E228" s="177"/>
      <c r="F228" s="177"/>
      <c r="G228" s="177"/>
      <c r="H228" s="177"/>
      <c r="I228" s="177"/>
      <c r="J228" s="178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80"/>
      <c r="AK228" s="181"/>
    </row>
    <row r="229" spans="1:37">
      <c r="A229" s="182"/>
      <c r="B229" s="177"/>
      <c r="C229" s="177"/>
      <c r="D229" s="177"/>
      <c r="E229" s="177"/>
      <c r="F229" s="177"/>
      <c r="G229" s="177"/>
      <c r="H229" s="177"/>
      <c r="I229" s="177"/>
      <c r="J229" s="178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80"/>
      <c r="AK229" s="181"/>
    </row>
    <row r="230" spans="1:37">
      <c r="A230" s="182"/>
      <c r="B230" s="177"/>
      <c r="C230" s="177"/>
      <c r="D230" s="177"/>
      <c r="E230" s="177"/>
      <c r="F230" s="177"/>
      <c r="G230" s="177"/>
      <c r="H230" s="177"/>
      <c r="I230" s="177"/>
      <c r="J230" s="178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80"/>
      <c r="AK230" s="181"/>
    </row>
    <row r="231" spans="1:37">
      <c r="A231" s="182"/>
      <c r="B231" s="177"/>
      <c r="C231" s="177"/>
      <c r="D231" s="177"/>
      <c r="E231" s="177"/>
      <c r="F231" s="177"/>
      <c r="G231" s="177"/>
      <c r="H231" s="177"/>
      <c r="I231" s="177"/>
      <c r="J231" s="178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80"/>
      <c r="AK231" s="181"/>
    </row>
    <row r="232" spans="1:37">
      <c r="A232" s="182"/>
      <c r="B232" s="177"/>
      <c r="C232" s="177"/>
      <c r="D232" s="177"/>
      <c r="E232" s="177"/>
      <c r="F232" s="177"/>
      <c r="G232" s="177"/>
      <c r="H232" s="177"/>
      <c r="I232" s="177"/>
      <c r="J232" s="178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80"/>
      <c r="AK232" s="181"/>
    </row>
    <row r="233" spans="1:37">
      <c r="A233" s="182"/>
      <c r="B233" s="177"/>
      <c r="C233" s="177"/>
      <c r="D233" s="177"/>
      <c r="E233" s="177"/>
      <c r="F233" s="177"/>
      <c r="G233" s="177"/>
      <c r="H233" s="177"/>
      <c r="I233" s="177"/>
      <c r="J233" s="178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80"/>
      <c r="AK233" s="181"/>
    </row>
    <row r="234" spans="1:37">
      <c r="A234" s="182"/>
      <c r="B234" s="177"/>
      <c r="C234" s="177"/>
      <c r="D234" s="177"/>
      <c r="E234" s="177"/>
      <c r="F234" s="177"/>
      <c r="G234" s="177"/>
      <c r="H234" s="177"/>
      <c r="I234" s="177"/>
      <c r="J234" s="178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80"/>
      <c r="AK234" s="181"/>
    </row>
    <row r="235" spans="1:37">
      <c r="A235" s="182"/>
      <c r="B235" s="177"/>
      <c r="C235" s="177"/>
      <c r="D235" s="177"/>
      <c r="E235" s="177"/>
      <c r="F235" s="177"/>
      <c r="G235" s="177"/>
      <c r="H235" s="177"/>
      <c r="I235" s="177"/>
      <c r="J235" s="178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80"/>
      <c r="AK235" s="181"/>
    </row>
    <row r="236" spans="1:37">
      <c r="A236" s="182"/>
      <c r="B236" s="177"/>
      <c r="C236" s="177"/>
      <c r="D236" s="177"/>
      <c r="E236" s="177"/>
      <c r="F236" s="177"/>
      <c r="G236" s="177"/>
      <c r="H236" s="177"/>
      <c r="I236" s="177"/>
      <c r="J236" s="178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80"/>
      <c r="AK236" s="181"/>
    </row>
    <row r="237" spans="1:37">
      <c r="A237" s="182"/>
      <c r="B237" s="177"/>
      <c r="C237" s="177"/>
      <c r="D237" s="177"/>
      <c r="E237" s="177"/>
      <c r="F237" s="177"/>
      <c r="G237" s="177"/>
      <c r="H237" s="177"/>
      <c r="I237" s="177"/>
      <c r="J237" s="178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80"/>
      <c r="AK237" s="181"/>
    </row>
    <row r="238" spans="1:37">
      <c r="A238" s="182"/>
      <c r="B238" s="177"/>
      <c r="C238" s="177"/>
      <c r="D238" s="177"/>
      <c r="E238" s="177"/>
      <c r="F238" s="177"/>
      <c r="G238" s="177"/>
      <c r="H238" s="177"/>
      <c r="I238" s="177"/>
      <c r="J238" s="178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80"/>
      <c r="AK238" s="181"/>
    </row>
    <row r="239" spans="1:37">
      <c r="A239" s="182"/>
      <c r="B239" s="177"/>
      <c r="C239" s="177"/>
      <c r="D239" s="177"/>
      <c r="E239" s="177"/>
      <c r="F239" s="177"/>
      <c r="G239" s="177"/>
      <c r="H239" s="177"/>
      <c r="I239" s="177"/>
      <c r="J239" s="178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80"/>
      <c r="AK239" s="181"/>
    </row>
    <row r="240" spans="1:37">
      <c r="A240" s="182"/>
      <c r="B240" s="177"/>
      <c r="C240" s="177"/>
      <c r="D240" s="177"/>
      <c r="E240" s="177"/>
      <c r="F240" s="177"/>
      <c r="G240" s="177"/>
      <c r="H240" s="177"/>
      <c r="I240" s="177"/>
      <c r="J240" s="178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80"/>
      <c r="AK240" s="181"/>
    </row>
    <row r="241" spans="1:37">
      <c r="A241" s="182"/>
      <c r="B241" s="177"/>
      <c r="C241" s="177"/>
      <c r="D241" s="177"/>
      <c r="E241" s="177"/>
      <c r="F241" s="177"/>
      <c r="G241" s="177"/>
      <c r="H241" s="177"/>
      <c r="I241" s="177"/>
      <c r="J241" s="178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80"/>
      <c r="AK241" s="181"/>
    </row>
    <row r="242" spans="1:37">
      <c r="A242" s="182"/>
      <c r="B242" s="177"/>
      <c r="C242" s="177"/>
      <c r="D242" s="177"/>
      <c r="E242" s="177"/>
      <c r="F242" s="177"/>
      <c r="G242" s="177"/>
      <c r="H242" s="177"/>
      <c r="I242" s="177"/>
      <c r="J242" s="178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80"/>
      <c r="AK242" s="181"/>
    </row>
    <row r="243" spans="1:37">
      <c r="A243" s="182"/>
      <c r="B243" s="177"/>
      <c r="C243" s="177"/>
      <c r="D243" s="177"/>
      <c r="E243" s="177"/>
      <c r="F243" s="177"/>
      <c r="G243" s="177"/>
      <c r="H243" s="177"/>
      <c r="I243" s="177"/>
      <c r="J243" s="178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80"/>
      <c r="AK243" s="181"/>
    </row>
    <row r="244" spans="1:37">
      <c r="A244" s="182"/>
      <c r="B244" s="177"/>
      <c r="C244" s="177"/>
      <c r="D244" s="177"/>
      <c r="E244" s="177"/>
      <c r="F244" s="177"/>
      <c r="G244" s="177"/>
      <c r="H244" s="177"/>
      <c r="I244" s="177"/>
      <c r="J244" s="178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80"/>
      <c r="AK244" s="181"/>
    </row>
    <row r="245" spans="1:37">
      <c r="A245" s="182"/>
      <c r="B245" s="177"/>
      <c r="C245" s="177"/>
      <c r="D245" s="177"/>
      <c r="E245" s="177"/>
      <c r="F245" s="177"/>
      <c r="G245" s="177"/>
      <c r="H245" s="177"/>
      <c r="I245" s="177"/>
      <c r="J245" s="178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80"/>
      <c r="AK245" s="181"/>
    </row>
    <row r="246" spans="1:37">
      <c r="A246" s="182"/>
      <c r="B246" s="177"/>
      <c r="C246" s="177"/>
      <c r="D246" s="177"/>
      <c r="E246" s="177"/>
      <c r="F246" s="177"/>
      <c r="G246" s="177"/>
      <c r="H246" s="177"/>
      <c r="I246" s="177"/>
      <c r="J246" s="178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80"/>
      <c r="AK246" s="181"/>
    </row>
    <row r="247" spans="1:37">
      <c r="A247" s="182"/>
      <c r="B247" s="177"/>
      <c r="C247" s="177"/>
      <c r="D247" s="177"/>
      <c r="E247" s="177"/>
      <c r="F247" s="177"/>
      <c r="G247" s="177"/>
      <c r="H247" s="177"/>
      <c r="I247" s="177"/>
      <c r="J247" s="178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80"/>
      <c r="AK247" s="181"/>
    </row>
    <row r="248" spans="1:37">
      <c r="A248" s="182"/>
      <c r="B248" s="177"/>
      <c r="C248" s="177"/>
      <c r="D248" s="177"/>
      <c r="E248" s="177"/>
      <c r="F248" s="177"/>
      <c r="G248" s="177"/>
      <c r="H248" s="177"/>
      <c r="I248" s="177"/>
      <c r="J248" s="178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80"/>
      <c r="AK248" s="181"/>
    </row>
    <row r="249" spans="1:37">
      <c r="A249" s="182"/>
      <c r="B249" s="177"/>
      <c r="C249" s="177"/>
      <c r="D249" s="177"/>
      <c r="E249" s="177"/>
      <c r="F249" s="177"/>
      <c r="G249" s="177"/>
      <c r="H249" s="177"/>
      <c r="I249" s="177"/>
      <c r="J249" s="178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80"/>
      <c r="AK249" s="181"/>
    </row>
    <row r="250" spans="1:37">
      <c r="A250" s="182"/>
      <c r="B250" s="177"/>
      <c r="C250" s="177"/>
      <c r="D250" s="177"/>
      <c r="E250" s="177"/>
      <c r="F250" s="177"/>
      <c r="G250" s="177"/>
      <c r="H250" s="177"/>
      <c r="I250" s="177"/>
      <c r="J250" s="178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80"/>
      <c r="AK250" s="181"/>
    </row>
    <row r="251" spans="1:37">
      <c r="A251" s="182"/>
      <c r="B251" s="177"/>
      <c r="C251" s="177"/>
      <c r="D251" s="177"/>
      <c r="E251" s="177"/>
      <c r="F251" s="177"/>
      <c r="G251" s="177"/>
      <c r="H251" s="177"/>
      <c r="I251" s="177"/>
      <c r="J251" s="178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80"/>
      <c r="AK251" s="181"/>
    </row>
    <row r="252" spans="1:37">
      <c r="A252" s="182"/>
      <c r="B252" s="177"/>
      <c r="C252" s="177"/>
      <c r="D252" s="177"/>
      <c r="E252" s="177"/>
      <c r="F252" s="177"/>
      <c r="G252" s="177"/>
      <c r="H252" s="177"/>
      <c r="I252" s="177"/>
      <c r="J252" s="178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80"/>
      <c r="AK252" s="181"/>
    </row>
    <row r="253" spans="1:37">
      <c r="A253" s="182"/>
      <c r="B253" s="177"/>
      <c r="C253" s="177"/>
      <c r="D253" s="177"/>
      <c r="E253" s="177"/>
      <c r="F253" s="177"/>
      <c r="G253" s="177"/>
      <c r="H253" s="177"/>
      <c r="I253" s="177"/>
      <c r="J253" s="178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80"/>
      <c r="AK253" s="181"/>
    </row>
    <row r="254" spans="1:37">
      <c r="A254" s="182"/>
      <c r="B254" s="177"/>
      <c r="C254" s="177"/>
      <c r="D254" s="177"/>
      <c r="E254" s="177"/>
      <c r="F254" s="177"/>
      <c r="G254" s="177"/>
      <c r="H254" s="177"/>
      <c r="I254" s="177"/>
      <c r="J254" s="178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80"/>
      <c r="AK254" s="181"/>
    </row>
    <row r="255" spans="1:37">
      <c r="A255" s="182"/>
      <c r="B255" s="177"/>
      <c r="C255" s="177"/>
      <c r="D255" s="177"/>
      <c r="E255" s="177"/>
      <c r="F255" s="177"/>
      <c r="G255" s="177"/>
      <c r="H255" s="177"/>
      <c r="I255" s="177"/>
      <c r="J255" s="178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80"/>
      <c r="AK255" s="181"/>
    </row>
    <row r="256" spans="1:37">
      <c r="A256" s="182"/>
      <c r="B256" s="177"/>
      <c r="C256" s="177"/>
      <c r="D256" s="177"/>
      <c r="E256" s="177"/>
      <c r="F256" s="177"/>
      <c r="G256" s="177"/>
      <c r="H256" s="177"/>
      <c r="I256" s="177"/>
      <c r="J256" s="178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80"/>
      <c r="AK256" s="181"/>
    </row>
    <row r="257" spans="1:37">
      <c r="A257" s="182"/>
      <c r="B257" s="177"/>
      <c r="C257" s="177"/>
      <c r="D257" s="177"/>
      <c r="E257" s="177"/>
      <c r="F257" s="177"/>
      <c r="G257" s="177"/>
      <c r="H257" s="177"/>
      <c r="I257" s="177"/>
      <c r="J257" s="178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80"/>
      <c r="AK257" s="181"/>
    </row>
    <row r="258" spans="1:37">
      <c r="A258" s="182"/>
      <c r="B258" s="177"/>
      <c r="C258" s="177"/>
      <c r="D258" s="177"/>
      <c r="E258" s="177"/>
      <c r="F258" s="177"/>
      <c r="G258" s="177"/>
      <c r="H258" s="177"/>
      <c r="I258" s="177"/>
      <c r="J258" s="178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80"/>
      <c r="AK258" s="181"/>
    </row>
    <row r="259" spans="1:37">
      <c r="A259" s="182"/>
      <c r="B259" s="177"/>
      <c r="C259" s="177"/>
      <c r="D259" s="177"/>
      <c r="E259" s="177"/>
      <c r="F259" s="177"/>
      <c r="G259" s="177"/>
      <c r="H259" s="177"/>
      <c r="I259" s="177"/>
      <c r="J259" s="178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80"/>
      <c r="AK259" s="181"/>
    </row>
    <row r="260" spans="1:37">
      <c r="A260" s="182"/>
      <c r="B260" s="177"/>
      <c r="C260" s="177"/>
      <c r="D260" s="177"/>
      <c r="E260" s="177"/>
      <c r="F260" s="177"/>
      <c r="G260" s="177"/>
      <c r="H260" s="177"/>
      <c r="I260" s="177"/>
      <c r="J260" s="178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80"/>
      <c r="AK260" s="181"/>
    </row>
    <row r="261" spans="1:37">
      <c r="A261" s="182"/>
      <c r="B261" s="177"/>
      <c r="C261" s="177"/>
      <c r="D261" s="177"/>
      <c r="E261" s="177"/>
      <c r="F261" s="177"/>
      <c r="G261" s="177"/>
      <c r="H261" s="177"/>
      <c r="I261" s="177"/>
      <c r="J261" s="178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80"/>
      <c r="AK261" s="181"/>
    </row>
    <row r="262" spans="1:37">
      <c r="A262" s="182"/>
      <c r="B262" s="177"/>
      <c r="C262" s="177"/>
      <c r="D262" s="177"/>
      <c r="E262" s="177"/>
      <c r="F262" s="177"/>
      <c r="G262" s="177"/>
      <c r="H262" s="177"/>
      <c r="I262" s="177"/>
      <c r="J262" s="178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80"/>
      <c r="AK262" s="181"/>
    </row>
    <row r="263" spans="1:37">
      <c r="A263" s="182"/>
      <c r="B263" s="177"/>
      <c r="C263" s="177"/>
      <c r="D263" s="177"/>
      <c r="E263" s="177"/>
      <c r="F263" s="177"/>
      <c r="G263" s="177"/>
      <c r="H263" s="177"/>
      <c r="I263" s="177"/>
      <c r="J263" s="178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80"/>
      <c r="AK263" s="181"/>
    </row>
    <row r="264" spans="1:37">
      <c r="A264" s="182"/>
      <c r="B264" s="177"/>
      <c r="C264" s="177"/>
      <c r="D264" s="177"/>
      <c r="E264" s="177"/>
      <c r="F264" s="177"/>
      <c r="G264" s="177"/>
      <c r="H264" s="177"/>
      <c r="I264" s="177"/>
      <c r="J264" s="178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80"/>
      <c r="AK264" s="181"/>
    </row>
    <row r="265" spans="1:37">
      <c r="A265" s="182"/>
      <c r="B265" s="177"/>
      <c r="C265" s="177"/>
      <c r="D265" s="177"/>
      <c r="E265" s="177"/>
      <c r="F265" s="177"/>
      <c r="G265" s="177"/>
      <c r="H265" s="177"/>
      <c r="I265" s="177"/>
      <c r="J265" s="178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80"/>
      <c r="AK265" s="181"/>
    </row>
    <row r="266" spans="1:37">
      <c r="A266" s="182"/>
      <c r="B266" s="177"/>
      <c r="C266" s="177"/>
      <c r="D266" s="177"/>
      <c r="E266" s="177"/>
      <c r="F266" s="177"/>
      <c r="G266" s="177"/>
      <c r="H266" s="177"/>
      <c r="I266" s="177"/>
      <c r="J266" s="178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80"/>
      <c r="AK266" s="181"/>
    </row>
    <row r="267" spans="1:37">
      <c r="A267" s="182"/>
      <c r="B267" s="177"/>
      <c r="C267" s="177"/>
      <c r="D267" s="177"/>
      <c r="E267" s="177"/>
      <c r="F267" s="177"/>
      <c r="G267" s="177"/>
      <c r="H267" s="177"/>
      <c r="I267" s="177"/>
      <c r="J267" s="178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80"/>
      <c r="AK267" s="181"/>
    </row>
    <row r="268" spans="1:37">
      <c r="A268" s="182"/>
      <c r="B268" s="177"/>
      <c r="C268" s="177"/>
      <c r="D268" s="177"/>
      <c r="E268" s="177"/>
      <c r="F268" s="177"/>
      <c r="G268" s="177"/>
      <c r="H268" s="177"/>
      <c r="I268" s="177"/>
      <c r="J268" s="178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80"/>
      <c r="AK268" s="181"/>
    </row>
    <row r="269" spans="1:37">
      <c r="A269" s="182"/>
      <c r="B269" s="177"/>
      <c r="C269" s="177"/>
      <c r="D269" s="177"/>
      <c r="E269" s="177"/>
      <c r="F269" s="177"/>
      <c r="G269" s="177"/>
      <c r="H269" s="177"/>
      <c r="I269" s="177"/>
      <c r="J269" s="178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80"/>
      <c r="AK269" s="181"/>
    </row>
    <row r="270" spans="1:37">
      <c r="A270" s="182"/>
      <c r="B270" s="177"/>
      <c r="C270" s="177"/>
      <c r="D270" s="177"/>
      <c r="E270" s="177"/>
      <c r="F270" s="177"/>
      <c r="G270" s="177"/>
      <c r="H270" s="177"/>
      <c r="I270" s="177"/>
      <c r="J270" s="178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80"/>
      <c r="AK270" s="181"/>
    </row>
    <row r="271" spans="1:37">
      <c r="A271" s="182"/>
      <c r="B271" s="177"/>
      <c r="C271" s="177"/>
      <c r="D271" s="177"/>
      <c r="E271" s="177"/>
      <c r="F271" s="177"/>
      <c r="G271" s="177"/>
      <c r="H271" s="177"/>
      <c r="I271" s="177"/>
      <c r="J271" s="178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80"/>
      <c r="AK271" s="181"/>
    </row>
    <row r="272" spans="1:37">
      <c r="A272" s="182"/>
      <c r="B272" s="177"/>
      <c r="C272" s="177"/>
      <c r="D272" s="177"/>
      <c r="E272" s="177"/>
      <c r="F272" s="177"/>
      <c r="G272" s="177"/>
      <c r="H272" s="177"/>
      <c r="I272" s="177"/>
      <c r="J272" s="178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80"/>
      <c r="AK272" s="181"/>
    </row>
    <row r="273" spans="1:37">
      <c r="A273" s="182"/>
      <c r="B273" s="177"/>
      <c r="C273" s="177"/>
      <c r="D273" s="177"/>
      <c r="E273" s="177"/>
      <c r="F273" s="177"/>
      <c r="G273" s="177"/>
      <c r="H273" s="177"/>
      <c r="I273" s="177"/>
      <c r="J273" s="178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80"/>
      <c r="AK273" s="181"/>
    </row>
    <row r="274" spans="1:37">
      <c r="A274" s="182"/>
      <c r="B274" s="177"/>
      <c r="C274" s="177"/>
      <c r="D274" s="177"/>
      <c r="E274" s="177"/>
      <c r="F274" s="177"/>
      <c r="G274" s="177"/>
      <c r="H274" s="177"/>
      <c r="I274" s="177"/>
      <c r="J274" s="178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80"/>
      <c r="AK274" s="181"/>
    </row>
    <row r="275" spans="1:37">
      <c r="A275" s="182"/>
      <c r="B275" s="177"/>
      <c r="C275" s="177"/>
      <c r="D275" s="177"/>
      <c r="E275" s="177"/>
      <c r="F275" s="177"/>
      <c r="G275" s="177"/>
      <c r="H275" s="177"/>
      <c r="I275" s="177"/>
      <c r="J275" s="178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80"/>
      <c r="AK275" s="181"/>
    </row>
    <row r="276" spans="1:37">
      <c r="A276" s="182"/>
      <c r="B276" s="177"/>
      <c r="C276" s="177"/>
      <c r="D276" s="177"/>
      <c r="E276" s="177"/>
      <c r="F276" s="177"/>
      <c r="G276" s="177"/>
      <c r="H276" s="177"/>
      <c r="I276" s="177"/>
      <c r="J276" s="178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80"/>
      <c r="AK276" s="181"/>
    </row>
    <row r="277" spans="1:37">
      <c r="A277" s="182"/>
      <c r="B277" s="177"/>
      <c r="C277" s="177"/>
      <c r="D277" s="177"/>
      <c r="E277" s="177"/>
      <c r="F277" s="177"/>
      <c r="G277" s="177"/>
      <c r="H277" s="177"/>
      <c r="I277" s="177"/>
      <c r="J277" s="178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80"/>
      <c r="AK277" s="181"/>
    </row>
    <row r="278" spans="1:37">
      <c r="A278" s="182"/>
      <c r="B278" s="177"/>
      <c r="C278" s="177"/>
      <c r="D278" s="177"/>
      <c r="E278" s="177"/>
      <c r="F278" s="177"/>
      <c r="G278" s="177"/>
      <c r="H278" s="177"/>
      <c r="I278" s="177"/>
      <c r="J278" s="178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80"/>
      <c r="AK278" s="181"/>
    </row>
    <row r="279" spans="1:37">
      <c r="A279" s="182"/>
      <c r="B279" s="177"/>
      <c r="C279" s="177"/>
      <c r="D279" s="177"/>
      <c r="E279" s="177"/>
      <c r="F279" s="177"/>
      <c r="G279" s="177"/>
      <c r="H279" s="177"/>
      <c r="I279" s="177"/>
      <c r="J279" s="178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80"/>
      <c r="AK279" s="181"/>
    </row>
    <row r="280" spans="1:37">
      <c r="A280" s="182"/>
      <c r="B280" s="177"/>
      <c r="C280" s="177"/>
      <c r="D280" s="177"/>
      <c r="E280" s="177"/>
      <c r="F280" s="177"/>
      <c r="G280" s="177"/>
      <c r="H280" s="177"/>
      <c r="I280" s="177"/>
      <c r="J280" s="178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80"/>
      <c r="AK280" s="181"/>
    </row>
    <row r="281" spans="1:37">
      <c r="A281" s="182"/>
      <c r="B281" s="177"/>
      <c r="C281" s="177"/>
      <c r="D281" s="177"/>
      <c r="E281" s="177"/>
      <c r="F281" s="177"/>
      <c r="G281" s="177"/>
      <c r="H281" s="177"/>
      <c r="I281" s="177"/>
      <c r="J281" s="178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80"/>
      <c r="AK281" s="181"/>
    </row>
    <row r="282" spans="1:37">
      <c r="A282" s="182"/>
      <c r="B282" s="177"/>
      <c r="C282" s="177"/>
      <c r="D282" s="177"/>
      <c r="E282" s="177"/>
      <c r="F282" s="177"/>
      <c r="G282" s="177"/>
      <c r="H282" s="177"/>
      <c r="I282" s="177"/>
      <c r="J282" s="178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80"/>
      <c r="AK282" s="181"/>
    </row>
    <row r="283" spans="1:37">
      <c r="A283" s="182"/>
      <c r="B283" s="177"/>
      <c r="C283" s="177"/>
      <c r="D283" s="177"/>
      <c r="E283" s="177"/>
      <c r="F283" s="177"/>
      <c r="G283" s="177"/>
      <c r="H283" s="177"/>
      <c r="I283" s="177"/>
      <c r="J283" s="178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80"/>
      <c r="AK283" s="181"/>
    </row>
    <row r="284" spans="1:37">
      <c r="A284" s="182"/>
      <c r="B284" s="177"/>
      <c r="C284" s="177"/>
      <c r="D284" s="177"/>
      <c r="E284" s="177"/>
      <c r="F284" s="177"/>
      <c r="G284" s="177"/>
      <c r="H284" s="177"/>
      <c r="I284" s="177"/>
      <c r="J284" s="178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80"/>
      <c r="AK284" s="181"/>
    </row>
    <row r="285" spans="1:37">
      <c r="A285" s="182"/>
      <c r="B285" s="177"/>
      <c r="C285" s="177"/>
      <c r="D285" s="177"/>
      <c r="E285" s="177"/>
      <c r="F285" s="177"/>
      <c r="G285" s="177"/>
      <c r="H285" s="177"/>
      <c r="I285" s="177"/>
      <c r="J285" s="178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80"/>
      <c r="AK285" s="181"/>
    </row>
    <row r="286" spans="1:37">
      <c r="A286" s="182"/>
      <c r="B286" s="177"/>
      <c r="C286" s="177"/>
      <c r="D286" s="177"/>
      <c r="E286" s="177"/>
      <c r="F286" s="177"/>
      <c r="G286" s="177"/>
      <c r="H286" s="177"/>
      <c r="I286" s="177"/>
      <c r="J286" s="178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80"/>
      <c r="AK286" s="181"/>
    </row>
    <row r="287" spans="1:37">
      <c r="A287" s="182"/>
      <c r="B287" s="177"/>
      <c r="C287" s="177"/>
      <c r="D287" s="177"/>
      <c r="E287" s="177"/>
      <c r="F287" s="177"/>
      <c r="G287" s="177"/>
      <c r="H287" s="177"/>
      <c r="I287" s="177"/>
      <c r="J287" s="178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80"/>
      <c r="AK287" s="181"/>
    </row>
    <row r="288" spans="1:37">
      <c r="A288" s="182"/>
      <c r="B288" s="177"/>
      <c r="C288" s="177"/>
      <c r="D288" s="177"/>
      <c r="E288" s="177"/>
      <c r="F288" s="177"/>
      <c r="G288" s="177"/>
      <c r="H288" s="177"/>
      <c r="I288" s="177"/>
      <c r="J288" s="178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80"/>
      <c r="AK288" s="181"/>
    </row>
    <row r="289" spans="1:37">
      <c r="A289" s="182"/>
      <c r="B289" s="177"/>
      <c r="C289" s="177"/>
      <c r="D289" s="177"/>
      <c r="E289" s="177"/>
      <c r="F289" s="177"/>
      <c r="G289" s="177"/>
      <c r="H289" s="177"/>
      <c r="I289" s="177"/>
      <c r="J289" s="178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80"/>
      <c r="AK289" s="181"/>
    </row>
    <row r="290" spans="1:37">
      <c r="A290" s="182"/>
      <c r="B290" s="177"/>
      <c r="C290" s="177"/>
      <c r="D290" s="177"/>
      <c r="E290" s="177"/>
      <c r="F290" s="177"/>
      <c r="G290" s="177"/>
      <c r="H290" s="177"/>
      <c r="I290" s="177"/>
      <c r="J290" s="178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80"/>
      <c r="AK290" s="181"/>
    </row>
    <row r="291" spans="1:37">
      <c r="A291" s="182"/>
      <c r="B291" s="177"/>
      <c r="C291" s="177"/>
      <c r="D291" s="177"/>
      <c r="E291" s="177"/>
      <c r="F291" s="177"/>
      <c r="G291" s="177"/>
      <c r="H291" s="177"/>
      <c r="I291" s="177"/>
      <c r="J291" s="178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80"/>
      <c r="AK291" s="181"/>
    </row>
    <row r="292" spans="1:37">
      <c r="A292" s="182"/>
      <c r="B292" s="177"/>
      <c r="C292" s="177"/>
      <c r="D292" s="177"/>
      <c r="E292" s="177"/>
      <c r="F292" s="177"/>
      <c r="G292" s="177"/>
      <c r="H292" s="177"/>
      <c r="I292" s="177"/>
      <c r="J292" s="178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80"/>
      <c r="AK292" s="181"/>
    </row>
    <row r="293" spans="1:37">
      <c r="A293" s="182"/>
      <c r="B293" s="177"/>
      <c r="C293" s="177"/>
      <c r="D293" s="177"/>
      <c r="E293" s="177"/>
      <c r="F293" s="177"/>
      <c r="G293" s="177"/>
      <c r="H293" s="177"/>
      <c r="I293" s="177"/>
      <c r="J293" s="178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80"/>
      <c r="AK293" s="181"/>
    </row>
    <row r="294" spans="1:37">
      <c r="A294" s="182"/>
      <c r="B294" s="177"/>
      <c r="C294" s="177"/>
      <c r="D294" s="177"/>
      <c r="E294" s="177"/>
      <c r="F294" s="177"/>
      <c r="G294" s="177"/>
      <c r="H294" s="177"/>
      <c r="I294" s="177"/>
      <c r="J294" s="178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80"/>
      <c r="AK294" s="181"/>
    </row>
    <row r="295" spans="1:37">
      <c r="A295" s="182"/>
      <c r="B295" s="177"/>
      <c r="C295" s="177"/>
      <c r="D295" s="177"/>
      <c r="E295" s="177"/>
      <c r="F295" s="177"/>
      <c r="G295" s="177"/>
      <c r="H295" s="177"/>
      <c r="I295" s="177"/>
      <c r="J295" s="178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80"/>
      <c r="AK295" s="181"/>
    </row>
    <row r="296" spans="1:37">
      <c r="A296" s="182"/>
      <c r="B296" s="177"/>
      <c r="C296" s="177"/>
      <c r="D296" s="177"/>
      <c r="E296" s="177"/>
      <c r="F296" s="177"/>
      <c r="G296" s="177"/>
      <c r="H296" s="177"/>
      <c r="I296" s="177"/>
      <c r="J296" s="178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80"/>
      <c r="AK296" s="181"/>
    </row>
    <row r="297" spans="1:37">
      <c r="A297" s="182"/>
      <c r="B297" s="177"/>
      <c r="C297" s="177"/>
      <c r="D297" s="177"/>
      <c r="E297" s="177"/>
      <c r="F297" s="177"/>
      <c r="G297" s="177"/>
      <c r="H297" s="177"/>
      <c r="I297" s="177"/>
      <c r="J297" s="178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80"/>
      <c r="AK297" s="181"/>
    </row>
    <row r="298" spans="1:37">
      <c r="A298" s="182"/>
      <c r="B298" s="177"/>
      <c r="C298" s="177"/>
      <c r="D298" s="177"/>
      <c r="E298" s="177"/>
      <c r="F298" s="177"/>
      <c r="G298" s="177"/>
      <c r="H298" s="177"/>
      <c r="I298" s="177"/>
      <c r="J298" s="178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80"/>
      <c r="AK298" s="181"/>
    </row>
    <row r="299" spans="1:37">
      <c r="A299" s="182"/>
      <c r="B299" s="177"/>
      <c r="C299" s="177"/>
      <c r="D299" s="177"/>
      <c r="E299" s="177"/>
      <c r="F299" s="177"/>
      <c r="G299" s="177"/>
      <c r="H299" s="177"/>
      <c r="I299" s="177"/>
      <c r="J299" s="178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80"/>
      <c r="AK299" s="181"/>
    </row>
    <row r="300" spans="1:37">
      <c r="A300" s="182"/>
      <c r="B300" s="177"/>
      <c r="C300" s="177"/>
      <c r="D300" s="177"/>
      <c r="E300" s="177"/>
      <c r="F300" s="177"/>
      <c r="G300" s="177"/>
      <c r="H300" s="177"/>
      <c r="I300" s="177"/>
      <c r="J300" s="178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80"/>
      <c r="AK300" s="181"/>
    </row>
    <row r="301" spans="1:37">
      <c r="A301" s="182"/>
      <c r="B301" s="177"/>
      <c r="C301" s="177"/>
      <c r="D301" s="177"/>
      <c r="E301" s="177"/>
      <c r="F301" s="177"/>
      <c r="G301" s="177"/>
      <c r="H301" s="177"/>
      <c r="I301" s="177"/>
      <c r="J301" s="178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80"/>
      <c r="AK301" s="181"/>
    </row>
    <row r="302" spans="1:37">
      <c r="A302" s="182"/>
      <c r="B302" s="177"/>
      <c r="C302" s="177"/>
      <c r="D302" s="177"/>
      <c r="E302" s="177"/>
      <c r="F302" s="177"/>
      <c r="G302" s="177"/>
      <c r="H302" s="177"/>
      <c r="I302" s="177"/>
      <c r="J302" s="178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80"/>
      <c r="AK302" s="181"/>
    </row>
    <row r="303" spans="1:37">
      <c r="A303" s="182"/>
      <c r="B303" s="177"/>
      <c r="C303" s="177"/>
      <c r="D303" s="177"/>
      <c r="E303" s="177"/>
      <c r="F303" s="177"/>
      <c r="G303" s="177"/>
      <c r="H303" s="177"/>
      <c r="I303" s="177"/>
      <c r="J303" s="178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80"/>
      <c r="AK303" s="181"/>
    </row>
    <row r="304" spans="1:37">
      <c r="A304" s="182"/>
      <c r="B304" s="177"/>
      <c r="C304" s="177"/>
      <c r="D304" s="177"/>
      <c r="E304" s="177"/>
      <c r="F304" s="177"/>
      <c r="G304" s="177"/>
      <c r="H304" s="177"/>
      <c r="I304" s="177"/>
      <c r="J304" s="178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80"/>
      <c r="AK304" s="181"/>
    </row>
    <row r="305" spans="1:37">
      <c r="A305" s="182"/>
      <c r="B305" s="177"/>
      <c r="C305" s="177"/>
      <c r="D305" s="177"/>
      <c r="E305" s="177"/>
      <c r="F305" s="177"/>
      <c r="G305" s="177"/>
      <c r="H305" s="177"/>
      <c r="I305" s="177"/>
      <c r="J305" s="178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80"/>
      <c r="AK305" s="181"/>
    </row>
    <row r="306" spans="1:37">
      <c r="A306" s="182"/>
      <c r="B306" s="177"/>
      <c r="C306" s="177"/>
      <c r="D306" s="177"/>
      <c r="E306" s="177"/>
      <c r="F306" s="177"/>
      <c r="G306" s="177"/>
      <c r="H306" s="177"/>
      <c r="I306" s="177"/>
      <c r="J306" s="178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80"/>
      <c r="AK306" s="181"/>
    </row>
    <row r="307" spans="1:37">
      <c r="A307" s="182"/>
      <c r="B307" s="177"/>
      <c r="C307" s="177"/>
      <c r="D307" s="177"/>
      <c r="E307" s="177"/>
      <c r="F307" s="177"/>
      <c r="G307" s="177"/>
      <c r="H307" s="177"/>
      <c r="I307" s="177"/>
      <c r="J307" s="178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80"/>
      <c r="AK307" s="181"/>
    </row>
    <row r="308" spans="1:37">
      <c r="A308" s="182"/>
      <c r="B308" s="177"/>
      <c r="C308" s="177"/>
      <c r="D308" s="177"/>
      <c r="E308" s="177"/>
      <c r="F308" s="177"/>
      <c r="G308" s="177"/>
      <c r="H308" s="177"/>
      <c r="I308" s="177"/>
      <c r="J308" s="178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80"/>
      <c r="AK308" s="181"/>
    </row>
    <row r="309" spans="1:37">
      <c r="A309" s="182"/>
      <c r="B309" s="177"/>
      <c r="C309" s="177"/>
      <c r="D309" s="177"/>
      <c r="E309" s="177"/>
      <c r="F309" s="177"/>
      <c r="G309" s="177"/>
      <c r="H309" s="177"/>
      <c r="I309" s="177"/>
      <c r="J309" s="178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80"/>
      <c r="AK309" s="181"/>
    </row>
    <row r="310" spans="1:37">
      <c r="A310" s="182"/>
      <c r="B310" s="177"/>
      <c r="C310" s="177"/>
      <c r="D310" s="177"/>
      <c r="E310" s="177"/>
      <c r="F310" s="177"/>
      <c r="G310" s="177"/>
      <c r="H310" s="177"/>
      <c r="I310" s="177"/>
      <c r="J310" s="178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80"/>
      <c r="AK310" s="181"/>
    </row>
    <row r="311" spans="1:37">
      <c r="A311" s="182"/>
      <c r="B311" s="177"/>
      <c r="C311" s="177"/>
      <c r="D311" s="177"/>
      <c r="E311" s="177"/>
      <c r="F311" s="177"/>
      <c r="G311" s="177"/>
      <c r="H311" s="177"/>
      <c r="I311" s="177"/>
      <c r="J311" s="178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80"/>
      <c r="AK311" s="181"/>
    </row>
    <row r="312" spans="1:37">
      <c r="A312" s="182"/>
      <c r="B312" s="177"/>
      <c r="C312" s="177"/>
      <c r="D312" s="177"/>
      <c r="E312" s="177"/>
      <c r="F312" s="177"/>
      <c r="G312" s="177"/>
      <c r="H312" s="177"/>
      <c r="I312" s="177"/>
      <c r="J312" s="178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80"/>
      <c r="AK312" s="181"/>
    </row>
    <row r="313" spans="1:37">
      <c r="A313" s="182"/>
      <c r="B313" s="177"/>
      <c r="C313" s="177"/>
      <c r="D313" s="177"/>
      <c r="E313" s="177"/>
      <c r="F313" s="177"/>
      <c r="G313" s="177"/>
      <c r="H313" s="177"/>
      <c r="I313" s="177"/>
      <c r="J313" s="178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80"/>
      <c r="AK313" s="181"/>
    </row>
    <row r="314" spans="1:37">
      <c r="A314" s="182"/>
      <c r="B314" s="177"/>
      <c r="C314" s="177"/>
      <c r="D314" s="177"/>
      <c r="E314" s="177"/>
      <c r="F314" s="177"/>
      <c r="G314" s="177"/>
      <c r="H314" s="177"/>
      <c r="I314" s="177"/>
      <c r="J314" s="178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80"/>
      <c r="AK314" s="181"/>
    </row>
    <row r="315" spans="1:37">
      <c r="A315" s="182"/>
      <c r="B315" s="177"/>
      <c r="C315" s="177"/>
      <c r="D315" s="177"/>
      <c r="E315" s="177"/>
      <c r="F315" s="177"/>
      <c r="G315" s="177"/>
      <c r="H315" s="177"/>
      <c r="I315" s="177"/>
      <c r="J315" s="178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80"/>
      <c r="AK315" s="181"/>
    </row>
    <row r="316" spans="1:37">
      <c r="A316" s="182"/>
      <c r="B316" s="177"/>
      <c r="C316" s="177"/>
      <c r="D316" s="177"/>
      <c r="E316" s="177"/>
      <c r="F316" s="177"/>
      <c r="G316" s="177"/>
      <c r="H316" s="177"/>
      <c r="I316" s="177"/>
      <c r="J316" s="178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80"/>
      <c r="AK316" s="181"/>
    </row>
    <row r="317" spans="1:37">
      <c r="A317" s="182"/>
      <c r="B317" s="177"/>
      <c r="C317" s="177"/>
      <c r="D317" s="177"/>
      <c r="E317" s="177"/>
      <c r="F317" s="177"/>
      <c r="G317" s="177"/>
      <c r="H317" s="177"/>
      <c r="I317" s="177"/>
      <c r="J317" s="178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80"/>
      <c r="AK317" s="181"/>
    </row>
    <row r="318" spans="1:37">
      <c r="A318" s="182"/>
      <c r="B318" s="177"/>
      <c r="C318" s="177"/>
      <c r="D318" s="177"/>
      <c r="E318" s="177"/>
      <c r="F318" s="177"/>
      <c r="G318" s="177"/>
      <c r="H318" s="177"/>
      <c r="I318" s="177"/>
      <c r="J318" s="178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80"/>
      <c r="AK318" s="181"/>
    </row>
    <row r="319" spans="1:37">
      <c r="A319" s="182"/>
      <c r="B319" s="177"/>
      <c r="C319" s="177"/>
      <c r="D319" s="177"/>
      <c r="E319" s="177"/>
      <c r="F319" s="177"/>
      <c r="G319" s="177"/>
      <c r="H319" s="177"/>
      <c r="I319" s="177"/>
      <c r="J319" s="178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80"/>
      <c r="AK319" s="181"/>
    </row>
    <row r="320" spans="1:37">
      <c r="A320" s="182"/>
      <c r="B320" s="177"/>
      <c r="C320" s="177"/>
      <c r="D320" s="177"/>
      <c r="E320" s="177"/>
      <c r="F320" s="177"/>
      <c r="G320" s="177"/>
      <c r="H320" s="177"/>
      <c r="I320" s="177"/>
      <c r="J320" s="178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80"/>
      <c r="AK320" s="181"/>
    </row>
    <row r="321" spans="1:37">
      <c r="A321" s="182"/>
      <c r="B321" s="177"/>
      <c r="C321" s="177"/>
      <c r="D321" s="177"/>
      <c r="E321" s="177"/>
      <c r="F321" s="177"/>
      <c r="G321" s="177"/>
      <c r="H321" s="177"/>
      <c r="I321" s="177"/>
      <c r="J321" s="178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80"/>
      <c r="AK321" s="181"/>
    </row>
    <row r="322" spans="1:37">
      <c r="A322" s="182"/>
      <c r="B322" s="177"/>
      <c r="C322" s="177"/>
      <c r="D322" s="177"/>
      <c r="E322" s="177"/>
      <c r="F322" s="177"/>
      <c r="G322" s="177"/>
      <c r="H322" s="177"/>
      <c r="I322" s="177"/>
      <c r="J322" s="178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80"/>
      <c r="AK322" s="181"/>
    </row>
    <row r="323" spans="1:37">
      <c r="A323" s="182"/>
      <c r="B323" s="177"/>
      <c r="C323" s="177"/>
      <c r="D323" s="177"/>
      <c r="E323" s="177"/>
      <c r="F323" s="177"/>
      <c r="G323" s="177"/>
      <c r="H323" s="177"/>
      <c r="I323" s="177"/>
      <c r="J323" s="178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80"/>
      <c r="AK323" s="181"/>
    </row>
    <row r="324" spans="1:37">
      <c r="A324" s="182"/>
      <c r="B324" s="177"/>
      <c r="C324" s="177"/>
      <c r="D324" s="177"/>
      <c r="E324" s="177"/>
      <c r="F324" s="177"/>
      <c r="G324" s="177"/>
      <c r="H324" s="177"/>
      <c r="I324" s="177"/>
      <c r="J324" s="178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80"/>
      <c r="AK324" s="181"/>
    </row>
    <row r="325" spans="1:37">
      <c r="A325" s="182"/>
      <c r="B325" s="177"/>
      <c r="C325" s="177"/>
      <c r="D325" s="177"/>
      <c r="E325" s="177"/>
      <c r="F325" s="177"/>
      <c r="G325" s="177"/>
      <c r="H325" s="177"/>
      <c r="I325" s="177"/>
      <c r="J325" s="178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80"/>
      <c r="AK325" s="181"/>
    </row>
    <row r="326" spans="1:37">
      <c r="A326" s="182"/>
      <c r="B326" s="177"/>
      <c r="C326" s="177"/>
      <c r="D326" s="177"/>
      <c r="E326" s="177"/>
      <c r="F326" s="177"/>
      <c r="G326" s="177"/>
      <c r="H326" s="177"/>
      <c r="I326" s="177"/>
      <c r="J326" s="178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80"/>
      <c r="AK326" s="181"/>
    </row>
    <row r="327" spans="1:37">
      <c r="A327" s="182"/>
      <c r="B327" s="177"/>
      <c r="C327" s="177"/>
      <c r="D327" s="177"/>
      <c r="E327" s="177"/>
      <c r="F327" s="177"/>
      <c r="G327" s="177"/>
      <c r="H327" s="177"/>
      <c r="I327" s="177"/>
      <c r="J327" s="178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80"/>
      <c r="AK327" s="181"/>
    </row>
    <row r="328" spans="1:37">
      <c r="A328" s="182"/>
      <c r="B328" s="177"/>
      <c r="C328" s="177"/>
      <c r="D328" s="177"/>
      <c r="E328" s="177"/>
      <c r="F328" s="177"/>
      <c r="G328" s="177"/>
      <c r="H328" s="177"/>
      <c r="I328" s="177"/>
      <c r="J328" s="178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80"/>
      <c r="AK328" s="181"/>
    </row>
    <row r="329" spans="1:37">
      <c r="A329" s="182"/>
      <c r="B329" s="177"/>
      <c r="C329" s="177"/>
      <c r="D329" s="177"/>
      <c r="E329" s="177"/>
      <c r="F329" s="177"/>
      <c r="G329" s="177"/>
      <c r="H329" s="177"/>
      <c r="I329" s="177"/>
      <c r="J329" s="178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80"/>
      <c r="AK329" s="181"/>
    </row>
    <row r="330" spans="1:37">
      <c r="A330" s="182"/>
      <c r="B330" s="177"/>
      <c r="C330" s="177"/>
      <c r="D330" s="177"/>
      <c r="E330" s="177"/>
      <c r="F330" s="177"/>
      <c r="G330" s="177"/>
      <c r="H330" s="177"/>
      <c r="I330" s="177"/>
      <c r="J330" s="178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80"/>
      <c r="AK330" s="181"/>
    </row>
    <row r="331" spans="1:37">
      <c r="A331" s="182"/>
      <c r="B331" s="177"/>
      <c r="C331" s="177"/>
      <c r="D331" s="177"/>
      <c r="E331" s="177"/>
      <c r="F331" s="177"/>
      <c r="G331" s="177"/>
      <c r="H331" s="177"/>
      <c r="I331" s="177"/>
      <c r="J331" s="178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80"/>
      <c r="AK331" s="181"/>
    </row>
    <row r="332" spans="1:37">
      <c r="A332" s="182"/>
      <c r="B332" s="177"/>
      <c r="C332" s="177"/>
      <c r="D332" s="177"/>
      <c r="E332" s="177"/>
      <c r="F332" s="177"/>
      <c r="G332" s="177"/>
      <c r="H332" s="177"/>
      <c r="I332" s="177"/>
      <c r="J332" s="178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80"/>
      <c r="AK332" s="181"/>
    </row>
    <row r="333" spans="1:37">
      <c r="A333" s="182"/>
      <c r="B333" s="177"/>
      <c r="C333" s="177"/>
      <c r="D333" s="177"/>
      <c r="E333" s="177"/>
      <c r="F333" s="177"/>
      <c r="G333" s="177"/>
      <c r="H333" s="177"/>
      <c r="I333" s="177"/>
      <c r="J333" s="178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80"/>
      <c r="AK333" s="181"/>
    </row>
    <row r="334" spans="1:37">
      <c r="A334" s="182"/>
      <c r="B334" s="177"/>
      <c r="C334" s="177"/>
      <c r="D334" s="177"/>
      <c r="E334" s="177"/>
      <c r="F334" s="177"/>
      <c r="G334" s="177"/>
      <c r="H334" s="177"/>
      <c r="I334" s="177"/>
      <c r="J334" s="178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80"/>
      <c r="AK334" s="181"/>
    </row>
    <row r="335" spans="1:37">
      <c r="A335" s="182"/>
      <c r="B335" s="177"/>
      <c r="C335" s="177"/>
      <c r="D335" s="177"/>
      <c r="E335" s="177"/>
      <c r="F335" s="177"/>
      <c r="G335" s="177"/>
      <c r="H335" s="177"/>
      <c r="I335" s="177"/>
      <c r="J335" s="178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80"/>
      <c r="AK335" s="181"/>
    </row>
    <row r="336" spans="1:37">
      <c r="A336" s="182"/>
      <c r="B336" s="177"/>
      <c r="C336" s="177"/>
      <c r="D336" s="177"/>
      <c r="E336" s="177"/>
      <c r="F336" s="177"/>
      <c r="G336" s="177"/>
      <c r="H336" s="177"/>
      <c r="I336" s="177"/>
      <c r="J336" s="178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80"/>
      <c r="AK336" s="181"/>
    </row>
    <row r="337" spans="1:37">
      <c r="A337" s="182"/>
      <c r="B337" s="177"/>
      <c r="C337" s="177"/>
      <c r="D337" s="177"/>
      <c r="E337" s="177"/>
      <c r="F337" s="177"/>
      <c r="G337" s="177"/>
      <c r="H337" s="177"/>
      <c r="I337" s="177"/>
      <c r="J337" s="178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80"/>
      <c r="AK337" s="181"/>
    </row>
    <row r="338" spans="1:37">
      <c r="A338" s="182"/>
      <c r="B338" s="177"/>
      <c r="C338" s="177"/>
      <c r="D338" s="177"/>
      <c r="E338" s="177"/>
      <c r="F338" s="177"/>
      <c r="G338" s="177"/>
      <c r="H338" s="177"/>
      <c r="I338" s="177"/>
      <c r="J338" s="178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80"/>
      <c r="AK338" s="181"/>
    </row>
    <row r="339" spans="1:37">
      <c r="A339" s="182"/>
      <c r="B339" s="177"/>
      <c r="C339" s="177"/>
      <c r="D339" s="177"/>
      <c r="E339" s="177"/>
      <c r="F339" s="177"/>
      <c r="G339" s="177"/>
      <c r="H339" s="177"/>
      <c r="I339" s="177"/>
      <c r="J339" s="178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80"/>
      <c r="AK339" s="181"/>
    </row>
    <row r="340" spans="1:37">
      <c r="A340" s="182"/>
      <c r="B340" s="177"/>
      <c r="C340" s="177"/>
      <c r="D340" s="177"/>
      <c r="E340" s="177"/>
      <c r="F340" s="177"/>
      <c r="G340" s="177"/>
      <c r="H340" s="177"/>
      <c r="I340" s="177"/>
      <c r="J340" s="178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80"/>
      <c r="AK340" s="181"/>
    </row>
    <row r="341" spans="1:37">
      <c r="A341" s="182"/>
      <c r="B341" s="177"/>
      <c r="C341" s="177"/>
      <c r="D341" s="177"/>
      <c r="E341" s="177"/>
      <c r="F341" s="177"/>
      <c r="G341" s="177"/>
      <c r="H341" s="177"/>
      <c r="I341" s="177"/>
      <c r="J341" s="178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80"/>
      <c r="AK341" s="181"/>
    </row>
    <row r="342" spans="1:37">
      <c r="A342" s="182"/>
      <c r="B342" s="177"/>
      <c r="C342" s="177"/>
      <c r="D342" s="177"/>
      <c r="E342" s="177"/>
      <c r="F342" s="177"/>
      <c r="G342" s="177"/>
      <c r="H342" s="177"/>
      <c r="I342" s="177"/>
      <c r="J342" s="178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80"/>
      <c r="AK342" s="181"/>
    </row>
    <row r="343" spans="1:37">
      <c r="A343" s="182"/>
      <c r="B343" s="177"/>
      <c r="C343" s="177"/>
      <c r="D343" s="177"/>
      <c r="E343" s="177"/>
      <c r="F343" s="177"/>
      <c r="G343" s="177"/>
      <c r="H343" s="177"/>
      <c r="I343" s="177"/>
      <c r="J343" s="178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80"/>
      <c r="AK343" s="181"/>
    </row>
    <row r="344" spans="1:37">
      <c r="A344" s="182"/>
      <c r="B344" s="177"/>
      <c r="C344" s="177"/>
      <c r="D344" s="177"/>
      <c r="E344" s="177"/>
      <c r="F344" s="177"/>
      <c r="G344" s="177"/>
      <c r="H344" s="177"/>
      <c r="I344" s="177"/>
      <c r="J344" s="178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80"/>
      <c r="AK344" s="181"/>
    </row>
    <row r="345" spans="1:37">
      <c r="A345" s="182"/>
      <c r="B345" s="177"/>
      <c r="C345" s="177"/>
      <c r="D345" s="177"/>
      <c r="E345" s="177"/>
      <c r="F345" s="177"/>
      <c r="G345" s="177"/>
      <c r="H345" s="177"/>
      <c r="I345" s="177"/>
      <c r="J345" s="178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80"/>
      <c r="AK345" s="181"/>
    </row>
    <row r="346" spans="1:37">
      <c r="A346" s="182"/>
      <c r="B346" s="177"/>
      <c r="C346" s="177"/>
      <c r="D346" s="177"/>
      <c r="E346" s="177"/>
      <c r="F346" s="177"/>
      <c r="G346" s="177"/>
      <c r="H346" s="177"/>
      <c r="I346" s="177"/>
      <c r="J346" s="178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80"/>
      <c r="AK346" s="181"/>
    </row>
    <row r="347" spans="1:37">
      <c r="A347" s="182"/>
      <c r="B347" s="177"/>
      <c r="C347" s="177"/>
      <c r="D347" s="177"/>
      <c r="E347" s="177"/>
      <c r="F347" s="177"/>
      <c r="G347" s="177"/>
      <c r="H347" s="177"/>
      <c r="I347" s="177"/>
      <c r="J347" s="178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80"/>
      <c r="AK347" s="181"/>
    </row>
    <row r="348" spans="1:37">
      <c r="A348" s="182"/>
      <c r="B348" s="177"/>
      <c r="C348" s="177"/>
      <c r="D348" s="177"/>
      <c r="E348" s="177"/>
      <c r="F348" s="177"/>
      <c r="G348" s="177"/>
      <c r="H348" s="177"/>
      <c r="I348" s="177"/>
      <c r="J348" s="178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80"/>
      <c r="AK348" s="181"/>
    </row>
    <row r="349" spans="1:37">
      <c r="A349" s="182"/>
      <c r="B349" s="177"/>
      <c r="C349" s="177"/>
      <c r="D349" s="177"/>
      <c r="E349" s="177"/>
      <c r="F349" s="177"/>
      <c r="G349" s="177"/>
      <c r="H349" s="177"/>
      <c r="I349" s="177"/>
      <c r="J349" s="178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80"/>
      <c r="AK349" s="181"/>
    </row>
    <row r="350" spans="1:37">
      <c r="A350" s="182"/>
      <c r="B350" s="177"/>
      <c r="C350" s="177"/>
      <c r="D350" s="177"/>
      <c r="E350" s="177"/>
      <c r="F350" s="177"/>
      <c r="G350" s="177"/>
      <c r="H350" s="177"/>
      <c r="I350" s="177"/>
      <c r="J350" s="178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80"/>
      <c r="AK350" s="181"/>
    </row>
    <row r="351" spans="1:37">
      <c r="A351" s="182"/>
      <c r="B351" s="177"/>
      <c r="C351" s="177"/>
      <c r="D351" s="177"/>
      <c r="E351" s="177"/>
      <c r="F351" s="177"/>
      <c r="G351" s="177"/>
      <c r="H351" s="177"/>
      <c r="I351" s="177"/>
      <c r="J351" s="178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80"/>
      <c r="AK351" s="181"/>
    </row>
    <row r="352" spans="1:37">
      <c r="A352" s="182"/>
      <c r="B352" s="177"/>
      <c r="C352" s="177"/>
      <c r="D352" s="177"/>
      <c r="E352" s="177"/>
      <c r="F352" s="177"/>
      <c r="G352" s="177"/>
      <c r="H352" s="177"/>
      <c r="I352" s="177"/>
      <c r="J352" s="178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80"/>
      <c r="AK352" s="181"/>
    </row>
    <row r="353" spans="1:37">
      <c r="A353" s="182"/>
      <c r="B353" s="177"/>
      <c r="C353" s="177"/>
      <c r="D353" s="177"/>
      <c r="E353" s="177"/>
      <c r="F353" s="177"/>
      <c r="G353" s="177"/>
      <c r="H353" s="177"/>
      <c r="I353" s="177"/>
      <c r="J353" s="178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80"/>
      <c r="AK353" s="181"/>
    </row>
    <row r="354" spans="1:37">
      <c r="A354" s="182"/>
      <c r="B354" s="177"/>
      <c r="C354" s="177"/>
      <c r="D354" s="177"/>
      <c r="E354" s="177"/>
      <c r="F354" s="177"/>
      <c r="G354" s="177"/>
      <c r="H354" s="177"/>
      <c r="I354" s="177"/>
      <c r="J354" s="178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80"/>
      <c r="AK354" s="181"/>
    </row>
    <row r="355" spans="1:37">
      <c r="A355" s="182"/>
      <c r="B355" s="177"/>
      <c r="C355" s="177"/>
      <c r="D355" s="177"/>
      <c r="E355" s="177"/>
      <c r="F355" s="177"/>
      <c r="G355" s="177"/>
      <c r="H355" s="177"/>
      <c r="I355" s="177"/>
      <c r="J355" s="178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80"/>
      <c r="AK355" s="181"/>
    </row>
    <row r="356" spans="1:37">
      <c r="A356" s="182"/>
      <c r="B356" s="177"/>
      <c r="C356" s="177"/>
      <c r="D356" s="177"/>
      <c r="E356" s="177"/>
      <c r="F356" s="177"/>
      <c r="G356" s="177"/>
      <c r="H356" s="177"/>
      <c r="I356" s="177"/>
      <c r="J356" s="178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80"/>
      <c r="AK356" s="181"/>
    </row>
    <row r="357" spans="1:37">
      <c r="A357" s="182"/>
      <c r="B357" s="177"/>
      <c r="C357" s="177"/>
      <c r="D357" s="177"/>
      <c r="E357" s="177"/>
      <c r="F357" s="177"/>
      <c r="G357" s="177"/>
      <c r="H357" s="177"/>
      <c r="I357" s="177"/>
      <c r="J357" s="178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80"/>
      <c r="AK357" s="181"/>
    </row>
    <row r="358" spans="1:37">
      <c r="A358" s="182"/>
      <c r="B358" s="177"/>
      <c r="C358" s="177"/>
      <c r="D358" s="177"/>
      <c r="E358" s="177"/>
      <c r="F358" s="177"/>
      <c r="G358" s="177"/>
      <c r="H358" s="177"/>
      <c r="I358" s="177"/>
      <c r="J358" s="178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80"/>
      <c r="AK358" s="181"/>
    </row>
    <row r="359" spans="1:37">
      <c r="A359" s="182"/>
      <c r="B359" s="177"/>
      <c r="C359" s="177"/>
      <c r="D359" s="177"/>
      <c r="E359" s="177"/>
      <c r="F359" s="177"/>
      <c r="G359" s="177"/>
      <c r="H359" s="177"/>
      <c r="I359" s="177"/>
      <c r="J359" s="178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80"/>
      <c r="AK359" s="181"/>
    </row>
    <row r="360" spans="1:37">
      <c r="A360" s="182"/>
      <c r="B360" s="177"/>
      <c r="C360" s="177"/>
      <c r="D360" s="177"/>
      <c r="E360" s="177"/>
      <c r="F360" s="177"/>
      <c r="G360" s="177"/>
      <c r="H360" s="177"/>
      <c r="I360" s="177"/>
      <c r="J360" s="178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80"/>
      <c r="AK360" s="181"/>
    </row>
    <row r="361" spans="1:37">
      <c r="A361" s="182"/>
      <c r="B361" s="177"/>
      <c r="C361" s="177"/>
      <c r="D361" s="177"/>
      <c r="E361" s="177"/>
      <c r="F361" s="177"/>
      <c r="G361" s="177"/>
      <c r="H361" s="177"/>
      <c r="I361" s="177"/>
      <c r="J361" s="178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80"/>
      <c r="AK361" s="181"/>
    </row>
    <row r="362" spans="1:37">
      <c r="A362" s="182"/>
      <c r="B362" s="177"/>
      <c r="C362" s="177"/>
      <c r="D362" s="177"/>
      <c r="E362" s="177"/>
      <c r="F362" s="177"/>
      <c r="G362" s="177"/>
      <c r="H362" s="177"/>
      <c r="I362" s="177"/>
      <c r="J362" s="178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80"/>
      <c r="AK362" s="181"/>
    </row>
    <row r="363" spans="1:37">
      <c r="A363" s="182"/>
      <c r="B363" s="177"/>
      <c r="C363" s="177"/>
      <c r="D363" s="177"/>
      <c r="E363" s="177"/>
      <c r="F363" s="177"/>
      <c r="G363" s="177"/>
      <c r="H363" s="177"/>
      <c r="I363" s="177"/>
      <c r="J363" s="178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80"/>
      <c r="AK363" s="181"/>
    </row>
    <row r="364" spans="1:37">
      <c r="A364" s="182"/>
      <c r="B364" s="177"/>
      <c r="C364" s="177"/>
      <c r="D364" s="177"/>
      <c r="E364" s="177"/>
      <c r="F364" s="177"/>
      <c r="G364" s="177"/>
      <c r="H364" s="177"/>
      <c r="I364" s="177"/>
      <c r="J364" s="178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80"/>
      <c r="AK364" s="181"/>
    </row>
    <row r="365" spans="1:37">
      <c r="A365" s="182"/>
      <c r="B365" s="177"/>
      <c r="C365" s="177"/>
      <c r="D365" s="177"/>
      <c r="E365" s="177"/>
      <c r="F365" s="177"/>
      <c r="G365" s="177"/>
      <c r="H365" s="177"/>
      <c r="I365" s="177"/>
      <c r="J365" s="178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80"/>
      <c r="AK365" s="181"/>
    </row>
    <row r="366" spans="1:37">
      <c r="A366" s="182"/>
      <c r="B366" s="177"/>
      <c r="C366" s="177"/>
      <c r="D366" s="177"/>
      <c r="E366" s="177"/>
      <c r="F366" s="177"/>
      <c r="G366" s="177"/>
      <c r="H366" s="177"/>
      <c r="I366" s="177"/>
      <c r="J366" s="178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80"/>
      <c r="AK366" s="181"/>
    </row>
    <row r="367" spans="1:37">
      <c r="A367" s="182"/>
      <c r="B367" s="177"/>
      <c r="C367" s="177"/>
      <c r="D367" s="177"/>
      <c r="E367" s="177"/>
      <c r="F367" s="177"/>
      <c r="G367" s="177"/>
      <c r="H367" s="177"/>
      <c r="I367" s="177"/>
      <c r="J367" s="178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80"/>
      <c r="AK367" s="181"/>
    </row>
    <row r="368" spans="1:37">
      <c r="A368" s="182"/>
      <c r="B368" s="177"/>
      <c r="C368" s="177"/>
      <c r="D368" s="177"/>
      <c r="E368" s="177"/>
      <c r="F368" s="177"/>
      <c r="G368" s="177"/>
      <c r="H368" s="177"/>
      <c r="I368" s="177"/>
      <c r="J368" s="178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80"/>
      <c r="AK368" s="181"/>
    </row>
    <row r="369" spans="1:37">
      <c r="A369" s="182"/>
      <c r="B369" s="177"/>
      <c r="C369" s="177"/>
      <c r="D369" s="177"/>
      <c r="E369" s="177"/>
      <c r="F369" s="177"/>
      <c r="G369" s="177"/>
      <c r="H369" s="177"/>
      <c r="I369" s="177"/>
      <c r="J369" s="178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80"/>
      <c r="AK369" s="181"/>
    </row>
    <row r="370" spans="1:37">
      <c r="A370" s="182"/>
      <c r="B370" s="177"/>
      <c r="C370" s="177"/>
      <c r="D370" s="177"/>
      <c r="E370" s="177"/>
      <c r="F370" s="177"/>
      <c r="G370" s="177"/>
      <c r="H370" s="177"/>
      <c r="I370" s="177"/>
      <c r="J370" s="178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80"/>
      <c r="AK370" s="181"/>
    </row>
    <row r="371" spans="1:37">
      <c r="A371" s="182"/>
      <c r="B371" s="177"/>
      <c r="C371" s="177"/>
      <c r="D371" s="177"/>
      <c r="E371" s="177"/>
      <c r="F371" s="177"/>
      <c r="G371" s="177"/>
      <c r="H371" s="177"/>
      <c r="I371" s="177"/>
      <c r="J371" s="178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80"/>
      <c r="AK371" s="181"/>
    </row>
    <row r="372" spans="1:37">
      <c r="A372" s="182"/>
      <c r="B372" s="177"/>
      <c r="C372" s="177"/>
      <c r="D372" s="177"/>
      <c r="E372" s="177"/>
      <c r="F372" s="177"/>
      <c r="G372" s="177"/>
      <c r="H372" s="177"/>
      <c r="I372" s="177"/>
      <c r="J372" s="178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80"/>
      <c r="AK372" s="181"/>
    </row>
    <row r="373" spans="1:37">
      <c r="A373" s="182"/>
      <c r="B373" s="177"/>
      <c r="C373" s="177"/>
      <c r="D373" s="177"/>
      <c r="E373" s="177"/>
      <c r="F373" s="177"/>
      <c r="G373" s="177"/>
      <c r="H373" s="177"/>
      <c r="I373" s="177"/>
      <c r="J373" s="178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80"/>
      <c r="AK373" s="181"/>
    </row>
    <row r="374" spans="1:37">
      <c r="A374" s="182"/>
      <c r="B374" s="177"/>
      <c r="C374" s="177"/>
      <c r="D374" s="177"/>
      <c r="E374" s="177"/>
      <c r="F374" s="177"/>
      <c r="G374" s="177"/>
      <c r="H374" s="177"/>
      <c r="I374" s="177"/>
      <c r="J374" s="178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80"/>
      <c r="AK374" s="181"/>
    </row>
    <row r="375" spans="1:37">
      <c r="A375" s="182"/>
      <c r="B375" s="177"/>
      <c r="C375" s="177"/>
      <c r="D375" s="177"/>
      <c r="E375" s="177"/>
      <c r="F375" s="177"/>
      <c r="G375" s="177"/>
      <c r="H375" s="177"/>
      <c r="I375" s="177"/>
      <c r="J375" s="178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80"/>
      <c r="AK375" s="181"/>
    </row>
    <row r="376" spans="1:37">
      <c r="A376" s="182"/>
      <c r="B376" s="177"/>
      <c r="C376" s="177"/>
      <c r="D376" s="177"/>
      <c r="E376" s="177"/>
      <c r="F376" s="177"/>
      <c r="G376" s="177"/>
      <c r="H376" s="177"/>
      <c r="I376" s="177"/>
      <c r="J376" s="178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80"/>
      <c r="AK376" s="181"/>
    </row>
    <row r="377" spans="1:37">
      <c r="A377" s="182"/>
      <c r="B377" s="177"/>
      <c r="C377" s="177"/>
      <c r="D377" s="177"/>
      <c r="E377" s="177"/>
      <c r="F377" s="177"/>
      <c r="G377" s="177"/>
      <c r="H377" s="177"/>
      <c r="I377" s="177"/>
      <c r="J377" s="178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80"/>
      <c r="AK377" s="181"/>
    </row>
    <row r="378" spans="1:37">
      <c r="A378" s="182"/>
      <c r="B378" s="177"/>
      <c r="C378" s="177"/>
      <c r="D378" s="177"/>
      <c r="E378" s="177"/>
      <c r="F378" s="177"/>
      <c r="G378" s="177"/>
      <c r="H378" s="177"/>
      <c r="I378" s="177"/>
      <c r="J378" s="178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80"/>
      <c r="AK378" s="181"/>
    </row>
    <row r="379" spans="1:37">
      <c r="A379" s="182"/>
      <c r="B379" s="177"/>
      <c r="C379" s="177"/>
      <c r="D379" s="177"/>
      <c r="E379" s="177"/>
      <c r="F379" s="177"/>
      <c r="G379" s="177"/>
      <c r="H379" s="177"/>
      <c r="I379" s="177"/>
      <c r="J379" s="178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80"/>
      <c r="AK379" s="181"/>
    </row>
    <row r="380" spans="1:37">
      <c r="A380" s="182"/>
      <c r="B380" s="177"/>
      <c r="C380" s="177"/>
      <c r="D380" s="177"/>
      <c r="E380" s="177"/>
      <c r="F380" s="177"/>
      <c r="G380" s="177"/>
      <c r="H380" s="177"/>
      <c r="I380" s="177"/>
      <c r="J380" s="178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80"/>
      <c r="AK380" s="181"/>
    </row>
    <row r="381" spans="1:37">
      <c r="A381" s="182"/>
      <c r="B381" s="177"/>
      <c r="C381" s="177"/>
      <c r="D381" s="177"/>
      <c r="E381" s="177"/>
      <c r="F381" s="177"/>
      <c r="G381" s="177"/>
      <c r="H381" s="177"/>
      <c r="I381" s="177"/>
      <c r="J381" s="178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80"/>
      <c r="AK381" s="181"/>
    </row>
    <row r="382" spans="1:37">
      <c r="A382" s="182"/>
      <c r="B382" s="177"/>
      <c r="C382" s="177"/>
      <c r="D382" s="177"/>
      <c r="E382" s="177"/>
      <c r="F382" s="177"/>
      <c r="G382" s="177"/>
      <c r="H382" s="177"/>
      <c r="I382" s="177"/>
      <c r="J382" s="178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80"/>
      <c r="AK382" s="181"/>
    </row>
    <row r="383" spans="1:37">
      <c r="A383" s="182"/>
      <c r="B383" s="177"/>
      <c r="C383" s="177"/>
      <c r="D383" s="177"/>
      <c r="E383" s="177"/>
      <c r="F383" s="177"/>
      <c r="G383" s="177"/>
      <c r="H383" s="177"/>
      <c r="I383" s="177"/>
      <c r="J383" s="178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80"/>
      <c r="AK383" s="181"/>
    </row>
    <row r="384" spans="1:37">
      <c r="A384" s="182"/>
      <c r="B384" s="177"/>
      <c r="C384" s="177"/>
      <c r="D384" s="177"/>
      <c r="E384" s="177"/>
      <c r="F384" s="177"/>
      <c r="G384" s="177"/>
      <c r="H384" s="177"/>
      <c r="I384" s="177"/>
      <c r="J384" s="178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80"/>
      <c r="AK384" s="181"/>
    </row>
    <row r="385" spans="1:37">
      <c r="A385" s="182"/>
      <c r="B385" s="177"/>
      <c r="C385" s="177"/>
      <c r="D385" s="177"/>
      <c r="E385" s="177"/>
      <c r="F385" s="177"/>
      <c r="G385" s="177"/>
      <c r="H385" s="177"/>
      <c r="I385" s="177"/>
      <c r="J385" s="178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80"/>
      <c r="AK385" s="181"/>
    </row>
    <row r="386" spans="1:37">
      <c r="A386" s="182"/>
      <c r="B386" s="177"/>
      <c r="C386" s="177"/>
      <c r="D386" s="177"/>
      <c r="E386" s="177"/>
      <c r="F386" s="177"/>
      <c r="G386" s="177"/>
      <c r="H386" s="177"/>
      <c r="I386" s="177"/>
      <c r="J386" s="178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80"/>
      <c r="AK386" s="181"/>
    </row>
    <row r="387" spans="1:37">
      <c r="A387" s="182"/>
      <c r="B387" s="177"/>
      <c r="C387" s="177"/>
      <c r="D387" s="177"/>
      <c r="E387" s="177"/>
      <c r="F387" s="177"/>
      <c r="G387" s="177"/>
      <c r="H387" s="177"/>
      <c r="I387" s="177"/>
      <c r="J387" s="178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80"/>
      <c r="AK387" s="181"/>
    </row>
    <row r="388" spans="1:37">
      <c r="A388" s="182"/>
      <c r="B388" s="177"/>
      <c r="C388" s="177"/>
      <c r="D388" s="177"/>
      <c r="E388" s="177"/>
      <c r="F388" s="177"/>
      <c r="G388" s="177"/>
      <c r="H388" s="177"/>
      <c r="I388" s="177"/>
      <c r="J388" s="178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80"/>
      <c r="AK388" s="181"/>
    </row>
    <row r="389" spans="1:37">
      <c r="A389" s="182"/>
      <c r="B389" s="177"/>
      <c r="C389" s="177"/>
      <c r="D389" s="177"/>
      <c r="E389" s="177"/>
      <c r="F389" s="177"/>
      <c r="G389" s="177"/>
      <c r="H389" s="177"/>
      <c r="I389" s="177"/>
      <c r="J389" s="178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80"/>
      <c r="AK389" s="181"/>
    </row>
    <row r="390" spans="1:37">
      <c r="A390" s="182"/>
      <c r="B390" s="177"/>
      <c r="C390" s="177"/>
      <c r="D390" s="177"/>
      <c r="E390" s="177"/>
      <c r="F390" s="177"/>
      <c r="G390" s="177"/>
      <c r="H390" s="177"/>
      <c r="I390" s="177"/>
      <c r="J390" s="178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80"/>
      <c r="AK390" s="181"/>
    </row>
    <row r="391" spans="1:37">
      <c r="A391" s="182"/>
      <c r="B391" s="177"/>
      <c r="C391" s="177"/>
      <c r="D391" s="177"/>
      <c r="E391" s="177"/>
      <c r="F391" s="177"/>
      <c r="G391" s="177"/>
      <c r="H391" s="177"/>
      <c r="I391" s="177"/>
      <c r="J391" s="178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80"/>
      <c r="AK391" s="181"/>
    </row>
    <row r="392" spans="1:37">
      <c r="A392" s="182"/>
      <c r="B392" s="177"/>
      <c r="C392" s="177"/>
      <c r="D392" s="177"/>
      <c r="E392" s="177"/>
      <c r="F392" s="177"/>
      <c r="G392" s="177"/>
      <c r="H392" s="177"/>
      <c r="I392" s="177"/>
      <c r="J392" s="178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80"/>
      <c r="AK392" s="181"/>
    </row>
    <row r="393" spans="1:37">
      <c r="A393" s="182"/>
      <c r="B393" s="177"/>
      <c r="C393" s="177"/>
      <c r="D393" s="177"/>
      <c r="E393" s="177"/>
      <c r="F393" s="177"/>
      <c r="G393" s="177"/>
      <c r="H393" s="177"/>
      <c r="I393" s="177"/>
      <c r="J393" s="178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80"/>
      <c r="AK393" s="181"/>
    </row>
    <row r="394" spans="1:37">
      <c r="A394" s="182"/>
      <c r="B394" s="177"/>
      <c r="C394" s="177"/>
      <c r="D394" s="177"/>
      <c r="E394" s="177"/>
      <c r="F394" s="177"/>
      <c r="G394" s="177"/>
      <c r="H394" s="177"/>
      <c r="I394" s="177"/>
      <c r="J394" s="178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80"/>
      <c r="AK394" s="181"/>
    </row>
    <row r="395" spans="1:37">
      <c r="A395" s="182"/>
      <c r="B395" s="177"/>
      <c r="C395" s="177"/>
      <c r="D395" s="177"/>
      <c r="E395" s="177"/>
      <c r="F395" s="177"/>
      <c r="G395" s="177"/>
      <c r="H395" s="177"/>
      <c r="I395" s="177"/>
      <c r="J395" s="178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80"/>
      <c r="AK395" s="181"/>
    </row>
    <row r="396" spans="1:37">
      <c r="A396" s="182"/>
      <c r="B396" s="177"/>
      <c r="C396" s="177"/>
      <c r="D396" s="177"/>
      <c r="E396" s="177"/>
      <c r="F396" s="177"/>
      <c r="G396" s="177"/>
      <c r="H396" s="177"/>
      <c r="I396" s="177"/>
      <c r="J396" s="178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80"/>
      <c r="AK396" s="181"/>
    </row>
    <row r="397" spans="1:37">
      <c r="A397" s="182"/>
      <c r="B397" s="177"/>
      <c r="C397" s="177"/>
      <c r="D397" s="177"/>
      <c r="E397" s="177"/>
      <c r="F397" s="177"/>
      <c r="G397" s="177"/>
      <c r="H397" s="177"/>
      <c r="I397" s="177"/>
      <c r="J397" s="178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80"/>
      <c r="AK397" s="181"/>
    </row>
    <row r="398" spans="1:37">
      <c r="A398" s="182"/>
      <c r="B398" s="177"/>
      <c r="C398" s="177"/>
      <c r="D398" s="177"/>
      <c r="E398" s="177"/>
      <c r="F398" s="177"/>
      <c r="G398" s="177"/>
      <c r="H398" s="177"/>
      <c r="I398" s="177"/>
      <c r="J398" s="178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80"/>
      <c r="AK398" s="181"/>
    </row>
    <row r="399" spans="1:37">
      <c r="A399" s="182"/>
      <c r="B399" s="177"/>
      <c r="C399" s="177"/>
      <c r="D399" s="177"/>
      <c r="E399" s="177"/>
      <c r="F399" s="177"/>
      <c r="G399" s="177"/>
      <c r="H399" s="177"/>
      <c r="I399" s="177"/>
      <c r="J399" s="178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80"/>
      <c r="AK399" s="181"/>
    </row>
    <row r="400" spans="1:37">
      <c r="A400" s="182"/>
      <c r="B400" s="177"/>
      <c r="C400" s="177"/>
      <c r="D400" s="177"/>
      <c r="E400" s="177"/>
      <c r="F400" s="177"/>
      <c r="G400" s="177"/>
      <c r="H400" s="177"/>
      <c r="I400" s="177"/>
      <c r="J400" s="178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80"/>
      <c r="AK400" s="181"/>
    </row>
    <row r="401" spans="1:37">
      <c r="A401" s="182"/>
      <c r="B401" s="177"/>
      <c r="C401" s="177"/>
      <c r="D401" s="177"/>
      <c r="E401" s="177"/>
      <c r="F401" s="177"/>
      <c r="G401" s="177"/>
      <c r="H401" s="177"/>
      <c r="I401" s="177"/>
      <c r="J401" s="178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80"/>
      <c r="AK401" s="181"/>
    </row>
    <row r="402" spans="1:37">
      <c r="A402" s="182"/>
      <c r="B402" s="177"/>
      <c r="C402" s="177"/>
      <c r="D402" s="177"/>
      <c r="E402" s="177"/>
      <c r="F402" s="177"/>
      <c r="G402" s="177"/>
      <c r="H402" s="177"/>
      <c r="I402" s="177"/>
      <c r="J402" s="178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80"/>
      <c r="AK402" s="181"/>
    </row>
    <row r="403" spans="1:37">
      <c r="A403" s="182"/>
      <c r="B403" s="177"/>
      <c r="C403" s="177"/>
      <c r="D403" s="177"/>
      <c r="E403" s="177"/>
      <c r="F403" s="177"/>
      <c r="G403" s="177"/>
      <c r="H403" s="177"/>
      <c r="I403" s="177"/>
      <c r="J403" s="178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80"/>
      <c r="AK403" s="181"/>
    </row>
    <row r="404" spans="1:37">
      <c r="A404" s="182"/>
      <c r="B404" s="177"/>
      <c r="C404" s="177"/>
      <c r="D404" s="177"/>
      <c r="E404" s="177"/>
      <c r="F404" s="177"/>
      <c r="G404" s="177"/>
      <c r="H404" s="177"/>
      <c r="I404" s="177"/>
      <c r="J404" s="178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80"/>
      <c r="AK404" s="181"/>
    </row>
    <row r="405" spans="1:37">
      <c r="A405" s="182"/>
      <c r="B405" s="177"/>
      <c r="C405" s="177"/>
      <c r="D405" s="177"/>
      <c r="E405" s="177"/>
      <c r="F405" s="177"/>
      <c r="G405" s="177"/>
      <c r="H405" s="177"/>
      <c r="I405" s="177"/>
      <c r="J405" s="178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80"/>
      <c r="AK405" s="181"/>
    </row>
    <row r="406" spans="1:37">
      <c r="A406" s="182"/>
      <c r="B406" s="177"/>
      <c r="C406" s="177"/>
      <c r="D406" s="177"/>
      <c r="E406" s="177"/>
      <c r="F406" s="177"/>
      <c r="G406" s="177"/>
      <c r="H406" s="177"/>
      <c r="I406" s="177"/>
      <c r="J406" s="178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80"/>
      <c r="AK406" s="181"/>
    </row>
    <row r="407" spans="1:37">
      <c r="A407" s="182"/>
      <c r="B407" s="177"/>
      <c r="C407" s="177"/>
      <c r="D407" s="177"/>
      <c r="E407" s="177"/>
      <c r="F407" s="177"/>
      <c r="G407" s="177"/>
      <c r="H407" s="177"/>
      <c r="I407" s="177"/>
      <c r="J407" s="178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80"/>
      <c r="AK407" s="181"/>
    </row>
    <row r="408" spans="1:37">
      <c r="A408" s="182"/>
      <c r="B408" s="177"/>
      <c r="C408" s="177"/>
      <c r="D408" s="177"/>
      <c r="E408" s="177"/>
      <c r="F408" s="177"/>
      <c r="G408" s="177"/>
      <c r="H408" s="177"/>
      <c r="I408" s="177"/>
      <c r="J408" s="178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80"/>
      <c r="AK408" s="181"/>
    </row>
    <row r="409" spans="1:37">
      <c r="A409" s="182"/>
      <c r="B409" s="177"/>
      <c r="C409" s="177"/>
      <c r="D409" s="177"/>
      <c r="E409" s="177"/>
      <c r="F409" s="177"/>
      <c r="G409" s="177"/>
      <c r="H409" s="177"/>
      <c r="I409" s="177"/>
      <c r="J409" s="178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80"/>
      <c r="AK409" s="181"/>
    </row>
    <row r="410" spans="1:37">
      <c r="A410" s="182"/>
      <c r="B410" s="177"/>
      <c r="C410" s="177"/>
      <c r="D410" s="177"/>
      <c r="E410" s="177"/>
      <c r="F410" s="177"/>
      <c r="G410" s="177"/>
      <c r="H410" s="177"/>
      <c r="I410" s="177"/>
      <c r="J410" s="178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80"/>
      <c r="AK410" s="181"/>
    </row>
    <row r="411" spans="1:37">
      <c r="A411" s="182"/>
      <c r="B411" s="177"/>
      <c r="C411" s="177"/>
      <c r="D411" s="177"/>
      <c r="E411" s="177"/>
      <c r="F411" s="177"/>
      <c r="G411" s="177"/>
      <c r="H411" s="177"/>
      <c r="I411" s="177"/>
      <c r="J411" s="178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80"/>
      <c r="AK411" s="181"/>
    </row>
    <row r="412" spans="1:37">
      <c r="A412" s="182"/>
      <c r="B412" s="177"/>
      <c r="C412" s="177"/>
      <c r="D412" s="177"/>
      <c r="E412" s="177"/>
      <c r="F412" s="177"/>
      <c r="G412" s="177"/>
      <c r="H412" s="177"/>
      <c r="I412" s="177"/>
      <c r="J412" s="178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80"/>
      <c r="AK412" s="181"/>
    </row>
    <row r="413" spans="1:37">
      <c r="A413" s="182"/>
      <c r="B413" s="177"/>
      <c r="C413" s="177"/>
      <c r="D413" s="177"/>
      <c r="E413" s="177"/>
      <c r="F413" s="177"/>
      <c r="G413" s="177"/>
      <c r="H413" s="177"/>
      <c r="I413" s="177"/>
      <c r="J413" s="178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80"/>
      <c r="AK413" s="181"/>
    </row>
    <row r="414" spans="1:37">
      <c r="A414" s="182"/>
      <c r="B414" s="177"/>
      <c r="C414" s="177"/>
      <c r="D414" s="177"/>
      <c r="E414" s="177"/>
      <c r="F414" s="177"/>
      <c r="G414" s="177"/>
      <c r="H414" s="177"/>
      <c r="I414" s="177"/>
      <c r="J414" s="178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80"/>
      <c r="AK414" s="181"/>
    </row>
    <row r="415" spans="1:37">
      <c r="A415" s="182"/>
      <c r="B415" s="177"/>
      <c r="C415" s="177"/>
      <c r="D415" s="177"/>
      <c r="E415" s="177"/>
      <c r="F415" s="177"/>
      <c r="G415" s="177"/>
      <c r="H415" s="177"/>
      <c r="I415" s="177"/>
      <c r="J415" s="178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80"/>
      <c r="AK415" s="181"/>
    </row>
    <row r="416" spans="1:37">
      <c r="A416" s="182"/>
      <c r="B416" s="177"/>
      <c r="C416" s="177"/>
      <c r="D416" s="177"/>
      <c r="E416" s="177"/>
      <c r="F416" s="177"/>
      <c r="G416" s="177"/>
      <c r="H416" s="177"/>
      <c r="I416" s="177"/>
      <c r="J416" s="178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80"/>
      <c r="AK416" s="181"/>
    </row>
    <row r="417" spans="1:37">
      <c r="A417" s="182"/>
      <c r="B417" s="177"/>
      <c r="C417" s="177"/>
      <c r="D417" s="177"/>
      <c r="E417" s="177"/>
      <c r="F417" s="177"/>
      <c r="G417" s="177"/>
      <c r="H417" s="177"/>
      <c r="I417" s="177"/>
      <c r="J417" s="178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80"/>
      <c r="AK417" s="181"/>
    </row>
    <row r="418" spans="1:37">
      <c r="A418" s="182"/>
      <c r="B418" s="177"/>
      <c r="C418" s="177"/>
      <c r="D418" s="177"/>
      <c r="E418" s="177"/>
      <c r="F418" s="177"/>
      <c r="G418" s="177"/>
      <c r="H418" s="177"/>
      <c r="I418" s="177"/>
      <c r="J418" s="178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80"/>
      <c r="AK418" s="181"/>
    </row>
    <row r="419" spans="1:37">
      <c r="A419" s="182"/>
      <c r="B419" s="177"/>
      <c r="C419" s="177"/>
      <c r="D419" s="177"/>
      <c r="E419" s="177"/>
      <c r="F419" s="177"/>
      <c r="G419" s="177"/>
      <c r="H419" s="177"/>
      <c r="I419" s="177"/>
      <c r="J419" s="178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80"/>
      <c r="AK419" s="181"/>
    </row>
    <row r="420" spans="1:37">
      <c r="A420" s="182"/>
      <c r="B420" s="177"/>
      <c r="C420" s="177"/>
      <c r="D420" s="177"/>
      <c r="E420" s="177"/>
      <c r="F420" s="177"/>
      <c r="G420" s="177"/>
      <c r="H420" s="177"/>
      <c r="I420" s="177"/>
      <c r="J420" s="178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80"/>
      <c r="AK420" s="181"/>
    </row>
    <row r="421" spans="1:37">
      <c r="A421" s="182"/>
      <c r="B421" s="177"/>
      <c r="C421" s="177"/>
      <c r="D421" s="177"/>
      <c r="E421" s="177"/>
      <c r="F421" s="177"/>
      <c r="G421" s="177"/>
      <c r="H421" s="177"/>
      <c r="I421" s="177"/>
      <c r="J421" s="178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80"/>
      <c r="AK421" s="181"/>
    </row>
    <row r="422" spans="1:37">
      <c r="A422" s="182"/>
      <c r="B422" s="177"/>
      <c r="C422" s="177"/>
      <c r="D422" s="177"/>
      <c r="E422" s="177"/>
      <c r="F422" s="177"/>
      <c r="G422" s="177"/>
      <c r="H422" s="177"/>
      <c r="I422" s="177"/>
      <c r="J422" s="178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80"/>
      <c r="AK422" s="181"/>
    </row>
    <row r="423" spans="1:37">
      <c r="A423" s="182"/>
      <c r="B423" s="177"/>
      <c r="C423" s="177"/>
      <c r="D423" s="177"/>
      <c r="E423" s="177"/>
      <c r="F423" s="177"/>
      <c r="G423" s="177"/>
      <c r="H423" s="177"/>
      <c r="I423" s="177"/>
      <c r="J423" s="178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80"/>
      <c r="AK423" s="181"/>
    </row>
    <row r="424" spans="1:37">
      <c r="A424" s="182"/>
      <c r="B424" s="177"/>
      <c r="C424" s="177"/>
      <c r="D424" s="177"/>
      <c r="E424" s="177"/>
      <c r="F424" s="177"/>
      <c r="G424" s="177"/>
      <c r="H424" s="177"/>
      <c r="I424" s="177"/>
      <c r="J424" s="178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80"/>
      <c r="AK424" s="181"/>
    </row>
    <row r="425" spans="1:37">
      <c r="A425" s="182"/>
      <c r="B425" s="177"/>
      <c r="C425" s="177"/>
      <c r="D425" s="177"/>
      <c r="E425" s="177"/>
      <c r="F425" s="177"/>
      <c r="G425" s="177"/>
      <c r="H425" s="177"/>
      <c r="I425" s="177"/>
      <c r="J425" s="178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80"/>
      <c r="AK425" s="181"/>
    </row>
    <row r="426" spans="1:37">
      <c r="A426" s="182"/>
      <c r="B426" s="177"/>
      <c r="C426" s="177"/>
      <c r="D426" s="177"/>
      <c r="E426" s="177"/>
      <c r="F426" s="177"/>
      <c r="G426" s="177"/>
      <c r="H426" s="177"/>
      <c r="I426" s="177"/>
      <c r="J426" s="178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80"/>
      <c r="AK426" s="181"/>
    </row>
    <row r="427" spans="1:37">
      <c r="A427" s="182"/>
      <c r="B427" s="177"/>
      <c r="C427" s="177"/>
      <c r="D427" s="177"/>
      <c r="E427" s="177"/>
      <c r="F427" s="177"/>
      <c r="G427" s="177"/>
      <c r="H427" s="177"/>
      <c r="I427" s="177"/>
      <c r="J427" s="178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80"/>
      <c r="AK427" s="181"/>
    </row>
    <row r="428" spans="1:37">
      <c r="A428" s="182"/>
      <c r="B428" s="177"/>
      <c r="C428" s="177"/>
      <c r="D428" s="177"/>
      <c r="E428" s="177"/>
      <c r="F428" s="177"/>
      <c r="G428" s="177"/>
      <c r="H428" s="177"/>
      <c r="I428" s="177"/>
      <c r="J428" s="178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80"/>
      <c r="AK428" s="181"/>
    </row>
    <row r="429" spans="1:37">
      <c r="A429" s="182"/>
      <c r="B429" s="177"/>
      <c r="C429" s="177"/>
      <c r="D429" s="177"/>
      <c r="E429" s="177"/>
      <c r="F429" s="177"/>
      <c r="G429" s="177"/>
      <c r="H429" s="177"/>
      <c r="I429" s="177"/>
      <c r="J429" s="178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80"/>
      <c r="AK429" s="181"/>
    </row>
    <row r="430" spans="1:37">
      <c r="A430" s="182"/>
      <c r="B430" s="177"/>
      <c r="C430" s="177"/>
      <c r="D430" s="177"/>
      <c r="E430" s="177"/>
      <c r="F430" s="177"/>
      <c r="G430" s="177"/>
      <c r="H430" s="177"/>
      <c r="I430" s="177"/>
      <c r="J430" s="178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80"/>
      <c r="AK430" s="181"/>
    </row>
    <row r="431" spans="1:37">
      <c r="A431" s="182"/>
      <c r="B431" s="177"/>
      <c r="C431" s="177"/>
      <c r="D431" s="177"/>
      <c r="E431" s="177"/>
      <c r="F431" s="177"/>
      <c r="G431" s="177"/>
      <c r="H431" s="177"/>
      <c r="I431" s="177"/>
      <c r="J431" s="178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80"/>
      <c r="AK431" s="181"/>
    </row>
    <row r="432" spans="1:37">
      <c r="A432" s="182"/>
      <c r="B432" s="177"/>
      <c r="C432" s="177"/>
      <c r="D432" s="177"/>
      <c r="E432" s="177"/>
      <c r="F432" s="177"/>
      <c r="G432" s="177"/>
      <c r="H432" s="177"/>
      <c r="I432" s="177"/>
      <c r="J432" s="178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80"/>
      <c r="AK432" s="181"/>
    </row>
    <row r="433" spans="1:37">
      <c r="A433" s="182"/>
      <c r="B433" s="177"/>
      <c r="C433" s="177"/>
      <c r="D433" s="177"/>
      <c r="E433" s="177"/>
      <c r="F433" s="177"/>
      <c r="G433" s="177"/>
      <c r="H433" s="177"/>
      <c r="I433" s="177"/>
      <c r="J433" s="178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80"/>
      <c r="AK433" s="181"/>
    </row>
    <row r="434" spans="1:37">
      <c r="A434" s="182"/>
      <c r="B434" s="177"/>
      <c r="C434" s="177"/>
      <c r="D434" s="177"/>
      <c r="E434" s="177"/>
      <c r="F434" s="177"/>
      <c r="G434" s="177"/>
      <c r="H434" s="177"/>
      <c r="I434" s="177"/>
      <c r="J434" s="178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80"/>
      <c r="AK434" s="181"/>
    </row>
    <row r="435" spans="1:37">
      <c r="A435" s="182"/>
      <c r="B435" s="177"/>
      <c r="C435" s="177"/>
      <c r="D435" s="177"/>
      <c r="E435" s="177"/>
      <c r="F435" s="177"/>
      <c r="G435" s="177"/>
      <c r="H435" s="177"/>
      <c r="I435" s="177"/>
      <c r="J435" s="178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80"/>
      <c r="AK435" s="181"/>
    </row>
    <row r="436" spans="1:37">
      <c r="A436" s="182"/>
      <c r="B436" s="177"/>
      <c r="C436" s="177"/>
      <c r="D436" s="177"/>
      <c r="E436" s="177"/>
      <c r="F436" s="177"/>
      <c r="G436" s="177"/>
      <c r="H436" s="177"/>
      <c r="I436" s="177"/>
      <c r="J436" s="178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80"/>
      <c r="AK436" s="181"/>
    </row>
    <row r="437" spans="1:37">
      <c r="A437" s="182"/>
      <c r="B437" s="177"/>
      <c r="C437" s="177"/>
      <c r="D437" s="177"/>
      <c r="E437" s="177"/>
      <c r="F437" s="177"/>
      <c r="G437" s="177"/>
      <c r="H437" s="177"/>
      <c r="I437" s="177"/>
      <c r="J437" s="178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80"/>
      <c r="AK437" s="181"/>
    </row>
    <row r="438" spans="1:37">
      <c r="A438" s="182"/>
      <c r="B438" s="177"/>
      <c r="C438" s="177"/>
      <c r="D438" s="177"/>
      <c r="E438" s="177"/>
      <c r="F438" s="177"/>
      <c r="G438" s="177"/>
      <c r="H438" s="177"/>
      <c r="I438" s="177"/>
      <c r="J438" s="178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80"/>
      <c r="AK438" s="181"/>
    </row>
    <row r="439" spans="1:37">
      <c r="A439" s="182"/>
      <c r="B439" s="177"/>
      <c r="C439" s="177"/>
      <c r="D439" s="177"/>
      <c r="E439" s="177"/>
      <c r="F439" s="177"/>
      <c r="G439" s="177"/>
      <c r="H439" s="177"/>
      <c r="I439" s="177"/>
      <c r="J439" s="178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80"/>
      <c r="AK439" s="181"/>
    </row>
    <row r="440" spans="1:37">
      <c r="A440" s="182"/>
      <c r="B440" s="177"/>
      <c r="C440" s="177"/>
      <c r="D440" s="177"/>
      <c r="E440" s="177"/>
      <c r="F440" s="177"/>
      <c r="G440" s="177"/>
      <c r="H440" s="177"/>
      <c r="I440" s="177"/>
      <c r="J440" s="178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80"/>
      <c r="AK440" s="181"/>
    </row>
    <row r="441" spans="1:37">
      <c r="A441" s="182"/>
      <c r="B441" s="177"/>
      <c r="C441" s="177"/>
      <c r="D441" s="177"/>
      <c r="E441" s="177"/>
      <c r="F441" s="177"/>
      <c r="G441" s="177"/>
      <c r="H441" s="177"/>
      <c r="I441" s="177"/>
      <c r="J441" s="178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80"/>
      <c r="AK441" s="181"/>
    </row>
    <row r="442" spans="1:37">
      <c r="A442" s="182"/>
      <c r="B442" s="177"/>
      <c r="C442" s="177"/>
      <c r="D442" s="177"/>
      <c r="E442" s="177"/>
      <c r="F442" s="177"/>
      <c r="G442" s="177"/>
      <c r="H442" s="177"/>
      <c r="I442" s="177"/>
      <c r="J442" s="178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80"/>
      <c r="AK442" s="181"/>
    </row>
    <row r="443" spans="1:37">
      <c r="A443" s="182"/>
      <c r="B443" s="177"/>
      <c r="C443" s="177"/>
      <c r="D443" s="177"/>
      <c r="E443" s="177"/>
      <c r="F443" s="177"/>
      <c r="G443" s="177"/>
      <c r="H443" s="177"/>
      <c r="I443" s="177"/>
      <c r="J443" s="178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80"/>
      <c r="AK443" s="181"/>
    </row>
    <row r="444" spans="1:37">
      <c r="A444" s="182"/>
      <c r="B444" s="177"/>
      <c r="C444" s="177"/>
      <c r="D444" s="177"/>
      <c r="E444" s="177"/>
      <c r="F444" s="177"/>
      <c r="G444" s="177"/>
      <c r="H444" s="177"/>
      <c r="I444" s="177"/>
      <c r="J444" s="178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80"/>
      <c r="AK444" s="181"/>
    </row>
    <row r="445" spans="1:37">
      <c r="A445" s="182"/>
      <c r="B445" s="177"/>
      <c r="C445" s="177"/>
      <c r="D445" s="177"/>
      <c r="E445" s="177"/>
      <c r="F445" s="177"/>
      <c r="G445" s="177"/>
      <c r="H445" s="177"/>
      <c r="I445" s="177"/>
      <c r="J445" s="178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80"/>
      <c r="AK445" s="181"/>
    </row>
    <row r="446" spans="1:37">
      <c r="A446" s="182"/>
      <c r="B446" s="177"/>
      <c r="C446" s="177"/>
      <c r="D446" s="177"/>
      <c r="E446" s="177"/>
      <c r="F446" s="177"/>
      <c r="G446" s="177"/>
      <c r="H446" s="177"/>
      <c r="I446" s="177"/>
      <c r="J446" s="178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80"/>
      <c r="AK446" s="181"/>
    </row>
    <row r="447" spans="1:37">
      <c r="A447" s="182"/>
      <c r="B447" s="177"/>
      <c r="C447" s="177"/>
      <c r="D447" s="177"/>
      <c r="E447" s="177"/>
      <c r="F447" s="177"/>
      <c r="G447" s="177"/>
      <c r="H447" s="177"/>
      <c r="I447" s="177"/>
      <c r="J447" s="178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80"/>
      <c r="AK447" s="181"/>
    </row>
    <row r="448" spans="1:37">
      <c r="A448" s="182"/>
      <c r="B448" s="177"/>
      <c r="C448" s="177"/>
      <c r="D448" s="177"/>
      <c r="E448" s="177"/>
      <c r="F448" s="177"/>
      <c r="G448" s="177"/>
      <c r="H448" s="177"/>
      <c r="I448" s="177"/>
      <c r="J448" s="178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80"/>
      <c r="AK448" s="181"/>
    </row>
    <row r="449" spans="1:37">
      <c r="A449" s="182"/>
      <c r="B449" s="177"/>
      <c r="C449" s="177"/>
      <c r="D449" s="177"/>
      <c r="E449" s="177"/>
      <c r="F449" s="177"/>
      <c r="G449" s="177"/>
      <c r="H449" s="177"/>
      <c r="I449" s="177"/>
      <c r="J449" s="178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80"/>
      <c r="AK449" s="181"/>
    </row>
    <row r="450" spans="1:37">
      <c r="A450" s="182"/>
      <c r="B450" s="177"/>
      <c r="C450" s="177"/>
      <c r="D450" s="177"/>
      <c r="E450" s="177"/>
      <c r="F450" s="177"/>
      <c r="G450" s="177"/>
      <c r="H450" s="177"/>
      <c r="I450" s="177"/>
      <c r="J450" s="178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80"/>
      <c r="AK450" s="181"/>
    </row>
    <row r="451" spans="1:37">
      <c r="A451" s="182"/>
      <c r="B451" s="177"/>
      <c r="C451" s="177"/>
      <c r="D451" s="177"/>
      <c r="E451" s="177"/>
      <c r="F451" s="177"/>
      <c r="G451" s="177"/>
      <c r="H451" s="177"/>
      <c r="I451" s="177"/>
      <c r="J451" s="178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80"/>
      <c r="AK451" s="181"/>
    </row>
    <row r="452" spans="1:37">
      <c r="A452" s="182"/>
      <c r="B452" s="177"/>
      <c r="C452" s="177"/>
      <c r="D452" s="177"/>
      <c r="E452" s="177"/>
      <c r="F452" s="177"/>
      <c r="G452" s="177"/>
      <c r="H452" s="177"/>
      <c r="I452" s="177"/>
      <c r="J452" s="178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80"/>
      <c r="AK452" s="181"/>
    </row>
    <row r="453" spans="1:37">
      <c r="A453" s="182"/>
      <c r="B453" s="177"/>
      <c r="C453" s="177"/>
      <c r="D453" s="177"/>
      <c r="E453" s="177"/>
      <c r="F453" s="177"/>
      <c r="G453" s="177"/>
      <c r="H453" s="177"/>
      <c r="I453" s="177"/>
      <c r="J453" s="178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80"/>
      <c r="AK453" s="181"/>
    </row>
    <row r="454" spans="1:37">
      <c r="A454" s="182"/>
      <c r="B454" s="177"/>
      <c r="C454" s="177"/>
      <c r="D454" s="177"/>
      <c r="E454" s="177"/>
      <c r="F454" s="177"/>
      <c r="G454" s="177"/>
      <c r="H454" s="177"/>
      <c r="I454" s="177"/>
      <c r="J454" s="178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80"/>
      <c r="AK454" s="181"/>
    </row>
    <row r="455" spans="1:37">
      <c r="A455" s="182"/>
      <c r="B455" s="177"/>
      <c r="C455" s="177"/>
      <c r="D455" s="177"/>
      <c r="E455" s="177"/>
      <c r="F455" s="177"/>
      <c r="G455" s="177"/>
      <c r="H455" s="177"/>
      <c r="I455" s="177"/>
      <c r="J455" s="178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80"/>
      <c r="AK455" s="181"/>
    </row>
    <row r="456" spans="1:37">
      <c r="A456" s="182"/>
      <c r="B456" s="177"/>
      <c r="C456" s="177"/>
      <c r="D456" s="177"/>
      <c r="E456" s="177"/>
      <c r="F456" s="177"/>
      <c r="G456" s="177"/>
      <c r="H456" s="177"/>
      <c r="I456" s="177"/>
      <c r="J456" s="178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80"/>
      <c r="AK456" s="181"/>
    </row>
    <row r="457" spans="1:37">
      <c r="A457" s="182"/>
      <c r="B457" s="177"/>
      <c r="C457" s="177"/>
      <c r="D457" s="177"/>
      <c r="E457" s="177"/>
      <c r="F457" s="177"/>
      <c r="G457" s="177"/>
      <c r="H457" s="177"/>
      <c r="I457" s="177"/>
      <c r="J457" s="178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80"/>
      <c r="AK457" s="181"/>
    </row>
    <row r="458" spans="1:37">
      <c r="A458" s="182"/>
      <c r="B458" s="177"/>
      <c r="C458" s="177"/>
      <c r="D458" s="177"/>
      <c r="E458" s="177"/>
      <c r="F458" s="177"/>
      <c r="G458" s="177"/>
      <c r="H458" s="177"/>
      <c r="I458" s="177"/>
      <c r="J458" s="178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80"/>
      <c r="AK458" s="181"/>
    </row>
    <row r="459" spans="1:37">
      <c r="A459" s="182"/>
      <c r="B459" s="177"/>
      <c r="C459" s="177"/>
      <c r="D459" s="177"/>
      <c r="E459" s="177"/>
      <c r="F459" s="177"/>
      <c r="G459" s="177"/>
      <c r="H459" s="177"/>
      <c r="I459" s="177"/>
      <c r="J459" s="178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80"/>
      <c r="AK459" s="181"/>
    </row>
    <row r="460" spans="1:37">
      <c r="A460" s="182"/>
      <c r="B460" s="177"/>
      <c r="C460" s="177"/>
      <c r="D460" s="177"/>
      <c r="E460" s="177"/>
      <c r="F460" s="177"/>
      <c r="G460" s="177"/>
      <c r="H460" s="177"/>
      <c r="I460" s="177"/>
      <c r="J460" s="178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80"/>
      <c r="AK460" s="181"/>
    </row>
    <row r="461" spans="1:37">
      <c r="A461" s="182"/>
      <c r="B461" s="177"/>
      <c r="C461" s="177"/>
      <c r="D461" s="177"/>
      <c r="E461" s="177"/>
      <c r="F461" s="177"/>
      <c r="G461" s="177"/>
      <c r="H461" s="177"/>
      <c r="I461" s="177"/>
      <c r="J461" s="178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80"/>
      <c r="AK461" s="181"/>
    </row>
    <row r="462" spans="1:37">
      <c r="A462" s="182"/>
      <c r="B462" s="177"/>
      <c r="C462" s="177"/>
      <c r="D462" s="177"/>
      <c r="E462" s="177"/>
      <c r="F462" s="177"/>
      <c r="G462" s="177"/>
      <c r="H462" s="177"/>
      <c r="I462" s="177"/>
      <c r="J462" s="178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80"/>
      <c r="AK462" s="181"/>
    </row>
    <row r="463" spans="1:37">
      <c r="A463" s="182"/>
      <c r="B463" s="177"/>
      <c r="C463" s="177"/>
      <c r="D463" s="177"/>
      <c r="E463" s="177"/>
      <c r="F463" s="177"/>
      <c r="G463" s="177"/>
      <c r="H463" s="177"/>
      <c r="I463" s="177"/>
      <c r="J463" s="178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80"/>
      <c r="AK463" s="181"/>
    </row>
    <row r="464" spans="1:37">
      <c r="A464" s="182"/>
      <c r="B464" s="177"/>
      <c r="C464" s="177"/>
      <c r="D464" s="177"/>
      <c r="E464" s="177"/>
      <c r="F464" s="177"/>
      <c r="G464" s="177"/>
      <c r="H464" s="177"/>
      <c r="I464" s="177"/>
      <c r="J464" s="178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80"/>
      <c r="AK464" s="181"/>
    </row>
    <row r="465" spans="1:37">
      <c r="A465" s="182"/>
      <c r="B465" s="177"/>
      <c r="C465" s="177"/>
      <c r="D465" s="177"/>
      <c r="E465" s="177"/>
      <c r="F465" s="177"/>
      <c r="G465" s="177"/>
      <c r="H465" s="177"/>
      <c r="I465" s="177"/>
      <c r="J465" s="178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80"/>
      <c r="AK465" s="181"/>
    </row>
    <row r="466" spans="1:37">
      <c r="A466" s="182"/>
      <c r="B466" s="177"/>
      <c r="C466" s="177"/>
      <c r="D466" s="177"/>
      <c r="E466" s="177"/>
      <c r="F466" s="177"/>
      <c r="G466" s="177"/>
      <c r="H466" s="177"/>
      <c r="I466" s="177"/>
      <c r="J466" s="178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80"/>
      <c r="AK466" s="181"/>
    </row>
    <row r="467" spans="1:37">
      <c r="A467" s="182"/>
      <c r="B467" s="177"/>
      <c r="C467" s="177"/>
      <c r="D467" s="177"/>
      <c r="E467" s="177"/>
      <c r="F467" s="177"/>
      <c r="G467" s="177"/>
      <c r="H467" s="177"/>
      <c r="I467" s="177"/>
      <c r="J467" s="178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80"/>
      <c r="AK467" s="181"/>
    </row>
    <row r="468" spans="1:37">
      <c r="A468" s="182"/>
      <c r="B468" s="177"/>
      <c r="C468" s="177"/>
      <c r="D468" s="177"/>
      <c r="E468" s="177"/>
      <c r="F468" s="177"/>
      <c r="G468" s="177"/>
      <c r="H468" s="177"/>
      <c r="I468" s="177"/>
      <c r="J468" s="178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80"/>
      <c r="AK468" s="181"/>
    </row>
    <row r="469" spans="1:37">
      <c r="A469" s="182"/>
      <c r="B469" s="177"/>
      <c r="C469" s="177"/>
      <c r="D469" s="177"/>
      <c r="E469" s="177"/>
      <c r="F469" s="177"/>
      <c r="G469" s="177"/>
      <c r="H469" s="177"/>
      <c r="I469" s="177"/>
      <c r="J469" s="178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80"/>
      <c r="AK469" s="181"/>
    </row>
    <row r="470" spans="1:37">
      <c r="A470" s="182"/>
      <c r="B470" s="177"/>
      <c r="C470" s="177"/>
      <c r="D470" s="177"/>
      <c r="E470" s="177"/>
      <c r="F470" s="177"/>
      <c r="G470" s="177"/>
      <c r="H470" s="177"/>
      <c r="I470" s="177"/>
      <c r="J470" s="178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80"/>
      <c r="AK470" s="181"/>
    </row>
    <row r="471" spans="1:37">
      <c r="A471" s="182"/>
      <c r="B471" s="177"/>
      <c r="C471" s="177"/>
      <c r="D471" s="177"/>
      <c r="E471" s="177"/>
      <c r="F471" s="177"/>
      <c r="G471" s="177"/>
      <c r="H471" s="177"/>
      <c r="I471" s="177"/>
      <c r="J471" s="178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80"/>
      <c r="AK471" s="181"/>
    </row>
    <row r="472" spans="1:37">
      <c r="A472" s="182"/>
      <c r="B472" s="177"/>
      <c r="C472" s="177"/>
      <c r="D472" s="177"/>
      <c r="E472" s="177"/>
      <c r="F472" s="177"/>
      <c r="G472" s="177"/>
      <c r="H472" s="177"/>
      <c r="I472" s="177"/>
      <c r="J472" s="178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80"/>
      <c r="AK472" s="181"/>
    </row>
    <row r="473" spans="1:37">
      <c r="A473" s="182"/>
      <c r="B473" s="177"/>
      <c r="C473" s="177"/>
      <c r="D473" s="177"/>
      <c r="E473" s="177"/>
      <c r="F473" s="177"/>
      <c r="G473" s="177"/>
      <c r="H473" s="177"/>
      <c r="I473" s="177"/>
      <c r="J473" s="178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80"/>
      <c r="AK473" s="181"/>
    </row>
    <row r="474" spans="1:37">
      <c r="A474" s="182"/>
      <c r="B474" s="177"/>
      <c r="C474" s="177"/>
      <c r="D474" s="177"/>
      <c r="E474" s="177"/>
      <c r="F474" s="177"/>
      <c r="G474" s="177"/>
      <c r="H474" s="177"/>
      <c r="I474" s="177"/>
      <c r="J474" s="178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80"/>
      <c r="AK474" s="181"/>
    </row>
    <row r="475" spans="1:37">
      <c r="A475" s="182"/>
      <c r="B475" s="177"/>
      <c r="C475" s="177"/>
      <c r="D475" s="177"/>
      <c r="E475" s="177"/>
      <c r="F475" s="177"/>
      <c r="G475" s="177"/>
      <c r="H475" s="177"/>
      <c r="I475" s="177"/>
      <c r="J475" s="178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80"/>
      <c r="AK475" s="181"/>
    </row>
    <row r="476" spans="1:37">
      <c r="A476" s="182"/>
      <c r="B476" s="177"/>
      <c r="C476" s="177"/>
      <c r="D476" s="177"/>
      <c r="E476" s="177"/>
      <c r="F476" s="177"/>
      <c r="G476" s="177"/>
      <c r="H476" s="177"/>
      <c r="I476" s="177"/>
      <c r="J476" s="178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80"/>
      <c r="AK476" s="181"/>
    </row>
    <row r="477" spans="1:37">
      <c r="A477" s="182"/>
      <c r="B477" s="177"/>
      <c r="C477" s="177"/>
      <c r="D477" s="177"/>
      <c r="E477" s="177"/>
      <c r="F477" s="177"/>
      <c r="G477" s="177"/>
      <c r="H477" s="177"/>
      <c r="I477" s="177"/>
      <c r="J477" s="178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80"/>
      <c r="AK477" s="181"/>
    </row>
    <row r="478" spans="1:37">
      <c r="A478" s="182"/>
      <c r="B478" s="177"/>
      <c r="C478" s="177"/>
      <c r="D478" s="177"/>
      <c r="E478" s="177"/>
      <c r="F478" s="177"/>
      <c r="G478" s="177"/>
      <c r="H478" s="177"/>
      <c r="I478" s="177"/>
      <c r="J478" s="178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80"/>
      <c r="AK478" s="181"/>
    </row>
    <row r="479" spans="1:37">
      <c r="A479" s="182"/>
      <c r="B479" s="177"/>
      <c r="C479" s="177"/>
      <c r="D479" s="177"/>
      <c r="E479" s="177"/>
      <c r="F479" s="177"/>
      <c r="G479" s="177"/>
      <c r="H479" s="177"/>
      <c r="I479" s="177"/>
      <c r="J479" s="178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80"/>
      <c r="AK479" s="181"/>
    </row>
    <row r="480" spans="1:37">
      <c r="A480" s="182"/>
      <c r="B480" s="177"/>
      <c r="C480" s="177"/>
      <c r="D480" s="177"/>
      <c r="E480" s="177"/>
      <c r="F480" s="177"/>
      <c r="G480" s="177"/>
      <c r="H480" s="177"/>
      <c r="I480" s="177"/>
      <c r="J480" s="178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80"/>
      <c r="AK480" s="181"/>
    </row>
    <row r="481" spans="1:37">
      <c r="A481" s="182"/>
      <c r="B481" s="177"/>
      <c r="C481" s="177"/>
      <c r="D481" s="177"/>
      <c r="E481" s="177"/>
      <c r="F481" s="177"/>
      <c r="G481" s="177"/>
      <c r="H481" s="177"/>
      <c r="I481" s="177"/>
      <c r="J481" s="178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80"/>
      <c r="AK481" s="181"/>
    </row>
    <row r="482" spans="1:37">
      <c r="A482" s="182"/>
      <c r="B482" s="177"/>
      <c r="C482" s="177"/>
      <c r="D482" s="177"/>
      <c r="E482" s="177"/>
      <c r="F482" s="177"/>
      <c r="G482" s="177"/>
      <c r="H482" s="177"/>
      <c r="I482" s="177"/>
      <c r="J482" s="178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80"/>
      <c r="AK482" s="181"/>
    </row>
    <row r="483" spans="1:37">
      <c r="A483" s="182"/>
      <c r="B483" s="177"/>
      <c r="C483" s="177"/>
      <c r="D483" s="177"/>
      <c r="E483" s="177"/>
      <c r="F483" s="177"/>
      <c r="G483" s="177"/>
      <c r="H483" s="177"/>
      <c r="I483" s="177"/>
      <c r="J483" s="178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80"/>
      <c r="AK483" s="181"/>
    </row>
    <row r="484" spans="1:37">
      <c r="A484" s="182"/>
      <c r="B484" s="177"/>
      <c r="C484" s="177"/>
      <c r="D484" s="177"/>
      <c r="E484" s="177"/>
      <c r="F484" s="177"/>
      <c r="G484" s="177"/>
      <c r="H484" s="177"/>
      <c r="I484" s="177"/>
      <c r="J484" s="178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80"/>
      <c r="AK484" s="181"/>
    </row>
    <row r="485" spans="1:37">
      <c r="A485" s="182"/>
      <c r="B485" s="177"/>
      <c r="C485" s="177"/>
      <c r="D485" s="177"/>
      <c r="E485" s="177"/>
      <c r="F485" s="177"/>
      <c r="G485" s="177"/>
      <c r="H485" s="177"/>
      <c r="I485" s="177"/>
      <c r="J485" s="178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80"/>
      <c r="AK485" s="181"/>
    </row>
    <row r="486" spans="1:37">
      <c r="A486" s="182"/>
      <c r="B486" s="177"/>
      <c r="C486" s="177"/>
      <c r="D486" s="177"/>
      <c r="E486" s="177"/>
      <c r="F486" s="177"/>
      <c r="G486" s="177"/>
      <c r="H486" s="177"/>
      <c r="I486" s="177"/>
      <c r="J486" s="178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80"/>
      <c r="AK486" s="181"/>
    </row>
    <row r="487" spans="1:37">
      <c r="A487" s="182"/>
      <c r="B487" s="177"/>
      <c r="C487" s="177"/>
      <c r="D487" s="177"/>
      <c r="E487" s="177"/>
      <c r="F487" s="177"/>
      <c r="G487" s="177"/>
      <c r="H487" s="177"/>
      <c r="I487" s="177"/>
      <c r="J487" s="178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80"/>
      <c r="AK487" s="181"/>
    </row>
    <row r="488" spans="1:37">
      <c r="A488" s="182"/>
      <c r="B488" s="177"/>
      <c r="C488" s="177"/>
      <c r="D488" s="177"/>
      <c r="E488" s="177"/>
      <c r="F488" s="177"/>
      <c r="G488" s="177"/>
      <c r="H488" s="177"/>
      <c r="I488" s="177"/>
      <c r="J488" s="178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80"/>
      <c r="AK488" s="181"/>
    </row>
    <row r="489" spans="1:37">
      <c r="A489" s="182"/>
      <c r="B489" s="177"/>
      <c r="C489" s="177"/>
      <c r="D489" s="177"/>
      <c r="E489" s="177"/>
      <c r="F489" s="177"/>
      <c r="G489" s="177"/>
      <c r="H489" s="177"/>
      <c r="I489" s="177"/>
      <c r="J489" s="178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80"/>
      <c r="AK489" s="181"/>
    </row>
    <row r="490" spans="1:37">
      <c r="A490" s="182"/>
      <c r="B490" s="177"/>
      <c r="C490" s="177"/>
      <c r="D490" s="177"/>
      <c r="E490" s="177"/>
      <c r="F490" s="177"/>
      <c r="G490" s="177"/>
      <c r="H490" s="177"/>
      <c r="I490" s="177"/>
      <c r="J490" s="178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80"/>
      <c r="AK490" s="181"/>
    </row>
    <row r="491" spans="1:37">
      <c r="A491" s="182"/>
      <c r="B491" s="177"/>
      <c r="C491" s="177"/>
      <c r="D491" s="177"/>
      <c r="E491" s="177"/>
      <c r="F491" s="177"/>
      <c r="G491" s="177"/>
      <c r="H491" s="177"/>
      <c r="I491" s="177"/>
      <c r="J491" s="178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80"/>
      <c r="AK491" s="181"/>
    </row>
    <row r="492" spans="1:37">
      <c r="A492" s="182"/>
      <c r="B492" s="177"/>
      <c r="C492" s="177"/>
      <c r="D492" s="177"/>
      <c r="E492" s="177"/>
      <c r="F492" s="177"/>
      <c r="G492" s="177"/>
      <c r="H492" s="177"/>
      <c r="I492" s="177"/>
      <c r="J492" s="178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80"/>
      <c r="AK492" s="181"/>
    </row>
    <row r="493" spans="1:37">
      <c r="A493" s="182"/>
      <c r="B493" s="177"/>
      <c r="C493" s="177"/>
      <c r="D493" s="177"/>
      <c r="E493" s="177"/>
      <c r="F493" s="177"/>
      <c r="G493" s="177"/>
      <c r="H493" s="177"/>
      <c r="I493" s="177"/>
      <c r="J493" s="178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80"/>
      <c r="AK493" s="181"/>
    </row>
    <row r="494" spans="1:37">
      <c r="A494" s="182"/>
      <c r="B494" s="177"/>
      <c r="C494" s="177"/>
      <c r="D494" s="177"/>
      <c r="E494" s="177"/>
      <c r="F494" s="177"/>
      <c r="G494" s="177"/>
      <c r="H494" s="177"/>
      <c r="I494" s="177"/>
      <c r="J494" s="178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80"/>
      <c r="AK494" s="181"/>
    </row>
    <row r="495" spans="1:37">
      <c r="A495" s="182"/>
      <c r="B495" s="177"/>
      <c r="C495" s="177"/>
      <c r="D495" s="177"/>
      <c r="E495" s="177"/>
      <c r="F495" s="177"/>
      <c r="G495" s="177"/>
      <c r="H495" s="177"/>
      <c r="I495" s="177"/>
      <c r="J495" s="178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80"/>
      <c r="AK495" s="181"/>
    </row>
    <row r="496" spans="1:37">
      <c r="A496" s="182"/>
      <c r="B496" s="177"/>
      <c r="C496" s="177"/>
      <c r="D496" s="177"/>
      <c r="E496" s="177"/>
      <c r="F496" s="177"/>
      <c r="G496" s="177"/>
      <c r="H496" s="177"/>
      <c r="I496" s="177"/>
      <c r="J496" s="178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80"/>
      <c r="AK496" s="181"/>
    </row>
    <row r="497" spans="1:37">
      <c r="A497" s="182"/>
      <c r="B497" s="177"/>
      <c r="C497" s="177"/>
      <c r="D497" s="177"/>
      <c r="E497" s="177"/>
      <c r="F497" s="177"/>
      <c r="G497" s="177"/>
      <c r="H497" s="177"/>
      <c r="I497" s="177"/>
      <c r="J497" s="178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80"/>
      <c r="AK497" s="181"/>
    </row>
    <row r="498" spans="1:37">
      <c r="A498" s="182"/>
      <c r="B498" s="177"/>
      <c r="C498" s="177"/>
      <c r="D498" s="177"/>
      <c r="E498" s="177"/>
      <c r="F498" s="177"/>
      <c r="G498" s="177"/>
      <c r="H498" s="177"/>
      <c r="I498" s="177"/>
      <c r="J498" s="178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80"/>
      <c r="AK498" s="181"/>
    </row>
    <row r="499" spans="1:37">
      <c r="A499" s="182"/>
      <c r="B499" s="177"/>
      <c r="C499" s="177"/>
      <c r="D499" s="177"/>
      <c r="E499" s="177"/>
      <c r="F499" s="177"/>
      <c r="G499" s="177"/>
      <c r="H499" s="177"/>
      <c r="I499" s="177"/>
      <c r="J499" s="178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80"/>
      <c r="AK499" s="181"/>
    </row>
    <row r="500" spans="1:37">
      <c r="A500" s="182"/>
      <c r="B500" s="177"/>
      <c r="C500" s="177"/>
      <c r="D500" s="177"/>
      <c r="E500" s="177"/>
      <c r="F500" s="177"/>
      <c r="G500" s="177"/>
      <c r="H500" s="177"/>
      <c r="I500" s="177"/>
      <c r="J500" s="178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80"/>
      <c r="AK500" s="181"/>
    </row>
    <row r="501" spans="1:37">
      <c r="A501" s="182"/>
      <c r="B501" s="177"/>
      <c r="C501" s="177"/>
      <c r="D501" s="177"/>
      <c r="E501" s="177"/>
      <c r="F501" s="177"/>
      <c r="G501" s="177"/>
      <c r="H501" s="177"/>
      <c r="I501" s="177"/>
      <c r="J501" s="178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80"/>
      <c r="AK501" s="181"/>
    </row>
    <row r="502" spans="1:37">
      <c r="A502" s="182"/>
      <c r="B502" s="177"/>
      <c r="C502" s="177"/>
      <c r="D502" s="177"/>
      <c r="E502" s="177"/>
      <c r="F502" s="177"/>
      <c r="G502" s="177"/>
      <c r="H502" s="177"/>
      <c r="I502" s="177"/>
      <c r="J502" s="178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80"/>
      <c r="AK502" s="181"/>
    </row>
    <row r="503" spans="1:37">
      <c r="A503" s="182"/>
      <c r="B503" s="177"/>
      <c r="C503" s="177"/>
      <c r="D503" s="177"/>
      <c r="E503" s="177"/>
      <c r="F503" s="177"/>
      <c r="G503" s="177"/>
      <c r="H503" s="177"/>
      <c r="I503" s="177"/>
      <c r="J503" s="178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80"/>
      <c r="AK503" s="181"/>
    </row>
    <row r="504" spans="1:37">
      <c r="A504" s="182"/>
      <c r="B504" s="177"/>
      <c r="C504" s="177"/>
      <c r="D504" s="177"/>
      <c r="E504" s="177"/>
      <c r="F504" s="177"/>
      <c r="G504" s="177"/>
      <c r="H504" s="177"/>
      <c r="I504" s="177"/>
      <c r="J504" s="178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80"/>
      <c r="AK504" s="181"/>
    </row>
    <row r="505" spans="1:37">
      <c r="A505" s="182"/>
      <c r="B505" s="177"/>
      <c r="C505" s="177"/>
      <c r="D505" s="177"/>
      <c r="E505" s="177"/>
      <c r="F505" s="177"/>
      <c r="G505" s="177"/>
      <c r="H505" s="177"/>
      <c r="I505" s="177"/>
      <c r="J505" s="178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80"/>
      <c r="AK505" s="181"/>
    </row>
    <row r="506" spans="1:37">
      <c r="A506" s="182"/>
      <c r="B506" s="177"/>
      <c r="C506" s="177"/>
      <c r="D506" s="177"/>
      <c r="E506" s="177"/>
      <c r="F506" s="177"/>
      <c r="G506" s="177"/>
      <c r="H506" s="177"/>
      <c r="I506" s="177"/>
      <c r="J506" s="178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80"/>
      <c r="AK506" s="181"/>
    </row>
    <row r="507" spans="1:37">
      <c r="A507" s="182"/>
      <c r="B507" s="177"/>
      <c r="C507" s="177"/>
      <c r="D507" s="177"/>
      <c r="E507" s="177"/>
      <c r="F507" s="177"/>
      <c r="G507" s="177"/>
      <c r="H507" s="177"/>
      <c r="I507" s="177"/>
      <c r="J507" s="178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80"/>
      <c r="AK507" s="181"/>
    </row>
    <row r="508" spans="1:37">
      <c r="A508" s="182"/>
      <c r="B508" s="177"/>
      <c r="C508" s="177"/>
      <c r="D508" s="177"/>
      <c r="E508" s="177"/>
      <c r="F508" s="177"/>
      <c r="G508" s="177"/>
      <c r="H508" s="177"/>
      <c r="I508" s="177"/>
      <c r="J508" s="178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80"/>
      <c r="AK508" s="181"/>
    </row>
    <row r="509" spans="1:37">
      <c r="A509" s="182"/>
      <c r="B509" s="177"/>
      <c r="C509" s="177"/>
      <c r="D509" s="177"/>
      <c r="E509" s="177"/>
      <c r="F509" s="177"/>
      <c r="G509" s="177"/>
      <c r="H509" s="177"/>
      <c r="I509" s="177"/>
      <c r="J509" s="178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80"/>
      <c r="AK509" s="181"/>
    </row>
    <row r="510" spans="1:37">
      <c r="A510" s="182"/>
      <c r="B510" s="177"/>
      <c r="C510" s="177"/>
      <c r="D510" s="177"/>
      <c r="E510" s="177"/>
      <c r="F510" s="177"/>
      <c r="G510" s="177"/>
      <c r="H510" s="177"/>
      <c r="I510" s="177"/>
      <c r="J510" s="178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80"/>
      <c r="AK510" s="181"/>
    </row>
    <row r="511" spans="1:37">
      <c r="A511" s="182"/>
      <c r="B511" s="177"/>
      <c r="C511" s="177"/>
      <c r="D511" s="177"/>
      <c r="E511" s="177"/>
      <c r="F511" s="177"/>
      <c r="G511" s="177"/>
      <c r="H511" s="177"/>
      <c r="I511" s="177"/>
      <c r="J511" s="178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80"/>
      <c r="AK511" s="181"/>
    </row>
    <row r="512" spans="1:37">
      <c r="A512" s="182"/>
      <c r="B512" s="177"/>
      <c r="C512" s="177"/>
      <c r="D512" s="177"/>
      <c r="E512" s="177"/>
      <c r="F512" s="177"/>
      <c r="G512" s="177"/>
      <c r="H512" s="177"/>
      <c r="I512" s="177"/>
      <c r="J512" s="178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80"/>
      <c r="AK512" s="181"/>
    </row>
    <row r="513" spans="1:37">
      <c r="A513" s="182"/>
      <c r="B513" s="177"/>
      <c r="C513" s="177"/>
      <c r="D513" s="177"/>
      <c r="E513" s="177"/>
      <c r="F513" s="177"/>
      <c r="G513" s="177"/>
      <c r="H513" s="177"/>
      <c r="I513" s="177"/>
      <c r="J513" s="178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80"/>
      <c r="AK513" s="181"/>
    </row>
    <row r="514" spans="1:37">
      <c r="A514" s="182"/>
      <c r="B514" s="177"/>
      <c r="C514" s="177"/>
      <c r="D514" s="177"/>
      <c r="E514" s="177"/>
      <c r="F514" s="177"/>
      <c r="G514" s="177"/>
      <c r="H514" s="177"/>
      <c r="I514" s="177"/>
      <c r="J514" s="178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80"/>
      <c r="AK514" s="181"/>
    </row>
    <row r="515" spans="1:37">
      <c r="A515" s="182"/>
      <c r="B515" s="177"/>
      <c r="C515" s="177"/>
      <c r="D515" s="177"/>
      <c r="E515" s="177"/>
      <c r="F515" s="177"/>
      <c r="G515" s="177"/>
      <c r="H515" s="177"/>
      <c r="I515" s="177"/>
      <c r="J515" s="178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80"/>
      <c r="AK515" s="181"/>
    </row>
    <row r="516" spans="1:37">
      <c r="A516" s="182"/>
      <c r="B516" s="177"/>
      <c r="C516" s="177"/>
      <c r="D516" s="177"/>
      <c r="E516" s="177"/>
      <c r="F516" s="177"/>
      <c r="G516" s="177"/>
      <c r="H516" s="177"/>
      <c r="I516" s="177"/>
      <c r="J516" s="178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80"/>
      <c r="AK516" s="181"/>
    </row>
    <row r="517" spans="1:37">
      <c r="A517" s="182"/>
      <c r="B517" s="177"/>
      <c r="C517" s="177"/>
      <c r="D517" s="177"/>
      <c r="E517" s="177"/>
      <c r="F517" s="177"/>
      <c r="G517" s="177"/>
      <c r="H517" s="177"/>
      <c r="I517" s="177"/>
      <c r="J517" s="178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80"/>
      <c r="AK517" s="181"/>
    </row>
    <row r="518" spans="1:37">
      <c r="A518" s="182"/>
      <c r="B518" s="177"/>
      <c r="C518" s="177"/>
      <c r="D518" s="177"/>
      <c r="E518" s="177"/>
      <c r="F518" s="177"/>
      <c r="G518" s="177"/>
      <c r="H518" s="177"/>
      <c r="I518" s="177"/>
      <c r="J518" s="178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80"/>
      <c r="AK518" s="181"/>
    </row>
    <row r="519" spans="1:37">
      <c r="A519" s="182"/>
      <c r="B519" s="177"/>
      <c r="C519" s="177"/>
      <c r="D519" s="177"/>
      <c r="E519" s="177"/>
      <c r="F519" s="177"/>
      <c r="G519" s="177"/>
      <c r="H519" s="177"/>
      <c r="I519" s="177"/>
      <c r="J519" s="178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80"/>
      <c r="AK519" s="181"/>
    </row>
    <row r="520" spans="1:37">
      <c r="A520" s="182"/>
      <c r="B520" s="177"/>
      <c r="C520" s="177"/>
      <c r="D520" s="177"/>
      <c r="E520" s="177"/>
      <c r="F520" s="177"/>
      <c r="G520" s="177"/>
      <c r="H520" s="177"/>
      <c r="I520" s="177"/>
      <c r="J520" s="178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80"/>
      <c r="AK520" s="181"/>
    </row>
    <row r="521" spans="1:37">
      <c r="A521" s="182"/>
      <c r="B521" s="177"/>
      <c r="C521" s="177"/>
      <c r="D521" s="177"/>
      <c r="E521" s="177"/>
      <c r="F521" s="177"/>
      <c r="G521" s="177"/>
      <c r="H521" s="177"/>
      <c r="I521" s="177"/>
      <c r="J521" s="178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80"/>
      <c r="AK521" s="181"/>
    </row>
    <row r="522" spans="1:37">
      <c r="A522" s="182"/>
      <c r="B522" s="177"/>
      <c r="C522" s="177"/>
      <c r="D522" s="177"/>
      <c r="E522" s="177"/>
      <c r="F522" s="177"/>
      <c r="G522" s="177"/>
      <c r="H522" s="177"/>
      <c r="I522" s="177"/>
      <c r="J522" s="178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80"/>
      <c r="AK522" s="181"/>
    </row>
    <row r="523" spans="1:37">
      <c r="A523" s="182"/>
      <c r="B523" s="177"/>
      <c r="C523" s="177"/>
      <c r="D523" s="177"/>
      <c r="E523" s="177"/>
      <c r="F523" s="177"/>
      <c r="G523" s="177"/>
      <c r="H523" s="177"/>
      <c r="I523" s="177"/>
      <c r="J523" s="178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80"/>
      <c r="AK523" s="181"/>
    </row>
    <row r="524" spans="1:37">
      <c r="A524" s="182"/>
      <c r="B524" s="177"/>
      <c r="C524" s="177"/>
      <c r="D524" s="177"/>
      <c r="E524" s="177"/>
      <c r="F524" s="177"/>
      <c r="G524" s="177"/>
      <c r="H524" s="177"/>
      <c r="I524" s="177"/>
      <c r="J524" s="178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80"/>
      <c r="AK524" s="181"/>
    </row>
    <row r="525" spans="1:37">
      <c r="A525" s="182"/>
      <c r="B525" s="177"/>
      <c r="C525" s="177"/>
      <c r="D525" s="177"/>
      <c r="E525" s="177"/>
      <c r="F525" s="177"/>
      <c r="G525" s="177"/>
      <c r="H525" s="177"/>
      <c r="I525" s="177"/>
      <c r="J525" s="178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80"/>
      <c r="AK525" s="181"/>
    </row>
    <row r="526" spans="1:37">
      <c r="A526" s="182"/>
      <c r="B526" s="177"/>
      <c r="C526" s="177"/>
      <c r="D526" s="177"/>
      <c r="E526" s="177"/>
      <c r="F526" s="177"/>
      <c r="G526" s="177"/>
      <c r="H526" s="177"/>
      <c r="I526" s="177"/>
      <c r="J526" s="178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80"/>
      <c r="AK526" s="181"/>
    </row>
    <row r="527" spans="1:37">
      <c r="A527" s="182"/>
      <c r="B527" s="177"/>
      <c r="C527" s="177"/>
      <c r="D527" s="177"/>
      <c r="E527" s="177"/>
      <c r="F527" s="177"/>
      <c r="G527" s="177"/>
      <c r="H527" s="177"/>
      <c r="I527" s="177"/>
      <c r="J527" s="178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80"/>
      <c r="AK527" s="181"/>
    </row>
    <row r="528" spans="1:37">
      <c r="A528" s="182"/>
      <c r="B528" s="177"/>
      <c r="C528" s="177"/>
      <c r="D528" s="177"/>
      <c r="E528" s="177"/>
      <c r="F528" s="177"/>
      <c r="G528" s="177"/>
      <c r="H528" s="177"/>
      <c r="I528" s="177"/>
      <c r="J528" s="178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80"/>
      <c r="AK528" s="181"/>
    </row>
    <row r="529" spans="1:37">
      <c r="A529" s="182"/>
      <c r="B529" s="177"/>
      <c r="C529" s="177"/>
      <c r="D529" s="177"/>
      <c r="E529" s="177"/>
      <c r="F529" s="177"/>
      <c r="G529" s="177"/>
      <c r="H529" s="177"/>
      <c r="I529" s="177"/>
      <c r="J529" s="178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80"/>
      <c r="AK529" s="181"/>
    </row>
    <row r="530" spans="1:37">
      <c r="A530" s="182"/>
      <c r="B530" s="177"/>
      <c r="C530" s="177"/>
      <c r="D530" s="177"/>
      <c r="E530" s="177"/>
      <c r="F530" s="177"/>
      <c r="G530" s="177"/>
      <c r="H530" s="177"/>
      <c r="I530" s="177"/>
      <c r="J530" s="178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80"/>
      <c r="AK530" s="181"/>
    </row>
    <row r="531" spans="1:37">
      <c r="A531" s="182"/>
      <c r="B531" s="177"/>
      <c r="C531" s="177"/>
      <c r="D531" s="177"/>
      <c r="E531" s="177"/>
      <c r="F531" s="177"/>
      <c r="G531" s="177"/>
      <c r="H531" s="177"/>
      <c r="I531" s="177"/>
      <c r="J531" s="178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80"/>
      <c r="AK531" s="181"/>
    </row>
    <row r="532" spans="1:37">
      <c r="A532" s="182"/>
      <c r="B532" s="177"/>
      <c r="C532" s="177"/>
      <c r="D532" s="177"/>
      <c r="E532" s="177"/>
      <c r="F532" s="177"/>
      <c r="G532" s="177"/>
      <c r="H532" s="177"/>
      <c r="I532" s="177"/>
      <c r="J532" s="178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80"/>
      <c r="AK532" s="181"/>
    </row>
    <row r="533" spans="1:37">
      <c r="A533" s="182"/>
      <c r="B533" s="177"/>
      <c r="C533" s="177"/>
      <c r="D533" s="177"/>
      <c r="E533" s="177"/>
      <c r="F533" s="177"/>
      <c r="G533" s="177"/>
      <c r="H533" s="177"/>
      <c r="I533" s="177"/>
      <c r="J533" s="178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80"/>
      <c r="AK533" s="181"/>
    </row>
    <row r="534" spans="1:37">
      <c r="A534" s="182"/>
      <c r="B534" s="177"/>
      <c r="C534" s="177"/>
      <c r="D534" s="177"/>
      <c r="E534" s="177"/>
      <c r="F534" s="177"/>
      <c r="G534" s="177"/>
      <c r="H534" s="177"/>
      <c r="I534" s="177"/>
      <c r="J534" s="178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80"/>
      <c r="AK534" s="181"/>
    </row>
    <row r="535" spans="1:37">
      <c r="A535" s="182"/>
      <c r="B535" s="177"/>
      <c r="C535" s="177"/>
      <c r="D535" s="177"/>
      <c r="E535" s="177"/>
      <c r="F535" s="177"/>
      <c r="G535" s="177"/>
      <c r="H535" s="177"/>
      <c r="I535" s="177"/>
      <c r="J535" s="178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80"/>
      <c r="AK535" s="181"/>
    </row>
    <row r="536" spans="1:37">
      <c r="A536" s="182"/>
      <c r="B536" s="177"/>
      <c r="C536" s="177"/>
      <c r="D536" s="177"/>
      <c r="E536" s="177"/>
      <c r="F536" s="177"/>
      <c r="G536" s="177"/>
      <c r="H536" s="177"/>
      <c r="I536" s="177"/>
      <c r="J536" s="178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80"/>
      <c r="AK536" s="181"/>
    </row>
    <row r="537" spans="1:37">
      <c r="A537" s="182"/>
      <c r="B537" s="177"/>
      <c r="C537" s="177"/>
      <c r="D537" s="177"/>
      <c r="E537" s="177"/>
      <c r="F537" s="177"/>
      <c r="G537" s="177"/>
      <c r="H537" s="177"/>
      <c r="I537" s="177"/>
      <c r="J537" s="178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80"/>
      <c r="AK537" s="181"/>
    </row>
    <row r="538" spans="1:37">
      <c r="A538" s="182"/>
      <c r="B538" s="177"/>
      <c r="C538" s="177"/>
      <c r="D538" s="177"/>
      <c r="E538" s="177"/>
      <c r="F538" s="177"/>
      <c r="G538" s="177"/>
      <c r="H538" s="177"/>
      <c r="I538" s="177"/>
      <c r="J538" s="178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80"/>
      <c r="AK538" s="181"/>
    </row>
    <row r="539" spans="1:37">
      <c r="A539" s="182"/>
      <c r="B539" s="177"/>
      <c r="C539" s="177"/>
      <c r="D539" s="177"/>
      <c r="E539" s="177"/>
      <c r="F539" s="177"/>
      <c r="G539" s="177"/>
      <c r="H539" s="177"/>
      <c r="I539" s="177"/>
      <c r="J539" s="178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80"/>
      <c r="AK539" s="181"/>
    </row>
    <row r="540" spans="1:37">
      <c r="A540" s="182"/>
      <c r="B540" s="177"/>
      <c r="C540" s="177"/>
      <c r="D540" s="177"/>
      <c r="E540" s="177"/>
      <c r="F540" s="177"/>
      <c r="G540" s="177"/>
      <c r="H540" s="177"/>
      <c r="I540" s="177"/>
      <c r="J540" s="178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80"/>
      <c r="AK540" s="181"/>
    </row>
    <row r="541" spans="1:37">
      <c r="A541" s="182"/>
      <c r="B541" s="177"/>
      <c r="C541" s="177"/>
      <c r="D541" s="177"/>
      <c r="E541" s="177"/>
      <c r="F541" s="177"/>
      <c r="G541" s="177"/>
      <c r="H541" s="177"/>
      <c r="I541" s="177"/>
      <c r="J541" s="178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80"/>
      <c r="AK541" s="181"/>
    </row>
    <row r="542" spans="1:37">
      <c r="A542" s="182"/>
      <c r="B542" s="177"/>
      <c r="C542" s="177"/>
      <c r="D542" s="177"/>
      <c r="E542" s="177"/>
      <c r="F542" s="177"/>
      <c r="G542" s="177"/>
      <c r="H542" s="177"/>
      <c r="I542" s="177"/>
      <c r="J542" s="178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80"/>
      <c r="AK542" s="181"/>
    </row>
    <row r="543" spans="1:37">
      <c r="A543" s="182"/>
      <c r="B543" s="177"/>
      <c r="C543" s="177"/>
      <c r="D543" s="177"/>
      <c r="E543" s="177"/>
      <c r="F543" s="177"/>
      <c r="G543" s="177"/>
      <c r="H543" s="177"/>
      <c r="I543" s="177"/>
      <c r="J543" s="178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80"/>
      <c r="AK543" s="181"/>
    </row>
    <row r="544" spans="1:37">
      <c r="A544" s="182"/>
      <c r="B544" s="177"/>
      <c r="C544" s="177"/>
      <c r="D544" s="177"/>
      <c r="E544" s="177"/>
      <c r="F544" s="177"/>
      <c r="G544" s="177"/>
      <c r="H544" s="177"/>
      <c r="I544" s="177"/>
      <c r="J544" s="178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80"/>
      <c r="AK544" s="181"/>
    </row>
    <row r="545" spans="1:37">
      <c r="A545" s="182"/>
      <c r="B545" s="177"/>
      <c r="C545" s="177"/>
      <c r="D545" s="177"/>
      <c r="E545" s="177"/>
      <c r="F545" s="177"/>
      <c r="G545" s="177"/>
      <c r="H545" s="177"/>
      <c r="I545" s="177"/>
      <c r="J545" s="178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80"/>
      <c r="AK545" s="181"/>
    </row>
    <row r="546" spans="1:37">
      <c r="A546" s="182"/>
      <c r="B546" s="177"/>
      <c r="C546" s="177"/>
      <c r="D546" s="177"/>
      <c r="E546" s="177"/>
      <c r="F546" s="177"/>
      <c r="G546" s="177"/>
      <c r="H546" s="177"/>
      <c r="I546" s="177"/>
      <c r="J546" s="178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80"/>
      <c r="AK546" s="181"/>
    </row>
    <row r="547" spans="1:37">
      <c r="A547" s="182"/>
      <c r="B547" s="177"/>
      <c r="C547" s="177"/>
      <c r="D547" s="177"/>
      <c r="E547" s="177"/>
      <c r="F547" s="177"/>
      <c r="G547" s="177"/>
      <c r="H547" s="177"/>
      <c r="I547" s="177"/>
      <c r="J547" s="178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80"/>
      <c r="AK547" s="181"/>
    </row>
    <row r="548" spans="1:37">
      <c r="A548" s="182"/>
      <c r="B548" s="177"/>
      <c r="C548" s="177"/>
      <c r="D548" s="177"/>
      <c r="E548" s="177"/>
      <c r="F548" s="177"/>
      <c r="G548" s="177"/>
      <c r="H548" s="177"/>
      <c r="I548" s="177"/>
      <c r="J548" s="178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80"/>
      <c r="AK548" s="181"/>
    </row>
    <row r="549" spans="1:37">
      <c r="A549" s="182"/>
      <c r="B549" s="177"/>
      <c r="C549" s="177"/>
      <c r="D549" s="177"/>
      <c r="E549" s="177"/>
      <c r="F549" s="177"/>
      <c r="G549" s="177"/>
      <c r="H549" s="177"/>
      <c r="I549" s="177"/>
      <c r="J549" s="178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80"/>
      <c r="AK549" s="181"/>
    </row>
    <row r="550" spans="1:37">
      <c r="A550" s="182"/>
      <c r="B550" s="177"/>
      <c r="C550" s="177"/>
      <c r="D550" s="177"/>
      <c r="E550" s="177"/>
      <c r="F550" s="177"/>
      <c r="G550" s="177"/>
      <c r="H550" s="177"/>
      <c r="I550" s="177"/>
      <c r="J550" s="178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80"/>
      <c r="AK550" s="181"/>
    </row>
    <row r="551" spans="1:37">
      <c r="A551" s="182"/>
      <c r="B551" s="177"/>
      <c r="C551" s="177"/>
      <c r="D551" s="177"/>
      <c r="E551" s="177"/>
      <c r="F551" s="177"/>
      <c r="G551" s="177"/>
      <c r="H551" s="177"/>
      <c r="I551" s="177"/>
      <c r="J551" s="178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80"/>
      <c r="AK551" s="181"/>
    </row>
    <row r="552" spans="1:37">
      <c r="A552" s="182"/>
      <c r="B552" s="177"/>
      <c r="C552" s="177"/>
      <c r="D552" s="177"/>
      <c r="E552" s="177"/>
      <c r="F552" s="177"/>
      <c r="G552" s="177"/>
      <c r="H552" s="177"/>
      <c r="I552" s="177"/>
      <c r="J552" s="178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80"/>
      <c r="AK552" s="181"/>
    </row>
    <row r="553" spans="1:37">
      <c r="A553" s="182"/>
      <c r="B553" s="177"/>
      <c r="C553" s="177"/>
      <c r="D553" s="177"/>
      <c r="E553" s="177"/>
      <c r="F553" s="177"/>
      <c r="G553" s="177"/>
      <c r="H553" s="177"/>
      <c r="I553" s="177"/>
      <c r="J553" s="178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80"/>
      <c r="AK553" s="181"/>
    </row>
    <row r="554" spans="1:37">
      <c r="A554" s="182"/>
      <c r="B554" s="177"/>
      <c r="C554" s="177"/>
      <c r="D554" s="177"/>
      <c r="E554" s="177"/>
      <c r="F554" s="177"/>
      <c r="G554" s="177"/>
      <c r="H554" s="177"/>
      <c r="I554" s="177"/>
      <c r="J554" s="178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80"/>
      <c r="AK554" s="181"/>
    </row>
    <row r="555" spans="1:37">
      <c r="A555" s="182"/>
      <c r="B555" s="177"/>
      <c r="C555" s="177"/>
      <c r="D555" s="177"/>
      <c r="E555" s="177"/>
      <c r="F555" s="177"/>
      <c r="G555" s="177"/>
      <c r="H555" s="177"/>
      <c r="I555" s="177"/>
      <c r="J555" s="178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80"/>
      <c r="AK555" s="181"/>
    </row>
    <row r="556" spans="1:37">
      <c r="A556" s="182"/>
      <c r="B556" s="177"/>
      <c r="C556" s="177"/>
      <c r="D556" s="177"/>
      <c r="E556" s="177"/>
      <c r="F556" s="177"/>
      <c r="G556" s="177"/>
      <c r="H556" s="177"/>
      <c r="I556" s="177"/>
      <c r="J556" s="178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80"/>
      <c r="AK556" s="181"/>
    </row>
    <row r="557" spans="1:37">
      <c r="A557" s="182"/>
      <c r="B557" s="177"/>
      <c r="C557" s="177"/>
      <c r="D557" s="177"/>
      <c r="E557" s="177"/>
      <c r="F557" s="177"/>
      <c r="G557" s="177"/>
      <c r="H557" s="177"/>
      <c r="I557" s="177"/>
      <c r="J557" s="178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80"/>
      <c r="AK557" s="181"/>
    </row>
    <row r="558" spans="1:37">
      <c r="A558" s="182"/>
      <c r="B558" s="177"/>
      <c r="C558" s="177"/>
      <c r="D558" s="177"/>
      <c r="E558" s="177"/>
      <c r="F558" s="177"/>
      <c r="G558" s="177"/>
      <c r="H558" s="177"/>
      <c r="I558" s="177"/>
      <c r="J558" s="178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80"/>
      <c r="AK558" s="181"/>
    </row>
    <row r="559" spans="1:37">
      <c r="A559" s="182"/>
      <c r="B559" s="177"/>
      <c r="C559" s="177"/>
      <c r="D559" s="177"/>
      <c r="E559" s="177"/>
      <c r="F559" s="177"/>
      <c r="G559" s="177"/>
      <c r="H559" s="177"/>
      <c r="I559" s="177"/>
      <c r="J559" s="178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80"/>
      <c r="AK559" s="181"/>
    </row>
    <row r="560" spans="1:37">
      <c r="A560" s="182"/>
      <c r="B560" s="177"/>
      <c r="C560" s="177"/>
      <c r="D560" s="177"/>
      <c r="E560" s="177"/>
      <c r="F560" s="177"/>
      <c r="G560" s="177"/>
      <c r="H560" s="177"/>
      <c r="I560" s="177"/>
      <c r="J560" s="178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80"/>
      <c r="AK560" s="181"/>
    </row>
    <row r="561" spans="1:37">
      <c r="A561" s="182"/>
      <c r="B561" s="177"/>
      <c r="C561" s="177"/>
      <c r="D561" s="177"/>
      <c r="E561" s="177"/>
      <c r="F561" s="177"/>
      <c r="G561" s="177"/>
      <c r="H561" s="177"/>
      <c r="I561" s="177"/>
      <c r="J561" s="178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80"/>
      <c r="AK561" s="181"/>
    </row>
    <row r="562" spans="1:37">
      <c r="A562" s="182"/>
      <c r="B562" s="177"/>
      <c r="C562" s="177"/>
      <c r="D562" s="177"/>
      <c r="E562" s="177"/>
      <c r="F562" s="177"/>
      <c r="G562" s="177"/>
      <c r="H562" s="177"/>
      <c r="I562" s="177"/>
      <c r="J562" s="178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80"/>
      <c r="AK562" s="181"/>
    </row>
    <row r="563" spans="1:37">
      <c r="A563" s="182"/>
      <c r="B563" s="177"/>
      <c r="C563" s="177"/>
      <c r="D563" s="177"/>
      <c r="E563" s="177"/>
      <c r="F563" s="177"/>
      <c r="G563" s="177"/>
      <c r="H563" s="177"/>
      <c r="I563" s="177"/>
      <c r="J563" s="178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80"/>
      <c r="AK563" s="181"/>
    </row>
    <row r="564" spans="1:37">
      <c r="A564" s="182"/>
      <c r="B564" s="177"/>
      <c r="C564" s="177"/>
      <c r="D564" s="177"/>
      <c r="E564" s="177"/>
      <c r="F564" s="177"/>
      <c r="G564" s="177"/>
      <c r="H564" s="177"/>
      <c r="I564" s="177"/>
      <c r="J564" s="178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80"/>
      <c r="AK564" s="181"/>
    </row>
    <row r="565" spans="1:37">
      <c r="A565" s="182"/>
      <c r="B565" s="177"/>
      <c r="C565" s="177"/>
      <c r="D565" s="177"/>
      <c r="E565" s="177"/>
      <c r="F565" s="177"/>
      <c r="G565" s="177"/>
      <c r="H565" s="177"/>
      <c r="I565" s="177"/>
      <c r="J565" s="178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80"/>
      <c r="AK565" s="181"/>
    </row>
    <row r="566" spans="1:37">
      <c r="A566" s="182"/>
      <c r="B566" s="177"/>
      <c r="C566" s="177"/>
      <c r="D566" s="177"/>
      <c r="E566" s="177"/>
      <c r="F566" s="177"/>
      <c r="G566" s="177"/>
      <c r="H566" s="177"/>
      <c r="I566" s="177"/>
      <c r="J566" s="178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80"/>
      <c r="AK566" s="181"/>
    </row>
    <row r="567" spans="1:37">
      <c r="A567" s="182"/>
      <c r="B567" s="177"/>
      <c r="C567" s="177"/>
      <c r="D567" s="177"/>
      <c r="E567" s="177"/>
      <c r="F567" s="177"/>
      <c r="G567" s="177"/>
      <c r="H567" s="177"/>
      <c r="I567" s="177"/>
      <c r="J567" s="178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80"/>
      <c r="AK567" s="181"/>
    </row>
    <row r="568" spans="1:37">
      <c r="A568" s="182"/>
      <c r="B568" s="177"/>
      <c r="C568" s="177"/>
      <c r="D568" s="177"/>
      <c r="E568" s="177"/>
      <c r="F568" s="177"/>
      <c r="G568" s="177"/>
      <c r="H568" s="177"/>
      <c r="I568" s="177"/>
      <c r="J568" s="178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80"/>
      <c r="AK568" s="181"/>
    </row>
    <row r="569" spans="1:37">
      <c r="A569" s="182"/>
      <c r="B569" s="177"/>
      <c r="C569" s="177"/>
      <c r="D569" s="177"/>
      <c r="E569" s="177"/>
      <c r="F569" s="177"/>
      <c r="G569" s="177"/>
      <c r="H569" s="177"/>
      <c r="I569" s="177"/>
      <c r="J569" s="178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80"/>
      <c r="AK569" s="181"/>
    </row>
    <row r="570" spans="1:37">
      <c r="A570" s="182"/>
      <c r="B570" s="177"/>
      <c r="C570" s="177"/>
      <c r="D570" s="177"/>
      <c r="E570" s="177"/>
      <c r="F570" s="177"/>
      <c r="G570" s="177"/>
      <c r="H570" s="177"/>
      <c r="I570" s="177"/>
      <c r="J570" s="178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80"/>
      <c r="AK570" s="181"/>
    </row>
    <row r="571" spans="1:37">
      <c r="A571" s="182"/>
      <c r="B571" s="177"/>
      <c r="C571" s="177"/>
      <c r="D571" s="177"/>
      <c r="E571" s="177"/>
      <c r="F571" s="177"/>
      <c r="G571" s="177"/>
      <c r="H571" s="177"/>
      <c r="I571" s="177"/>
      <c r="J571" s="178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80"/>
      <c r="AK571" s="181"/>
    </row>
    <row r="572" spans="1:37">
      <c r="A572" s="182"/>
      <c r="B572" s="177"/>
      <c r="C572" s="177"/>
      <c r="D572" s="177"/>
      <c r="E572" s="177"/>
      <c r="F572" s="177"/>
      <c r="G572" s="177"/>
      <c r="H572" s="177"/>
      <c r="I572" s="177"/>
      <c r="J572" s="178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80"/>
      <c r="AK572" s="181"/>
    </row>
    <row r="573" spans="1:37">
      <c r="A573" s="182"/>
      <c r="B573" s="177"/>
      <c r="C573" s="177"/>
      <c r="D573" s="177"/>
      <c r="E573" s="177"/>
      <c r="F573" s="177"/>
      <c r="G573" s="177"/>
      <c r="H573" s="177"/>
      <c r="I573" s="177"/>
      <c r="J573" s="178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80"/>
      <c r="AK573" s="181"/>
    </row>
    <row r="574" spans="1:37">
      <c r="A574" s="182"/>
      <c r="B574" s="177"/>
      <c r="C574" s="177"/>
      <c r="D574" s="177"/>
      <c r="E574" s="177"/>
      <c r="F574" s="177"/>
      <c r="G574" s="177"/>
      <c r="H574" s="177"/>
      <c r="I574" s="177"/>
      <c r="J574" s="178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80"/>
      <c r="AK574" s="181"/>
    </row>
    <row r="575" spans="1:37">
      <c r="A575" s="182"/>
      <c r="B575" s="177"/>
      <c r="C575" s="177"/>
      <c r="D575" s="177"/>
      <c r="E575" s="177"/>
      <c r="F575" s="177"/>
      <c r="G575" s="177"/>
      <c r="H575" s="177"/>
      <c r="I575" s="177"/>
      <c r="J575" s="178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80"/>
      <c r="AK575" s="181"/>
    </row>
    <row r="576" spans="1:37">
      <c r="A576" s="182"/>
      <c r="B576" s="177"/>
      <c r="C576" s="177"/>
      <c r="D576" s="177"/>
      <c r="E576" s="177"/>
      <c r="F576" s="177"/>
      <c r="G576" s="177"/>
      <c r="H576" s="177"/>
      <c r="I576" s="177"/>
      <c r="J576" s="178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80"/>
      <c r="AK576" s="181"/>
    </row>
    <row r="577" spans="1:37">
      <c r="A577" s="182"/>
      <c r="B577" s="177"/>
      <c r="C577" s="177"/>
      <c r="D577" s="177"/>
      <c r="E577" s="177"/>
      <c r="F577" s="177"/>
      <c r="G577" s="177"/>
      <c r="H577" s="177"/>
      <c r="I577" s="177"/>
      <c r="J577" s="178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80"/>
      <c r="AK577" s="181"/>
    </row>
    <row r="578" spans="1:37">
      <c r="A578" s="182"/>
      <c r="B578" s="177"/>
      <c r="C578" s="177"/>
      <c r="D578" s="177"/>
      <c r="E578" s="177"/>
      <c r="F578" s="177"/>
      <c r="G578" s="177"/>
      <c r="H578" s="177"/>
      <c r="I578" s="177"/>
      <c r="J578" s="178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80"/>
      <c r="AK578" s="181"/>
    </row>
    <row r="579" spans="1:37">
      <c r="A579" s="182"/>
      <c r="B579" s="177"/>
      <c r="C579" s="177"/>
      <c r="D579" s="177"/>
      <c r="E579" s="177"/>
      <c r="F579" s="177"/>
      <c r="G579" s="177"/>
      <c r="H579" s="177"/>
      <c r="I579" s="177"/>
      <c r="J579" s="178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80"/>
      <c r="AK579" s="181"/>
    </row>
    <row r="580" spans="1:37">
      <c r="A580" s="182"/>
      <c r="B580" s="177"/>
      <c r="C580" s="177"/>
      <c r="D580" s="177"/>
      <c r="E580" s="177"/>
      <c r="F580" s="177"/>
      <c r="G580" s="177"/>
      <c r="H580" s="177"/>
      <c r="I580" s="177"/>
      <c r="J580" s="178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80"/>
      <c r="AK580" s="181"/>
    </row>
    <row r="581" spans="1:37">
      <c r="A581" s="182"/>
      <c r="B581" s="177"/>
      <c r="C581" s="177"/>
      <c r="D581" s="177"/>
      <c r="E581" s="177"/>
      <c r="F581" s="177"/>
      <c r="G581" s="177"/>
      <c r="H581" s="177"/>
      <c r="I581" s="177"/>
      <c r="J581" s="178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80"/>
      <c r="AK581" s="181"/>
    </row>
    <row r="582" spans="1:37">
      <c r="A582" s="182"/>
      <c r="B582" s="177"/>
      <c r="C582" s="177"/>
      <c r="D582" s="177"/>
      <c r="E582" s="177"/>
      <c r="F582" s="177"/>
      <c r="G582" s="177"/>
      <c r="H582" s="177"/>
      <c r="I582" s="177"/>
      <c r="J582" s="178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80"/>
      <c r="AK582" s="181"/>
    </row>
    <row r="583" spans="1:37">
      <c r="A583" s="182"/>
      <c r="B583" s="177"/>
      <c r="C583" s="177"/>
      <c r="D583" s="177"/>
      <c r="E583" s="177"/>
      <c r="F583" s="177"/>
      <c r="G583" s="177"/>
      <c r="H583" s="177"/>
      <c r="I583" s="177"/>
      <c r="J583" s="178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80"/>
      <c r="AK583" s="181"/>
    </row>
    <row r="584" spans="1:37">
      <c r="A584" s="182"/>
      <c r="B584" s="177"/>
      <c r="C584" s="177"/>
      <c r="D584" s="177"/>
      <c r="E584" s="177"/>
      <c r="F584" s="177"/>
      <c r="G584" s="177"/>
      <c r="H584" s="177"/>
      <c r="I584" s="177"/>
      <c r="J584" s="178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80"/>
      <c r="AK584" s="181"/>
    </row>
    <row r="585" spans="1:37">
      <c r="A585" s="182"/>
      <c r="B585" s="177"/>
      <c r="C585" s="177"/>
      <c r="D585" s="177"/>
      <c r="E585" s="177"/>
      <c r="F585" s="177"/>
      <c r="G585" s="177"/>
      <c r="H585" s="177"/>
      <c r="I585" s="177"/>
      <c r="J585" s="178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80"/>
      <c r="AK585" s="181"/>
    </row>
    <row r="586" spans="1:37">
      <c r="A586" s="182"/>
      <c r="B586" s="177"/>
      <c r="C586" s="177"/>
      <c r="D586" s="177"/>
      <c r="E586" s="177"/>
      <c r="F586" s="177"/>
      <c r="G586" s="177"/>
      <c r="H586" s="177"/>
      <c r="I586" s="177"/>
      <c r="J586" s="178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80"/>
      <c r="AK586" s="181"/>
    </row>
    <row r="587" spans="1:37">
      <c r="A587" s="182"/>
      <c r="B587" s="177"/>
      <c r="C587" s="177"/>
      <c r="D587" s="177"/>
      <c r="E587" s="177"/>
      <c r="F587" s="177"/>
      <c r="G587" s="177"/>
      <c r="H587" s="177"/>
      <c r="I587" s="177"/>
      <c r="J587" s="178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80"/>
      <c r="AK587" s="181"/>
    </row>
    <row r="588" spans="1:37">
      <c r="A588" s="182"/>
      <c r="B588" s="177"/>
      <c r="C588" s="177"/>
      <c r="D588" s="177"/>
      <c r="E588" s="177"/>
      <c r="F588" s="177"/>
      <c r="G588" s="177"/>
      <c r="H588" s="177"/>
      <c r="I588" s="177"/>
      <c r="J588" s="178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80"/>
      <c r="AK588" s="181"/>
    </row>
    <row r="589" spans="1:37">
      <c r="A589" s="182"/>
      <c r="B589" s="177"/>
      <c r="C589" s="177"/>
      <c r="D589" s="177"/>
      <c r="E589" s="177"/>
      <c r="F589" s="177"/>
      <c r="G589" s="177"/>
      <c r="H589" s="177"/>
      <c r="I589" s="177"/>
      <c r="J589" s="178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80"/>
      <c r="AK589" s="181"/>
    </row>
    <row r="590" spans="1:37">
      <c r="B590" s="177"/>
      <c r="C590" s="177"/>
      <c r="D590" s="177"/>
      <c r="E590" s="177"/>
      <c r="F590" s="177"/>
      <c r="G590" s="177"/>
      <c r="H590" s="177"/>
      <c r="I590" s="177"/>
      <c r="J590" s="178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80"/>
      <c r="AK590" s="181"/>
    </row>
    <row r="591" spans="1:37">
      <c r="B591" s="177"/>
      <c r="C591" s="177"/>
      <c r="D591" s="177"/>
      <c r="E591" s="177"/>
      <c r="F591" s="177"/>
      <c r="G591" s="177"/>
      <c r="H591" s="177"/>
      <c r="I591" s="177"/>
      <c r="J591" s="178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80"/>
      <c r="AK591" s="181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01/14/2026&amp;C&amp;"Times New Roman,Bold"&amp;10Construction Cost and Time 
Innovative Contract Data
For Contracts Completed Second Quarter Fiscal Year 2025/2026&amp;RPage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184" sqref="CA184:CU194"/>
    </sheetView>
  </sheetViews>
  <sheetFormatPr defaultRowHeight="11.5"/>
  <cols>
    <col min="1" max="1" width="5.796875" bestFit="1" customWidth="1"/>
    <col min="2" max="2" width="3.09765625" bestFit="1" customWidth="1"/>
    <col min="3" max="3" width="7" bestFit="1" customWidth="1"/>
    <col min="4" max="4" width="12.59765625" style="1" bestFit="1" customWidth="1"/>
    <col min="5" max="5" width="10.296875" bestFit="1" customWidth="1"/>
    <col min="6" max="6" width="5.796875" bestFit="1" customWidth="1"/>
    <col min="7" max="7" width="5.69921875" style="1" bestFit="1" customWidth="1"/>
    <col min="8" max="8" width="2.09765625" bestFit="1" customWidth="1"/>
    <col min="9" max="9" width="3.09765625" bestFit="1" customWidth="1"/>
    <col min="10" max="12" width="5.19921875" bestFit="1" customWidth="1"/>
    <col min="13" max="13" width="4.19921875" bestFit="1" customWidth="1"/>
    <col min="14" max="14" width="3.09765625" bestFit="1" customWidth="1"/>
    <col min="15" max="15" width="2.09765625" bestFit="1" customWidth="1"/>
    <col min="16" max="16" width="4.19921875" bestFit="1" customWidth="1"/>
    <col min="17" max="17" width="5.796875" bestFit="1" customWidth="1"/>
    <col min="18" max="18" width="13" bestFit="1" customWidth="1"/>
    <col min="19" max="19" width="9.3984375" bestFit="1" customWidth="1"/>
    <col min="20" max="22" width="13" bestFit="1" customWidth="1"/>
    <col min="23" max="23" width="10" bestFit="1" customWidth="1"/>
    <col min="24" max="25" width="10.8984375" bestFit="1" customWidth="1"/>
    <col min="26" max="27" width="13" bestFit="1" customWidth="1"/>
    <col min="28" max="28" width="11.5" bestFit="1" customWidth="1"/>
    <col min="29" max="29" width="9.3984375" bestFit="1" customWidth="1"/>
    <col min="30" max="31" width="4.19921875" bestFit="1" customWidth="1"/>
    <col min="32" max="32" width="5.796875" bestFit="1" customWidth="1"/>
    <col min="33" max="33" width="10.8984375" bestFit="1" customWidth="1"/>
    <col min="34" max="34" width="8.3984375" bestFit="1" customWidth="1"/>
    <col min="35" max="35" width="4.19921875" bestFit="1" customWidth="1"/>
    <col min="36" max="36" width="5.796875" bestFit="1" customWidth="1"/>
    <col min="37" max="37" width="10.8984375" bestFit="1" customWidth="1"/>
    <col min="38" max="38" width="8.3984375" bestFit="1" customWidth="1"/>
    <col min="39" max="39" width="2.09765625" bestFit="1" customWidth="1"/>
    <col min="40" max="40" width="3.69921875" bestFit="1" customWidth="1"/>
    <col min="41" max="41" width="8.3984375" bestFit="1" customWidth="1"/>
    <col min="42" max="43" width="2.09765625" bestFit="1" customWidth="1"/>
    <col min="44" max="45" width="3.69921875" bestFit="1" customWidth="1"/>
    <col min="46" max="47" width="2.09765625" bestFit="1" customWidth="1"/>
    <col min="48" max="49" width="3.69921875" bestFit="1" customWidth="1"/>
    <col min="50" max="50" width="2.09765625" bestFit="1" customWidth="1"/>
    <col min="51" max="51" width="4.19921875" bestFit="1" customWidth="1"/>
    <col min="52" max="52" width="5.796875" bestFit="1" customWidth="1"/>
    <col min="53" max="53" width="12" bestFit="1" customWidth="1"/>
    <col min="54" max="54" width="7.296875" bestFit="1" customWidth="1"/>
    <col min="55" max="55" width="4.19921875" bestFit="1" customWidth="1"/>
    <col min="56" max="56" width="4.796875" bestFit="1" customWidth="1"/>
    <col min="57" max="57" width="10.8984375" bestFit="1" customWidth="1"/>
    <col min="58" max="58" width="7.296875" bestFit="1" customWidth="1"/>
    <col min="59" max="59" width="2.09765625" bestFit="1" customWidth="1"/>
    <col min="60" max="61" width="3.69921875" bestFit="1" customWidth="1"/>
    <col min="62" max="62" width="2.09765625" bestFit="1" customWidth="1"/>
    <col min="63" max="63" width="4.19921875" bestFit="1" customWidth="1"/>
    <col min="64" max="64" width="5.796875" bestFit="1" customWidth="1"/>
    <col min="65" max="65" width="9.3984375" bestFit="1" customWidth="1"/>
    <col min="66" max="66" width="7.296875" bestFit="1" customWidth="1"/>
    <col min="67" max="67" width="2.09765625" bestFit="1" customWidth="1"/>
    <col min="68" max="68" width="5.796875" bestFit="1" customWidth="1"/>
    <col min="69" max="69" width="10.8984375" bestFit="1" customWidth="1"/>
    <col min="70" max="70" width="8.3984375" bestFit="1" customWidth="1"/>
    <col min="71" max="71" width="3.09765625" bestFit="1" customWidth="1"/>
    <col min="72" max="72" width="5.796875" bestFit="1" customWidth="1"/>
    <col min="73" max="73" width="9.3984375" bestFit="1" customWidth="1"/>
    <col min="74" max="74" width="7.296875" bestFit="1" customWidth="1"/>
    <col min="75" max="75" width="3.09765625" bestFit="1" customWidth="1"/>
    <col min="76" max="76" width="5.796875" bestFit="1" customWidth="1"/>
    <col min="77" max="77" width="3.69921875" bestFit="1" customWidth="1"/>
    <col min="78" max="78" width="2.09765625" bestFit="1" customWidth="1"/>
    <col min="79" max="79" width="4.19921875" bestFit="1" customWidth="1"/>
    <col min="80" max="80" width="5.796875" bestFit="1" customWidth="1"/>
    <col min="81" max="81" width="12" bestFit="1" customWidth="1"/>
    <col min="82" max="82" width="8.3984375" bestFit="1" customWidth="1"/>
    <col min="83" max="83" width="11.5" bestFit="1" customWidth="1"/>
    <col min="84" max="84" width="66.09765625" bestFit="1" customWidth="1"/>
    <col min="85" max="88" width="3.8984375" bestFit="1" customWidth="1"/>
    <col min="89" max="89" width="10.296875" bestFit="1" customWidth="1"/>
    <col min="90" max="90" width="5.796875" bestFit="1" customWidth="1"/>
    <col min="91" max="91" width="5.69921875" style="1" bestFit="1" customWidth="1"/>
    <col min="92" max="92" width="9.09765625" style="1"/>
    <col min="93" max="93" width="10.296875" bestFit="1" customWidth="1"/>
    <col min="94" max="94" width="5.796875" bestFit="1" customWidth="1"/>
    <col min="95" max="95" width="5.69921875" style="1" bestFit="1" customWidth="1"/>
    <col min="96" max="96" width="4.19921875" style="1" bestFit="1" customWidth="1"/>
    <col min="97" max="97" width="12.59765625" bestFit="1" customWidth="1"/>
    <col min="98" max="98" width="12" bestFit="1" customWidth="1"/>
    <col min="99" max="99" width="109" bestFit="1" customWidth="1"/>
    <col min="100" max="101" width="4.19921875" bestFit="1" customWidth="1"/>
    <col min="102" max="103" width="2.09765625" bestFit="1" customWidth="1"/>
    <col min="104" max="104" width="9" bestFit="1" customWidth="1"/>
    <col min="105" max="105" width="2.09765625" bestFit="1" customWidth="1"/>
    <col min="111" max="111" width="3.69921875" bestFit="1" customWidth="1"/>
    <col min="112" max="112" width="3.09765625" bestFit="1" customWidth="1"/>
    <col min="113" max="113" width="5.19921875" bestFit="1" customWidth="1"/>
    <col min="114" max="115" width="3.09765625" bestFit="1" customWidth="1"/>
  </cols>
  <sheetData>
    <row r="1" spans="1:115">
      <c r="A1" t="str">
        <f t="shared" ref="A1:A32" si="0">CONCATENATE(B1,DG1)</f>
        <v>01CO</v>
      </c>
      <c r="B1" s="67" t="s">
        <v>129</v>
      </c>
      <c r="C1" s="67" t="s">
        <v>188</v>
      </c>
      <c r="D1" s="67" t="s">
        <v>189</v>
      </c>
      <c r="E1" s="68">
        <v>43992</v>
      </c>
      <c r="F1" s="185" t="s">
        <v>721</v>
      </c>
      <c r="G1" s="67" t="s">
        <v>722</v>
      </c>
      <c r="H1" s="69">
        <v>1</v>
      </c>
      <c r="I1" s="69">
        <v>8</v>
      </c>
      <c r="J1" s="69">
        <v>1300</v>
      </c>
      <c r="K1" s="69">
        <v>1542</v>
      </c>
      <c r="L1" s="69">
        <v>1316</v>
      </c>
      <c r="M1" s="69">
        <v>226</v>
      </c>
      <c r="N1" s="69">
        <v>0</v>
      </c>
      <c r="O1" s="69">
        <v>0</v>
      </c>
      <c r="P1" s="69">
        <v>242</v>
      </c>
      <c r="Q1" s="80">
        <v>0</v>
      </c>
      <c r="R1" s="80">
        <v>44711727</v>
      </c>
      <c r="S1" s="80">
        <v>150000</v>
      </c>
      <c r="T1" s="80">
        <v>44561727</v>
      </c>
      <c r="U1" s="80">
        <v>45332170</v>
      </c>
      <c r="V1" s="80">
        <v>44869139</v>
      </c>
      <c r="W1" s="80">
        <v>0</v>
      </c>
      <c r="X1" s="80">
        <v>0</v>
      </c>
      <c r="Y1" s="80">
        <v>0</v>
      </c>
      <c r="Z1" s="80">
        <v>44869139</v>
      </c>
      <c r="AA1" s="80">
        <v>45508351</v>
      </c>
      <c r="AB1" s="80">
        <v>2409623</v>
      </c>
      <c r="AC1" s="69">
        <v>620443</v>
      </c>
      <c r="AD1" s="69">
        <v>176</v>
      </c>
      <c r="AE1" s="69">
        <v>0</v>
      </c>
      <c r="AF1" s="80">
        <v>0</v>
      </c>
      <c r="AG1" s="80">
        <v>75074</v>
      </c>
      <c r="AH1" s="69">
        <v>0</v>
      </c>
      <c r="AI1" s="69">
        <v>0</v>
      </c>
      <c r="AJ1" s="80">
        <v>0</v>
      </c>
      <c r="AK1" s="80">
        <v>369025</v>
      </c>
      <c r="AL1" s="69">
        <v>70927</v>
      </c>
      <c r="AM1" s="69">
        <v>0</v>
      </c>
      <c r="AN1" s="80">
        <v>0</v>
      </c>
      <c r="AO1" s="80">
        <v>0</v>
      </c>
      <c r="AP1" s="69">
        <v>0</v>
      </c>
      <c r="AQ1" s="69">
        <v>0</v>
      </c>
      <c r="AR1" s="80">
        <v>0</v>
      </c>
      <c r="AS1" s="80">
        <v>0</v>
      </c>
      <c r="AT1" s="69">
        <v>0</v>
      </c>
      <c r="AU1" s="69">
        <v>0</v>
      </c>
      <c r="AV1" s="80">
        <v>0</v>
      </c>
      <c r="AW1" s="80">
        <v>0</v>
      </c>
      <c r="AX1" s="69">
        <v>0</v>
      </c>
      <c r="AY1" s="69">
        <v>0</v>
      </c>
      <c r="AZ1" s="80">
        <v>0</v>
      </c>
      <c r="BA1" s="80">
        <v>65721</v>
      </c>
      <c r="BB1" s="69">
        <v>0</v>
      </c>
      <c r="BC1" s="69">
        <v>0</v>
      </c>
      <c r="BD1" s="80">
        <v>0</v>
      </c>
      <c r="BE1" s="80">
        <v>2853</v>
      </c>
      <c r="BF1" s="69">
        <v>0</v>
      </c>
      <c r="BG1" s="69">
        <v>0</v>
      </c>
      <c r="BH1" s="80">
        <v>0</v>
      </c>
      <c r="BI1" s="80">
        <v>0</v>
      </c>
      <c r="BJ1" s="69">
        <v>0</v>
      </c>
      <c r="BK1" s="69">
        <v>0</v>
      </c>
      <c r="BL1" s="80">
        <v>0</v>
      </c>
      <c r="BM1" s="80">
        <v>144178</v>
      </c>
      <c r="BN1" s="69">
        <v>0</v>
      </c>
      <c r="BO1" s="69">
        <v>0</v>
      </c>
      <c r="BP1" s="80">
        <v>0</v>
      </c>
      <c r="BQ1" s="80">
        <v>0</v>
      </c>
      <c r="BR1" s="69">
        <v>0</v>
      </c>
      <c r="BS1" s="69">
        <v>0</v>
      </c>
      <c r="BT1" s="80">
        <v>0</v>
      </c>
      <c r="BU1" s="80">
        <v>0</v>
      </c>
      <c r="BV1" s="69">
        <v>0</v>
      </c>
      <c r="BW1" s="69">
        <v>0</v>
      </c>
      <c r="BX1" s="80">
        <v>0</v>
      </c>
      <c r="BY1" s="80">
        <v>0</v>
      </c>
      <c r="BZ1" s="69">
        <v>0</v>
      </c>
      <c r="CA1" s="69">
        <v>0</v>
      </c>
      <c r="CB1" s="80">
        <v>0</v>
      </c>
      <c r="CC1" s="80">
        <v>656851</v>
      </c>
      <c r="CD1" s="69">
        <v>70927</v>
      </c>
      <c r="CE1" s="69" t="s">
        <v>537</v>
      </c>
      <c r="CF1" s="69" t="s">
        <v>538</v>
      </c>
      <c r="CG1" s="69" t="s">
        <v>514</v>
      </c>
      <c r="CH1" s="69" t="s">
        <v>514</v>
      </c>
      <c r="CI1" s="69" t="s">
        <v>514</v>
      </c>
      <c r="CJ1" s="68" t="s">
        <v>514</v>
      </c>
      <c r="CK1" s="68">
        <v>45902</v>
      </c>
      <c r="CL1" s="185" t="s">
        <v>723</v>
      </c>
      <c r="CM1" s="67" t="s">
        <v>724</v>
      </c>
      <c r="CN1" s="67" t="s">
        <v>168</v>
      </c>
      <c r="CO1" s="68">
        <v>45394</v>
      </c>
      <c r="CP1" s="185" t="s">
        <v>721</v>
      </c>
      <c r="CQ1" s="67" t="s">
        <v>725</v>
      </c>
      <c r="CR1" s="67" t="s">
        <v>192</v>
      </c>
      <c r="CS1" s="69">
        <v>49671695.979999997</v>
      </c>
      <c r="CT1" s="69"/>
      <c r="CU1" s="69"/>
      <c r="CV1" s="69">
        <v>0</v>
      </c>
      <c r="CW1" s="69">
        <v>66</v>
      </c>
      <c r="CX1" s="69">
        <v>0</v>
      </c>
      <c r="CY1" s="69">
        <v>0</v>
      </c>
      <c r="CZ1" s="69">
        <v>0</v>
      </c>
      <c r="DA1" s="69">
        <v>0</v>
      </c>
      <c r="DG1" t="str">
        <f t="shared" ref="DG1:DG64" si="1">IF(LEFT(C1,1)="E","DO","CO")</f>
        <v>CO</v>
      </c>
      <c r="DH1">
        <f>COUNTIF(A1:A194,"01CO")</f>
        <v>11</v>
      </c>
      <c r="DI1" t="s">
        <v>149</v>
      </c>
      <c r="DJ1">
        <v>1</v>
      </c>
      <c r="DK1">
        <f>DH1</f>
        <v>11</v>
      </c>
    </row>
    <row r="2" spans="1:115">
      <c r="A2" t="str">
        <f t="shared" si="0"/>
        <v>01CO</v>
      </c>
      <c r="B2" s="67" t="s">
        <v>129</v>
      </c>
      <c r="C2" s="67" t="s">
        <v>441</v>
      </c>
      <c r="D2" s="67" t="s">
        <v>442</v>
      </c>
      <c r="E2" s="68">
        <v>44678</v>
      </c>
      <c r="F2" s="185" t="s">
        <v>721</v>
      </c>
      <c r="G2" s="67" t="s">
        <v>726</v>
      </c>
      <c r="H2" s="69">
        <v>2</v>
      </c>
      <c r="I2" s="69">
        <v>1</v>
      </c>
      <c r="J2" s="69">
        <v>300</v>
      </c>
      <c r="K2" s="69">
        <v>472</v>
      </c>
      <c r="L2" s="69">
        <v>471</v>
      </c>
      <c r="M2" s="69">
        <v>1</v>
      </c>
      <c r="N2" s="69">
        <v>0</v>
      </c>
      <c r="O2" s="69">
        <v>0</v>
      </c>
      <c r="P2" s="69">
        <v>172</v>
      </c>
      <c r="Q2" s="80">
        <v>0</v>
      </c>
      <c r="R2" s="80">
        <v>16756829</v>
      </c>
      <c r="S2" s="80">
        <v>150000</v>
      </c>
      <c r="T2" s="80">
        <v>16606829</v>
      </c>
      <c r="U2" s="80">
        <v>16756829</v>
      </c>
      <c r="V2" s="80">
        <v>16918647</v>
      </c>
      <c r="W2" s="80">
        <v>0</v>
      </c>
      <c r="X2" s="80">
        <v>-70500</v>
      </c>
      <c r="Y2" s="80">
        <v>-70500</v>
      </c>
      <c r="Z2" s="80">
        <v>16848147</v>
      </c>
      <c r="AA2" s="80">
        <v>16748453</v>
      </c>
      <c r="AB2" s="80">
        <v>-99694</v>
      </c>
      <c r="AC2" s="69">
        <v>0</v>
      </c>
      <c r="AD2" s="69">
        <v>136</v>
      </c>
      <c r="AE2" s="69">
        <v>0</v>
      </c>
      <c r="AF2" s="80">
        <v>0</v>
      </c>
      <c r="AG2" s="80">
        <v>23670</v>
      </c>
      <c r="AH2" s="69">
        <v>0</v>
      </c>
      <c r="AI2" s="69">
        <v>0</v>
      </c>
      <c r="AJ2" s="80">
        <v>0</v>
      </c>
      <c r="AK2" s="80">
        <v>0</v>
      </c>
      <c r="AL2" s="69">
        <v>0</v>
      </c>
      <c r="AM2" s="69">
        <v>0</v>
      </c>
      <c r="AN2" s="80">
        <v>0</v>
      </c>
      <c r="AO2" s="80">
        <v>0</v>
      </c>
      <c r="AP2" s="69">
        <v>0</v>
      </c>
      <c r="AQ2" s="69">
        <v>0</v>
      </c>
      <c r="AR2" s="80">
        <v>0</v>
      </c>
      <c r="AS2" s="80">
        <v>0</v>
      </c>
      <c r="AT2" s="69">
        <v>0</v>
      </c>
      <c r="AU2" s="69">
        <v>0</v>
      </c>
      <c r="AV2" s="80">
        <v>0</v>
      </c>
      <c r="AW2" s="80">
        <v>0</v>
      </c>
      <c r="AX2" s="69">
        <v>0</v>
      </c>
      <c r="AY2" s="69">
        <v>0</v>
      </c>
      <c r="AZ2" s="80">
        <v>0</v>
      </c>
      <c r="BA2" s="80">
        <v>0</v>
      </c>
      <c r="BB2" s="69">
        <v>0</v>
      </c>
      <c r="BC2" s="69">
        <v>0</v>
      </c>
      <c r="BD2" s="80">
        <v>0</v>
      </c>
      <c r="BE2" s="80">
        <v>76501</v>
      </c>
      <c r="BF2" s="69">
        <v>0</v>
      </c>
      <c r="BG2" s="69">
        <v>0</v>
      </c>
      <c r="BH2" s="80">
        <v>0</v>
      </c>
      <c r="BI2" s="80">
        <v>0</v>
      </c>
      <c r="BJ2" s="69">
        <v>0</v>
      </c>
      <c r="BK2" s="69">
        <v>0</v>
      </c>
      <c r="BL2" s="80">
        <v>0</v>
      </c>
      <c r="BM2" s="80">
        <v>0</v>
      </c>
      <c r="BN2" s="69">
        <v>0</v>
      </c>
      <c r="BO2" s="69">
        <v>0</v>
      </c>
      <c r="BP2" s="80">
        <v>0</v>
      </c>
      <c r="BQ2" s="80">
        <v>0</v>
      </c>
      <c r="BR2" s="69">
        <v>0</v>
      </c>
      <c r="BS2" s="69">
        <v>0</v>
      </c>
      <c r="BT2" s="80">
        <v>0</v>
      </c>
      <c r="BU2" s="80">
        <v>0</v>
      </c>
      <c r="BV2" s="69">
        <v>0</v>
      </c>
      <c r="BW2" s="69">
        <v>0</v>
      </c>
      <c r="BX2" s="80">
        <v>0</v>
      </c>
      <c r="BY2" s="80">
        <v>0</v>
      </c>
      <c r="BZ2" s="69">
        <v>0</v>
      </c>
      <c r="CA2" s="69">
        <v>0</v>
      </c>
      <c r="CB2" s="80">
        <v>0</v>
      </c>
      <c r="CC2" s="80">
        <v>100171</v>
      </c>
      <c r="CD2" s="69">
        <v>0</v>
      </c>
      <c r="CE2" s="69" t="s">
        <v>527</v>
      </c>
      <c r="CF2" s="69" t="s">
        <v>528</v>
      </c>
      <c r="CG2" s="69" t="s">
        <v>514</v>
      </c>
      <c r="CH2" s="69" t="s">
        <v>514</v>
      </c>
      <c r="CI2" s="69" t="s">
        <v>514</v>
      </c>
      <c r="CJ2" s="68" t="s">
        <v>514</v>
      </c>
      <c r="CK2" s="68">
        <v>45923</v>
      </c>
      <c r="CL2" s="185" t="s">
        <v>723</v>
      </c>
      <c r="CM2" s="67" t="s">
        <v>724</v>
      </c>
      <c r="CN2" s="67" t="s">
        <v>168</v>
      </c>
      <c r="CO2" s="68">
        <v>45265</v>
      </c>
      <c r="CP2" s="185" t="s">
        <v>727</v>
      </c>
      <c r="CQ2" s="67" t="s">
        <v>725</v>
      </c>
      <c r="CR2" s="67" t="s">
        <v>191</v>
      </c>
      <c r="CS2" s="69">
        <v>17387334.579999998</v>
      </c>
      <c r="CT2" s="69"/>
      <c r="CU2" s="69"/>
      <c r="CV2" s="69">
        <v>0</v>
      </c>
      <c r="CW2" s="69">
        <v>36</v>
      </c>
      <c r="CX2" s="69">
        <v>0</v>
      </c>
      <c r="CY2" s="69">
        <v>0</v>
      </c>
      <c r="CZ2" s="69">
        <v>0</v>
      </c>
      <c r="DA2" s="69">
        <v>0</v>
      </c>
      <c r="DG2" t="str">
        <f t="shared" si="1"/>
        <v>CO</v>
      </c>
      <c r="DH2">
        <f>COUNTIF(A1:A194,"01DO")</f>
        <v>14</v>
      </c>
      <c r="DI2" t="s">
        <v>150</v>
      </c>
      <c r="DJ2">
        <f>DK1+1</f>
        <v>12</v>
      </c>
      <c r="DK2">
        <f>DJ2+DH2-1</f>
        <v>25</v>
      </c>
    </row>
    <row r="3" spans="1:115">
      <c r="A3" t="str">
        <f t="shared" si="0"/>
        <v>01CO</v>
      </c>
      <c r="B3" s="67" t="s">
        <v>129</v>
      </c>
      <c r="C3" s="67" t="s">
        <v>193</v>
      </c>
      <c r="D3" s="67" t="s">
        <v>194</v>
      </c>
      <c r="E3" s="68">
        <v>44769</v>
      </c>
      <c r="F3" s="185" t="s">
        <v>723</v>
      </c>
      <c r="G3" s="67" t="s">
        <v>728</v>
      </c>
      <c r="H3" s="69">
        <v>1</v>
      </c>
      <c r="I3" s="69">
        <v>6</v>
      </c>
      <c r="J3" s="69">
        <v>225</v>
      </c>
      <c r="K3" s="69">
        <v>443</v>
      </c>
      <c r="L3" s="69">
        <v>443</v>
      </c>
      <c r="M3" s="69">
        <v>0</v>
      </c>
      <c r="N3" s="69">
        <v>0</v>
      </c>
      <c r="O3" s="69">
        <v>0</v>
      </c>
      <c r="P3" s="69">
        <v>201</v>
      </c>
      <c r="Q3" s="80">
        <v>17</v>
      </c>
      <c r="R3" s="80">
        <v>4165582</v>
      </c>
      <c r="S3" s="80">
        <v>50000</v>
      </c>
      <c r="T3" s="80">
        <v>4115582</v>
      </c>
      <c r="U3" s="80">
        <v>4197230</v>
      </c>
      <c r="V3" s="80">
        <v>4319692</v>
      </c>
      <c r="W3" s="80">
        <v>0</v>
      </c>
      <c r="X3" s="80">
        <v>0</v>
      </c>
      <c r="Y3" s="80">
        <v>0</v>
      </c>
      <c r="Z3" s="80">
        <v>4319692</v>
      </c>
      <c r="AA3" s="80">
        <v>4254744</v>
      </c>
      <c r="AB3" s="80">
        <v>-56953</v>
      </c>
      <c r="AC3" s="69">
        <v>31648</v>
      </c>
      <c r="AD3" s="69">
        <v>155</v>
      </c>
      <c r="AE3" s="69">
        <v>0</v>
      </c>
      <c r="AF3" s="80">
        <v>17</v>
      </c>
      <c r="AG3" s="80">
        <v>23652</v>
      </c>
      <c r="AH3" s="69">
        <v>0</v>
      </c>
      <c r="AI3" s="69">
        <v>0</v>
      </c>
      <c r="AJ3" s="80">
        <v>0</v>
      </c>
      <c r="AK3" s="80">
        <v>0</v>
      </c>
      <c r="AL3" s="69">
        <v>0</v>
      </c>
      <c r="AM3" s="69">
        <v>0</v>
      </c>
      <c r="AN3" s="80">
        <v>0</v>
      </c>
      <c r="AO3" s="80">
        <v>0</v>
      </c>
      <c r="AP3" s="69">
        <v>0</v>
      </c>
      <c r="AQ3" s="69">
        <v>0</v>
      </c>
      <c r="AR3" s="80">
        <v>0</v>
      </c>
      <c r="AS3" s="80">
        <v>0</v>
      </c>
      <c r="AT3" s="69">
        <v>0</v>
      </c>
      <c r="AU3" s="69">
        <v>0</v>
      </c>
      <c r="AV3" s="80">
        <v>0</v>
      </c>
      <c r="AW3" s="80">
        <v>0</v>
      </c>
      <c r="AX3" s="69">
        <v>0</v>
      </c>
      <c r="AY3" s="69">
        <v>0</v>
      </c>
      <c r="AZ3" s="80">
        <v>0</v>
      </c>
      <c r="BA3" s="80">
        <v>0</v>
      </c>
      <c r="BB3" s="69">
        <v>0</v>
      </c>
      <c r="BC3" s="69">
        <v>0</v>
      </c>
      <c r="BD3" s="80">
        <v>0</v>
      </c>
      <c r="BE3" s="80">
        <v>0</v>
      </c>
      <c r="BF3" s="69">
        <v>0</v>
      </c>
      <c r="BG3" s="69">
        <v>0</v>
      </c>
      <c r="BH3" s="80">
        <v>0</v>
      </c>
      <c r="BI3" s="80">
        <v>0</v>
      </c>
      <c r="BJ3" s="69">
        <v>0</v>
      </c>
      <c r="BK3" s="69">
        <v>0</v>
      </c>
      <c r="BL3" s="80">
        <v>0</v>
      </c>
      <c r="BM3" s="80">
        <v>0</v>
      </c>
      <c r="BN3" s="69">
        <v>0</v>
      </c>
      <c r="BO3" s="69">
        <v>0</v>
      </c>
      <c r="BP3" s="80">
        <v>0</v>
      </c>
      <c r="BQ3" s="80">
        <v>0</v>
      </c>
      <c r="BR3" s="69">
        <v>0</v>
      </c>
      <c r="BS3" s="69">
        <v>0</v>
      </c>
      <c r="BT3" s="80">
        <v>0</v>
      </c>
      <c r="BU3" s="80">
        <v>0</v>
      </c>
      <c r="BV3" s="69">
        <v>0</v>
      </c>
      <c r="BW3" s="69">
        <v>0</v>
      </c>
      <c r="BX3" s="80">
        <v>0</v>
      </c>
      <c r="BY3" s="80">
        <v>0</v>
      </c>
      <c r="BZ3" s="69">
        <v>0</v>
      </c>
      <c r="CA3" s="69">
        <v>0</v>
      </c>
      <c r="CB3" s="80">
        <v>17</v>
      </c>
      <c r="CC3" s="80">
        <v>23652</v>
      </c>
      <c r="CD3" s="69">
        <v>0</v>
      </c>
      <c r="CE3" s="69" t="s">
        <v>539</v>
      </c>
      <c r="CF3" s="69" t="s">
        <v>540</v>
      </c>
      <c r="CG3" s="69" t="s">
        <v>514</v>
      </c>
      <c r="CH3" s="69" t="s">
        <v>514</v>
      </c>
      <c r="CI3" s="69" t="s">
        <v>514</v>
      </c>
      <c r="CJ3" s="68" t="s">
        <v>514</v>
      </c>
      <c r="CK3" s="68">
        <v>45896</v>
      </c>
      <c r="CL3" s="185" t="s">
        <v>723</v>
      </c>
      <c r="CM3" s="67" t="s">
        <v>724</v>
      </c>
      <c r="CN3" s="67" t="s">
        <v>168</v>
      </c>
      <c r="CO3" s="68">
        <v>45674</v>
      </c>
      <c r="CP3" s="185" t="s">
        <v>729</v>
      </c>
      <c r="CQ3" s="67" t="s">
        <v>730</v>
      </c>
      <c r="CR3" s="67" t="s">
        <v>187</v>
      </c>
      <c r="CS3" s="69">
        <v>3563244.72</v>
      </c>
      <c r="CT3" s="69"/>
      <c r="CU3" s="69"/>
      <c r="CV3" s="69">
        <v>0</v>
      </c>
      <c r="CW3" s="69">
        <v>46</v>
      </c>
      <c r="CX3" s="69">
        <v>0</v>
      </c>
      <c r="CY3" s="69">
        <v>0</v>
      </c>
      <c r="CZ3" s="69">
        <v>0</v>
      </c>
      <c r="DA3" s="69">
        <v>0</v>
      </c>
      <c r="DG3" t="str">
        <f t="shared" si="1"/>
        <v>CO</v>
      </c>
      <c r="DH3">
        <f>COUNTIF(A1:A194,"02CO")</f>
        <v>33</v>
      </c>
      <c r="DI3" t="s">
        <v>151</v>
      </c>
      <c r="DJ3">
        <f t="shared" ref="DJ3:DJ16" si="2">DK2+1</f>
        <v>26</v>
      </c>
      <c r="DK3">
        <f t="shared" ref="DK3:DK16" si="3">DJ3+DH3-1</f>
        <v>58</v>
      </c>
    </row>
    <row r="4" spans="1:115">
      <c r="A4" t="str">
        <f t="shared" si="0"/>
        <v>01CO</v>
      </c>
      <c r="B4" s="67" t="s">
        <v>129</v>
      </c>
      <c r="C4" s="67" t="s">
        <v>541</v>
      </c>
      <c r="D4" s="67" t="s">
        <v>731</v>
      </c>
      <c r="E4" s="68">
        <v>45350</v>
      </c>
      <c r="F4" s="185" t="s">
        <v>729</v>
      </c>
      <c r="G4" s="67" t="s">
        <v>725</v>
      </c>
      <c r="H4" s="69">
        <v>1</v>
      </c>
      <c r="I4" s="69">
        <v>0</v>
      </c>
      <c r="J4" s="69">
        <v>175</v>
      </c>
      <c r="K4" s="69">
        <v>207</v>
      </c>
      <c r="L4" s="69">
        <v>204</v>
      </c>
      <c r="M4" s="69">
        <v>3</v>
      </c>
      <c r="N4" s="69">
        <v>0</v>
      </c>
      <c r="O4" s="69">
        <v>0</v>
      </c>
      <c r="P4" s="69">
        <v>32</v>
      </c>
      <c r="Q4" s="80">
        <v>0</v>
      </c>
      <c r="R4" s="80">
        <v>3084175</v>
      </c>
      <c r="S4" s="80">
        <v>50000</v>
      </c>
      <c r="T4" s="80">
        <v>3034175</v>
      </c>
      <c r="U4" s="80">
        <v>3084175</v>
      </c>
      <c r="V4" s="80">
        <v>3074445</v>
      </c>
      <c r="W4" s="80">
        <v>0</v>
      </c>
      <c r="X4" s="80">
        <v>0</v>
      </c>
      <c r="Y4" s="80">
        <v>0</v>
      </c>
      <c r="Z4" s="80">
        <v>3074445</v>
      </c>
      <c r="AA4" s="80">
        <v>3073651</v>
      </c>
      <c r="AB4" s="80">
        <v>-795</v>
      </c>
      <c r="AC4" s="69">
        <v>0</v>
      </c>
      <c r="AD4" s="69">
        <v>14</v>
      </c>
      <c r="AE4" s="69">
        <v>0</v>
      </c>
      <c r="AF4" s="80">
        <v>0</v>
      </c>
      <c r="AG4" s="80">
        <v>0</v>
      </c>
      <c r="AH4" s="69">
        <v>0</v>
      </c>
      <c r="AI4" s="69">
        <v>0</v>
      </c>
      <c r="AJ4" s="80">
        <v>0</v>
      </c>
      <c r="AK4" s="80">
        <v>0</v>
      </c>
      <c r="AL4" s="69">
        <v>0</v>
      </c>
      <c r="AM4" s="69">
        <v>0</v>
      </c>
      <c r="AN4" s="80">
        <v>0</v>
      </c>
      <c r="AO4" s="80">
        <v>0</v>
      </c>
      <c r="AP4" s="69">
        <v>0</v>
      </c>
      <c r="AQ4" s="69">
        <v>0</v>
      </c>
      <c r="AR4" s="80">
        <v>0</v>
      </c>
      <c r="AS4" s="80">
        <v>0</v>
      </c>
      <c r="AT4" s="69">
        <v>0</v>
      </c>
      <c r="AU4" s="69">
        <v>0</v>
      </c>
      <c r="AV4" s="80">
        <v>0</v>
      </c>
      <c r="AW4" s="80">
        <v>0</v>
      </c>
      <c r="AX4" s="69">
        <v>0</v>
      </c>
      <c r="AY4" s="69">
        <v>0</v>
      </c>
      <c r="AZ4" s="80">
        <v>0</v>
      </c>
      <c r="BA4" s="80">
        <v>0</v>
      </c>
      <c r="BB4" s="69">
        <v>0</v>
      </c>
      <c r="BC4" s="69">
        <v>0</v>
      </c>
      <c r="BD4" s="80">
        <v>0</v>
      </c>
      <c r="BE4" s="80">
        <v>0</v>
      </c>
      <c r="BF4" s="69">
        <v>0</v>
      </c>
      <c r="BG4" s="69">
        <v>0</v>
      </c>
      <c r="BH4" s="80">
        <v>0</v>
      </c>
      <c r="BI4" s="80">
        <v>0</v>
      </c>
      <c r="BJ4" s="69">
        <v>0</v>
      </c>
      <c r="BK4" s="69">
        <v>0</v>
      </c>
      <c r="BL4" s="80">
        <v>0</v>
      </c>
      <c r="BM4" s="80">
        <v>0</v>
      </c>
      <c r="BN4" s="69">
        <v>0</v>
      </c>
      <c r="BO4" s="69">
        <v>0</v>
      </c>
      <c r="BP4" s="80">
        <v>0</v>
      </c>
      <c r="BQ4" s="80">
        <v>0</v>
      </c>
      <c r="BR4" s="69">
        <v>0</v>
      </c>
      <c r="BS4" s="69">
        <v>0</v>
      </c>
      <c r="BT4" s="80">
        <v>0</v>
      </c>
      <c r="BU4" s="80">
        <v>0</v>
      </c>
      <c r="BV4" s="69">
        <v>0</v>
      </c>
      <c r="BW4" s="69">
        <v>0</v>
      </c>
      <c r="BX4" s="80">
        <v>0</v>
      </c>
      <c r="BY4" s="80">
        <v>0</v>
      </c>
      <c r="BZ4" s="69">
        <v>0</v>
      </c>
      <c r="CA4" s="69">
        <v>0</v>
      </c>
      <c r="CB4" s="80">
        <v>0</v>
      </c>
      <c r="CC4" s="80">
        <v>0</v>
      </c>
      <c r="CD4" s="69">
        <v>0</v>
      </c>
      <c r="CE4" s="69" t="s">
        <v>519</v>
      </c>
      <c r="CF4" s="69" t="s">
        <v>520</v>
      </c>
      <c r="CG4" s="69" t="s">
        <v>514</v>
      </c>
      <c r="CH4" s="69" t="s">
        <v>514</v>
      </c>
      <c r="CI4" s="69" t="s">
        <v>514</v>
      </c>
      <c r="CJ4" s="68" t="s">
        <v>514</v>
      </c>
      <c r="CK4" s="68">
        <v>45897</v>
      </c>
      <c r="CL4" s="185" t="s">
        <v>723</v>
      </c>
      <c r="CM4" s="67" t="s">
        <v>724</v>
      </c>
      <c r="CN4" s="67" t="s">
        <v>168</v>
      </c>
      <c r="CO4" s="68">
        <v>45778</v>
      </c>
      <c r="CP4" s="185" t="s">
        <v>721</v>
      </c>
      <c r="CQ4" s="67" t="s">
        <v>730</v>
      </c>
      <c r="CR4" s="67" t="s">
        <v>190</v>
      </c>
      <c r="CS4" s="69">
        <v>2364265.94</v>
      </c>
      <c r="CT4" s="69"/>
      <c r="CU4" s="69"/>
      <c r="CV4" s="69">
        <v>0</v>
      </c>
      <c r="CW4" s="69">
        <v>18</v>
      </c>
      <c r="CX4" s="69">
        <v>0</v>
      </c>
      <c r="CY4" s="69">
        <v>0</v>
      </c>
      <c r="CZ4" s="69">
        <v>0</v>
      </c>
      <c r="DA4" s="69">
        <v>0</v>
      </c>
      <c r="DG4" t="str">
        <f t="shared" si="1"/>
        <v>CO</v>
      </c>
      <c r="DH4">
        <f>COUNTIF(A1:A194,"02DO")</f>
        <v>6</v>
      </c>
      <c r="DI4" t="s">
        <v>152</v>
      </c>
      <c r="DJ4">
        <f t="shared" si="2"/>
        <v>59</v>
      </c>
      <c r="DK4">
        <f t="shared" si="3"/>
        <v>64</v>
      </c>
    </row>
    <row r="5" spans="1:115">
      <c r="A5" t="str">
        <f t="shared" si="0"/>
        <v>01CO</v>
      </c>
      <c r="B5" s="67" t="s">
        <v>129</v>
      </c>
      <c r="C5" s="67" t="s">
        <v>195</v>
      </c>
      <c r="D5" s="67" t="s">
        <v>196</v>
      </c>
      <c r="E5" s="68">
        <v>45378</v>
      </c>
      <c r="F5" s="185" t="s">
        <v>729</v>
      </c>
      <c r="G5" s="67" t="s">
        <v>725</v>
      </c>
      <c r="H5" s="69">
        <v>1</v>
      </c>
      <c r="I5" s="69">
        <v>1</v>
      </c>
      <c r="J5" s="69">
        <v>125</v>
      </c>
      <c r="K5" s="69">
        <v>192</v>
      </c>
      <c r="L5" s="69">
        <v>182</v>
      </c>
      <c r="M5" s="69">
        <v>10</v>
      </c>
      <c r="N5" s="69">
        <v>0</v>
      </c>
      <c r="O5" s="69">
        <v>0</v>
      </c>
      <c r="P5" s="69">
        <v>47</v>
      </c>
      <c r="Q5" s="80">
        <v>20</v>
      </c>
      <c r="R5" s="80">
        <v>1273662</v>
      </c>
      <c r="S5" s="80">
        <v>46380</v>
      </c>
      <c r="T5" s="80">
        <v>1227282</v>
      </c>
      <c r="U5" s="80">
        <v>1300460</v>
      </c>
      <c r="V5" s="80">
        <v>1232804</v>
      </c>
      <c r="W5" s="80">
        <v>0</v>
      </c>
      <c r="X5" s="80">
        <v>-22000</v>
      </c>
      <c r="Y5" s="80">
        <v>-22000</v>
      </c>
      <c r="Z5" s="80">
        <v>1210804</v>
      </c>
      <c r="AA5" s="80">
        <v>1210162</v>
      </c>
      <c r="AB5" s="80">
        <v>-642</v>
      </c>
      <c r="AC5" s="69">
        <v>26799</v>
      </c>
      <c r="AD5" s="69">
        <v>27</v>
      </c>
      <c r="AE5" s="69">
        <v>0</v>
      </c>
      <c r="AF5" s="80">
        <v>20</v>
      </c>
      <c r="AG5" s="80">
        <v>26799</v>
      </c>
      <c r="AH5" s="69">
        <v>0</v>
      </c>
      <c r="AI5" s="69">
        <v>0</v>
      </c>
      <c r="AJ5" s="80">
        <v>0</v>
      </c>
      <c r="AK5" s="80">
        <v>0</v>
      </c>
      <c r="AL5" s="69">
        <v>0</v>
      </c>
      <c r="AM5" s="69">
        <v>0</v>
      </c>
      <c r="AN5" s="80">
        <v>0</v>
      </c>
      <c r="AO5" s="80">
        <v>0</v>
      </c>
      <c r="AP5" s="69">
        <v>0</v>
      </c>
      <c r="AQ5" s="69">
        <v>0</v>
      </c>
      <c r="AR5" s="80">
        <v>0</v>
      </c>
      <c r="AS5" s="80">
        <v>0</v>
      </c>
      <c r="AT5" s="69">
        <v>0</v>
      </c>
      <c r="AU5" s="69">
        <v>0</v>
      </c>
      <c r="AV5" s="80">
        <v>0</v>
      </c>
      <c r="AW5" s="80">
        <v>0</v>
      </c>
      <c r="AX5" s="69">
        <v>0</v>
      </c>
      <c r="AY5" s="69">
        <v>0</v>
      </c>
      <c r="AZ5" s="80">
        <v>0</v>
      </c>
      <c r="BA5" s="80">
        <v>0</v>
      </c>
      <c r="BB5" s="69">
        <v>0</v>
      </c>
      <c r="BC5" s="69">
        <v>0</v>
      </c>
      <c r="BD5" s="80">
        <v>0</v>
      </c>
      <c r="BE5" s="80">
        <v>0</v>
      </c>
      <c r="BF5" s="69">
        <v>0</v>
      </c>
      <c r="BG5" s="69">
        <v>0</v>
      </c>
      <c r="BH5" s="80">
        <v>0</v>
      </c>
      <c r="BI5" s="80">
        <v>0</v>
      </c>
      <c r="BJ5" s="69">
        <v>0</v>
      </c>
      <c r="BK5" s="69">
        <v>0</v>
      </c>
      <c r="BL5" s="80">
        <v>0</v>
      </c>
      <c r="BM5" s="80">
        <v>0</v>
      </c>
      <c r="BN5" s="69">
        <v>0</v>
      </c>
      <c r="BO5" s="69">
        <v>0</v>
      </c>
      <c r="BP5" s="80">
        <v>0</v>
      </c>
      <c r="BQ5" s="80">
        <v>0</v>
      </c>
      <c r="BR5" s="69">
        <v>0</v>
      </c>
      <c r="BS5" s="69">
        <v>0</v>
      </c>
      <c r="BT5" s="80">
        <v>0</v>
      </c>
      <c r="BU5" s="80">
        <v>0</v>
      </c>
      <c r="BV5" s="69">
        <v>0</v>
      </c>
      <c r="BW5" s="69">
        <v>0</v>
      </c>
      <c r="BX5" s="80">
        <v>0</v>
      </c>
      <c r="BY5" s="80">
        <v>0</v>
      </c>
      <c r="BZ5" s="69">
        <v>0</v>
      </c>
      <c r="CA5" s="69">
        <v>0</v>
      </c>
      <c r="CB5" s="80">
        <v>20</v>
      </c>
      <c r="CC5" s="80">
        <v>26799</v>
      </c>
      <c r="CD5" s="69">
        <v>0</v>
      </c>
      <c r="CE5" s="69" t="s">
        <v>542</v>
      </c>
      <c r="CF5" s="69" t="s">
        <v>543</v>
      </c>
      <c r="CG5" s="69" t="s">
        <v>514</v>
      </c>
      <c r="CH5" s="69" t="s">
        <v>514</v>
      </c>
      <c r="CI5" s="69" t="s">
        <v>514</v>
      </c>
      <c r="CJ5" s="68" t="s">
        <v>514</v>
      </c>
      <c r="CK5" s="68">
        <v>45978</v>
      </c>
      <c r="CL5" s="185" t="s">
        <v>727</v>
      </c>
      <c r="CM5" s="67" t="s">
        <v>724</v>
      </c>
      <c r="CN5" s="67" t="s">
        <v>168</v>
      </c>
      <c r="CO5" s="68">
        <v>45849</v>
      </c>
      <c r="CP5" s="185" t="s">
        <v>723</v>
      </c>
      <c r="CQ5" s="67" t="s">
        <v>724</v>
      </c>
      <c r="CR5" s="67" t="s">
        <v>190</v>
      </c>
      <c r="CS5" s="69">
        <v>1109604.92</v>
      </c>
      <c r="CT5" s="69"/>
      <c r="CU5" s="69"/>
      <c r="CV5" s="69">
        <v>0</v>
      </c>
      <c r="CW5" s="69">
        <v>20</v>
      </c>
      <c r="CX5" s="69">
        <v>0</v>
      </c>
      <c r="CY5" s="69">
        <v>0</v>
      </c>
      <c r="CZ5" s="69">
        <v>0</v>
      </c>
      <c r="DA5" s="69">
        <v>0</v>
      </c>
      <c r="DG5" t="str">
        <f t="shared" si="1"/>
        <v>CO</v>
      </c>
      <c r="DH5">
        <f>COUNTIF(A1:A194,"03CO")</f>
        <v>10</v>
      </c>
      <c r="DI5" t="s">
        <v>153</v>
      </c>
      <c r="DJ5">
        <f t="shared" si="2"/>
        <v>65</v>
      </c>
      <c r="DK5">
        <f t="shared" si="3"/>
        <v>74</v>
      </c>
    </row>
    <row r="6" spans="1:115">
      <c r="A6" t="str">
        <f t="shared" si="0"/>
        <v>01CO</v>
      </c>
      <c r="B6" s="67" t="s">
        <v>129</v>
      </c>
      <c r="C6" s="67" t="s">
        <v>197</v>
      </c>
      <c r="D6" s="67" t="s">
        <v>198</v>
      </c>
      <c r="E6" s="68">
        <v>45014</v>
      </c>
      <c r="F6" s="185" t="s">
        <v>729</v>
      </c>
      <c r="G6" s="67" t="s">
        <v>728</v>
      </c>
      <c r="H6" s="69">
        <v>2</v>
      </c>
      <c r="I6" s="69">
        <v>5</v>
      </c>
      <c r="J6" s="69">
        <v>300</v>
      </c>
      <c r="K6" s="69">
        <v>577</v>
      </c>
      <c r="L6" s="69">
        <v>607</v>
      </c>
      <c r="M6" s="69">
        <v>-30</v>
      </c>
      <c r="N6" s="69">
        <v>30</v>
      </c>
      <c r="O6" s="69">
        <v>0</v>
      </c>
      <c r="P6" s="69">
        <v>176</v>
      </c>
      <c r="Q6" s="80">
        <v>101</v>
      </c>
      <c r="R6" s="80">
        <v>11238774</v>
      </c>
      <c r="S6" s="80">
        <v>116686</v>
      </c>
      <c r="T6" s="80">
        <v>11122088</v>
      </c>
      <c r="U6" s="80">
        <v>11323365</v>
      </c>
      <c r="V6" s="80">
        <v>11568463</v>
      </c>
      <c r="W6" s="80">
        <v>-143070</v>
      </c>
      <c r="X6" s="80">
        <v>0</v>
      </c>
      <c r="Y6" s="80">
        <v>-143070</v>
      </c>
      <c r="Z6" s="80">
        <v>11425393</v>
      </c>
      <c r="AA6" s="80">
        <v>11519677</v>
      </c>
      <c r="AB6" s="80">
        <v>104968</v>
      </c>
      <c r="AC6" s="69">
        <v>84591</v>
      </c>
      <c r="AD6" s="69">
        <v>129</v>
      </c>
      <c r="AE6" s="69">
        <v>0</v>
      </c>
      <c r="AF6" s="80">
        <v>0</v>
      </c>
      <c r="AG6" s="80">
        <v>107185</v>
      </c>
      <c r="AH6" s="69">
        <v>0</v>
      </c>
      <c r="AI6" s="69">
        <v>0</v>
      </c>
      <c r="AJ6" s="80">
        <v>101</v>
      </c>
      <c r="AK6" s="80">
        <v>5549</v>
      </c>
      <c r="AL6" s="69">
        <v>0</v>
      </c>
      <c r="AM6" s="69">
        <v>0</v>
      </c>
      <c r="AN6" s="80">
        <v>0</v>
      </c>
      <c r="AO6" s="80">
        <v>0</v>
      </c>
      <c r="AP6" s="69">
        <v>0</v>
      </c>
      <c r="AQ6" s="69">
        <v>0</v>
      </c>
      <c r="AR6" s="80">
        <v>0</v>
      </c>
      <c r="AS6" s="80">
        <v>0</v>
      </c>
      <c r="AT6" s="69">
        <v>0</v>
      </c>
      <c r="AU6" s="69">
        <v>0</v>
      </c>
      <c r="AV6" s="80">
        <v>0</v>
      </c>
      <c r="AW6" s="80">
        <v>0</v>
      </c>
      <c r="AX6" s="69">
        <v>0</v>
      </c>
      <c r="AY6" s="69">
        <v>0</v>
      </c>
      <c r="AZ6" s="80">
        <v>0</v>
      </c>
      <c r="BA6" s="80">
        <v>0</v>
      </c>
      <c r="BB6" s="69">
        <v>0</v>
      </c>
      <c r="BC6" s="69">
        <v>0</v>
      </c>
      <c r="BD6" s="80">
        <v>0</v>
      </c>
      <c r="BE6" s="80">
        <v>1759</v>
      </c>
      <c r="BF6" s="69">
        <v>0</v>
      </c>
      <c r="BG6" s="69">
        <v>0</v>
      </c>
      <c r="BH6" s="80">
        <v>0</v>
      </c>
      <c r="BI6" s="80">
        <v>0</v>
      </c>
      <c r="BJ6" s="69">
        <v>0</v>
      </c>
      <c r="BK6" s="69">
        <v>0</v>
      </c>
      <c r="BL6" s="80">
        <v>0</v>
      </c>
      <c r="BM6" s="80">
        <v>0</v>
      </c>
      <c r="BN6" s="69">
        <v>0</v>
      </c>
      <c r="BO6" s="69">
        <v>0</v>
      </c>
      <c r="BP6" s="80">
        <v>0</v>
      </c>
      <c r="BQ6" s="80">
        <v>0</v>
      </c>
      <c r="BR6" s="69">
        <v>0</v>
      </c>
      <c r="BS6" s="69">
        <v>0</v>
      </c>
      <c r="BT6" s="80">
        <v>0</v>
      </c>
      <c r="BU6" s="80">
        <v>0</v>
      </c>
      <c r="BV6" s="69">
        <v>0</v>
      </c>
      <c r="BW6" s="69">
        <v>0</v>
      </c>
      <c r="BX6" s="80">
        <v>0</v>
      </c>
      <c r="BY6" s="80">
        <v>0</v>
      </c>
      <c r="BZ6" s="69">
        <v>0</v>
      </c>
      <c r="CA6" s="69">
        <v>0</v>
      </c>
      <c r="CB6" s="80">
        <v>101</v>
      </c>
      <c r="CC6" s="80">
        <v>114493</v>
      </c>
      <c r="CD6" s="69">
        <v>0</v>
      </c>
      <c r="CE6" s="69" t="s">
        <v>544</v>
      </c>
      <c r="CF6" s="69" t="s">
        <v>545</v>
      </c>
      <c r="CG6" s="69" t="s">
        <v>514</v>
      </c>
      <c r="CH6" s="69" t="s">
        <v>514</v>
      </c>
      <c r="CI6" s="69" t="s">
        <v>514</v>
      </c>
      <c r="CJ6" s="68" t="s">
        <v>514</v>
      </c>
      <c r="CK6" s="68">
        <v>45918</v>
      </c>
      <c r="CL6" s="185" t="s">
        <v>723</v>
      </c>
      <c r="CM6" s="67" t="s">
        <v>724</v>
      </c>
      <c r="CN6" s="67" t="s">
        <v>168</v>
      </c>
      <c r="CO6" s="68">
        <v>45772</v>
      </c>
      <c r="CP6" s="185" t="s">
        <v>721</v>
      </c>
      <c r="CQ6" s="67" t="s">
        <v>730</v>
      </c>
      <c r="CR6" s="67" t="s">
        <v>192</v>
      </c>
      <c r="CS6" s="69">
        <v>12534705.289999999</v>
      </c>
      <c r="CT6" s="69"/>
      <c r="CU6" s="69"/>
      <c r="CV6" s="69">
        <v>0</v>
      </c>
      <c r="CW6" s="69">
        <v>47</v>
      </c>
      <c r="CX6" s="69">
        <v>0</v>
      </c>
      <c r="CY6" s="69">
        <v>0</v>
      </c>
      <c r="CZ6" s="69">
        <v>0</v>
      </c>
      <c r="DA6" s="69">
        <v>0</v>
      </c>
      <c r="DG6" t="str">
        <f t="shared" si="1"/>
        <v>CO</v>
      </c>
      <c r="DH6">
        <f>COUNTIF(A1:A194,"03DO")</f>
        <v>17</v>
      </c>
      <c r="DI6" t="s">
        <v>154</v>
      </c>
      <c r="DJ6">
        <f t="shared" si="2"/>
        <v>75</v>
      </c>
      <c r="DK6">
        <f t="shared" si="3"/>
        <v>91</v>
      </c>
    </row>
    <row r="7" spans="1:115">
      <c r="A7" t="str">
        <f t="shared" si="0"/>
        <v>01CO</v>
      </c>
      <c r="B7" s="67" t="s">
        <v>129</v>
      </c>
      <c r="C7" s="67" t="s">
        <v>200</v>
      </c>
      <c r="D7" s="67" t="s">
        <v>201</v>
      </c>
      <c r="E7" s="68">
        <v>45245</v>
      </c>
      <c r="F7" s="185" t="s">
        <v>727</v>
      </c>
      <c r="G7" s="67" t="s">
        <v>725</v>
      </c>
      <c r="H7" s="69">
        <v>2</v>
      </c>
      <c r="I7" s="69">
        <v>4</v>
      </c>
      <c r="J7" s="69">
        <v>225</v>
      </c>
      <c r="K7" s="69">
        <v>301</v>
      </c>
      <c r="L7" s="69">
        <v>330</v>
      </c>
      <c r="M7" s="69">
        <v>-29</v>
      </c>
      <c r="N7" s="69">
        <v>29</v>
      </c>
      <c r="O7" s="69">
        <v>0</v>
      </c>
      <c r="P7" s="69">
        <v>65</v>
      </c>
      <c r="Q7" s="80">
        <v>11</v>
      </c>
      <c r="R7" s="80">
        <v>3945642</v>
      </c>
      <c r="S7" s="80">
        <v>68014</v>
      </c>
      <c r="T7" s="80">
        <v>3877628</v>
      </c>
      <c r="U7" s="80">
        <v>4078353</v>
      </c>
      <c r="V7" s="80">
        <v>4013289</v>
      </c>
      <c r="W7" s="80">
        <v>-76850</v>
      </c>
      <c r="X7" s="80">
        <v>0</v>
      </c>
      <c r="Y7" s="80">
        <v>-76850</v>
      </c>
      <c r="Z7" s="80">
        <v>3936439</v>
      </c>
      <c r="AA7" s="80">
        <v>3832582</v>
      </c>
      <c r="AB7" s="80">
        <v>-14467</v>
      </c>
      <c r="AC7" s="69">
        <v>132711</v>
      </c>
      <c r="AD7" s="69">
        <v>40</v>
      </c>
      <c r="AE7" s="69">
        <v>0</v>
      </c>
      <c r="AF7" s="80">
        <v>9</v>
      </c>
      <c r="AG7" s="80">
        <v>43321</v>
      </c>
      <c r="AH7" s="69">
        <v>0</v>
      </c>
      <c r="AI7" s="69">
        <v>0</v>
      </c>
      <c r="AJ7" s="80">
        <v>2</v>
      </c>
      <c r="AK7" s="80">
        <v>1733</v>
      </c>
      <c r="AL7" s="69">
        <v>0</v>
      </c>
      <c r="AM7" s="69">
        <v>0</v>
      </c>
      <c r="AN7" s="80">
        <v>0</v>
      </c>
      <c r="AO7" s="80">
        <v>0</v>
      </c>
      <c r="AP7" s="69">
        <v>0</v>
      </c>
      <c r="AQ7" s="69">
        <v>0</v>
      </c>
      <c r="AR7" s="80">
        <v>0</v>
      </c>
      <c r="AS7" s="80">
        <v>0</v>
      </c>
      <c r="AT7" s="69">
        <v>0</v>
      </c>
      <c r="AU7" s="69">
        <v>0</v>
      </c>
      <c r="AV7" s="80">
        <v>0</v>
      </c>
      <c r="AW7" s="80">
        <v>0</v>
      </c>
      <c r="AX7" s="69">
        <v>0</v>
      </c>
      <c r="AY7" s="69">
        <v>0</v>
      </c>
      <c r="AZ7" s="80">
        <v>0</v>
      </c>
      <c r="BA7" s="80">
        <v>0</v>
      </c>
      <c r="BB7" s="69">
        <v>0</v>
      </c>
      <c r="BC7" s="69">
        <v>0</v>
      </c>
      <c r="BD7" s="80">
        <v>0</v>
      </c>
      <c r="BE7" s="80">
        <v>0</v>
      </c>
      <c r="BF7" s="69">
        <v>0</v>
      </c>
      <c r="BG7" s="69">
        <v>0</v>
      </c>
      <c r="BH7" s="80">
        <v>0</v>
      </c>
      <c r="BI7" s="80">
        <v>0</v>
      </c>
      <c r="BJ7" s="69">
        <v>0</v>
      </c>
      <c r="BK7" s="69">
        <v>0</v>
      </c>
      <c r="BL7" s="80">
        <v>0</v>
      </c>
      <c r="BM7" s="80">
        <v>0</v>
      </c>
      <c r="BN7" s="69">
        <v>0</v>
      </c>
      <c r="BO7" s="69">
        <v>0</v>
      </c>
      <c r="BP7" s="80">
        <v>0</v>
      </c>
      <c r="BQ7" s="80">
        <v>0</v>
      </c>
      <c r="BR7" s="69">
        <v>0</v>
      </c>
      <c r="BS7" s="69">
        <v>0</v>
      </c>
      <c r="BT7" s="80">
        <v>0</v>
      </c>
      <c r="BU7" s="80">
        <v>0</v>
      </c>
      <c r="BV7" s="69">
        <v>0</v>
      </c>
      <c r="BW7" s="69">
        <v>0</v>
      </c>
      <c r="BX7" s="80">
        <v>0</v>
      </c>
      <c r="BY7" s="80">
        <v>0</v>
      </c>
      <c r="BZ7" s="69">
        <v>0</v>
      </c>
      <c r="CA7" s="69">
        <v>0</v>
      </c>
      <c r="CB7" s="80">
        <v>11</v>
      </c>
      <c r="CC7" s="80">
        <v>45054</v>
      </c>
      <c r="CD7" s="69">
        <v>0</v>
      </c>
      <c r="CE7" s="69" t="s">
        <v>546</v>
      </c>
      <c r="CF7" s="69" t="s">
        <v>547</v>
      </c>
      <c r="CG7" s="69" t="s">
        <v>514</v>
      </c>
      <c r="CH7" s="69" t="s">
        <v>514</v>
      </c>
      <c r="CI7" s="69" t="s">
        <v>514</v>
      </c>
      <c r="CJ7" s="68" t="s">
        <v>514</v>
      </c>
      <c r="CK7" s="68">
        <v>45840</v>
      </c>
      <c r="CL7" s="185" t="s">
        <v>723</v>
      </c>
      <c r="CM7" s="67" t="s">
        <v>724</v>
      </c>
      <c r="CN7" s="67" t="s">
        <v>168</v>
      </c>
      <c r="CO7" s="68">
        <v>45736</v>
      </c>
      <c r="CP7" s="185" t="s">
        <v>729</v>
      </c>
      <c r="CQ7" s="67" t="s">
        <v>730</v>
      </c>
      <c r="CR7" s="67" t="s">
        <v>192</v>
      </c>
      <c r="CS7" s="69">
        <v>5005578.3899999997</v>
      </c>
      <c r="CT7" s="69"/>
      <c r="CU7" s="69"/>
      <c r="CV7" s="69">
        <v>2</v>
      </c>
      <c r="CW7" s="69">
        <v>25</v>
      </c>
      <c r="CX7" s="69">
        <v>0</v>
      </c>
      <c r="CY7" s="69">
        <v>0</v>
      </c>
      <c r="CZ7" s="69">
        <v>0</v>
      </c>
      <c r="DA7" s="69">
        <v>0</v>
      </c>
      <c r="DG7" t="str">
        <f t="shared" si="1"/>
        <v>CO</v>
      </c>
      <c r="DH7">
        <f>COUNTIF(A1:A194,"04CO")</f>
        <v>9</v>
      </c>
      <c r="DI7" t="s">
        <v>155</v>
      </c>
      <c r="DJ7">
        <f t="shared" si="2"/>
        <v>92</v>
      </c>
      <c r="DK7">
        <f t="shared" si="3"/>
        <v>100</v>
      </c>
    </row>
    <row r="8" spans="1:115">
      <c r="A8" t="str">
        <f t="shared" si="0"/>
        <v>01CO</v>
      </c>
      <c r="B8" s="67" t="s">
        <v>129</v>
      </c>
      <c r="C8" s="67" t="s">
        <v>202</v>
      </c>
      <c r="D8" s="67" t="s">
        <v>203</v>
      </c>
      <c r="E8" s="68">
        <v>45350</v>
      </c>
      <c r="F8" s="185" t="s">
        <v>729</v>
      </c>
      <c r="G8" s="67" t="s">
        <v>725</v>
      </c>
      <c r="H8" s="69">
        <v>1</v>
      </c>
      <c r="I8" s="69">
        <v>2</v>
      </c>
      <c r="J8" s="69">
        <v>100</v>
      </c>
      <c r="K8" s="69">
        <v>207</v>
      </c>
      <c r="L8" s="69">
        <v>206</v>
      </c>
      <c r="M8" s="69">
        <v>1</v>
      </c>
      <c r="N8" s="69">
        <v>0</v>
      </c>
      <c r="O8" s="69">
        <v>0</v>
      </c>
      <c r="P8" s="69">
        <v>107</v>
      </c>
      <c r="Q8" s="80">
        <v>0</v>
      </c>
      <c r="R8" s="80">
        <v>1036497</v>
      </c>
      <c r="S8" s="80">
        <v>45938</v>
      </c>
      <c r="T8" s="80">
        <v>990559</v>
      </c>
      <c r="U8" s="80">
        <v>1074999</v>
      </c>
      <c r="V8" s="80">
        <v>1074468</v>
      </c>
      <c r="W8" s="80">
        <v>0</v>
      </c>
      <c r="X8" s="80">
        <v>0</v>
      </c>
      <c r="Y8" s="80">
        <v>0</v>
      </c>
      <c r="Z8" s="80">
        <v>1074468</v>
      </c>
      <c r="AA8" s="80">
        <v>1035967</v>
      </c>
      <c r="AB8" s="80">
        <v>0</v>
      </c>
      <c r="AC8" s="69">
        <v>38502</v>
      </c>
      <c r="AD8" s="69">
        <v>57</v>
      </c>
      <c r="AE8" s="69">
        <v>0</v>
      </c>
      <c r="AF8" s="80">
        <v>0</v>
      </c>
      <c r="AG8" s="80">
        <v>0</v>
      </c>
      <c r="AH8" s="69">
        <v>0</v>
      </c>
      <c r="AI8" s="69">
        <v>0</v>
      </c>
      <c r="AJ8" s="80">
        <v>0</v>
      </c>
      <c r="AK8" s="80">
        <v>0</v>
      </c>
      <c r="AL8" s="69">
        <v>0</v>
      </c>
      <c r="AM8" s="69">
        <v>0</v>
      </c>
      <c r="AN8" s="80">
        <v>0</v>
      </c>
      <c r="AO8" s="80">
        <v>0</v>
      </c>
      <c r="AP8" s="69">
        <v>0</v>
      </c>
      <c r="AQ8" s="69">
        <v>0</v>
      </c>
      <c r="AR8" s="80">
        <v>0</v>
      </c>
      <c r="AS8" s="80">
        <v>0</v>
      </c>
      <c r="AT8" s="69">
        <v>0</v>
      </c>
      <c r="AU8" s="69">
        <v>0</v>
      </c>
      <c r="AV8" s="80">
        <v>0</v>
      </c>
      <c r="AW8" s="80">
        <v>0</v>
      </c>
      <c r="AX8" s="69">
        <v>0</v>
      </c>
      <c r="AY8" s="69">
        <v>29</v>
      </c>
      <c r="AZ8" s="80">
        <v>0</v>
      </c>
      <c r="BA8" s="80">
        <v>0</v>
      </c>
      <c r="BB8" s="69">
        <v>0</v>
      </c>
      <c r="BC8" s="69">
        <v>0</v>
      </c>
      <c r="BD8" s="80">
        <v>0</v>
      </c>
      <c r="BE8" s="80">
        <v>0</v>
      </c>
      <c r="BF8" s="69">
        <v>0</v>
      </c>
      <c r="BG8" s="69">
        <v>0</v>
      </c>
      <c r="BH8" s="80">
        <v>0</v>
      </c>
      <c r="BI8" s="80">
        <v>0</v>
      </c>
      <c r="BJ8" s="69">
        <v>0</v>
      </c>
      <c r="BK8" s="69">
        <v>0</v>
      </c>
      <c r="BL8" s="80">
        <v>0</v>
      </c>
      <c r="BM8" s="80">
        <v>0</v>
      </c>
      <c r="BN8" s="69">
        <v>0</v>
      </c>
      <c r="BO8" s="69">
        <v>0</v>
      </c>
      <c r="BP8" s="80">
        <v>0</v>
      </c>
      <c r="BQ8" s="80">
        <v>0</v>
      </c>
      <c r="BR8" s="69">
        <v>0</v>
      </c>
      <c r="BS8" s="69">
        <v>0</v>
      </c>
      <c r="BT8" s="80">
        <v>0</v>
      </c>
      <c r="BU8" s="80">
        <v>0</v>
      </c>
      <c r="BV8" s="69">
        <v>0</v>
      </c>
      <c r="BW8" s="69">
        <v>0</v>
      </c>
      <c r="BX8" s="80">
        <v>0</v>
      </c>
      <c r="BY8" s="80">
        <v>0</v>
      </c>
      <c r="BZ8" s="69">
        <v>0</v>
      </c>
      <c r="CA8" s="69">
        <v>29</v>
      </c>
      <c r="CB8" s="80">
        <v>0</v>
      </c>
      <c r="CC8" s="80">
        <v>0</v>
      </c>
      <c r="CD8" s="69">
        <v>0</v>
      </c>
      <c r="CE8" s="69" t="s">
        <v>542</v>
      </c>
      <c r="CF8" s="69" t="s">
        <v>543</v>
      </c>
      <c r="CG8" s="69" t="s">
        <v>514</v>
      </c>
      <c r="CH8" s="69" t="s">
        <v>514</v>
      </c>
      <c r="CI8" s="69" t="s">
        <v>514</v>
      </c>
      <c r="CJ8" s="68" t="s">
        <v>514</v>
      </c>
      <c r="CK8" s="68">
        <v>45876</v>
      </c>
      <c r="CL8" s="185" t="s">
        <v>723</v>
      </c>
      <c r="CM8" s="67" t="s">
        <v>724</v>
      </c>
      <c r="CN8" s="67" t="s">
        <v>168</v>
      </c>
      <c r="CO8" s="68">
        <v>45693</v>
      </c>
      <c r="CP8" s="185" t="s">
        <v>729</v>
      </c>
      <c r="CQ8" s="67" t="s">
        <v>730</v>
      </c>
      <c r="CR8" s="67" t="s">
        <v>190</v>
      </c>
      <c r="CS8" s="69">
        <v>1164568.56</v>
      </c>
      <c r="CT8" s="69"/>
      <c r="CU8" s="69"/>
      <c r="CV8" s="69">
        <v>0</v>
      </c>
      <c r="CW8" s="69">
        <v>21</v>
      </c>
      <c r="CX8" s="69">
        <v>0</v>
      </c>
      <c r="CY8" s="69">
        <v>0</v>
      </c>
      <c r="CZ8" s="69">
        <v>0</v>
      </c>
      <c r="DA8" s="69">
        <v>0</v>
      </c>
      <c r="DG8" t="str">
        <f t="shared" si="1"/>
        <v>CO</v>
      </c>
      <c r="DH8">
        <f>COUNTIF(A1:A194,"04DO")</f>
        <v>14</v>
      </c>
      <c r="DI8" t="s">
        <v>156</v>
      </c>
      <c r="DJ8">
        <f t="shared" si="2"/>
        <v>101</v>
      </c>
      <c r="DK8">
        <f t="shared" si="3"/>
        <v>114</v>
      </c>
    </row>
    <row r="9" spans="1:115">
      <c r="A9" t="str">
        <f t="shared" si="0"/>
        <v>01CO</v>
      </c>
      <c r="B9" s="67" t="s">
        <v>129</v>
      </c>
      <c r="C9" s="67" t="s">
        <v>204</v>
      </c>
      <c r="D9" s="67" t="s">
        <v>205</v>
      </c>
      <c r="E9" s="68">
        <v>45245</v>
      </c>
      <c r="F9" s="185" t="s">
        <v>727</v>
      </c>
      <c r="G9" s="67" t="s">
        <v>725</v>
      </c>
      <c r="H9" s="69">
        <v>2</v>
      </c>
      <c r="I9" s="69">
        <v>1</v>
      </c>
      <c r="J9" s="69">
        <v>200</v>
      </c>
      <c r="K9" s="69">
        <v>310</v>
      </c>
      <c r="L9" s="69">
        <v>310</v>
      </c>
      <c r="M9" s="69">
        <v>0</v>
      </c>
      <c r="N9" s="69">
        <v>0</v>
      </c>
      <c r="O9" s="69">
        <v>0</v>
      </c>
      <c r="P9" s="69">
        <v>94</v>
      </c>
      <c r="Q9" s="80">
        <v>16</v>
      </c>
      <c r="R9" s="80">
        <v>6196035</v>
      </c>
      <c r="S9" s="80">
        <v>68350</v>
      </c>
      <c r="T9" s="80">
        <v>6127685</v>
      </c>
      <c r="U9" s="80">
        <v>6206737</v>
      </c>
      <c r="V9" s="80">
        <v>6556044</v>
      </c>
      <c r="W9" s="80">
        <v>0</v>
      </c>
      <c r="X9" s="80">
        <v>0</v>
      </c>
      <c r="Y9" s="80">
        <v>0</v>
      </c>
      <c r="Z9" s="80">
        <v>6556044</v>
      </c>
      <c r="AA9" s="80">
        <v>6524950</v>
      </c>
      <c r="AB9" s="80">
        <v>-31093</v>
      </c>
      <c r="AC9" s="69">
        <v>10701</v>
      </c>
      <c r="AD9" s="69">
        <v>70</v>
      </c>
      <c r="AE9" s="69">
        <v>0</v>
      </c>
      <c r="AF9" s="80">
        <v>16</v>
      </c>
      <c r="AG9" s="80">
        <v>12210</v>
      </c>
      <c r="AH9" s="69">
        <v>0</v>
      </c>
      <c r="AI9" s="69">
        <v>0</v>
      </c>
      <c r="AJ9" s="80">
        <v>0</v>
      </c>
      <c r="AK9" s="80">
        <v>19772</v>
      </c>
      <c r="AL9" s="69">
        <v>0</v>
      </c>
      <c r="AM9" s="69">
        <v>0</v>
      </c>
      <c r="AN9" s="80">
        <v>0</v>
      </c>
      <c r="AO9" s="80">
        <v>0</v>
      </c>
      <c r="AP9" s="69">
        <v>0</v>
      </c>
      <c r="AQ9" s="69">
        <v>0</v>
      </c>
      <c r="AR9" s="80">
        <v>0</v>
      </c>
      <c r="AS9" s="80">
        <v>0</v>
      </c>
      <c r="AT9" s="69">
        <v>0</v>
      </c>
      <c r="AU9" s="69">
        <v>0</v>
      </c>
      <c r="AV9" s="80">
        <v>0</v>
      </c>
      <c r="AW9" s="80">
        <v>0</v>
      </c>
      <c r="AX9" s="69">
        <v>0</v>
      </c>
      <c r="AY9" s="69">
        <v>0</v>
      </c>
      <c r="AZ9" s="80">
        <v>0</v>
      </c>
      <c r="BA9" s="80">
        <v>0</v>
      </c>
      <c r="BB9" s="69">
        <v>0</v>
      </c>
      <c r="BC9" s="69">
        <v>0</v>
      </c>
      <c r="BD9" s="80">
        <v>0</v>
      </c>
      <c r="BE9" s="80">
        <v>0</v>
      </c>
      <c r="BF9" s="69">
        <v>0</v>
      </c>
      <c r="BG9" s="69">
        <v>0</v>
      </c>
      <c r="BH9" s="80">
        <v>0</v>
      </c>
      <c r="BI9" s="80">
        <v>0</v>
      </c>
      <c r="BJ9" s="69">
        <v>0</v>
      </c>
      <c r="BK9" s="69">
        <v>0</v>
      </c>
      <c r="BL9" s="80">
        <v>0</v>
      </c>
      <c r="BM9" s="80">
        <v>0</v>
      </c>
      <c r="BN9" s="69">
        <v>0</v>
      </c>
      <c r="BO9" s="69">
        <v>0</v>
      </c>
      <c r="BP9" s="80">
        <v>0</v>
      </c>
      <c r="BQ9" s="80">
        <v>0</v>
      </c>
      <c r="BR9" s="69">
        <v>0</v>
      </c>
      <c r="BS9" s="69">
        <v>0</v>
      </c>
      <c r="BT9" s="80">
        <v>0</v>
      </c>
      <c r="BU9" s="80">
        <v>0</v>
      </c>
      <c r="BV9" s="69">
        <v>0</v>
      </c>
      <c r="BW9" s="69">
        <v>0</v>
      </c>
      <c r="BX9" s="80">
        <v>0</v>
      </c>
      <c r="BY9" s="80">
        <v>0</v>
      </c>
      <c r="BZ9" s="69">
        <v>0</v>
      </c>
      <c r="CA9" s="69">
        <v>0</v>
      </c>
      <c r="CB9" s="80">
        <v>16</v>
      </c>
      <c r="CC9" s="80">
        <v>31982</v>
      </c>
      <c r="CD9" s="69">
        <v>0</v>
      </c>
      <c r="CE9" s="69" t="s">
        <v>521</v>
      </c>
      <c r="CF9" s="69" t="s">
        <v>522</v>
      </c>
      <c r="CG9" s="69" t="s">
        <v>514</v>
      </c>
      <c r="CH9" s="69" t="s">
        <v>514</v>
      </c>
      <c r="CI9" s="69" t="s">
        <v>514</v>
      </c>
      <c r="CJ9" s="68" t="s">
        <v>514</v>
      </c>
      <c r="CK9" s="68">
        <v>45863</v>
      </c>
      <c r="CL9" s="185" t="s">
        <v>723</v>
      </c>
      <c r="CM9" s="67" t="s">
        <v>724</v>
      </c>
      <c r="CN9" s="67" t="s">
        <v>168</v>
      </c>
      <c r="CO9" s="68">
        <v>45749</v>
      </c>
      <c r="CP9" s="185" t="s">
        <v>721</v>
      </c>
      <c r="CQ9" s="67" t="s">
        <v>730</v>
      </c>
      <c r="CR9" s="67" t="s">
        <v>199</v>
      </c>
      <c r="CS9" s="69">
        <v>6886950.71</v>
      </c>
      <c r="CT9" s="69"/>
      <c r="CU9" s="69"/>
      <c r="CV9" s="69">
        <v>16</v>
      </c>
      <c r="CW9" s="69">
        <v>24</v>
      </c>
      <c r="CX9" s="69">
        <v>0</v>
      </c>
      <c r="CY9" s="69">
        <v>0</v>
      </c>
      <c r="CZ9" s="69">
        <v>0</v>
      </c>
      <c r="DA9" s="69">
        <v>0</v>
      </c>
      <c r="DG9" t="str">
        <f t="shared" si="1"/>
        <v>CO</v>
      </c>
      <c r="DH9">
        <f>COUNTIF(A1:A194,"05CO")</f>
        <v>20</v>
      </c>
      <c r="DI9" t="s">
        <v>157</v>
      </c>
      <c r="DJ9">
        <f t="shared" si="2"/>
        <v>115</v>
      </c>
      <c r="DK9">
        <f t="shared" si="3"/>
        <v>134</v>
      </c>
    </row>
    <row r="10" spans="1:115">
      <c r="A10" t="str">
        <f t="shared" si="0"/>
        <v>01CO</v>
      </c>
      <c r="B10" s="67" t="s">
        <v>129</v>
      </c>
      <c r="C10" s="67" t="s">
        <v>206</v>
      </c>
      <c r="D10" s="67" t="s">
        <v>207</v>
      </c>
      <c r="E10" s="68">
        <v>45322</v>
      </c>
      <c r="F10" s="185" t="s">
        <v>729</v>
      </c>
      <c r="G10" s="67" t="s">
        <v>725</v>
      </c>
      <c r="H10" s="69">
        <v>2</v>
      </c>
      <c r="I10" s="69">
        <v>3</v>
      </c>
      <c r="J10" s="69">
        <v>175</v>
      </c>
      <c r="K10" s="69">
        <v>235</v>
      </c>
      <c r="L10" s="69">
        <v>235</v>
      </c>
      <c r="M10" s="69">
        <v>0</v>
      </c>
      <c r="N10" s="69">
        <v>0</v>
      </c>
      <c r="O10" s="69">
        <v>0</v>
      </c>
      <c r="P10" s="69">
        <v>39</v>
      </c>
      <c r="Q10" s="80">
        <v>21</v>
      </c>
      <c r="R10" s="80">
        <v>4742624</v>
      </c>
      <c r="S10" s="80">
        <v>50000</v>
      </c>
      <c r="T10" s="80">
        <v>4692624</v>
      </c>
      <c r="U10" s="80">
        <v>4787027</v>
      </c>
      <c r="V10" s="80">
        <v>4779994</v>
      </c>
      <c r="W10" s="80">
        <v>0</v>
      </c>
      <c r="X10" s="80">
        <v>0</v>
      </c>
      <c r="Y10" s="80">
        <v>0</v>
      </c>
      <c r="Z10" s="80">
        <v>4779994</v>
      </c>
      <c r="AA10" s="80">
        <v>4777172</v>
      </c>
      <c r="AB10" s="80">
        <v>-2822</v>
      </c>
      <c r="AC10" s="69">
        <v>44403</v>
      </c>
      <c r="AD10" s="69">
        <v>18</v>
      </c>
      <c r="AE10" s="69">
        <v>0</v>
      </c>
      <c r="AF10" s="80">
        <v>0</v>
      </c>
      <c r="AG10" s="80">
        <v>0</v>
      </c>
      <c r="AH10" s="69">
        <v>0</v>
      </c>
      <c r="AI10" s="69">
        <v>0</v>
      </c>
      <c r="AJ10" s="80">
        <v>21</v>
      </c>
      <c r="AK10" s="80">
        <v>50051</v>
      </c>
      <c r="AL10" s="69">
        <v>0</v>
      </c>
      <c r="AM10" s="69">
        <v>0</v>
      </c>
      <c r="AN10" s="80">
        <v>0</v>
      </c>
      <c r="AO10" s="80">
        <v>0</v>
      </c>
      <c r="AP10" s="69">
        <v>0</v>
      </c>
      <c r="AQ10" s="69">
        <v>0</v>
      </c>
      <c r="AR10" s="80">
        <v>0</v>
      </c>
      <c r="AS10" s="80">
        <v>0</v>
      </c>
      <c r="AT10" s="69">
        <v>0</v>
      </c>
      <c r="AU10" s="69">
        <v>0</v>
      </c>
      <c r="AV10" s="80">
        <v>0</v>
      </c>
      <c r="AW10" s="80">
        <v>0</v>
      </c>
      <c r="AX10" s="69">
        <v>0</v>
      </c>
      <c r="AY10" s="69">
        <v>0</v>
      </c>
      <c r="AZ10" s="80">
        <v>0</v>
      </c>
      <c r="BA10" s="80">
        <v>-585</v>
      </c>
      <c r="BB10" s="69">
        <v>0</v>
      </c>
      <c r="BC10" s="69">
        <v>0</v>
      </c>
      <c r="BD10" s="80">
        <v>0</v>
      </c>
      <c r="BE10" s="80">
        <v>13168</v>
      </c>
      <c r="BF10" s="69">
        <v>0</v>
      </c>
      <c r="BG10" s="69">
        <v>0</v>
      </c>
      <c r="BH10" s="80">
        <v>0</v>
      </c>
      <c r="BI10" s="80">
        <v>0</v>
      </c>
      <c r="BJ10" s="69">
        <v>0</v>
      </c>
      <c r="BK10" s="69">
        <v>0</v>
      </c>
      <c r="BL10" s="80">
        <v>0</v>
      </c>
      <c r="BM10" s="80">
        <v>0</v>
      </c>
      <c r="BN10" s="69">
        <v>0</v>
      </c>
      <c r="BO10" s="69">
        <v>0</v>
      </c>
      <c r="BP10" s="80">
        <v>0</v>
      </c>
      <c r="BQ10" s="80">
        <v>0</v>
      </c>
      <c r="BR10" s="69">
        <v>0</v>
      </c>
      <c r="BS10" s="69">
        <v>0</v>
      </c>
      <c r="BT10" s="80">
        <v>0</v>
      </c>
      <c r="BU10" s="80">
        <v>0</v>
      </c>
      <c r="BV10" s="69">
        <v>0</v>
      </c>
      <c r="BW10" s="69">
        <v>0</v>
      </c>
      <c r="BX10" s="80">
        <v>0</v>
      </c>
      <c r="BY10" s="80">
        <v>0</v>
      </c>
      <c r="BZ10" s="69">
        <v>0</v>
      </c>
      <c r="CA10" s="69">
        <v>0</v>
      </c>
      <c r="CB10" s="80">
        <v>21</v>
      </c>
      <c r="CC10" s="80">
        <v>62635</v>
      </c>
      <c r="CD10" s="69">
        <v>0</v>
      </c>
      <c r="CE10" s="69" t="s">
        <v>532</v>
      </c>
      <c r="CF10" s="69" t="s">
        <v>533</v>
      </c>
      <c r="CG10" s="69" t="s">
        <v>514</v>
      </c>
      <c r="CH10" s="69" t="s">
        <v>514</v>
      </c>
      <c r="CI10" s="69" t="s">
        <v>514</v>
      </c>
      <c r="CJ10" s="68" t="s">
        <v>514</v>
      </c>
      <c r="CK10" s="68">
        <v>46001</v>
      </c>
      <c r="CL10" s="185" t="s">
        <v>727</v>
      </c>
      <c r="CM10" s="67" t="s">
        <v>724</v>
      </c>
      <c r="CN10" s="67" t="s">
        <v>168</v>
      </c>
      <c r="CO10" s="68">
        <v>45827</v>
      </c>
      <c r="CP10" s="185" t="s">
        <v>721</v>
      </c>
      <c r="CQ10" s="67" t="s">
        <v>730</v>
      </c>
      <c r="CR10" s="67" t="s">
        <v>199</v>
      </c>
      <c r="CS10" s="69">
        <v>4605369.8</v>
      </c>
      <c r="CT10" s="69"/>
      <c r="CU10" s="69"/>
      <c r="CV10" s="69">
        <v>19</v>
      </c>
      <c r="CW10" s="69">
        <v>21</v>
      </c>
      <c r="CX10" s="69">
        <v>0</v>
      </c>
      <c r="CY10" s="69">
        <v>0</v>
      </c>
      <c r="CZ10" s="69">
        <v>0</v>
      </c>
      <c r="DA10" s="69">
        <v>0</v>
      </c>
      <c r="DF10" t="s">
        <v>797</v>
      </c>
      <c r="DG10" t="str">
        <f t="shared" si="1"/>
        <v>CO</v>
      </c>
      <c r="DH10">
        <f>COUNTIF(A1:A194,"05DO")</f>
        <v>13</v>
      </c>
      <c r="DI10" t="s">
        <v>158</v>
      </c>
      <c r="DJ10">
        <f t="shared" si="2"/>
        <v>135</v>
      </c>
      <c r="DK10">
        <f t="shared" si="3"/>
        <v>147</v>
      </c>
    </row>
    <row r="11" spans="1:115">
      <c r="A11" t="str">
        <f t="shared" si="0"/>
        <v>01CO</v>
      </c>
      <c r="B11" s="67" t="s">
        <v>129</v>
      </c>
      <c r="C11" s="67" t="s">
        <v>208</v>
      </c>
      <c r="D11" s="67" t="s">
        <v>209</v>
      </c>
      <c r="E11" s="68">
        <v>45560</v>
      </c>
      <c r="F11" s="185" t="s">
        <v>723</v>
      </c>
      <c r="G11" s="67" t="s">
        <v>730</v>
      </c>
      <c r="H11" s="69">
        <v>1</v>
      </c>
      <c r="I11" s="69">
        <v>1</v>
      </c>
      <c r="J11" s="69">
        <v>125</v>
      </c>
      <c r="K11" s="69">
        <v>169</v>
      </c>
      <c r="L11" s="69">
        <v>169</v>
      </c>
      <c r="M11" s="69">
        <v>0</v>
      </c>
      <c r="N11" s="69">
        <v>0</v>
      </c>
      <c r="O11" s="69">
        <v>0</v>
      </c>
      <c r="P11" s="69">
        <v>20</v>
      </c>
      <c r="Q11" s="80">
        <v>24</v>
      </c>
      <c r="R11" s="80">
        <v>1414901</v>
      </c>
      <c r="S11" s="80">
        <v>0</v>
      </c>
      <c r="T11" s="80">
        <v>1414901</v>
      </c>
      <c r="U11" s="80">
        <v>1450512</v>
      </c>
      <c r="V11" s="80">
        <v>1460078</v>
      </c>
      <c r="W11" s="80">
        <v>0</v>
      </c>
      <c r="X11" s="80">
        <v>0</v>
      </c>
      <c r="Y11" s="80">
        <v>0</v>
      </c>
      <c r="Z11" s="80">
        <v>1460078</v>
      </c>
      <c r="AA11" s="80">
        <v>1460017</v>
      </c>
      <c r="AB11" s="80">
        <v>-61</v>
      </c>
      <c r="AC11" s="69">
        <v>35611</v>
      </c>
      <c r="AD11" s="69">
        <v>16</v>
      </c>
      <c r="AE11" s="69">
        <v>0</v>
      </c>
      <c r="AF11" s="80">
        <v>0</v>
      </c>
      <c r="AG11" s="80">
        <v>0</v>
      </c>
      <c r="AH11" s="69">
        <v>0</v>
      </c>
      <c r="AI11" s="69">
        <v>0</v>
      </c>
      <c r="AJ11" s="80">
        <v>24</v>
      </c>
      <c r="AK11" s="80">
        <v>35611</v>
      </c>
      <c r="AL11" s="69">
        <v>35611</v>
      </c>
      <c r="AM11" s="69">
        <v>0</v>
      </c>
      <c r="AN11" s="80">
        <v>0</v>
      </c>
      <c r="AO11" s="80">
        <v>0</v>
      </c>
      <c r="AP11" s="69">
        <v>0</v>
      </c>
      <c r="AQ11" s="69">
        <v>0</v>
      </c>
      <c r="AR11" s="80">
        <v>0</v>
      </c>
      <c r="AS11" s="80">
        <v>0</v>
      </c>
      <c r="AT11" s="69">
        <v>0</v>
      </c>
      <c r="AU11" s="69">
        <v>0</v>
      </c>
      <c r="AV11" s="80">
        <v>0</v>
      </c>
      <c r="AW11" s="80">
        <v>0</v>
      </c>
      <c r="AX11" s="69">
        <v>0</v>
      </c>
      <c r="AY11" s="69">
        <v>0</v>
      </c>
      <c r="AZ11" s="80">
        <v>0</v>
      </c>
      <c r="BA11" s="80">
        <v>0</v>
      </c>
      <c r="BB11" s="69">
        <v>0</v>
      </c>
      <c r="BC11" s="69">
        <v>0</v>
      </c>
      <c r="BD11" s="80">
        <v>0</v>
      </c>
      <c r="BE11" s="80">
        <v>0</v>
      </c>
      <c r="BF11" s="69">
        <v>0</v>
      </c>
      <c r="BG11" s="69">
        <v>0</v>
      </c>
      <c r="BH11" s="80">
        <v>0</v>
      </c>
      <c r="BI11" s="80">
        <v>0</v>
      </c>
      <c r="BJ11" s="69">
        <v>0</v>
      </c>
      <c r="BK11" s="69">
        <v>0</v>
      </c>
      <c r="BL11" s="80">
        <v>0</v>
      </c>
      <c r="BM11" s="80">
        <v>0</v>
      </c>
      <c r="BN11" s="69">
        <v>0</v>
      </c>
      <c r="BO11" s="69">
        <v>0</v>
      </c>
      <c r="BP11" s="80">
        <v>0</v>
      </c>
      <c r="BQ11" s="80">
        <v>0</v>
      </c>
      <c r="BR11" s="69">
        <v>0</v>
      </c>
      <c r="BS11" s="69">
        <v>0</v>
      </c>
      <c r="BT11" s="80">
        <v>0</v>
      </c>
      <c r="BU11" s="80">
        <v>0</v>
      </c>
      <c r="BV11" s="69">
        <v>0</v>
      </c>
      <c r="BW11" s="69">
        <v>0</v>
      </c>
      <c r="BX11" s="80">
        <v>0</v>
      </c>
      <c r="BY11" s="80">
        <v>0</v>
      </c>
      <c r="BZ11" s="69">
        <v>0</v>
      </c>
      <c r="CA11" s="69">
        <v>0</v>
      </c>
      <c r="CB11" s="80">
        <v>24</v>
      </c>
      <c r="CC11" s="80">
        <v>35611</v>
      </c>
      <c r="CD11" s="69">
        <v>35611</v>
      </c>
      <c r="CE11" s="69" t="s">
        <v>548</v>
      </c>
      <c r="CF11" s="69" t="s">
        <v>549</v>
      </c>
      <c r="CG11" s="69" t="s">
        <v>514</v>
      </c>
      <c r="CH11" s="69" t="s">
        <v>514</v>
      </c>
      <c r="CI11" s="69" t="s">
        <v>514</v>
      </c>
      <c r="CJ11" s="68" t="s">
        <v>514</v>
      </c>
      <c r="CK11" s="68">
        <v>45992</v>
      </c>
      <c r="CL11" s="185" t="s">
        <v>727</v>
      </c>
      <c r="CM11" s="67" t="s">
        <v>724</v>
      </c>
      <c r="CN11" s="67" t="s">
        <v>168</v>
      </c>
      <c r="CO11" s="68">
        <v>45866</v>
      </c>
      <c r="CP11" s="185" t="s">
        <v>723</v>
      </c>
      <c r="CQ11" s="67" t="s">
        <v>724</v>
      </c>
      <c r="CR11" s="67" t="s">
        <v>199</v>
      </c>
      <c r="CS11" s="69">
        <v>1992638.1</v>
      </c>
      <c r="CT11" s="69"/>
      <c r="CU11" s="69"/>
      <c r="CV11" s="69">
        <v>0</v>
      </c>
      <c r="CW11" s="69">
        <v>4</v>
      </c>
      <c r="CX11" s="69">
        <v>0</v>
      </c>
      <c r="CY11" s="69">
        <v>0</v>
      </c>
      <c r="CZ11" s="69">
        <v>0</v>
      </c>
      <c r="DA11" s="69">
        <v>0</v>
      </c>
      <c r="DG11" t="str">
        <f t="shared" si="1"/>
        <v>CO</v>
      </c>
      <c r="DH11">
        <f>COUNTIF(A1:A194,"06CO")</f>
        <v>7</v>
      </c>
      <c r="DI11" t="s">
        <v>159</v>
      </c>
      <c r="DJ11">
        <f t="shared" si="2"/>
        <v>148</v>
      </c>
      <c r="DK11">
        <f t="shared" si="3"/>
        <v>154</v>
      </c>
    </row>
    <row r="12" spans="1:115">
      <c r="A12" t="str">
        <f t="shared" si="0"/>
        <v>01DO</v>
      </c>
      <c r="B12" s="67" t="s">
        <v>129</v>
      </c>
      <c r="C12" s="67" t="s">
        <v>166</v>
      </c>
      <c r="D12" s="67" t="s">
        <v>167</v>
      </c>
      <c r="E12" s="68">
        <v>43980</v>
      </c>
      <c r="F12" s="185" t="s">
        <v>721</v>
      </c>
      <c r="G12" s="67" t="s">
        <v>722</v>
      </c>
      <c r="H12" s="69">
        <v>1</v>
      </c>
      <c r="I12" s="69">
        <v>5</v>
      </c>
      <c r="J12" s="69">
        <v>1050</v>
      </c>
      <c r="K12" s="69">
        <v>1489</v>
      </c>
      <c r="L12" s="69">
        <v>1488</v>
      </c>
      <c r="M12" s="69">
        <v>1</v>
      </c>
      <c r="N12" s="69">
        <v>0</v>
      </c>
      <c r="O12" s="69">
        <v>0</v>
      </c>
      <c r="P12" s="69">
        <v>365</v>
      </c>
      <c r="Q12" s="80">
        <v>74</v>
      </c>
      <c r="R12" s="80">
        <v>70460520</v>
      </c>
      <c r="S12" s="80">
        <v>150000</v>
      </c>
      <c r="T12" s="80">
        <v>70310520</v>
      </c>
      <c r="U12" s="80">
        <v>71635236</v>
      </c>
      <c r="V12" s="80">
        <v>71638136</v>
      </c>
      <c r="W12" s="80">
        <v>-100000</v>
      </c>
      <c r="X12" s="80">
        <v>0</v>
      </c>
      <c r="Y12" s="80">
        <v>-100000</v>
      </c>
      <c r="Z12" s="80">
        <v>71538136</v>
      </c>
      <c r="AA12" s="80">
        <v>74769243</v>
      </c>
      <c r="AB12" s="80">
        <v>5571562</v>
      </c>
      <c r="AC12" s="69">
        <v>1174716</v>
      </c>
      <c r="AD12" s="69">
        <v>264</v>
      </c>
      <c r="AE12" s="69">
        <v>0</v>
      </c>
      <c r="AF12" s="80">
        <v>0</v>
      </c>
      <c r="AG12" s="80">
        <v>60435</v>
      </c>
      <c r="AH12" s="69">
        <v>0</v>
      </c>
      <c r="AI12" s="69">
        <v>0</v>
      </c>
      <c r="AJ12" s="80">
        <v>74</v>
      </c>
      <c r="AK12" s="80">
        <v>916285</v>
      </c>
      <c r="AL12" s="69">
        <v>0</v>
      </c>
      <c r="AM12" s="69">
        <v>0</v>
      </c>
      <c r="AN12" s="80">
        <v>0</v>
      </c>
      <c r="AO12" s="80">
        <v>0</v>
      </c>
      <c r="AP12" s="69">
        <v>0</v>
      </c>
      <c r="AQ12" s="69">
        <v>0</v>
      </c>
      <c r="AR12" s="80">
        <v>0</v>
      </c>
      <c r="AS12" s="80">
        <v>0</v>
      </c>
      <c r="AT12" s="69">
        <v>0</v>
      </c>
      <c r="AU12" s="69">
        <v>0</v>
      </c>
      <c r="AV12" s="80">
        <v>0</v>
      </c>
      <c r="AW12" s="80">
        <v>0</v>
      </c>
      <c r="AX12" s="69">
        <v>0</v>
      </c>
      <c r="AY12" s="69">
        <v>0</v>
      </c>
      <c r="AZ12" s="80">
        <v>0</v>
      </c>
      <c r="BA12" s="80">
        <v>10297</v>
      </c>
      <c r="BB12" s="69">
        <v>0</v>
      </c>
      <c r="BC12" s="69">
        <v>0</v>
      </c>
      <c r="BD12" s="80">
        <v>0</v>
      </c>
      <c r="BE12" s="80">
        <v>0</v>
      </c>
      <c r="BF12" s="69">
        <v>0</v>
      </c>
      <c r="BG12" s="69">
        <v>0</v>
      </c>
      <c r="BH12" s="80">
        <v>0</v>
      </c>
      <c r="BI12" s="80">
        <v>0</v>
      </c>
      <c r="BJ12" s="69">
        <v>0</v>
      </c>
      <c r="BK12" s="69">
        <v>49</v>
      </c>
      <c r="BL12" s="80">
        <v>0</v>
      </c>
      <c r="BM12" s="80">
        <v>314762</v>
      </c>
      <c r="BN12" s="69">
        <v>0</v>
      </c>
      <c r="BO12" s="69">
        <v>0</v>
      </c>
      <c r="BP12" s="80">
        <v>0</v>
      </c>
      <c r="BQ12" s="80">
        <v>0</v>
      </c>
      <c r="BR12" s="69">
        <v>0</v>
      </c>
      <c r="BS12" s="69">
        <v>0</v>
      </c>
      <c r="BT12" s="80">
        <v>0</v>
      </c>
      <c r="BU12" s="80">
        <v>0</v>
      </c>
      <c r="BV12" s="69">
        <v>0</v>
      </c>
      <c r="BW12" s="69">
        <v>0</v>
      </c>
      <c r="BX12" s="80">
        <v>0</v>
      </c>
      <c r="BY12" s="80">
        <v>0</v>
      </c>
      <c r="BZ12" s="69">
        <v>0</v>
      </c>
      <c r="CA12" s="69">
        <v>49</v>
      </c>
      <c r="CB12" s="80">
        <v>74</v>
      </c>
      <c r="CC12" s="80">
        <v>1301779</v>
      </c>
      <c r="CD12" s="69">
        <v>0</v>
      </c>
      <c r="CE12" s="69" t="s">
        <v>512</v>
      </c>
      <c r="CF12" s="69" t="s">
        <v>513</v>
      </c>
      <c r="CG12" s="69" t="s">
        <v>514</v>
      </c>
      <c r="CH12" s="69" t="s">
        <v>514</v>
      </c>
      <c r="CI12" s="69" t="s">
        <v>514</v>
      </c>
      <c r="CJ12" s="68" t="s">
        <v>514</v>
      </c>
      <c r="CK12" s="68">
        <v>45950</v>
      </c>
      <c r="CL12" s="185" t="s">
        <v>727</v>
      </c>
      <c r="CM12" s="67" t="s">
        <v>724</v>
      </c>
      <c r="CN12" s="67" t="s">
        <v>168</v>
      </c>
      <c r="CO12" s="68">
        <v>45547</v>
      </c>
      <c r="CP12" s="185" t="s">
        <v>723</v>
      </c>
      <c r="CQ12" s="67" t="s">
        <v>730</v>
      </c>
      <c r="CR12" s="67" t="s">
        <v>199</v>
      </c>
      <c r="CS12" s="69">
        <v>57230747.75</v>
      </c>
      <c r="CT12" s="69" t="s">
        <v>515</v>
      </c>
      <c r="CU12" s="69" t="s">
        <v>516</v>
      </c>
      <c r="CV12" s="69">
        <v>0</v>
      </c>
      <c r="CW12" s="69">
        <v>101</v>
      </c>
      <c r="CX12" s="69">
        <v>0</v>
      </c>
      <c r="CY12" s="69">
        <v>0</v>
      </c>
      <c r="CZ12" s="69">
        <v>0</v>
      </c>
      <c r="DA12" s="69">
        <v>0</v>
      </c>
      <c r="DG12" t="str">
        <f t="shared" si="1"/>
        <v>DO</v>
      </c>
      <c r="DH12">
        <f>COUNTIF(A1:A194,"06DO")</f>
        <v>4</v>
      </c>
      <c r="DI12" t="s">
        <v>160</v>
      </c>
      <c r="DJ12">
        <f t="shared" si="2"/>
        <v>155</v>
      </c>
      <c r="DK12">
        <f t="shared" si="3"/>
        <v>158</v>
      </c>
    </row>
    <row r="13" spans="1:115">
      <c r="A13" t="str">
        <f t="shared" si="0"/>
        <v>01DO</v>
      </c>
      <c r="B13" s="67" t="s">
        <v>129</v>
      </c>
      <c r="C13" s="67" t="s">
        <v>169</v>
      </c>
      <c r="D13" s="67" t="s">
        <v>170</v>
      </c>
      <c r="E13" s="68">
        <v>45232</v>
      </c>
      <c r="F13" s="185" t="s">
        <v>727</v>
      </c>
      <c r="G13" s="67" t="s">
        <v>725</v>
      </c>
      <c r="H13" s="69">
        <v>2</v>
      </c>
      <c r="I13" s="69">
        <v>3</v>
      </c>
      <c r="J13" s="69">
        <v>350</v>
      </c>
      <c r="K13" s="69">
        <v>424</v>
      </c>
      <c r="L13" s="69">
        <v>375</v>
      </c>
      <c r="M13" s="69">
        <v>49</v>
      </c>
      <c r="N13" s="69">
        <v>0</v>
      </c>
      <c r="O13" s="69">
        <v>0</v>
      </c>
      <c r="P13" s="69">
        <v>74</v>
      </c>
      <c r="Q13" s="80">
        <v>0</v>
      </c>
      <c r="R13" s="80">
        <v>6226258</v>
      </c>
      <c r="S13" s="80">
        <v>61298</v>
      </c>
      <c r="T13" s="80">
        <v>6164960</v>
      </c>
      <c r="U13" s="80">
        <v>6296806</v>
      </c>
      <c r="V13" s="80">
        <v>6274547</v>
      </c>
      <c r="W13" s="80">
        <v>0</v>
      </c>
      <c r="X13" s="80">
        <v>0</v>
      </c>
      <c r="Y13" s="80">
        <v>0</v>
      </c>
      <c r="Z13" s="80">
        <v>6274547</v>
      </c>
      <c r="AA13" s="80">
        <v>6215664</v>
      </c>
      <c r="AB13" s="80">
        <v>-10506</v>
      </c>
      <c r="AC13" s="69">
        <v>70548</v>
      </c>
      <c r="AD13" s="69">
        <v>51</v>
      </c>
      <c r="AE13" s="69">
        <v>0</v>
      </c>
      <c r="AF13" s="80">
        <v>0</v>
      </c>
      <c r="AG13" s="80">
        <v>45061</v>
      </c>
      <c r="AH13" s="69">
        <v>0</v>
      </c>
      <c r="AI13" s="69">
        <v>0</v>
      </c>
      <c r="AJ13" s="80">
        <v>0</v>
      </c>
      <c r="AK13" s="80">
        <v>3702</v>
      </c>
      <c r="AL13" s="69">
        <v>0</v>
      </c>
      <c r="AM13" s="69">
        <v>0</v>
      </c>
      <c r="AN13" s="80">
        <v>0</v>
      </c>
      <c r="AO13" s="80">
        <v>0</v>
      </c>
      <c r="AP13" s="69">
        <v>0</v>
      </c>
      <c r="AQ13" s="69">
        <v>0</v>
      </c>
      <c r="AR13" s="80">
        <v>0</v>
      </c>
      <c r="AS13" s="80">
        <v>0</v>
      </c>
      <c r="AT13" s="69">
        <v>0</v>
      </c>
      <c r="AU13" s="69">
        <v>0</v>
      </c>
      <c r="AV13" s="80">
        <v>0</v>
      </c>
      <c r="AW13" s="80">
        <v>0</v>
      </c>
      <c r="AX13" s="69">
        <v>0</v>
      </c>
      <c r="AY13" s="69">
        <v>0</v>
      </c>
      <c r="AZ13" s="80">
        <v>0</v>
      </c>
      <c r="BA13" s="80">
        <v>0</v>
      </c>
      <c r="BB13" s="69">
        <v>0</v>
      </c>
      <c r="BC13" s="69">
        <v>0</v>
      </c>
      <c r="BD13" s="80">
        <v>0</v>
      </c>
      <c r="BE13" s="80">
        <v>0</v>
      </c>
      <c r="BF13" s="69">
        <v>0</v>
      </c>
      <c r="BG13" s="69">
        <v>0</v>
      </c>
      <c r="BH13" s="80">
        <v>0</v>
      </c>
      <c r="BI13" s="80">
        <v>0</v>
      </c>
      <c r="BJ13" s="69">
        <v>0</v>
      </c>
      <c r="BK13" s="69">
        <v>0</v>
      </c>
      <c r="BL13" s="80">
        <v>0</v>
      </c>
      <c r="BM13" s="80">
        <v>0</v>
      </c>
      <c r="BN13" s="69">
        <v>0</v>
      </c>
      <c r="BO13" s="69">
        <v>0</v>
      </c>
      <c r="BP13" s="80">
        <v>0</v>
      </c>
      <c r="BQ13" s="80">
        <v>0</v>
      </c>
      <c r="BR13" s="69">
        <v>0</v>
      </c>
      <c r="BS13" s="69">
        <v>0</v>
      </c>
      <c r="BT13" s="80">
        <v>0</v>
      </c>
      <c r="BU13" s="80">
        <v>0</v>
      </c>
      <c r="BV13" s="69">
        <v>0</v>
      </c>
      <c r="BW13" s="69">
        <v>0</v>
      </c>
      <c r="BX13" s="80">
        <v>0</v>
      </c>
      <c r="BY13" s="80">
        <v>0</v>
      </c>
      <c r="BZ13" s="69">
        <v>0</v>
      </c>
      <c r="CA13" s="69">
        <v>0</v>
      </c>
      <c r="CB13" s="80">
        <v>0</v>
      </c>
      <c r="CC13" s="80">
        <v>48763</v>
      </c>
      <c r="CD13" s="69">
        <v>0</v>
      </c>
      <c r="CE13" s="69" t="s">
        <v>517</v>
      </c>
      <c r="CF13" s="69" t="s">
        <v>518</v>
      </c>
      <c r="CG13" s="69" t="s">
        <v>514</v>
      </c>
      <c r="CH13" s="69" t="s">
        <v>514</v>
      </c>
      <c r="CI13" s="69" t="s">
        <v>514</v>
      </c>
      <c r="CJ13" s="68" t="s">
        <v>514</v>
      </c>
      <c r="CK13" s="68">
        <v>45884</v>
      </c>
      <c r="CL13" s="185" t="s">
        <v>723</v>
      </c>
      <c r="CM13" s="67" t="s">
        <v>724</v>
      </c>
      <c r="CN13" s="67" t="s">
        <v>168</v>
      </c>
      <c r="CO13" s="68">
        <v>45793</v>
      </c>
      <c r="CP13" s="185" t="s">
        <v>721</v>
      </c>
      <c r="CQ13" s="67" t="s">
        <v>730</v>
      </c>
      <c r="CR13" s="67" t="s">
        <v>190</v>
      </c>
      <c r="CS13" s="69">
        <v>7418503.7800000003</v>
      </c>
      <c r="CT13" s="69"/>
      <c r="CU13" s="69"/>
      <c r="CV13" s="69">
        <v>0</v>
      </c>
      <c r="CW13" s="69">
        <v>23</v>
      </c>
      <c r="CX13" s="69">
        <v>0</v>
      </c>
      <c r="CY13" s="69">
        <v>0</v>
      </c>
      <c r="CZ13" s="69">
        <v>0</v>
      </c>
      <c r="DA13" s="69">
        <v>0</v>
      </c>
      <c r="DG13" t="str">
        <f t="shared" si="1"/>
        <v>DO</v>
      </c>
      <c r="DH13">
        <f>COUNTIF(A1:A194,"07CO")</f>
        <v>13</v>
      </c>
      <c r="DI13" t="s">
        <v>161</v>
      </c>
      <c r="DJ13">
        <f t="shared" si="2"/>
        <v>159</v>
      </c>
      <c r="DK13">
        <f t="shared" si="3"/>
        <v>171</v>
      </c>
    </row>
    <row r="14" spans="1:115">
      <c r="A14" t="str">
        <f t="shared" si="0"/>
        <v>01DO</v>
      </c>
      <c r="B14" s="67" t="s">
        <v>129</v>
      </c>
      <c r="C14" s="67" t="s">
        <v>171</v>
      </c>
      <c r="D14" s="67" t="s">
        <v>172</v>
      </c>
      <c r="E14" s="68">
        <v>44973</v>
      </c>
      <c r="F14" s="185" t="s">
        <v>729</v>
      </c>
      <c r="G14" s="67" t="s">
        <v>728</v>
      </c>
      <c r="H14" s="69">
        <v>1</v>
      </c>
      <c r="I14" s="69">
        <v>5</v>
      </c>
      <c r="J14" s="69">
        <v>300</v>
      </c>
      <c r="K14" s="69">
        <v>551</v>
      </c>
      <c r="L14" s="69">
        <v>561</v>
      </c>
      <c r="M14" s="69">
        <v>-10</v>
      </c>
      <c r="N14" s="69">
        <v>10</v>
      </c>
      <c r="O14" s="69">
        <v>0</v>
      </c>
      <c r="P14" s="69">
        <v>205</v>
      </c>
      <c r="Q14" s="80">
        <v>46</v>
      </c>
      <c r="R14" s="80">
        <v>14609258</v>
      </c>
      <c r="S14" s="80">
        <v>150000</v>
      </c>
      <c r="T14" s="80">
        <v>14459258</v>
      </c>
      <c r="U14" s="80">
        <v>14044029</v>
      </c>
      <c r="V14" s="80">
        <v>14088333</v>
      </c>
      <c r="W14" s="80">
        <v>-3245</v>
      </c>
      <c r="X14" s="80">
        <v>0</v>
      </c>
      <c r="Y14" s="80">
        <v>-3245</v>
      </c>
      <c r="Z14" s="80">
        <v>14085087</v>
      </c>
      <c r="AA14" s="80">
        <v>13929541</v>
      </c>
      <c r="AB14" s="80">
        <v>-126080</v>
      </c>
      <c r="AC14" s="69">
        <v>-565229</v>
      </c>
      <c r="AD14" s="69">
        <v>188</v>
      </c>
      <c r="AE14" s="69">
        <v>0</v>
      </c>
      <c r="AF14" s="80">
        <v>0</v>
      </c>
      <c r="AG14" s="80">
        <v>-627778</v>
      </c>
      <c r="AH14" s="69">
        <v>0</v>
      </c>
      <c r="AI14" s="69">
        <v>0</v>
      </c>
      <c r="AJ14" s="80">
        <v>21</v>
      </c>
      <c r="AK14" s="80">
        <v>85849</v>
      </c>
      <c r="AL14" s="69">
        <v>0</v>
      </c>
      <c r="AM14" s="69">
        <v>0</v>
      </c>
      <c r="AN14" s="80">
        <v>0</v>
      </c>
      <c r="AO14" s="80">
        <v>0</v>
      </c>
      <c r="AP14" s="69">
        <v>0</v>
      </c>
      <c r="AQ14" s="69">
        <v>0</v>
      </c>
      <c r="AR14" s="80">
        <v>0</v>
      </c>
      <c r="AS14" s="80">
        <v>0</v>
      </c>
      <c r="AT14" s="69">
        <v>0</v>
      </c>
      <c r="AU14" s="69">
        <v>0</v>
      </c>
      <c r="AV14" s="80">
        <v>0</v>
      </c>
      <c r="AW14" s="80">
        <v>0</v>
      </c>
      <c r="AX14" s="69">
        <v>0</v>
      </c>
      <c r="AY14" s="69">
        <v>0</v>
      </c>
      <c r="AZ14" s="80">
        <v>0</v>
      </c>
      <c r="BA14" s="80">
        <v>0</v>
      </c>
      <c r="BB14" s="69">
        <v>0</v>
      </c>
      <c r="BC14" s="69">
        <v>0</v>
      </c>
      <c r="BD14" s="80">
        <v>0</v>
      </c>
      <c r="BE14" s="80">
        <v>0</v>
      </c>
      <c r="BF14" s="69">
        <v>0</v>
      </c>
      <c r="BG14" s="69">
        <v>0</v>
      </c>
      <c r="BH14" s="80">
        <v>0</v>
      </c>
      <c r="BI14" s="80">
        <v>0</v>
      </c>
      <c r="BJ14" s="69">
        <v>0</v>
      </c>
      <c r="BK14" s="69">
        <v>0</v>
      </c>
      <c r="BL14" s="80">
        <v>0</v>
      </c>
      <c r="BM14" s="80">
        <v>0</v>
      </c>
      <c r="BN14" s="69">
        <v>0</v>
      </c>
      <c r="BO14" s="69">
        <v>0</v>
      </c>
      <c r="BP14" s="80">
        <v>0</v>
      </c>
      <c r="BQ14" s="80">
        <v>0</v>
      </c>
      <c r="BR14" s="69">
        <v>0</v>
      </c>
      <c r="BS14" s="69">
        <v>0</v>
      </c>
      <c r="BT14" s="80">
        <v>0</v>
      </c>
      <c r="BU14" s="80">
        <v>0</v>
      </c>
      <c r="BV14" s="69">
        <v>0</v>
      </c>
      <c r="BW14" s="69">
        <v>0</v>
      </c>
      <c r="BX14" s="80">
        <v>0</v>
      </c>
      <c r="BY14" s="80">
        <v>0</v>
      </c>
      <c r="BZ14" s="69">
        <v>0</v>
      </c>
      <c r="CA14" s="69">
        <v>0</v>
      </c>
      <c r="CB14" s="80">
        <v>21</v>
      </c>
      <c r="CC14" s="80">
        <v>-541929</v>
      </c>
      <c r="CD14" s="69">
        <v>0</v>
      </c>
      <c r="CE14" s="69" t="s">
        <v>519</v>
      </c>
      <c r="CF14" s="69" t="s">
        <v>520</v>
      </c>
      <c r="CG14" s="69" t="s">
        <v>514</v>
      </c>
      <c r="CH14" s="69" t="s">
        <v>514</v>
      </c>
      <c r="CI14" s="69" t="s">
        <v>514</v>
      </c>
      <c r="CJ14" s="68" t="s">
        <v>514</v>
      </c>
      <c r="CK14" s="68">
        <v>45888</v>
      </c>
      <c r="CL14" s="185" t="s">
        <v>723</v>
      </c>
      <c r="CM14" s="67" t="s">
        <v>724</v>
      </c>
      <c r="CN14" s="67" t="s">
        <v>168</v>
      </c>
      <c r="CO14" s="68">
        <v>45765</v>
      </c>
      <c r="CP14" s="185" t="s">
        <v>721</v>
      </c>
      <c r="CQ14" s="67" t="s">
        <v>730</v>
      </c>
      <c r="CR14" s="67" t="s">
        <v>190</v>
      </c>
      <c r="CS14" s="69">
        <v>14926349.939999999</v>
      </c>
      <c r="CT14" s="69"/>
      <c r="CU14" s="69"/>
      <c r="CV14" s="69">
        <v>21</v>
      </c>
      <c r="CW14" s="69">
        <v>42</v>
      </c>
      <c r="CX14" s="69">
        <v>0</v>
      </c>
      <c r="CY14" s="69">
        <v>0</v>
      </c>
      <c r="CZ14" s="69">
        <v>0</v>
      </c>
      <c r="DA14" s="69">
        <v>0</v>
      </c>
      <c r="DG14" t="str">
        <f t="shared" si="1"/>
        <v>DO</v>
      </c>
      <c r="DH14">
        <f>COUNTIF(A1:A194,"07DO")</f>
        <v>12</v>
      </c>
      <c r="DI14" t="s">
        <v>162</v>
      </c>
      <c r="DJ14">
        <f t="shared" si="2"/>
        <v>172</v>
      </c>
      <c r="DK14">
        <f t="shared" si="3"/>
        <v>183</v>
      </c>
    </row>
    <row r="15" spans="1:115">
      <c r="A15" t="str">
        <f t="shared" si="0"/>
        <v>01DO</v>
      </c>
      <c r="B15" s="67" t="s">
        <v>129</v>
      </c>
      <c r="C15" s="67" t="s">
        <v>173</v>
      </c>
      <c r="D15" s="67" t="s">
        <v>174</v>
      </c>
      <c r="E15" s="68">
        <v>45554</v>
      </c>
      <c r="F15" s="185" t="s">
        <v>723</v>
      </c>
      <c r="G15" s="67" t="s">
        <v>730</v>
      </c>
      <c r="H15" s="69">
        <v>1</v>
      </c>
      <c r="I15" s="69">
        <v>1</v>
      </c>
      <c r="J15" s="69">
        <v>150</v>
      </c>
      <c r="K15" s="69">
        <v>195</v>
      </c>
      <c r="L15" s="69">
        <v>194</v>
      </c>
      <c r="M15" s="69">
        <v>1</v>
      </c>
      <c r="N15" s="69">
        <v>0</v>
      </c>
      <c r="O15" s="69">
        <v>0</v>
      </c>
      <c r="P15" s="69">
        <v>45</v>
      </c>
      <c r="Q15" s="80">
        <v>0</v>
      </c>
      <c r="R15" s="80">
        <v>5289078</v>
      </c>
      <c r="S15" s="80">
        <v>65023</v>
      </c>
      <c r="T15" s="80">
        <v>5224055</v>
      </c>
      <c r="U15" s="80">
        <v>5392842</v>
      </c>
      <c r="V15" s="80">
        <v>5545592</v>
      </c>
      <c r="W15" s="80">
        <v>0</v>
      </c>
      <c r="X15" s="80">
        <v>0</v>
      </c>
      <c r="Y15" s="80">
        <v>0</v>
      </c>
      <c r="Z15" s="80">
        <v>5545592</v>
      </c>
      <c r="AA15" s="80">
        <v>5545735</v>
      </c>
      <c r="AB15" s="80">
        <v>143</v>
      </c>
      <c r="AC15" s="69">
        <v>103763</v>
      </c>
      <c r="AD15" s="69">
        <v>8</v>
      </c>
      <c r="AE15" s="69">
        <v>0</v>
      </c>
      <c r="AF15" s="80">
        <v>0</v>
      </c>
      <c r="AG15" s="80">
        <v>103763</v>
      </c>
      <c r="AH15" s="69">
        <v>0</v>
      </c>
      <c r="AI15" s="69">
        <v>3</v>
      </c>
      <c r="AJ15" s="80">
        <v>0</v>
      </c>
      <c r="AK15" s="80">
        <v>0</v>
      </c>
      <c r="AL15" s="69">
        <v>0</v>
      </c>
      <c r="AM15" s="69">
        <v>0</v>
      </c>
      <c r="AN15" s="80">
        <v>0</v>
      </c>
      <c r="AO15" s="80">
        <v>0</v>
      </c>
      <c r="AP15" s="69">
        <v>0</v>
      </c>
      <c r="AQ15" s="69">
        <v>0</v>
      </c>
      <c r="AR15" s="80">
        <v>0</v>
      </c>
      <c r="AS15" s="80">
        <v>0</v>
      </c>
      <c r="AT15" s="69">
        <v>0</v>
      </c>
      <c r="AU15" s="69">
        <v>0</v>
      </c>
      <c r="AV15" s="80">
        <v>0</v>
      </c>
      <c r="AW15" s="80">
        <v>0</v>
      </c>
      <c r="AX15" s="69">
        <v>0</v>
      </c>
      <c r="AY15" s="69">
        <v>0</v>
      </c>
      <c r="AZ15" s="80">
        <v>0</v>
      </c>
      <c r="BA15" s="80">
        <v>0</v>
      </c>
      <c r="BB15" s="69">
        <v>0</v>
      </c>
      <c r="BC15" s="69">
        <v>15</v>
      </c>
      <c r="BD15" s="80">
        <v>0</v>
      </c>
      <c r="BE15" s="80">
        <v>0</v>
      </c>
      <c r="BF15" s="69">
        <v>0</v>
      </c>
      <c r="BG15" s="69">
        <v>0</v>
      </c>
      <c r="BH15" s="80">
        <v>0</v>
      </c>
      <c r="BI15" s="80">
        <v>0</v>
      </c>
      <c r="BJ15" s="69">
        <v>0</v>
      </c>
      <c r="BK15" s="69">
        <v>0</v>
      </c>
      <c r="BL15" s="80">
        <v>0</v>
      </c>
      <c r="BM15" s="80">
        <v>0</v>
      </c>
      <c r="BN15" s="69">
        <v>0</v>
      </c>
      <c r="BO15" s="69">
        <v>0</v>
      </c>
      <c r="BP15" s="80">
        <v>0</v>
      </c>
      <c r="BQ15" s="80">
        <v>0</v>
      </c>
      <c r="BR15" s="69">
        <v>0</v>
      </c>
      <c r="BS15" s="69">
        <v>0</v>
      </c>
      <c r="BT15" s="80">
        <v>0</v>
      </c>
      <c r="BU15" s="80">
        <v>0</v>
      </c>
      <c r="BV15" s="69">
        <v>0</v>
      </c>
      <c r="BW15" s="69">
        <v>0</v>
      </c>
      <c r="BX15" s="80">
        <v>0</v>
      </c>
      <c r="BY15" s="80">
        <v>0</v>
      </c>
      <c r="BZ15" s="69">
        <v>0</v>
      </c>
      <c r="CA15" s="69">
        <v>18</v>
      </c>
      <c r="CB15" s="80">
        <v>0</v>
      </c>
      <c r="CC15" s="80">
        <v>103763</v>
      </c>
      <c r="CD15" s="69">
        <v>0</v>
      </c>
      <c r="CE15" s="69" t="s">
        <v>519</v>
      </c>
      <c r="CF15" s="69" t="s">
        <v>520</v>
      </c>
      <c r="CG15" s="69" t="s">
        <v>514</v>
      </c>
      <c r="CH15" s="69" t="s">
        <v>514</v>
      </c>
      <c r="CI15" s="69" t="s">
        <v>514</v>
      </c>
      <c r="CJ15" s="68" t="s">
        <v>514</v>
      </c>
      <c r="CK15" s="68">
        <v>45894</v>
      </c>
      <c r="CL15" s="185" t="s">
        <v>723</v>
      </c>
      <c r="CM15" s="67" t="s">
        <v>724</v>
      </c>
      <c r="CN15" s="67" t="s">
        <v>168</v>
      </c>
      <c r="CO15" s="68">
        <v>45815</v>
      </c>
      <c r="CP15" s="185" t="s">
        <v>721</v>
      </c>
      <c r="CQ15" s="67" t="s">
        <v>730</v>
      </c>
      <c r="CR15" s="67" t="s">
        <v>192</v>
      </c>
      <c r="CS15" s="69">
        <v>5760651.9299999997</v>
      </c>
      <c r="CT15" s="69"/>
      <c r="CU15" s="69"/>
      <c r="CV15" s="69">
        <v>0</v>
      </c>
      <c r="CW15" s="69">
        <v>19</v>
      </c>
      <c r="CX15" s="69">
        <v>0</v>
      </c>
      <c r="CY15" s="69">
        <v>0</v>
      </c>
      <c r="CZ15" s="69">
        <v>0</v>
      </c>
      <c r="DA15" s="69">
        <v>0</v>
      </c>
      <c r="DG15" t="str">
        <f t="shared" si="1"/>
        <v>DO</v>
      </c>
      <c r="DH15">
        <f>COUNTIF(A1:A194,"08CO")</f>
        <v>0</v>
      </c>
      <c r="DI15" t="s">
        <v>163</v>
      </c>
      <c r="DJ15">
        <f t="shared" si="2"/>
        <v>184</v>
      </c>
      <c r="DK15">
        <f t="shared" si="3"/>
        <v>183</v>
      </c>
    </row>
    <row r="16" spans="1:115">
      <c r="A16" t="str">
        <f t="shared" si="0"/>
        <v>01DO</v>
      </c>
      <c r="B16" s="67" t="s">
        <v>129</v>
      </c>
      <c r="C16" s="67" t="s">
        <v>175</v>
      </c>
      <c r="D16" s="67" t="s">
        <v>176</v>
      </c>
      <c r="E16" s="68">
        <v>45127</v>
      </c>
      <c r="F16" s="185" t="s">
        <v>723</v>
      </c>
      <c r="G16" s="67" t="s">
        <v>725</v>
      </c>
      <c r="H16" s="69">
        <v>1</v>
      </c>
      <c r="I16" s="69">
        <v>3</v>
      </c>
      <c r="J16" s="69">
        <v>180</v>
      </c>
      <c r="K16" s="69">
        <v>227</v>
      </c>
      <c r="L16" s="69">
        <v>220</v>
      </c>
      <c r="M16" s="69">
        <v>7</v>
      </c>
      <c r="N16" s="69">
        <v>0</v>
      </c>
      <c r="O16" s="69">
        <v>0</v>
      </c>
      <c r="P16" s="69">
        <v>47</v>
      </c>
      <c r="Q16" s="80">
        <v>0</v>
      </c>
      <c r="R16" s="80">
        <v>5142423</v>
      </c>
      <c r="S16" s="80">
        <v>50000</v>
      </c>
      <c r="T16" s="80">
        <v>5092423</v>
      </c>
      <c r="U16" s="80">
        <v>5047658</v>
      </c>
      <c r="V16" s="80">
        <v>5138834</v>
      </c>
      <c r="W16" s="80">
        <v>0</v>
      </c>
      <c r="X16" s="80">
        <v>0</v>
      </c>
      <c r="Y16" s="80">
        <v>0</v>
      </c>
      <c r="Z16" s="80">
        <v>5138834</v>
      </c>
      <c r="AA16" s="80">
        <v>5099867</v>
      </c>
      <c r="AB16" s="80">
        <v>-1029</v>
      </c>
      <c r="AC16" s="69">
        <v>-94765</v>
      </c>
      <c r="AD16" s="69">
        <v>25</v>
      </c>
      <c r="AE16" s="69">
        <v>0</v>
      </c>
      <c r="AF16" s="80">
        <v>0</v>
      </c>
      <c r="AG16" s="80">
        <v>44761</v>
      </c>
      <c r="AH16" s="69">
        <v>0</v>
      </c>
      <c r="AI16" s="69">
        <v>0</v>
      </c>
      <c r="AJ16" s="80">
        <v>0</v>
      </c>
      <c r="AK16" s="80">
        <v>0</v>
      </c>
      <c r="AL16" s="69">
        <v>0</v>
      </c>
      <c r="AM16" s="69">
        <v>0</v>
      </c>
      <c r="AN16" s="80">
        <v>0</v>
      </c>
      <c r="AO16" s="80">
        <v>0</v>
      </c>
      <c r="AP16" s="69">
        <v>0</v>
      </c>
      <c r="AQ16" s="69">
        <v>0</v>
      </c>
      <c r="AR16" s="80">
        <v>0</v>
      </c>
      <c r="AS16" s="80">
        <v>0</v>
      </c>
      <c r="AT16" s="69">
        <v>0</v>
      </c>
      <c r="AU16" s="69">
        <v>0</v>
      </c>
      <c r="AV16" s="80">
        <v>0</v>
      </c>
      <c r="AW16" s="80">
        <v>0</v>
      </c>
      <c r="AX16" s="69">
        <v>0</v>
      </c>
      <c r="AY16" s="69">
        <v>0</v>
      </c>
      <c r="AZ16" s="80">
        <v>0</v>
      </c>
      <c r="BA16" s="80">
        <v>0</v>
      </c>
      <c r="BB16" s="69">
        <v>0</v>
      </c>
      <c r="BC16" s="69">
        <v>0</v>
      </c>
      <c r="BD16" s="80">
        <v>0</v>
      </c>
      <c r="BE16" s="80">
        <v>0</v>
      </c>
      <c r="BF16" s="69">
        <v>0</v>
      </c>
      <c r="BG16" s="69">
        <v>0</v>
      </c>
      <c r="BH16" s="80">
        <v>0</v>
      </c>
      <c r="BI16" s="80">
        <v>0</v>
      </c>
      <c r="BJ16" s="69">
        <v>0</v>
      </c>
      <c r="BK16" s="69">
        <v>0</v>
      </c>
      <c r="BL16" s="80">
        <v>0</v>
      </c>
      <c r="BM16" s="80">
        <v>0</v>
      </c>
      <c r="BN16" s="69">
        <v>0</v>
      </c>
      <c r="BO16" s="69">
        <v>0</v>
      </c>
      <c r="BP16" s="80">
        <v>0</v>
      </c>
      <c r="BQ16" s="80">
        <v>0</v>
      </c>
      <c r="BR16" s="69">
        <v>0</v>
      </c>
      <c r="BS16" s="69">
        <v>0</v>
      </c>
      <c r="BT16" s="80">
        <v>0</v>
      </c>
      <c r="BU16" s="80">
        <v>0</v>
      </c>
      <c r="BV16" s="69">
        <v>0</v>
      </c>
      <c r="BW16" s="69">
        <v>0</v>
      </c>
      <c r="BX16" s="80">
        <v>0</v>
      </c>
      <c r="BY16" s="80">
        <v>0</v>
      </c>
      <c r="BZ16" s="69">
        <v>0</v>
      </c>
      <c r="CA16" s="69">
        <v>0</v>
      </c>
      <c r="CB16" s="80">
        <v>0</v>
      </c>
      <c r="CC16" s="80">
        <v>-87943</v>
      </c>
      <c r="CD16" s="69">
        <v>0</v>
      </c>
      <c r="CE16" s="69" t="s">
        <v>519</v>
      </c>
      <c r="CF16" s="69" t="s">
        <v>520</v>
      </c>
      <c r="CG16" s="69" t="s">
        <v>514</v>
      </c>
      <c r="CH16" s="69" t="s">
        <v>514</v>
      </c>
      <c r="CI16" s="69" t="s">
        <v>514</v>
      </c>
      <c r="CJ16" s="68" t="s">
        <v>514</v>
      </c>
      <c r="CK16" s="68">
        <v>45839</v>
      </c>
      <c r="CL16" s="185" t="s">
        <v>723</v>
      </c>
      <c r="CM16" s="67" t="s">
        <v>724</v>
      </c>
      <c r="CN16" s="67" t="s">
        <v>168</v>
      </c>
      <c r="CO16" s="68">
        <v>45721</v>
      </c>
      <c r="CP16" s="185" t="s">
        <v>729</v>
      </c>
      <c r="CQ16" s="67" t="s">
        <v>730</v>
      </c>
      <c r="CR16" s="67" t="s">
        <v>192</v>
      </c>
      <c r="CS16" s="69">
        <v>4496918.22</v>
      </c>
      <c r="CT16" s="69"/>
      <c r="CU16" s="69"/>
      <c r="CV16" s="69">
        <v>0</v>
      </c>
      <c r="CW16" s="69">
        <v>22</v>
      </c>
      <c r="CX16" s="69">
        <v>0</v>
      </c>
      <c r="CY16" s="69">
        <v>0</v>
      </c>
      <c r="CZ16" s="69">
        <v>-132703</v>
      </c>
      <c r="DA16" s="69">
        <v>0</v>
      </c>
      <c r="DG16" t="str">
        <f t="shared" si="1"/>
        <v>DO</v>
      </c>
      <c r="DH16">
        <f>COUNTIF(A1:A194,"08DO")</f>
        <v>11</v>
      </c>
      <c r="DI16" t="s">
        <v>164</v>
      </c>
      <c r="DJ16">
        <f t="shared" si="2"/>
        <v>184</v>
      </c>
      <c r="DK16">
        <f t="shared" si="3"/>
        <v>194</v>
      </c>
    </row>
    <row r="17" spans="1:113">
      <c r="A17" t="str">
        <f t="shared" si="0"/>
        <v>01DO</v>
      </c>
      <c r="B17" s="67" t="s">
        <v>129</v>
      </c>
      <c r="C17" s="67" t="s">
        <v>177</v>
      </c>
      <c r="D17" s="67" t="s">
        <v>178</v>
      </c>
      <c r="E17" s="68">
        <v>45127</v>
      </c>
      <c r="F17" s="185" t="s">
        <v>723</v>
      </c>
      <c r="G17" s="67" t="s">
        <v>725</v>
      </c>
      <c r="H17" s="69">
        <v>1</v>
      </c>
      <c r="I17" s="69">
        <v>1</v>
      </c>
      <c r="J17" s="69">
        <v>225</v>
      </c>
      <c r="K17" s="69">
        <v>278</v>
      </c>
      <c r="L17" s="69">
        <v>278</v>
      </c>
      <c r="M17" s="69">
        <v>0</v>
      </c>
      <c r="N17" s="69">
        <v>0</v>
      </c>
      <c r="O17" s="69">
        <v>0</v>
      </c>
      <c r="P17" s="69">
        <v>53</v>
      </c>
      <c r="Q17" s="80">
        <v>0</v>
      </c>
      <c r="R17" s="80">
        <v>5558710</v>
      </c>
      <c r="S17" s="80">
        <v>57494</v>
      </c>
      <c r="T17" s="80">
        <v>5501216</v>
      </c>
      <c r="U17" s="80">
        <v>5552034</v>
      </c>
      <c r="V17" s="80">
        <v>5723019</v>
      </c>
      <c r="W17" s="80">
        <v>0</v>
      </c>
      <c r="X17" s="80">
        <v>0</v>
      </c>
      <c r="Y17" s="80">
        <v>0</v>
      </c>
      <c r="Z17" s="80">
        <v>5723019</v>
      </c>
      <c r="AA17" s="80">
        <v>5723218</v>
      </c>
      <c r="AB17" s="80">
        <v>199</v>
      </c>
      <c r="AC17" s="69">
        <v>-6676</v>
      </c>
      <c r="AD17" s="69">
        <v>44</v>
      </c>
      <c r="AE17" s="69">
        <v>0</v>
      </c>
      <c r="AF17" s="80">
        <v>0</v>
      </c>
      <c r="AG17" s="80">
        <v>0</v>
      </c>
      <c r="AH17" s="69">
        <v>0</v>
      </c>
      <c r="AI17" s="69">
        <v>0</v>
      </c>
      <c r="AJ17" s="80">
        <v>0</v>
      </c>
      <c r="AK17" s="80">
        <v>-6676</v>
      </c>
      <c r="AL17" s="69">
        <v>0</v>
      </c>
      <c r="AM17" s="69">
        <v>0</v>
      </c>
      <c r="AN17" s="80">
        <v>0</v>
      </c>
      <c r="AO17" s="80">
        <v>0</v>
      </c>
      <c r="AP17" s="69">
        <v>0</v>
      </c>
      <c r="AQ17" s="69">
        <v>0</v>
      </c>
      <c r="AR17" s="80">
        <v>0</v>
      </c>
      <c r="AS17" s="80">
        <v>0</v>
      </c>
      <c r="AT17" s="69">
        <v>0</v>
      </c>
      <c r="AU17" s="69">
        <v>0</v>
      </c>
      <c r="AV17" s="80">
        <v>0</v>
      </c>
      <c r="AW17" s="80">
        <v>0</v>
      </c>
      <c r="AX17" s="69">
        <v>0</v>
      </c>
      <c r="AY17" s="69">
        <v>0</v>
      </c>
      <c r="AZ17" s="80">
        <v>0</v>
      </c>
      <c r="BA17" s="80">
        <v>0</v>
      </c>
      <c r="BB17" s="69">
        <v>0</v>
      </c>
      <c r="BC17" s="69">
        <v>0</v>
      </c>
      <c r="BD17" s="80">
        <v>0</v>
      </c>
      <c r="BE17" s="80">
        <v>1803</v>
      </c>
      <c r="BF17" s="69">
        <v>0</v>
      </c>
      <c r="BG17" s="69">
        <v>0</v>
      </c>
      <c r="BH17" s="80">
        <v>0</v>
      </c>
      <c r="BI17" s="80">
        <v>0</v>
      </c>
      <c r="BJ17" s="69">
        <v>0</v>
      </c>
      <c r="BK17" s="69">
        <v>0</v>
      </c>
      <c r="BL17" s="80">
        <v>0</v>
      </c>
      <c r="BM17" s="80">
        <v>0</v>
      </c>
      <c r="BN17" s="69">
        <v>0</v>
      </c>
      <c r="BO17" s="69">
        <v>0</v>
      </c>
      <c r="BP17" s="80">
        <v>0</v>
      </c>
      <c r="BQ17" s="80">
        <v>0</v>
      </c>
      <c r="BR17" s="69">
        <v>0</v>
      </c>
      <c r="BS17" s="69">
        <v>0</v>
      </c>
      <c r="BT17" s="80">
        <v>0</v>
      </c>
      <c r="BU17" s="80">
        <v>0</v>
      </c>
      <c r="BV17" s="69">
        <v>0</v>
      </c>
      <c r="BW17" s="69">
        <v>0</v>
      </c>
      <c r="BX17" s="80">
        <v>0</v>
      </c>
      <c r="BY17" s="80">
        <v>0</v>
      </c>
      <c r="BZ17" s="69">
        <v>0</v>
      </c>
      <c r="CA17" s="69">
        <v>0</v>
      </c>
      <c r="CB17" s="80">
        <v>0</v>
      </c>
      <c r="CC17" s="80">
        <v>-4873</v>
      </c>
      <c r="CD17" s="69">
        <v>0</v>
      </c>
      <c r="CE17" s="69" t="s">
        <v>521</v>
      </c>
      <c r="CF17" s="69" t="s">
        <v>522</v>
      </c>
      <c r="CG17" s="69" t="s">
        <v>514</v>
      </c>
      <c r="CH17" s="69" t="s">
        <v>514</v>
      </c>
      <c r="CI17" s="69" t="s">
        <v>514</v>
      </c>
      <c r="CJ17" s="68" t="s">
        <v>514</v>
      </c>
      <c r="CK17" s="68">
        <v>45870</v>
      </c>
      <c r="CL17" s="185" t="s">
        <v>723</v>
      </c>
      <c r="CM17" s="67" t="s">
        <v>724</v>
      </c>
      <c r="CN17" s="67" t="s">
        <v>168</v>
      </c>
      <c r="CO17" s="68">
        <v>45588</v>
      </c>
      <c r="CP17" s="185" t="s">
        <v>727</v>
      </c>
      <c r="CQ17" s="67" t="s">
        <v>730</v>
      </c>
      <c r="CR17" s="67" t="s">
        <v>199</v>
      </c>
      <c r="CS17" s="69">
        <v>5765208.0099999998</v>
      </c>
      <c r="CT17" s="69"/>
      <c r="CU17" s="69"/>
      <c r="CV17" s="69">
        <v>0</v>
      </c>
      <c r="CW17" s="69">
        <v>9</v>
      </c>
      <c r="CX17" s="69">
        <v>0</v>
      </c>
      <c r="CY17" s="69">
        <v>0</v>
      </c>
      <c r="CZ17" s="69">
        <v>0</v>
      </c>
      <c r="DA17" s="69">
        <v>0</v>
      </c>
      <c r="DG17" t="str">
        <f t="shared" si="1"/>
        <v>DO</v>
      </c>
    </row>
    <row r="18" spans="1:113">
      <c r="A18" t="str">
        <f t="shared" si="0"/>
        <v>01DO</v>
      </c>
      <c r="B18" s="67" t="s">
        <v>129</v>
      </c>
      <c r="C18" s="67" t="s">
        <v>179</v>
      </c>
      <c r="D18" s="67" t="s">
        <v>180</v>
      </c>
      <c r="E18" s="68">
        <v>44775</v>
      </c>
      <c r="F18" s="185" t="s">
        <v>723</v>
      </c>
      <c r="G18" s="67" t="s">
        <v>728</v>
      </c>
      <c r="H18" s="69">
        <v>3</v>
      </c>
      <c r="I18" s="69">
        <v>3</v>
      </c>
      <c r="J18" s="69">
        <v>650</v>
      </c>
      <c r="K18" s="69">
        <v>763</v>
      </c>
      <c r="L18" s="69">
        <v>763</v>
      </c>
      <c r="M18" s="69">
        <v>0</v>
      </c>
      <c r="N18" s="69">
        <v>0</v>
      </c>
      <c r="O18" s="69">
        <v>0</v>
      </c>
      <c r="P18" s="69">
        <v>113</v>
      </c>
      <c r="Q18" s="80">
        <v>0</v>
      </c>
      <c r="R18" s="80">
        <v>23141400</v>
      </c>
      <c r="S18" s="80">
        <v>150000</v>
      </c>
      <c r="T18" s="80">
        <v>22991400</v>
      </c>
      <c r="U18" s="80">
        <v>23931467</v>
      </c>
      <c r="V18" s="80">
        <v>24545579</v>
      </c>
      <c r="W18" s="80">
        <v>0</v>
      </c>
      <c r="X18" s="80">
        <v>0</v>
      </c>
      <c r="Y18" s="80">
        <v>0</v>
      </c>
      <c r="Z18" s="80">
        <v>24545579</v>
      </c>
      <c r="AA18" s="80">
        <v>24060306</v>
      </c>
      <c r="AB18" s="80">
        <v>-480611</v>
      </c>
      <c r="AC18" s="69">
        <v>790067</v>
      </c>
      <c r="AD18" s="69">
        <v>61</v>
      </c>
      <c r="AE18" s="69">
        <v>0</v>
      </c>
      <c r="AF18" s="80">
        <v>0</v>
      </c>
      <c r="AG18" s="80">
        <v>53994</v>
      </c>
      <c r="AH18" s="69">
        <v>0</v>
      </c>
      <c r="AI18" s="69">
        <v>0</v>
      </c>
      <c r="AJ18" s="80">
        <v>0</v>
      </c>
      <c r="AK18" s="80">
        <v>770405</v>
      </c>
      <c r="AL18" s="69">
        <v>0</v>
      </c>
      <c r="AM18" s="69">
        <v>0</v>
      </c>
      <c r="AN18" s="80">
        <v>0</v>
      </c>
      <c r="AO18" s="80">
        <v>0</v>
      </c>
      <c r="AP18" s="69">
        <v>0</v>
      </c>
      <c r="AQ18" s="69">
        <v>0</v>
      </c>
      <c r="AR18" s="80">
        <v>0</v>
      </c>
      <c r="AS18" s="80">
        <v>0</v>
      </c>
      <c r="AT18" s="69">
        <v>0</v>
      </c>
      <c r="AU18" s="69">
        <v>0</v>
      </c>
      <c r="AV18" s="80">
        <v>0</v>
      </c>
      <c r="AW18" s="80">
        <v>0</v>
      </c>
      <c r="AX18" s="69">
        <v>0</v>
      </c>
      <c r="AY18" s="69">
        <v>0</v>
      </c>
      <c r="AZ18" s="80">
        <v>0</v>
      </c>
      <c r="BA18" s="80">
        <v>0</v>
      </c>
      <c r="BB18" s="69">
        <v>0</v>
      </c>
      <c r="BC18" s="69">
        <v>0</v>
      </c>
      <c r="BD18" s="80">
        <v>0</v>
      </c>
      <c r="BE18" s="80">
        <v>0</v>
      </c>
      <c r="BF18" s="69">
        <v>0</v>
      </c>
      <c r="BG18" s="69">
        <v>0</v>
      </c>
      <c r="BH18" s="80">
        <v>0</v>
      </c>
      <c r="BI18" s="80">
        <v>0</v>
      </c>
      <c r="BJ18" s="69">
        <v>0</v>
      </c>
      <c r="BK18" s="69">
        <v>0</v>
      </c>
      <c r="BL18" s="80">
        <v>0</v>
      </c>
      <c r="BM18" s="80">
        <v>0</v>
      </c>
      <c r="BN18" s="69">
        <v>0</v>
      </c>
      <c r="BO18" s="69">
        <v>0</v>
      </c>
      <c r="BP18" s="80">
        <v>0</v>
      </c>
      <c r="BQ18" s="80">
        <v>0</v>
      </c>
      <c r="BR18" s="69">
        <v>0</v>
      </c>
      <c r="BS18" s="69">
        <v>0</v>
      </c>
      <c r="BT18" s="80">
        <v>0</v>
      </c>
      <c r="BU18" s="80">
        <v>0</v>
      </c>
      <c r="BV18" s="69">
        <v>0</v>
      </c>
      <c r="BW18" s="69">
        <v>0</v>
      </c>
      <c r="BX18" s="80">
        <v>0</v>
      </c>
      <c r="BY18" s="80">
        <v>0</v>
      </c>
      <c r="BZ18" s="69">
        <v>0</v>
      </c>
      <c r="CA18" s="69">
        <v>0</v>
      </c>
      <c r="CB18" s="80">
        <v>0</v>
      </c>
      <c r="CC18" s="80">
        <v>824400</v>
      </c>
      <c r="CD18" s="69">
        <v>0</v>
      </c>
      <c r="CE18" s="69" t="s">
        <v>519</v>
      </c>
      <c r="CF18" s="69" t="s">
        <v>520</v>
      </c>
      <c r="CG18" s="69" t="s">
        <v>514</v>
      </c>
      <c r="CH18" s="69" t="s">
        <v>514</v>
      </c>
      <c r="CI18" s="69" t="s">
        <v>514</v>
      </c>
      <c r="CJ18" s="68" t="s">
        <v>514</v>
      </c>
      <c r="CK18" s="68">
        <v>45859</v>
      </c>
      <c r="CL18" s="185" t="s">
        <v>723</v>
      </c>
      <c r="CM18" s="67" t="s">
        <v>724</v>
      </c>
      <c r="CN18" s="67" t="s">
        <v>168</v>
      </c>
      <c r="CO18" s="68">
        <v>45608</v>
      </c>
      <c r="CP18" s="185" t="s">
        <v>727</v>
      </c>
      <c r="CQ18" s="67" t="s">
        <v>730</v>
      </c>
      <c r="CR18" s="67" t="s">
        <v>199</v>
      </c>
      <c r="CS18" s="69">
        <v>26691037.399999999</v>
      </c>
      <c r="CT18" s="69" t="s">
        <v>523</v>
      </c>
      <c r="CU18" s="69" t="s">
        <v>524</v>
      </c>
      <c r="CV18" s="69">
        <v>0</v>
      </c>
      <c r="CW18" s="69">
        <v>52</v>
      </c>
      <c r="CX18" s="69">
        <v>0</v>
      </c>
      <c r="CY18" s="69">
        <v>0</v>
      </c>
      <c r="CZ18" s="69">
        <v>0</v>
      </c>
      <c r="DA18" s="69">
        <v>0</v>
      </c>
      <c r="DG18" t="str">
        <f t="shared" si="1"/>
        <v>DO</v>
      </c>
    </row>
    <row r="19" spans="1:113">
      <c r="A19" t="str">
        <f t="shared" si="0"/>
        <v>01DO</v>
      </c>
      <c r="B19" s="67" t="s">
        <v>129</v>
      </c>
      <c r="C19" s="67" t="s">
        <v>181</v>
      </c>
      <c r="D19" s="67" t="s">
        <v>182</v>
      </c>
      <c r="E19" s="68">
        <v>45337</v>
      </c>
      <c r="F19" s="185" t="s">
        <v>729</v>
      </c>
      <c r="G19" s="67" t="s">
        <v>725</v>
      </c>
      <c r="H19" s="69">
        <v>1</v>
      </c>
      <c r="I19" s="69">
        <v>10</v>
      </c>
      <c r="J19" s="69">
        <v>200</v>
      </c>
      <c r="K19" s="69">
        <v>292</v>
      </c>
      <c r="L19" s="69">
        <v>317</v>
      </c>
      <c r="M19" s="69">
        <v>-25</v>
      </c>
      <c r="N19" s="69">
        <v>25</v>
      </c>
      <c r="O19" s="69">
        <v>0</v>
      </c>
      <c r="P19" s="69">
        <v>66</v>
      </c>
      <c r="Q19" s="80">
        <v>26</v>
      </c>
      <c r="R19" s="80">
        <v>2428636</v>
      </c>
      <c r="S19" s="80">
        <v>0</v>
      </c>
      <c r="T19" s="80">
        <v>2428636</v>
      </c>
      <c r="U19" s="80">
        <v>2626766</v>
      </c>
      <c r="V19" s="80">
        <v>2708707</v>
      </c>
      <c r="W19" s="80">
        <v>-66250</v>
      </c>
      <c r="X19" s="80">
        <v>0</v>
      </c>
      <c r="Y19" s="80">
        <v>-66250</v>
      </c>
      <c r="Z19" s="80">
        <v>2642457</v>
      </c>
      <c r="AA19" s="80">
        <v>2624968</v>
      </c>
      <c r="AB19" s="80">
        <v>-22</v>
      </c>
      <c r="AC19" s="69">
        <v>198130</v>
      </c>
      <c r="AD19" s="69">
        <v>44</v>
      </c>
      <c r="AE19" s="69">
        <v>0</v>
      </c>
      <c r="AF19" s="80">
        <v>26</v>
      </c>
      <c r="AG19" s="80">
        <v>115608</v>
      </c>
      <c r="AH19" s="69">
        <v>0</v>
      </c>
      <c r="AI19" s="69">
        <v>0</v>
      </c>
      <c r="AJ19" s="80">
        <v>0</v>
      </c>
      <c r="AK19" s="80">
        <v>65054</v>
      </c>
      <c r="AL19" s="69">
        <v>0</v>
      </c>
      <c r="AM19" s="69">
        <v>0</v>
      </c>
      <c r="AN19" s="80">
        <v>0</v>
      </c>
      <c r="AO19" s="80">
        <v>0</v>
      </c>
      <c r="AP19" s="69">
        <v>0</v>
      </c>
      <c r="AQ19" s="69">
        <v>0</v>
      </c>
      <c r="AR19" s="80">
        <v>0</v>
      </c>
      <c r="AS19" s="80">
        <v>0</v>
      </c>
      <c r="AT19" s="69">
        <v>0</v>
      </c>
      <c r="AU19" s="69">
        <v>0</v>
      </c>
      <c r="AV19" s="80">
        <v>0</v>
      </c>
      <c r="AW19" s="80">
        <v>0</v>
      </c>
      <c r="AX19" s="69">
        <v>0</v>
      </c>
      <c r="AY19" s="69">
        <v>0</v>
      </c>
      <c r="AZ19" s="80">
        <v>0</v>
      </c>
      <c r="BA19" s="80">
        <v>0</v>
      </c>
      <c r="BB19" s="69">
        <v>0</v>
      </c>
      <c r="BC19" s="69">
        <v>0</v>
      </c>
      <c r="BD19" s="80">
        <v>0</v>
      </c>
      <c r="BE19" s="80">
        <v>0</v>
      </c>
      <c r="BF19" s="69">
        <v>0</v>
      </c>
      <c r="BG19" s="69">
        <v>0</v>
      </c>
      <c r="BH19" s="80">
        <v>0</v>
      </c>
      <c r="BI19" s="80">
        <v>0</v>
      </c>
      <c r="BJ19" s="69">
        <v>0</v>
      </c>
      <c r="BK19" s="69">
        <v>0</v>
      </c>
      <c r="BL19" s="80">
        <v>0</v>
      </c>
      <c r="BM19" s="80">
        <v>0</v>
      </c>
      <c r="BN19" s="69">
        <v>0</v>
      </c>
      <c r="BO19" s="69">
        <v>0</v>
      </c>
      <c r="BP19" s="80">
        <v>0</v>
      </c>
      <c r="BQ19" s="80">
        <v>0</v>
      </c>
      <c r="BR19" s="69">
        <v>0</v>
      </c>
      <c r="BS19" s="69">
        <v>0</v>
      </c>
      <c r="BT19" s="80">
        <v>0</v>
      </c>
      <c r="BU19" s="80">
        <v>0</v>
      </c>
      <c r="BV19" s="69">
        <v>0</v>
      </c>
      <c r="BW19" s="69">
        <v>0</v>
      </c>
      <c r="BX19" s="80">
        <v>0</v>
      </c>
      <c r="BY19" s="80">
        <v>0</v>
      </c>
      <c r="BZ19" s="69">
        <v>0</v>
      </c>
      <c r="CA19" s="69">
        <v>0</v>
      </c>
      <c r="CB19" s="80">
        <v>26</v>
      </c>
      <c r="CC19" s="80">
        <v>180662</v>
      </c>
      <c r="CD19" s="69">
        <v>0</v>
      </c>
      <c r="CE19" s="69" t="s">
        <v>525</v>
      </c>
      <c r="CF19" s="69" t="s">
        <v>526</v>
      </c>
      <c r="CG19" s="69" t="s">
        <v>514</v>
      </c>
      <c r="CH19" s="69" t="s">
        <v>514</v>
      </c>
      <c r="CI19" s="69" t="s">
        <v>514</v>
      </c>
      <c r="CJ19" s="68" t="s">
        <v>514</v>
      </c>
      <c r="CK19" s="68">
        <v>45845</v>
      </c>
      <c r="CL19" s="185" t="s">
        <v>723</v>
      </c>
      <c r="CM19" s="67" t="s">
        <v>724</v>
      </c>
      <c r="CN19" s="67" t="s">
        <v>168</v>
      </c>
      <c r="CO19" s="68">
        <v>45769</v>
      </c>
      <c r="CP19" s="185" t="s">
        <v>721</v>
      </c>
      <c r="CQ19" s="67" t="s">
        <v>730</v>
      </c>
      <c r="CR19" s="67" t="s">
        <v>190</v>
      </c>
      <c r="CS19" s="69">
        <v>3681296.02</v>
      </c>
      <c r="CT19" s="69"/>
      <c r="CU19" s="69"/>
      <c r="CV19" s="69">
        <v>0</v>
      </c>
      <c r="CW19" s="69">
        <v>22</v>
      </c>
      <c r="CX19" s="69">
        <v>0</v>
      </c>
      <c r="CY19" s="69">
        <v>0</v>
      </c>
      <c r="CZ19" s="69">
        <v>0</v>
      </c>
      <c r="DA19" s="69">
        <v>0</v>
      </c>
      <c r="DG19" t="str">
        <f t="shared" si="1"/>
        <v>DO</v>
      </c>
      <c r="DI19">
        <v>0</v>
      </c>
    </row>
    <row r="20" spans="1:113">
      <c r="A20" t="str">
        <f t="shared" si="0"/>
        <v>01DO</v>
      </c>
      <c r="B20" s="67" t="s">
        <v>129</v>
      </c>
      <c r="C20" s="67" t="s">
        <v>183</v>
      </c>
      <c r="D20" s="67" t="s">
        <v>184</v>
      </c>
      <c r="E20" s="68">
        <v>45400</v>
      </c>
      <c r="F20" s="185" t="s">
        <v>721</v>
      </c>
      <c r="G20" s="67" t="s">
        <v>725</v>
      </c>
      <c r="H20" s="69">
        <v>1</v>
      </c>
      <c r="I20" s="69">
        <v>1</v>
      </c>
      <c r="J20" s="69">
        <v>170</v>
      </c>
      <c r="K20" s="69">
        <v>195</v>
      </c>
      <c r="L20" s="69">
        <v>171</v>
      </c>
      <c r="M20" s="69">
        <v>24</v>
      </c>
      <c r="N20" s="69">
        <v>0</v>
      </c>
      <c r="O20" s="69">
        <v>0</v>
      </c>
      <c r="P20" s="69">
        <v>25</v>
      </c>
      <c r="Q20" s="80">
        <v>0</v>
      </c>
      <c r="R20" s="80">
        <v>2506911</v>
      </c>
      <c r="S20" s="80">
        <v>50000</v>
      </c>
      <c r="T20" s="80">
        <v>2456911</v>
      </c>
      <c r="U20" s="80">
        <v>2530764</v>
      </c>
      <c r="V20" s="80">
        <v>2550717</v>
      </c>
      <c r="W20" s="80">
        <v>0</v>
      </c>
      <c r="X20" s="80">
        <v>0</v>
      </c>
      <c r="Y20" s="80">
        <v>0</v>
      </c>
      <c r="Z20" s="80">
        <v>2550717</v>
      </c>
      <c r="AA20" s="80">
        <v>2546483</v>
      </c>
      <c r="AB20" s="80">
        <v>-4233</v>
      </c>
      <c r="AC20" s="69">
        <v>23853</v>
      </c>
      <c r="AD20" s="69">
        <v>8</v>
      </c>
      <c r="AE20" s="69">
        <v>0</v>
      </c>
      <c r="AF20" s="80">
        <v>0</v>
      </c>
      <c r="AG20" s="80">
        <v>0</v>
      </c>
      <c r="AH20" s="69">
        <v>0</v>
      </c>
      <c r="AI20" s="69">
        <v>0</v>
      </c>
      <c r="AJ20" s="80">
        <v>0</v>
      </c>
      <c r="AK20" s="80">
        <v>0</v>
      </c>
      <c r="AL20" s="69">
        <v>0</v>
      </c>
      <c r="AM20" s="69">
        <v>0</v>
      </c>
      <c r="AN20" s="80">
        <v>0</v>
      </c>
      <c r="AO20" s="80">
        <v>0</v>
      </c>
      <c r="AP20" s="69">
        <v>0</v>
      </c>
      <c r="AQ20" s="69">
        <v>0</v>
      </c>
      <c r="AR20" s="80">
        <v>0</v>
      </c>
      <c r="AS20" s="80">
        <v>0</v>
      </c>
      <c r="AT20" s="69">
        <v>0</v>
      </c>
      <c r="AU20" s="69">
        <v>0</v>
      </c>
      <c r="AV20" s="80">
        <v>0</v>
      </c>
      <c r="AW20" s="80">
        <v>0</v>
      </c>
      <c r="AX20" s="69">
        <v>0</v>
      </c>
      <c r="AY20" s="69">
        <v>0</v>
      </c>
      <c r="AZ20" s="80">
        <v>0</v>
      </c>
      <c r="BA20" s="80">
        <v>0</v>
      </c>
      <c r="BB20" s="69">
        <v>0</v>
      </c>
      <c r="BC20" s="69">
        <v>0</v>
      </c>
      <c r="BD20" s="80">
        <v>0</v>
      </c>
      <c r="BE20" s="80">
        <v>0</v>
      </c>
      <c r="BF20" s="69">
        <v>0</v>
      </c>
      <c r="BG20" s="69">
        <v>0</v>
      </c>
      <c r="BH20" s="80">
        <v>0</v>
      </c>
      <c r="BI20" s="80">
        <v>0</v>
      </c>
      <c r="BJ20" s="69">
        <v>0</v>
      </c>
      <c r="BK20" s="69">
        <v>0</v>
      </c>
      <c r="BL20" s="80">
        <v>0</v>
      </c>
      <c r="BM20" s="80">
        <v>0</v>
      </c>
      <c r="BN20" s="69">
        <v>0</v>
      </c>
      <c r="BO20" s="69">
        <v>0</v>
      </c>
      <c r="BP20" s="80">
        <v>0</v>
      </c>
      <c r="BQ20" s="80">
        <v>0</v>
      </c>
      <c r="BR20" s="69">
        <v>0</v>
      </c>
      <c r="BS20" s="69">
        <v>0</v>
      </c>
      <c r="BT20" s="80">
        <v>0</v>
      </c>
      <c r="BU20" s="80">
        <v>23853</v>
      </c>
      <c r="BV20" s="69">
        <v>23853</v>
      </c>
      <c r="BW20" s="69">
        <v>0</v>
      </c>
      <c r="BX20" s="80">
        <v>0</v>
      </c>
      <c r="BY20" s="80">
        <v>0</v>
      </c>
      <c r="BZ20" s="69">
        <v>0</v>
      </c>
      <c r="CA20" s="69">
        <v>0</v>
      </c>
      <c r="CB20" s="80">
        <v>0</v>
      </c>
      <c r="CC20" s="80">
        <v>23853</v>
      </c>
      <c r="CD20" s="69">
        <v>23853</v>
      </c>
      <c r="CE20" s="69" t="s">
        <v>527</v>
      </c>
      <c r="CF20" s="69" t="s">
        <v>528</v>
      </c>
      <c r="CG20" s="69" t="s">
        <v>514</v>
      </c>
      <c r="CH20" s="69" t="s">
        <v>514</v>
      </c>
      <c r="CI20" s="69" t="s">
        <v>514</v>
      </c>
      <c r="CJ20" s="68" t="s">
        <v>514</v>
      </c>
      <c r="CK20" s="68">
        <v>45937</v>
      </c>
      <c r="CL20" s="185" t="s">
        <v>727</v>
      </c>
      <c r="CM20" s="67" t="s">
        <v>724</v>
      </c>
      <c r="CN20" s="67" t="s">
        <v>168</v>
      </c>
      <c r="CO20" s="68">
        <v>45777</v>
      </c>
      <c r="CP20" s="185" t="s">
        <v>721</v>
      </c>
      <c r="CQ20" s="67" t="s">
        <v>730</v>
      </c>
      <c r="CR20" s="67" t="s">
        <v>199</v>
      </c>
      <c r="CS20" s="69">
        <v>2727222.68</v>
      </c>
      <c r="CT20" s="69"/>
      <c r="CU20" s="69"/>
      <c r="CV20" s="69">
        <v>0</v>
      </c>
      <c r="CW20" s="69">
        <v>17</v>
      </c>
      <c r="CX20" s="69">
        <v>0</v>
      </c>
      <c r="CY20" s="69">
        <v>0</v>
      </c>
      <c r="CZ20" s="69">
        <v>0</v>
      </c>
      <c r="DA20" s="69">
        <v>0</v>
      </c>
      <c r="DG20" t="str">
        <f t="shared" si="1"/>
        <v>DO</v>
      </c>
    </row>
    <row r="21" spans="1:113">
      <c r="A21" t="str">
        <f t="shared" si="0"/>
        <v>01DO</v>
      </c>
      <c r="B21" s="67" t="s">
        <v>129</v>
      </c>
      <c r="C21" s="67" t="s">
        <v>437</v>
      </c>
      <c r="D21" s="67" t="s">
        <v>438</v>
      </c>
      <c r="E21" s="68">
        <v>45377</v>
      </c>
      <c r="F21" s="185" t="s">
        <v>729</v>
      </c>
      <c r="G21" s="67" t="s">
        <v>725</v>
      </c>
      <c r="H21" s="69">
        <v>1</v>
      </c>
      <c r="I21" s="69">
        <v>0</v>
      </c>
      <c r="J21" s="69">
        <v>450</v>
      </c>
      <c r="K21" s="69">
        <v>511</v>
      </c>
      <c r="L21" s="69">
        <v>495</v>
      </c>
      <c r="M21" s="69">
        <v>16</v>
      </c>
      <c r="N21" s="69">
        <v>0</v>
      </c>
      <c r="O21" s="69">
        <v>0</v>
      </c>
      <c r="P21" s="69">
        <v>57</v>
      </c>
      <c r="Q21" s="80">
        <v>4</v>
      </c>
      <c r="R21" s="80">
        <v>2283584</v>
      </c>
      <c r="S21" s="80">
        <v>50000</v>
      </c>
      <c r="T21" s="80">
        <v>2233584</v>
      </c>
      <c r="U21" s="80">
        <v>2283584</v>
      </c>
      <c r="V21" s="80">
        <v>2253806</v>
      </c>
      <c r="W21" s="80">
        <v>0</v>
      </c>
      <c r="X21" s="80">
        <v>0</v>
      </c>
      <c r="Y21" s="80">
        <v>0</v>
      </c>
      <c r="Z21" s="80">
        <v>2253806</v>
      </c>
      <c r="AA21" s="80">
        <v>2253543</v>
      </c>
      <c r="AB21" s="80">
        <v>-264</v>
      </c>
      <c r="AC21" s="69">
        <v>0</v>
      </c>
      <c r="AD21" s="69">
        <v>24</v>
      </c>
      <c r="AE21" s="69">
        <v>0</v>
      </c>
      <c r="AF21" s="80">
        <v>4</v>
      </c>
      <c r="AG21" s="80">
        <v>25861</v>
      </c>
      <c r="AH21" s="69">
        <v>0</v>
      </c>
      <c r="AI21" s="69">
        <v>0</v>
      </c>
      <c r="AJ21" s="80">
        <v>0</v>
      </c>
      <c r="AK21" s="80">
        <v>0</v>
      </c>
      <c r="AL21" s="69">
        <v>0</v>
      </c>
      <c r="AM21" s="69">
        <v>0</v>
      </c>
      <c r="AN21" s="80">
        <v>0</v>
      </c>
      <c r="AO21" s="80">
        <v>0</v>
      </c>
      <c r="AP21" s="69">
        <v>0</v>
      </c>
      <c r="AQ21" s="69">
        <v>0</v>
      </c>
      <c r="AR21" s="80">
        <v>0</v>
      </c>
      <c r="AS21" s="80">
        <v>0</v>
      </c>
      <c r="AT21" s="69">
        <v>0</v>
      </c>
      <c r="AU21" s="69">
        <v>0</v>
      </c>
      <c r="AV21" s="80">
        <v>0</v>
      </c>
      <c r="AW21" s="80">
        <v>0</v>
      </c>
      <c r="AX21" s="69">
        <v>0</v>
      </c>
      <c r="AY21" s="69">
        <v>0</v>
      </c>
      <c r="AZ21" s="80">
        <v>0</v>
      </c>
      <c r="BA21" s="80">
        <v>0</v>
      </c>
      <c r="BB21" s="69">
        <v>0</v>
      </c>
      <c r="BC21" s="69">
        <v>0</v>
      </c>
      <c r="BD21" s="80">
        <v>0</v>
      </c>
      <c r="BE21" s="80">
        <v>0</v>
      </c>
      <c r="BF21" s="69">
        <v>0</v>
      </c>
      <c r="BG21" s="69">
        <v>0</v>
      </c>
      <c r="BH21" s="80">
        <v>0</v>
      </c>
      <c r="BI21" s="80">
        <v>0</v>
      </c>
      <c r="BJ21" s="69">
        <v>0</v>
      </c>
      <c r="BK21" s="69">
        <v>0</v>
      </c>
      <c r="BL21" s="80">
        <v>0</v>
      </c>
      <c r="BM21" s="80">
        <v>0</v>
      </c>
      <c r="BN21" s="69">
        <v>0</v>
      </c>
      <c r="BO21" s="69">
        <v>0</v>
      </c>
      <c r="BP21" s="80">
        <v>0</v>
      </c>
      <c r="BQ21" s="80">
        <v>0</v>
      </c>
      <c r="BR21" s="69">
        <v>0</v>
      </c>
      <c r="BS21" s="69">
        <v>0</v>
      </c>
      <c r="BT21" s="80">
        <v>0</v>
      </c>
      <c r="BU21" s="80">
        <v>0</v>
      </c>
      <c r="BV21" s="69">
        <v>0</v>
      </c>
      <c r="BW21" s="69">
        <v>0</v>
      </c>
      <c r="BX21" s="80">
        <v>0</v>
      </c>
      <c r="BY21" s="80">
        <v>0</v>
      </c>
      <c r="BZ21" s="69">
        <v>0</v>
      </c>
      <c r="CA21" s="69">
        <v>0</v>
      </c>
      <c r="CB21" s="80">
        <v>4</v>
      </c>
      <c r="CC21" s="80">
        <v>25861</v>
      </c>
      <c r="CD21" s="69">
        <v>0</v>
      </c>
      <c r="CE21" s="69" t="s">
        <v>529</v>
      </c>
      <c r="CF21" s="69" t="s">
        <v>530</v>
      </c>
      <c r="CG21" s="69" t="s">
        <v>514</v>
      </c>
      <c r="CH21" s="69" t="s">
        <v>514</v>
      </c>
      <c r="CI21" s="69" t="s">
        <v>514</v>
      </c>
      <c r="CJ21" s="68" t="s">
        <v>514</v>
      </c>
      <c r="CK21" s="68">
        <v>45967</v>
      </c>
      <c r="CL21" s="185" t="s">
        <v>727</v>
      </c>
      <c r="CM21" s="67" t="s">
        <v>724</v>
      </c>
      <c r="CN21" s="67" t="s">
        <v>168</v>
      </c>
      <c r="CO21" s="68">
        <v>45929</v>
      </c>
      <c r="CP21" s="185" t="s">
        <v>723</v>
      </c>
      <c r="CQ21" s="67" t="s">
        <v>724</v>
      </c>
      <c r="CR21" s="67" t="s">
        <v>192</v>
      </c>
      <c r="CS21" s="69">
        <v>2780605.35</v>
      </c>
      <c r="CT21" s="69" t="s">
        <v>515</v>
      </c>
      <c r="CU21" s="69" t="s">
        <v>516</v>
      </c>
      <c r="CV21" s="69">
        <v>4</v>
      </c>
      <c r="CW21" s="69">
        <v>33</v>
      </c>
      <c r="CX21" s="69">
        <v>0</v>
      </c>
      <c r="CY21" s="69">
        <v>0</v>
      </c>
      <c r="CZ21" s="69">
        <v>0</v>
      </c>
      <c r="DA21" s="69">
        <v>0</v>
      </c>
      <c r="DG21" t="str">
        <f t="shared" si="1"/>
        <v>DO</v>
      </c>
    </row>
    <row r="22" spans="1:113">
      <c r="A22" t="str">
        <f t="shared" si="0"/>
        <v>01DO</v>
      </c>
      <c r="B22" s="67" t="s">
        <v>129</v>
      </c>
      <c r="C22" s="67" t="s">
        <v>439</v>
      </c>
      <c r="D22" s="67" t="s">
        <v>440</v>
      </c>
      <c r="E22" s="68">
        <v>45491</v>
      </c>
      <c r="F22" s="185" t="s">
        <v>723</v>
      </c>
      <c r="G22" s="67" t="s">
        <v>730</v>
      </c>
      <c r="H22" s="69">
        <v>1</v>
      </c>
      <c r="I22" s="69">
        <v>0</v>
      </c>
      <c r="J22" s="69">
        <v>115</v>
      </c>
      <c r="K22" s="69">
        <v>150</v>
      </c>
      <c r="L22" s="69">
        <v>150</v>
      </c>
      <c r="M22" s="69">
        <v>0</v>
      </c>
      <c r="N22" s="69">
        <v>0</v>
      </c>
      <c r="O22" s="69">
        <v>0</v>
      </c>
      <c r="P22" s="69">
        <v>35</v>
      </c>
      <c r="Q22" s="80">
        <v>0</v>
      </c>
      <c r="R22" s="80">
        <v>2560003</v>
      </c>
      <c r="S22" s="80">
        <v>50000</v>
      </c>
      <c r="T22" s="80">
        <v>2510003</v>
      </c>
      <c r="U22" s="80">
        <v>2560003</v>
      </c>
      <c r="V22" s="80">
        <v>2586788</v>
      </c>
      <c r="W22" s="80">
        <v>0</v>
      </c>
      <c r="X22" s="80">
        <v>0</v>
      </c>
      <c r="Y22" s="80">
        <v>0</v>
      </c>
      <c r="Z22" s="80">
        <v>2586788</v>
      </c>
      <c r="AA22" s="80">
        <v>2586788</v>
      </c>
      <c r="AB22" s="80">
        <v>0</v>
      </c>
      <c r="AC22" s="69">
        <v>0</v>
      </c>
      <c r="AD22" s="69">
        <v>32</v>
      </c>
      <c r="AE22" s="69">
        <v>0</v>
      </c>
      <c r="AF22" s="80">
        <v>0</v>
      </c>
      <c r="AG22" s="80">
        <v>29053</v>
      </c>
      <c r="AH22" s="69">
        <v>0</v>
      </c>
      <c r="AI22" s="69">
        <v>0</v>
      </c>
      <c r="AJ22" s="80">
        <v>0</v>
      </c>
      <c r="AK22" s="80">
        <v>0</v>
      </c>
      <c r="AL22" s="69">
        <v>0</v>
      </c>
      <c r="AM22" s="69">
        <v>0</v>
      </c>
      <c r="AN22" s="80">
        <v>0</v>
      </c>
      <c r="AO22" s="80">
        <v>0</v>
      </c>
      <c r="AP22" s="69">
        <v>0</v>
      </c>
      <c r="AQ22" s="69">
        <v>0</v>
      </c>
      <c r="AR22" s="80">
        <v>0</v>
      </c>
      <c r="AS22" s="80">
        <v>0</v>
      </c>
      <c r="AT22" s="69">
        <v>0</v>
      </c>
      <c r="AU22" s="69">
        <v>0</v>
      </c>
      <c r="AV22" s="80">
        <v>0</v>
      </c>
      <c r="AW22" s="80">
        <v>0</v>
      </c>
      <c r="AX22" s="69">
        <v>0</v>
      </c>
      <c r="AY22" s="69">
        <v>0</v>
      </c>
      <c r="AZ22" s="80">
        <v>0</v>
      </c>
      <c r="BA22" s="80">
        <v>0</v>
      </c>
      <c r="BB22" s="69">
        <v>0</v>
      </c>
      <c r="BC22" s="69">
        <v>0</v>
      </c>
      <c r="BD22" s="80">
        <v>0</v>
      </c>
      <c r="BE22" s="80">
        <v>0</v>
      </c>
      <c r="BF22" s="69">
        <v>0</v>
      </c>
      <c r="BG22" s="69">
        <v>0</v>
      </c>
      <c r="BH22" s="80">
        <v>0</v>
      </c>
      <c r="BI22" s="80">
        <v>0</v>
      </c>
      <c r="BJ22" s="69">
        <v>0</v>
      </c>
      <c r="BK22" s="69">
        <v>0</v>
      </c>
      <c r="BL22" s="80">
        <v>0</v>
      </c>
      <c r="BM22" s="80">
        <v>0</v>
      </c>
      <c r="BN22" s="69">
        <v>0</v>
      </c>
      <c r="BO22" s="69">
        <v>0</v>
      </c>
      <c r="BP22" s="80">
        <v>0</v>
      </c>
      <c r="BQ22" s="80">
        <v>0</v>
      </c>
      <c r="BR22" s="69">
        <v>0</v>
      </c>
      <c r="BS22" s="69">
        <v>0</v>
      </c>
      <c r="BT22" s="80">
        <v>0</v>
      </c>
      <c r="BU22" s="80">
        <v>0</v>
      </c>
      <c r="BV22" s="69">
        <v>0</v>
      </c>
      <c r="BW22" s="69">
        <v>0</v>
      </c>
      <c r="BX22" s="80">
        <v>0</v>
      </c>
      <c r="BY22" s="80">
        <v>0</v>
      </c>
      <c r="BZ22" s="69">
        <v>0</v>
      </c>
      <c r="CA22" s="69">
        <v>0</v>
      </c>
      <c r="CB22" s="80">
        <v>0</v>
      </c>
      <c r="CC22" s="80">
        <v>29053</v>
      </c>
      <c r="CD22" s="69">
        <v>0</v>
      </c>
      <c r="CE22" s="69" t="s">
        <v>521</v>
      </c>
      <c r="CF22" s="69" t="s">
        <v>522</v>
      </c>
      <c r="CG22" s="69" t="s">
        <v>514</v>
      </c>
      <c r="CH22" s="69" t="s">
        <v>514</v>
      </c>
      <c r="CI22" s="69" t="s">
        <v>514</v>
      </c>
      <c r="CJ22" s="68" t="s">
        <v>514</v>
      </c>
      <c r="CK22" s="68">
        <v>45910</v>
      </c>
      <c r="CL22" s="185" t="s">
        <v>723</v>
      </c>
      <c r="CM22" s="67" t="s">
        <v>724</v>
      </c>
      <c r="CN22" s="67" t="s">
        <v>168</v>
      </c>
      <c r="CO22" s="68">
        <v>45812</v>
      </c>
      <c r="CP22" s="185" t="s">
        <v>721</v>
      </c>
      <c r="CQ22" s="67" t="s">
        <v>730</v>
      </c>
      <c r="CR22" s="67" t="s">
        <v>199</v>
      </c>
      <c r="CS22" s="69">
        <v>3481659.24</v>
      </c>
      <c r="CT22" s="69"/>
      <c r="CU22" s="69"/>
      <c r="CV22" s="69">
        <v>0</v>
      </c>
      <c r="CW22" s="69">
        <v>3</v>
      </c>
      <c r="CX22" s="69">
        <v>0</v>
      </c>
      <c r="CY22" s="69">
        <v>0</v>
      </c>
      <c r="CZ22" s="69">
        <v>0</v>
      </c>
      <c r="DA22" s="69">
        <v>0</v>
      </c>
      <c r="DG22" t="str">
        <f t="shared" si="1"/>
        <v>DO</v>
      </c>
    </row>
    <row r="23" spans="1:113">
      <c r="A23" t="str">
        <f t="shared" si="0"/>
        <v>01DO</v>
      </c>
      <c r="B23" s="67" t="s">
        <v>129</v>
      </c>
      <c r="C23" s="67" t="s">
        <v>531</v>
      </c>
      <c r="D23" s="67" t="s">
        <v>732</v>
      </c>
      <c r="E23" s="68">
        <v>45519</v>
      </c>
      <c r="F23" s="185" t="s">
        <v>723</v>
      </c>
      <c r="G23" s="67" t="s">
        <v>730</v>
      </c>
      <c r="H23" s="69">
        <v>1</v>
      </c>
      <c r="I23" s="69">
        <v>0</v>
      </c>
      <c r="J23" s="69">
        <v>140</v>
      </c>
      <c r="K23" s="69">
        <v>166</v>
      </c>
      <c r="L23" s="69">
        <v>150</v>
      </c>
      <c r="M23" s="69">
        <v>16</v>
      </c>
      <c r="N23" s="69">
        <v>0</v>
      </c>
      <c r="O23" s="69">
        <v>0</v>
      </c>
      <c r="P23" s="69">
        <v>26</v>
      </c>
      <c r="Q23" s="80">
        <v>0</v>
      </c>
      <c r="R23" s="80">
        <v>3352588</v>
      </c>
      <c r="S23" s="80">
        <v>50000</v>
      </c>
      <c r="T23" s="80">
        <v>3302588</v>
      </c>
      <c r="U23" s="80">
        <v>3352588</v>
      </c>
      <c r="V23" s="80">
        <v>3378389</v>
      </c>
      <c r="W23" s="80">
        <v>0</v>
      </c>
      <c r="X23" s="80">
        <v>0</v>
      </c>
      <c r="Y23" s="80">
        <v>0</v>
      </c>
      <c r="Z23" s="80">
        <v>3378389</v>
      </c>
      <c r="AA23" s="80">
        <v>3377632</v>
      </c>
      <c r="AB23" s="80">
        <v>-757</v>
      </c>
      <c r="AC23" s="69">
        <v>0</v>
      </c>
      <c r="AD23" s="69">
        <v>9</v>
      </c>
      <c r="AE23" s="69">
        <v>0</v>
      </c>
      <c r="AF23" s="80">
        <v>0</v>
      </c>
      <c r="AG23" s="80">
        <v>0</v>
      </c>
      <c r="AH23" s="69">
        <v>0</v>
      </c>
      <c r="AI23" s="69">
        <v>0</v>
      </c>
      <c r="AJ23" s="80">
        <v>0</v>
      </c>
      <c r="AK23" s="80">
        <v>0</v>
      </c>
      <c r="AL23" s="69">
        <v>0</v>
      </c>
      <c r="AM23" s="69">
        <v>0</v>
      </c>
      <c r="AN23" s="80">
        <v>0</v>
      </c>
      <c r="AO23" s="80">
        <v>0</v>
      </c>
      <c r="AP23" s="69">
        <v>0</v>
      </c>
      <c r="AQ23" s="69">
        <v>0</v>
      </c>
      <c r="AR23" s="80">
        <v>0</v>
      </c>
      <c r="AS23" s="80">
        <v>0</v>
      </c>
      <c r="AT23" s="69">
        <v>0</v>
      </c>
      <c r="AU23" s="69">
        <v>0</v>
      </c>
      <c r="AV23" s="80">
        <v>0</v>
      </c>
      <c r="AW23" s="80">
        <v>0</v>
      </c>
      <c r="AX23" s="69">
        <v>0</v>
      </c>
      <c r="AY23" s="69">
        <v>0</v>
      </c>
      <c r="AZ23" s="80">
        <v>0</v>
      </c>
      <c r="BA23" s="80">
        <v>0</v>
      </c>
      <c r="BB23" s="69">
        <v>0</v>
      </c>
      <c r="BC23" s="69">
        <v>0</v>
      </c>
      <c r="BD23" s="80">
        <v>0</v>
      </c>
      <c r="BE23" s="80">
        <v>0</v>
      </c>
      <c r="BF23" s="69">
        <v>0</v>
      </c>
      <c r="BG23" s="69">
        <v>0</v>
      </c>
      <c r="BH23" s="80">
        <v>0</v>
      </c>
      <c r="BI23" s="80">
        <v>0</v>
      </c>
      <c r="BJ23" s="69">
        <v>0</v>
      </c>
      <c r="BK23" s="69">
        <v>0</v>
      </c>
      <c r="BL23" s="80">
        <v>0</v>
      </c>
      <c r="BM23" s="80">
        <v>0</v>
      </c>
      <c r="BN23" s="69">
        <v>0</v>
      </c>
      <c r="BO23" s="69">
        <v>0</v>
      </c>
      <c r="BP23" s="80">
        <v>0</v>
      </c>
      <c r="BQ23" s="80">
        <v>0</v>
      </c>
      <c r="BR23" s="69">
        <v>0</v>
      </c>
      <c r="BS23" s="69">
        <v>0</v>
      </c>
      <c r="BT23" s="80">
        <v>0</v>
      </c>
      <c r="BU23" s="80">
        <v>0</v>
      </c>
      <c r="BV23" s="69">
        <v>0</v>
      </c>
      <c r="BW23" s="69">
        <v>0</v>
      </c>
      <c r="BX23" s="80">
        <v>0</v>
      </c>
      <c r="BY23" s="80">
        <v>0</v>
      </c>
      <c r="BZ23" s="69">
        <v>0</v>
      </c>
      <c r="CA23" s="69">
        <v>0</v>
      </c>
      <c r="CB23" s="80">
        <v>0</v>
      </c>
      <c r="CC23" s="80">
        <v>0</v>
      </c>
      <c r="CD23" s="69">
        <v>0</v>
      </c>
      <c r="CE23" s="69" t="s">
        <v>532</v>
      </c>
      <c r="CF23" s="69" t="s">
        <v>533</v>
      </c>
      <c r="CG23" s="69" t="s">
        <v>514</v>
      </c>
      <c r="CH23" s="69" t="s">
        <v>514</v>
      </c>
      <c r="CI23" s="69" t="s">
        <v>514</v>
      </c>
      <c r="CJ23" s="68" t="s">
        <v>514</v>
      </c>
      <c r="CK23" s="68">
        <v>45867</v>
      </c>
      <c r="CL23" s="185" t="s">
        <v>723</v>
      </c>
      <c r="CM23" s="67" t="s">
        <v>724</v>
      </c>
      <c r="CN23" s="67" t="s">
        <v>168</v>
      </c>
      <c r="CO23" s="68">
        <v>45757</v>
      </c>
      <c r="CP23" s="185" t="s">
        <v>721</v>
      </c>
      <c r="CQ23" s="67" t="s">
        <v>730</v>
      </c>
      <c r="CR23" s="67" t="s">
        <v>192</v>
      </c>
      <c r="CS23" s="69">
        <v>4285958.2</v>
      </c>
      <c r="CT23" s="69"/>
      <c r="CU23" s="69"/>
      <c r="CV23" s="69">
        <v>0</v>
      </c>
      <c r="CW23" s="69">
        <v>17</v>
      </c>
      <c r="CX23" s="69">
        <v>0</v>
      </c>
      <c r="CY23" s="69">
        <v>0</v>
      </c>
      <c r="CZ23" s="69">
        <v>0</v>
      </c>
      <c r="DA23" s="69">
        <v>0</v>
      </c>
      <c r="DG23" t="str">
        <f t="shared" si="1"/>
        <v>DO</v>
      </c>
    </row>
    <row r="24" spans="1:113">
      <c r="A24" t="str">
        <f t="shared" si="0"/>
        <v>01DO</v>
      </c>
      <c r="B24" s="67" t="s">
        <v>129</v>
      </c>
      <c r="C24" s="67" t="s">
        <v>534</v>
      </c>
      <c r="D24" s="67" t="s">
        <v>733</v>
      </c>
      <c r="E24" s="68">
        <v>45554</v>
      </c>
      <c r="F24" s="185" t="s">
        <v>723</v>
      </c>
      <c r="G24" s="67" t="s">
        <v>730</v>
      </c>
      <c r="H24" s="69">
        <v>1</v>
      </c>
      <c r="I24" s="69">
        <v>2</v>
      </c>
      <c r="J24" s="69">
        <v>140</v>
      </c>
      <c r="K24" s="69">
        <v>150</v>
      </c>
      <c r="L24" s="69">
        <v>124</v>
      </c>
      <c r="M24" s="69">
        <v>26</v>
      </c>
      <c r="N24" s="69">
        <v>0</v>
      </c>
      <c r="O24" s="69">
        <v>0</v>
      </c>
      <c r="P24" s="69">
        <v>10</v>
      </c>
      <c r="Q24" s="80">
        <v>0</v>
      </c>
      <c r="R24" s="80">
        <v>1118465</v>
      </c>
      <c r="S24" s="80">
        <v>40273</v>
      </c>
      <c r="T24" s="80">
        <v>1078192</v>
      </c>
      <c r="U24" s="80">
        <v>1118465</v>
      </c>
      <c r="V24" s="80">
        <v>854089</v>
      </c>
      <c r="W24" s="80">
        <v>0</v>
      </c>
      <c r="X24" s="80">
        <v>0</v>
      </c>
      <c r="Y24" s="80">
        <v>0</v>
      </c>
      <c r="Z24" s="80">
        <v>854089</v>
      </c>
      <c r="AA24" s="80">
        <v>854089</v>
      </c>
      <c r="AB24" s="80">
        <v>-1</v>
      </c>
      <c r="AC24" s="69">
        <v>0</v>
      </c>
      <c r="AD24" s="69">
        <v>6</v>
      </c>
      <c r="AE24" s="69">
        <v>0</v>
      </c>
      <c r="AF24" s="80">
        <v>0</v>
      </c>
      <c r="AG24" s="80">
        <v>0</v>
      </c>
      <c r="AH24" s="69">
        <v>0</v>
      </c>
      <c r="AI24" s="69">
        <v>0</v>
      </c>
      <c r="AJ24" s="80">
        <v>0</v>
      </c>
      <c r="AK24" s="80">
        <v>0</v>
      </c>
      <c r="AL24" s="69">
        <v>0</v>
      </c>
      <c r="AM24" s="69">
        <v>0</v>
      </c>
      <c r="AN24" s="80">
        <v>0</v>
      </c>
      <c r="AO24" s="80">
        <v>0</v>
      </c>
      <c r="AP24" s="69">
        <v>0</v>
      </c>
      <c r="AQ24" s="69">
        <v>0</v>
      </c>
      <c r="AR24" s="80">
        <v>0</v>
      </c>
      <c r="AS24" s="80">
        <v>0</v>
      </c>
      <c r="AT24" s="69">
        <v>0</v>
      </c>
      <c r="AU24" s="69">
        <v>0</v>
      </c>
      <c r="AV24" s="80">
        <v>0</v>
      </c>
      <c r="AW24" s="80">
        <v>0</v>
      </c>
      <c r="AX24" s="69">
        <v>0</v>
      </c>
      <c r="AY24" s="69">
        <v>0</v>
      </c>
      <c r="AZ24" s="80">
        <v>0</v>
      </c>
      <c r="BA24" s="80">
        <v>0</v>
      </c>
      <c r="BB24" s="69">
        <v>0</v>
      </c>
      <c r="BC24" s="69">
        <v>0</v>
      </c>
      <c r="BD24" s="80">
        <v>0</v>
      </c>
      <c r="BE24" s="80">
        <v>0</v>
      </c>
      <c r="BF24" s="69">
        <v>0</v>
      </c>
      <c r="BG24" s="69">
        <v>0</v>
      </c>
      <c r="BH24" s="80">
        <v>0</v>
      </c>
      <c r="BI24" s="80">
        <v>0</v>
      </c>
      <c r="BJ24" s="69">
        <v>0</v>
      </c>
      <c r="BK24" s="69">
        <v>0</v>
      </c>
      <c r="BL24" s="80">
        <v>0</v>
      </c>
      <c r="BM24" s="80">
        <v>0</v>
      </c>
      <c r="BN24" s="69">
        <v>0</v>
      </c>
      <c r="BO24" s="69">
        <v>0</v>
      </c>
      <c r="BP24" s="80">
        <v>0</v>
      </c>
      <c r="BQ24" s="80">
        <v>0</v>
      </c>
      <c r="BR24" s="69">
        <v>0</v>
      </c>
      <c r="BS24" s="69">
        <v>0</v>
      </c>
      <c r="BT24" s="80">
        <v>0</v>
      </c>
      <c r="BU24" s="80">
        <v>0</v>
      </c>
      <c r="BV24" s="69">
        <v>0</v>
      </c>
      <c r="BW24" s="69">
        <v>0</v>
      </c>
      <c r="BX24" s="80">
        <v>0</v>
      </c>
      <c r="BY24" s="80">
        <v>0</v>
      </c>
      <c r="BZ24" s="69">
        <v>0</v>
      </c>
      <c r="CA24" s="69">
        <v>0</v>
      </c>
      <c r="CB24" s="80">
        <v>0</v>
      </c>
      <c r="CC24" s="80">
        <v>0</v>
      </c>
      <c r="CD24" s="69">
        <v>0</v>
      </c>
      <c r="CE24" s="69" t="s">
        <v>535</v>
      </c>
      <c r="CF24" s="69" t="s">
        <v>536</v>
      </c>
      <c r="CG24" s="69" t="s">
        <v>514</v>
      </c>
      <c r="CH24" s="69" t="s">
        <v>514</v>
      </c>
      <c r="CI24" s="69" t="s">
        <v>514</v>
      </c>
      <c r="CJ24" s="68" t="s">
        <v>514</v>
      </c>
      <c r="CK24" s="68">
        <v>45911</v>
      </c>
      <c r="CL24" s="185" t="s">
        <v>723</v>
      </c>
      <c r="CM24" s="67" t="s">
        <v>724</v>
      </c>
      <c r="CN24" s="67" t="s">
        <v>168</v>
      </c>
      <c r="CO24" s="68">
        <v>45880</v>
      </c>
      <c r="CP24" s="185" t="s">
        <v>723</v>
      </c>
      <c r="CQ24" s="67" t="s">
        <v>724</v>
      </c>
      <c r="CR24" s="67" t="s">
        <v>192</v>
      </c>
      <c r="CS24" s="69">
        <v>991704.32</v>
      </c>
      <c r="CT24" s="69"/>
      <c r="CU24" s="69"/>
      <c r="CV24" s="69">
        <v>0</v>
      </c>
      <c r="CW24" s="69">
        <v>4</v>
      </c>
      <c r="CX24" s="69">
        <v>0</v>
      </c>
      <c r="CY24" s="69">
        <v>0</v>
      </c>
      <c r="CZ24" s="69">
        <v>0</v>
      </c>
      <c r="DA24" s="69">
        <v>0</v>
      </c>
      <c r="DG24" t="str">
        <f t="shared" si="1"/>
        <v>DO</v>
      </c>
    </row>
    <row r="25" spans="1:113">
      <c r="A25" t="str">
        <f t="shared" si="0"/>
        <v>01DO</v>
      </c>
      <c r="B25" s="67" t="s">
        <v>129</v>
      </c>
      <c r="C25" s="67" t="s">
        <v>185</v>
      </c>
      <c r="D25" s="67" t="s">
        <v>186</v>
      </c>
      <c r="E25" s="68">
        <v>45603</v>
      </c>
      <c r="F25" s="185" t="s">
        <v>727</v>
      </c>
      <c r="G25" s="67" t="s">
        <v>730</v>
      </c>
      <c r="H25" s="69">
        <v>2</v>
      </c>
      <c r="I25" s="69">
        <v>3</v>
      </c>
      <c r="J25" s="69">
        <v>150</v>
      </c>
      <c r="K25" s="69">
        <v>180</v>
      </c>
      <c r="L25" s="69">
        <v>160</v>
      </c>
      <c r="M25" s="69">
        <v>20</v>
      </c>
      <c r="N25" s="69">
        <v>0</v>
      </c>
      <c r="O25" s="69">
        <v>0</v>
      </c>
      <c r="P25" s="69">
        <v>30</v>
      </c>
      <c r="Q25" s="80">
        <v>0</v>
      </c>
      <c r="R25" s="80">
        <v>4458291</v>
      </c>
      <c r="S25" s="80">
        <v>54289</v>
      </c>
      <c r="T25" s="80">
        <v>4404002</v>
      </c>
      <c r="U25" s="80">
        <v>4710660</v>
      </c>
      <c r="V25" s="80">
        <v>4720609</v>
      </c>
      <c r="W25" s="80">
        <v>0</v>
      </c>
      <c r="X25" s="80">
        <v>0</v>
      </c>
      <c r="Y25" s="80">
        <v>0</v>
      </c>
      <c r="Z25" s="80">
        <v>4720609</v>
      </c>
      <c r="AA25" s="80">
        <v>4719730</v>
      </c>
      <c r="AB25" s="80">
        <v>-879</v>
      </c>
      <c r="AC25" s="69">
        <v>252368</v>
      </c>
      <c r="AD25" s="69">
        <v>21</v>
      </c>
      <c r="AE25" s="69">
        <v>0</v>
      </c>
      <c r="AF25" s="80">
        <v>0</v>
      </c>
      <c r="AG25" s="80">
        <v>0</v>
      </c>
      <c r="AH25" s="69">
        <v>0</v>
      </c>
      <c r="AI25" s="69">
        <v>0</v>
      </c>
      <c r="AJ25" s="80">
        <v>0</v>
      </c>
      <c r="AK25" s="80">
        <v>282730</v>
      </c>
      <c r="AL25" s="69">
        <v>0</v>
      </c>
      <c r="AM25" s="69">
        <v>0</v>
      </c>
      <c r="AN25" s="80">
        <v>0</v>
      </c>
      <c r="AO25" s="80">
        <v>0</v>
      </c>
      <c r="AP25" s="69">
        <v>0</v>
      </c>
      <c r="AQ25" s="69">
        <v>0</v>
      </c>
      <c r="AR25" s="80">
        <v>0</v>
      </c>
      <c r="AS25" s="80">
        <v>0</v>
      </c>
      <c r="AT25" s="69">
        <v>0</v>
      </c>
      <c r="AU25" s="69">
        <v>0</v>
      </c>
      <c r="AV25" s="80">
        <v>0</v>
      </c>
      <c r="AW25" s="80">
        <v>0</v>
      </c>
      <c r="AX25" s="69">
        <v>0</v>
      </c>
      <c r="AY25" s="69">
        <v>0</v>
      </c>
      <c r="AZ25" s="80">
        <v>0</v>
      </c>
      <c r="BA25" s="80">
        <v>0</v>
      </c>
      <c r="BB25" s="69">
        <v>0</v>
      </c>
      <c r="BC25" s="69">
        <v>0</v>
      </c>
      <c r="BD25" s="80">
        <v>0</v>
      </c>
      <c r="BE25" s="80">
        <v>0</v>
      </c>
      <c r="BF25" s="69">
        <v>0</v>
      </c>
      <c r="BG25" s="69">
        <v>0</v>
      </c>
      <c r="BH25" s="80">
        <v>0</v>
      </c>
      <c r="BI25" s="80">
        <v>0</v>
      </c>
      <c r="BJ25" s="69">
        <v>0</v>
      </c>
      <c r="BK25" s="69">
        <v>0</v>
      </c>
      <c r="BL25" s="80">
        <v>0</v>
      </c>
      <c r="BM25" s="80">
        <v>0</v>
      </c>
      <c r="BN25" s="69">
        <v>0</v>
      </c>
      <c r="BO25" s="69">
        <v>0</v>
      </c>
      <c r="BP25" s="80">
        <v>0</v>
      </c>
      <c r="BQ25" s="80">
        <v>0</v>
      </c>
      <c r="BR25" s="69">
        <v>0</v>
      </c>
      <c r="BS25" s="69">
        <v>0</v>
      </c>
      <c r="BT25" s="80">
        <v>0</v>
      </c>
      <c r="BU25" s="80">
        <v>0</v>
      </c>
      <c r="BV25" s="69">
        <v>0</v>
      </c>
      <c r="BW25" s="69">
        <v>0</v>
      </c>
      <c r="BX25" s="80">
        <v>0</v>
      </c>
      <c r="BY25" s="80">
        <v>0</v>
      </c>
      <c r="BZ25" s="69">
        <v>0</v>
      </c>
      <c r="CA25" s="69">
        <v>0</v>
      </c>
      <c r="CB25" s="80">
        <v>0</v>
      </c>
      <c r="CC25" s="80">
        <v>282730</v>
      </c>
      <c r="CD25" s="69">
        <v>0</v>
      </c>
      <c r="CE25" s="69" t="s">
        <v>519</v>
      </c>
      <c r="CF25" s="69" t="s">
        <v>520</v>
      </c>
      <c r="CG25" s="69" t="s">
        <v>514</v>
      </c>
      <c r="CH25" s="69" t="s">
        <v>514</v>
      </c>
      <c r="CI25" s="69" t="s">
        <v>514</v>
      </c>
      <c r="CJ25" s="68" t="s">
        <v>514</v>
      </c>
      <c r="CK25" s="68">
        <v>45978</v>
      </c>
      <c r="CL25" s="185" t="s">
        <v>727</v>
      </c>
      <c r="CM25" s="67" t="s">
        <v>724</v>
      </c>
      <c r="CN25" s="67" t="s">
        <v>168</v>
      </c>
      <c r="CO25" s="68">
        <v>45904</v>
      </c>
      <c r="CP25" s="185" t="s">
        <v>723</v>
      </c>
      <c r="CQ25" s="67" t="s">
        <v>724</v>
      </c>
      <c r="CR25" s="67" t="s">
        <v>187</v>
      </c>
      <c r="CS25" s="69">
        <v>5001199.26</v>
      </c>
      <c r="CT25" s="69"/>
      <c r="CU25" s="69"/>
      <c r="CV25" s="69">
        <v>0</v>
      </c>
      <c r="CW25" s="69">
        <v>9</v>
      </c>
      <c r="CX25" s="69">
        <v>0</v>
      </c>
      <c r="CY25" s="69">
        <v>0</v>
      </c>
      <c r="CZ25" s="69">
        <v>0</v>
      </c>
      <c r="DA25" s="69">
        <v>0</v>
      </c>
      <c r="DG25" t="str">
        <f t="shared" si="1"/>
        <v>DO</v>
      </c>
    </row>
    <row r="26" spans="1:113">
      <c r="A26" t="str">
        <f t="shared" si="0"/>
        <v>02CO</v>
      </c>
      <c r="B26" s="67" t="s">
        <v>0</v>
      </c>
      <c r="C26" s="67" t="s">
        <v>214</v>
      </c>
      <c r="D26" s="67" t="s">
        <v>215</v>
      </c>
      <c r="E26" s="68">
        <v>43971</v>
      </c>
      <c r="F26" s="185" t="s">
        <v>721</v>
      </c>
      <c r="G26" s="67" t="s">
        <v>722</v>
      </c>
      <c r="H26" s="69">
        <v>1</v>
      </c>
      <c r="I26" s="69">
        <v>1</v>
      </c>
      <c r="J26" s="69">
        <v>400</v>
      </c>
      <c r="K26" s="69">
        <v>665</v>
      </c>
      <c r="L26" s="69">
        <v>665</v>
      </c>
      <c r="M26" s="69">
        <v>0</v>
      </c>
      <c r="N26" s="69">
        <v>0</v>
      </c>
      <c r="O26" s="69">
        <v>0</v>
      </c>
      <c r="P26" s="69">
        <v>265</v>
      </c>
      <c r="Q26" s="80">
        <v>0</v>
      </c>
      <c r="R26" s="80">
        <v>8709827</v>
      </c>
      <c r="S26" s="80">
        <v>101684</v>
      </c>
      <c r="T26" s="80">
        <v>8608142</v>
      </c>
      <c r="U26" s="80">
        <v>8796925</v>
      </c>
      <c r="V26" s="80">
        <v>9184283</v>
      </c>
      <c r="W26" s="80">
        <v>0</v>
      </c>
      <c r="X26" s="80">
        <v>0</v>
      </c>
      <c r="Y26" s="80">
        <v>0</v>
      </c>
      <c r="Z26" s="80">
        <v>9184283</v>
      </c>
      <c r="AA26" s="80">
        <v>9416582</v>
      </c>
      <c r="AB26" s="80">
        <v>329791</v>
      </c>
      <c r="AC26" s="69">
        <v>87098</v>
      </c>
      <c r="AD26" s="69">
        <v>104</v>
      </c>
      <c r="AE26" s="69">
        <v>20</v>
      </c>
      <c r="AF26" s="80">
        <v>0</v>
      </c>
      <c r="AG26" s="80">
        <v>34375</v>
      </c>
      <c r="AH26" s="69">
        <v>0</v>
      </c>
      <c r="AI26" s="69">
        <v>0</v>
      </c>
      <c r="AJ26" s="80">
        <v>0</v>
      </c>
      <c r="AK26" s="80">
        <v>29391</v>
      </c>
      <c r="AL26" s="69">
        <v>13548</v>
      </c>
      <c r="AM26" s="69">
        <v>0</v>
      </c>
      <c r="AN26" s="80">
        <v>0</v>
      </c>
      <c r="AO26" s="80">
        <v>0</v>
      </c>
      <c r="AP26" s="69">
        <v>0</v>
      </c>
      <c r="AQ26" s="69">
        <v>0</v>
      </c>
      <c r="AR26" s="80">
        <v>0</v>
      </c>
      <c r="AS26" s="80">
        <v>0</v>
      </c>
      <c r="AT26" s="69">
        <v>0</v>
      </c>
      <c r="AU26" s="69">
        <v>0</v>
      </c>
      <c r="AV26" s="80">
        <v>0</v>
      </c>
      <c r="AW26" s="80">
        <v>0</v>
      </c>
      <c r="AX26" s="69">
        <v>0</v>
      </c>
      <c r="AY26" s="69">
        <v>0</v>
      </c>
      <c r="AZ26" s="80">
        <v>0</v>
      </c>
      <c r="BA26" s="80">
        <v>0</v>
      </c>
      <c r="BB26" s="69">
        <v>0</v>
      </c>
      <c r="BC26" s="69">
        <v>0</v>
      </c>
      <c r="BD26" s="80">
        <v>0</v>
      </c>
      <c r="BE26" s="80">
        <v>89615</v>
      </c>
      <c r="BF26" s="69">
        <v>67137</v>
      </c>
      <c r="BG26" s="69">
        <v>0</v>
      </c>
      <c r="BH26" s="80">
        <v>0</v>
      </c>
      <c r="BI26" s="80">
        <v>0</v>
      </c>
      <c r="BJ26" s="69">
        <v>0</v>
      </c>
      <c r="BK26" s="69">
        <v>0</v>
      </c>
      <c r="BL26" s="80">
        <v>0</v>
      </c>
      <c r="BM26" s="80">
        <v>3173</v>
      </c>
      <c r="BN26" s="69">
        <v>872</v>
      </c>
      <c r="BO26" s="69">
        <v>0</v>
      </c>
      <c r="BP26" s="80">
        <v>0</v>
      </c>
      <c r="BQ26" s="80">
        <v>0</v>
      </c>
      <c r="BR26" s="69">
        <v>0</v>
      </c>
      <c r="BS26" s="69">
        <v>0</v>
      </c>
      <c r="BT26" s="80">
        <v>0</v>
      </c>
      <c r="BU26" s="80">
        <v>0</v>
      </c>
      <c r="BV26" s="69">
        <v>0</v>
      </c>
      <c r="BW26" s="69">
        <v>89</v>
      </c>
      <c r="BX26" s="80">
        <v>0</v>
      </c>
      <c r="BY26" s="80">
        <v>0</v>
      </c>
      <c r="BZ26" s="69">
        <v>0</v>
      </c>
      <c r="CA26" s="69">
        <v>109</v>
      </c>
      <c r="CB26" s="80">
        <v>0</v>
      </c>
      <c r="CC26" s="80">
        <v>156554</v>
      </c>
      <c r="CD26" s="69">
        <v>81556</v>
      </c>
      <c r="CE26" s="69" t="s">
        <v>558</v>
      </c>
      <c r="CF26" s="69" t="s">
        <v>559</v>
      </c>
      <c r="CG26" s="69" t="s">
        <v>514</v>
      </c>
      <c r="CH26" s="69" t="s">
        <v>514</v>
      </c>
      <c r="CI26" s="69" t="s">
        <v>514</v>
      </c>
      <c r="CJ26" s="68" t="s">
        <v>514</v>
      </c>
      <c r="CK26" s="68">
        <v>45959</v>
      </c>
      <c r="CL26" s="185" t="s">
        <v>727</v>
      </c>
      <c r="CM26" s="67" t="s">
        <v>724</v>
      </c>
      <c r="CN26" s="67" t="s">
        <v>168</v>
      </c>
      <c r="CO26" s="68">
        <v>44787</v>
      </c>
      <c r="CP26" s="185" t="s">
        <v>723</v>
      </c>
      <c r="CQ26" s="67" t="s">
        <v>728</v>
      </c>
      <c r="CR26" s="67" t="s">
        <v>410</v>
      </c>
      <c r="CS26" s="69">
        <v>10240284.6</v>
      </c>
      <c r="CT26" s="69"/>
      <c r="CU26" s="69"/>
      <c r="CV26" s="69">
        <v>0</v>
      </c>
      <c r="CW26" s="69">
        <v>52</v>
      </c>
      <c r="CX26" s="69">
        <v>0</v>
      </c>
      <c r="CY26" s="69">
        <v>0</v>
      </c>
      <c r="CZ26" s="69">
        <v>0</v>
      </c>
      <c r="DA26" s="69">
        <v>0</v>
      </c>
      <c r="DG26" t="str">
        <f t="shared" si="1"/>
        <v>CO</v>
      </c>
    </row>
    <row r="27" spans="1:113">
      <c r="A27" t="str">
        <f t="shared" si="0"/>
        <v>02CO</v>
      </c>
      <c r="B27" s="67" t="s">
        <v>0</v>
      </c>
      <c r="C27" s="67" t="s">
        <v>216</v>
      </c>
      <c r="D27" s="67" t="s">
        <v>217</v>
      </c>
      <c r="E27" s="68">
        <v>44223</v>
      </c>
      <c r="F27" s="185" t="s">
        <v>729</v>
      </c>
      <c r="G27" s="67" t="s">
        <v>734</v>
      </c>
      <c r="H27" s="69">
        <v>1</v>
      </c>
      <c r="I27" s="69">
        <v>4</v>
      </c>
      <c r="J27" s="69">
        <v>730</v>
      </c>
      <c r="K27" s="69">
        <v>1441</v>
      </c>
      <c r="L27" s="69">
        <v>1441</v>
      </c>
      <c r="M27" s="69">
        <v>0</v>
      </c>
      <c r="N27" s="69">
        <v>0</v>
      </c>
      <c r="O27" s="69">
        <v>0</v>
      </c>
      <c r="P27" s="69">
        <v>711</v>
      </c>
      <c r="Q27" s="80">
        <v>0</v>
      </c>
      <c r="R27" s="80">
        <v>15444874</v>
      </c>
      <c r="S27" s="80">
        <v>116066</v>
      </c>
      <c r="T27" s="80">
        <v>15328808</v>
      </c>
      <c r="U27" s="80">
        <v>18490817</v>
      </c>
      <c r="V27" s="80">
        <v>18458945</v>
      </c>
      <c r="W27" s="80">
        <v>0</v>
      </c>
      <c r="X27" s="80">
        <v>0</v>
      </c>
      <c r="Y27" s="80">
        <v>0</v>
      </c>
      <c r="Z27" s="80">
        <v>18458945</v>
      </c>
      <c r="AA27" s="80">
        <v>18501533</v>
      </c>
      <c r="AB27" s="80">
        <v>251365</v>
      </c>
      <c r="AC27" s="69">
        <v>3045943</v>
      </c>
      <c r="AD27" s="69">
        <v>306</v>
      </c>
      <c r="AE27" s="69">
        <v>0</v>
      </c>
      <c r="AF27" s="80">
        <v>0</v>
      </c>
      <c r="AG27" s="80">
        <v>677453</v>
      </c>
      <c r="AH27" s="69">
        <v>0</v>
      </c>
      <c r="AI27" s="69">
        <v>0</v>
      </c>
      <c r="AJ27" s="80">
        <v>0</v>
      </c>
      <c r="AK27" s="80">
        <v>61510</v>
      </c>
      <c r="AL27" s="69">
        <v>0</v>
      </c>
      <c r="AM27" s="69">
        <v>0</v>
      </c>
      <c r="AN27" s="80">
        <v>0</v>
      </c>
      <c r="AO27" s="80">
        <v>0</v>
      </c>
      <c r="AP27" s="69">
        <v>0</v>
      </c>
      <c r="AQ27" s="69">
        <v>0</v>
      </c>
      <c r="AR27" s="80">
        <v>0</v>
      </c>
      <c r="AS27" s="80">
        <v>0</v>
      </c>
      <c r="AT27" s="69">
        <v>0</v>
      </c>
      <c r="AU27" s="69">
        <v>0</v>
      </c>
      <c r="AV27" s="80">
        <v>0</v>
      </c>
      <c r="AW27" s="80">
        <v>0</v>
      </c>
      <c r="AX27" s="69">
        <v>0</v>
      </c>
      <c r="AY27" s="69">
        <v>0</v>
      </c>
      <c r="AZ27" s="80">
        <v>0</v>
      </c>
      <c r="BA27" s="80">
        <v>1981123</v>
      </c>
      <c r="BB27" s="69">
        <v>14607</v>
      </c>
      <c r="BC27" s="69">
        <v>126</v>
      </c>
      <c r="BD27" s="80">
        <v>0</v>
      </c>
      <c r="BE27" s="80">
        <v>0</v>
      </c>
      <c r="BF27" s="69">
        <v>0</v>
      </c>
      <c r="BG27" s="69">
        <v>0</v>
      </c>
      <c r="BH27" s="80">
        <v>0</v>
      </c>
      <c r="BI27" s="80">
        <v>0</v>
      </c>
      <c r="BJ27" s="69">
        <v>0</v>
      </c>
      <c r="BK27" s="69">
        <v>174</v>
      </c>
      <c r="BL27" s="80">
        <v>0</v>
      </c>
      <c r="BM27" s="80">
        <v>0</v>
      </c>
      <c r="BN27" s="69">
        <v>0</v>
      </c>
      <c r="BO27" s="69">
        <v>0</v>
      </c>
      <c r="BP27" s="80">
        <v>0</v>
      </c>
      <c r="BQ27" s="80">
        <v>0</v>
      </c>
      <c r="BR27" s="69">
        <v>0</v>
      </c>
      <c r="BS27" s="69">
        <v>0</v>
      </c>
      <c r="BT27" s="80">
        <v>0</v>
      </c>
      <c r="BU27" s="80">
        <v>0</v>
      </c>
      <c r="BV27" s="69">
        <v>0</v>
      </c>
      <c r="BW27" s="69">
        <v>0</v>
      </c>
      <c r="BX27" s="80">
        <v>0</v>
      </c>
      <c r="BY27" s="80">
        <v>0</v>
      </c>
      <c r="BZ27" s="69">
        <v>0</v>
      </c>
      <c r="CA27" s="69">
        <v>300</v>
      </c>
      <c r="CB27" s="80">
        <v>0</v>
      </c>
      <c r="CC27" s="80">
        <v>2720087</v>
      </c>
      <c r="CD27" s="69">
        <v>14607</v>
      </c>
      <c r="CE27" s="69" t="s">
        <v>560</v>
      </c>
      <c r="CF27" s="69" t="s">
        <v>561</v>
      </c>
      <c r="CG27" s="69" t="s">
        <v>514</v>
      </c>
      <c r="CH27" s="69" t="s">
        <v>514</v>
      </c>
      <c r="CI27" s="69" t="s">
        <v>514</v>
      </c>
      <c r="CJ27" s="68" t="s">
        <v>514</v>
      </c>
      <c r="CK27" s="68">
        <v>45996</v>
      </c>
      <c r="CL27" s="185" t="s">
        <v>727</v>
      </c>
      <c r="CM27" s="67" t="s">
        <v>724</v>
      </c>
      <c r="CN27" s="67" t="s">
        <v>168</v>
      </c>
      <c r="CO27" s="68">
        <v>45784</v>
      </c>
      <c r="CP27" s="185" t="s">
        <v>721</v>
      </c>
      <c r="CQ27" s="67" t="s">
        <v>730</v>
      </c>
      <c r="CR27" s="67" t="s">
        <v>735</v>
      </c>
      <c r="CS27" s="69">
        <v>11733776.57</v>
      </c>
      <c r="CT27" s="69"/>
      <c r="CU27" s="69"/>
      <c r="CV27" s="69">
        <v>0</v>
      </c>
      <c r="CW27" s="69">
        <v>279</v>
      </c>
      <c r="CX27" s="69">
        <v>0</v>
      </c>
      <c r="CY27" s="69">
        <v>0</v>
      </c>
      <c r="CZ27" s="69">
        <v>0</v>
      </c>
      <c r="DA27" s="69">
        <v>0</v>
      </c>
      <c r="DG27" t="str">
        <f t="shared" si="1"/>
        <v>CO</v>
      </c>
    </row>
    <row r="28" spans="1:113">
      <c r="A28" t="str">
        <f t="shared" si="0"/>
        <v>02CO</v>
      </c>
      <c r="B28" s="67" t="s">
        <v>0</v>
      </c>
      <c r="C28" s="67" t="s">
        <v>449</v>
      </c>
      <c r="D28" s="67" t="s">
        <v>450</v>
      </c>
      <c r="E28" s="68">
        <v>44601</v>
      </c>
      <c r="F28" s="185" t="s">
        <v>729</v>
      </c>
      <c r="G28" s="67" t="s">
        <v>726</v>
      </c>
      <c r="H28" s="69">
        <v>3</v>
      </c>
      <c r="I28" s="69">
        <v>0</v>
      </c>
      <c r="J28" s="69">
        <v>480</v>
      </c>
      <c r="K28" s="69">
        <v>785</v>
      </c>
      <c r="L28" s="69">
        <v>783</v>
      </c>
      <c r="M28" s="69">
        <v>2</v>
      </c>
      <c r="N28" s="69">
        <v>0</v>
      </c>
      <c r="O28" s="69">
        <v>0</v>
      </c>
      <c r="P28" s="69">
        <v>185</v>
      </c>
      <c r="Q28" s="80">
        <v>120</v>
      </c>
      <c r="R28" s="80">
        <v>31969186</v>
      </c>
      <c r="S28" s="80">
        <v>150000</v>
      </c>
      <c r="T28" s="80">
        <v>31819186</v>
      </c>
      <c r="U28" s="80">
        <v>31969186</v>
      </c>
      <c r="V28" s="80">
        <v>32489212</v>
      </c>
      <c r="W28" s="80">
        <v>0</v>
      </c>
      <c r="X28" s="80">
        <v>0</v>
      </c>
      <c r="Y28" s="80">
        <v>0</v>
      </c>
      <c r="Z28" s="80">
        <v>32489212</v>
      </c>
      <c r="AA28" s="80">
        <v>33982240</v>
      </c>
      <c r="AB28" s="80">
        <v>1493028</v>
      </c>
      <c r="AC28" s="69">
        <v>0</v>
      </c>
      <c r="AD28" s="69">
        <v>244</v>
      </c>
      <c r="AE28" s="69">
        <v>0</v>
      </c>
      <c r="AF28" s="80">
        <v>2</v>
      </c>
      <c r="AG28" s="80">
        <v>18542</v>
      </c>
      <c r="AH28" s="69">
        <v>0</v>
      </c>
      <c r="AI28" s="69">
        <v>0</v>
      </c>
      <c r="AJ28" s="80">
        <v>0</v>
      </c>
      <c r="AK28" s="80">
        <v>0</v>
      </c>
      <c r="AL28" s="69">
        <v>0</v>
      </c>
      <c r="AM28" s="69">
        <v>0</v>
      </c>
      <c r="AN28" s="80">
        <v>0</v>
      </c>
      <c r="AO28" s="80">
        <v>0</v>
      </c>
      <c r="AP28" s="69">
        <v>0</v>
      </c>
      <c r="AQ28" s="69">
        <v>0</v>
      </c>
      <c r="AR28" s="80">
        <v>0</v>
      </c>
      <c r="AS28" s="80">
        <v>0</v>
      </c>
      <c r="AT28" s="69">
        <v>0</v>
      </c>
      <c r="AU28" s="69">
        <v>0</v>
      </c>
      <c r="AV28" s="80">
        <v>0</v>
      </c>
      <c r="AW28" s="80">
        <v>0</v>
      </c>
      <c r="AX28" s="69">
        <v>0</v>
      </c>
      <c r="AY28" s="69">
        <v>0</v>
      </c>
      <c r="AZ28" s="80">
        <v>0</v>
      </c>
      <c r="BA28" s="80">
        <v>0</v>
      </c>
      <c r="BB28" s="69">
        <v>0</v>
      </c>
      <c r="BC28" s="69">
        <v>0</v>
      </c>
      <c r="BD28" s="80">
        <v>0</v>
      </c>
      <c r="BE28" s="80">
        <v>0</v>
      </c>
      <c r="BF28" s="69">
        <v>0</v>
      </c>
      <c r="BG28" s="69">
        <v>0</v>
      </c>
      <c r="BH28" s="80">
        <v>0</v>
      </c>
      <c r="BI28" s="80">
        <v>0</v>
      </c>
      <c r="BJ28" s="69">
        <v>0</v>
      </c>
      <c r="BK28" s="69">
        <v>0</v>
      </c>
      <c r="BL28" s="80">
        <v>0</v>
      </c>
      <c r="BM28" s="80">
        <v>0</v>
      </c>
      <c r="BN28" s="69">
        <v>0</v>
      </c>
      <c r="BO28" s="69">
        <v>0</v>
      </c>
      <c r="BP28" s="80">
        <v>0</v>
      </c>
      <c r="BQ28" s="80">
        <v>0</v>
      </c>
      <c r="BR28" s="69">
        <v>0</v>
      </c>
      <c r="BS28" s="69">
        <v>0</v>
      </c>
      <c r="BT28" s="80">
        <v>0</v>
      </c>
      <c r="BU28" s="80">
        <v>0</v>
      </c>
      <c r="BV28" s="69">
        <v>0</v>
      </c>
      <c r="BW28" s="69">
        <v>0</v>
      </c>
      <c r="BX28" s="80">
        <v>118</v>
      </c>
      <c r="BY28" s="80">
        <v>0</v>
      </c>
      <c r="BZ28" s="69">
        <v>0</v>
      </c>
      <c r="CA28" s="69">
        <v>0</v>
      </c>
      <c r="CB28" s="80">
        <v>120</v>
      </c>
      <c r="CC28" s="80">
        <v>18542</v>
      </c>
      <c r="CD28" s="69">
        <v>0</v>
      </c>
      <c r="CE28" s="69" t="s">
        <v>550</v>
      </c>
      <c r="CF28" s="69" t="s">
        <v>551</v>
      </c>
      <c r="CG28" s="69" t="s">
        <v>514</v>
      </c>
      <c r="CH28" s="69" t="s">
        <v>514</v>
      </c>
      <c r="CI28" s="69" t="s">
        <v>514</v>
      </c>
      <c r="CJ28" s="68" t="s">
        <v>514</v>
      </c>
      <c r="CK28" s="68">
        <v>45883</v>
      </c>
      <c r="CL28" s="185" t="s">
        <v>723</v>
      </c>
      <c r="CM28" s="67" t="s">
        <v>724</v>
      </c>
      <c r="CN28" s="67" t="s">
        <v>168</v>
      </c>
      <c r="CO28" s="68">
        <v>45457</v>
      </c>
      <c r="CP28" s="185" t="s">
        <v>721</v>
      </c>
      <c r="CQ28" s="67" t="s">
        <v>725</v>
      </c>
      <c r="CR28" s="67" t="s">
        <v>736</v>
      </c>
      <c r="CS28" s="69">
        <v>35449756.119999997</v>
      </c>
      <c r="CT28" s="69"/>
      <c r="CU28" s="69"/>
      <c r="CV28" s="69">
        <v>120</v>
      </c>
      <c r="CW28" s="69">
        <v>59</v>
      </c>
      <c r="CX28" s="69">
        <v>0</v>
      </c>
      <c r="CY28" s="69">
        <v>0</v>
      </c>
      <c r="CZ28" s="69">
        <v>0</v>
      </c>
      <c r="DA28" s="69">
        <v>0</v>
      </c>
      <c r="DG28" t="str">
        <f t="shared" si="1"/>
        <v>CO</v>
      </c>
    </row>
    <row r="29" spans="1:113">
      <c r="A29" t="str">
        <f t="shared" si="0"/>
        <v>02CO</v>
      </c>
      <c r="B29" s="67" t="s">
        <v>0</v>
      </c>
      <c r="C29" s="67" t="s">
        <v>218</v>
      </c>
      <c r="D29" s="67" t="s">
        <v>219</v>
      </c>
      <c r="E29" s="68">
        <v>44727</v>
      </c>
      <c r="F29" s="185" t="s">
        <v>721</v>
      </c>
      <c r="G29" s="67" t="s">
        <v>726</v>
      </c>
      <c r="H29" s="69">
        <v>3</v>
      </c>
      <c r="I29" s="69">
        <v>6</v>
      </c>
      <c r="J29" s="69">
        <v>479</v>
      </c>
      <c r="K29" s="69">
        <v>915</v>
      </c>
      <c r="L29" s="69">
        <v>913</v>
      </c>
      <c r="M29" s="69">
        <v>2</v>
      </c>
      <c r="N29" s="69">
        <v>0</v>
      </c>
      <c r="O29" s="69">
        <v>0</v>
      </c>
      <c r="P29" s="69">
        <v>311</v>
      </c>
      <c r="Q29" s="80">
        <v>125</v>
      </c>
      <c r="R29" s="80">
        <v>19892956</v>
      </c>
      <c r="S29" s="80">
        <v>180993</v>
      </c>
      <c r="T29" s="80">
        <v>19711963</v>
      </c>
      <c r="U29" s="80">
        <v>20310363</v>
      </c>
      <c r="V29" s="80">
        <v>20717832</v>
      </c>
      <c r="W29" s="80">
        <v>0</v>
      </c>
      <c r="X29" s="80">
        <v>0</v>
      </c>
      <c r="Y29" s="80">
        <v>0</v>
      </c>
      <c r="Z29" s="80">
        <v>20717832</v>
      </c>
      <c r="AA29" s="80">
        <v>20350044</v>
      </c>
      <c r="AB29" s="80">
        <v>-345380</v>
      </c>
      <c r="AC29" s="69">
        <v>417407</v>
      </c>
      <c r="AD29" s="69">
        <v>191</v>
      </c>
      <c r="AE29" s="69">
        <v>50</v>
      </c>
      <c r="AF29" s="80">
        <v>92</v>
      </c>
      <c r="AG29" s="80">
        <v>143934</v>
      </c>
      <c r="AH29" s="69">
        <v>0</v>
      </c>
      <c r="AI29" s="69">
        <v>0</v>
      </c>
      <c r="AJ29" s="80">
        <v>15</v>
      </c>
      <c r="AK29" s="80">
        <v>291019</v>
      </c>
      <c r="AL29" s="69">
        <v>3470</v>
      </c>
      <c r="AM29" s="69">
        <v>0</v>
      </c>
      <c r="AN29" s="80">
        <v>0</v>
      </c>
      <c r="AO29" s="80">
        <v>0</v>
      </c>
      <c r="AP29" s="69">
        <v>0</v>
      </c>
      <c r="AQ29" s="69">
        <v>0</v>
      </c>
      <c r="AR29" s="80">
        <v>0</v>
      </c>
      <c r="AS29" s="80">
        <v>0</v>
      </c>
      <c r="AT29" s="69">
        <v>0</v>
      </c>
      <c r="AU29" s="69">
        <v>0</v>
      </c>
      <c r="AV29" s="80">
        <v>0</v>
      </c>
      <c r="AW29" s="80">
        <v>0</v>
      </c>
      <c r="AX29" s="69">
        <v>0</v>
      </c>
      <c r="AY29" s="69">
        <v>0</v>
      </c>
      <c r="AZ29" s="80">
        <v>0</v>
      </c>
      <c r="BA29" s="80">
        <v>28681</v>
      </c>
      <c r="BB29" s="69">
        <v>0</v>
      </c>
      <c r="BC29" s="69">
        <v>0</v>
      </c>
      <c r="BD29" s="80">
        <v>18</v>
      </c>
      <c r="BE29" s="80">
        <v>42558</v>
      </c>
      <c r="BF29" s="69">
        <v>0</v>
      </c>
      <c r="BG29" s="69">
        <v>0</v>
      </c>
      <c r="BH29" s="80">
        <v>0</v>
      </c>
      <c r="BI29" s="80">
        <v>0</v>
      </c>
      <c r="BJ29" s="69">
        <v>0</v>
      </c>
      <c r="BK29" s="69">
        <v>105</v>
      </c>
      <c r="BL29" s="80">
        <v>0</v>
      </c>
      <c r="BM29" s="80">
        <v>10491</v>
      </c>
      <c r="BN29" s="69">
        <v>0</v>
      </c>
      <c r="BO29" s="69">
        <v>0</v>
      </c>
      <c r="BP29" s="80">
        <v>0</v>
      </c>
      <c r="BQ29" s="80">
        <v>0</v>
      </c>
      <c r="BR29" s="69">
        <v>0</v>
      </c>
      <c r="BS29" s="69">
        <v>0</v>
      </c>
      <c r="BT29" s="80">
        <v>0</v>
      </c>
      <c r="BU29" s="80">
        <v>0</v>
      </c>
      <c r="BV29" s="69">
        <v>0</v>
      </c>
      <c r="BW29" s="69">
        <v>0</v>
      </c>
      <c r="BX29" s="80">
        <v>0</v>
      </c>
      <c r="BY29" s="80">
        <v>0</v>
      </c>
      <c r="BZ29" s="69">
        <v>0</v>
      </c>
      <c r="CA29" s="69">
        <v>155</v>
      </c>
      <c r="CB29" s="80">
        <v>125</v>
      </c>
      <c r="CC29" s="80">
        <v>516682</v>
      </c>
      <c r="CD29" s="69">
        <v>3470</v>
      </c>
      <c r="CE29" s="69" t="s">
        <v>562</v>
      </c>
      <c r="CF29" s="69" t="s">
        <v>563</v>
      </c>
      <c r="CG29" s="69" t="s">
        <v>514</v>
      </c>
      <c r="CH29" s="69" t="s">
        <v>514</v>
      </c>
      <c r="CI29" s="69" t="s">
        <v>514</v>
      </c>
      <c r="CJ29" s="68" t="s">
        <v>514</v>
      </c>
      <c r="CK29" s="68">
        <v>45909</v>
      </c>
      <c r="CL29" s="185" t="s">
        <v>723</v>
      </c>
      <c r="CM29" s="67" t="s">
        <v>724</v>
      </c>
      <c r="CN29" s="67" t="s">
        <v>168</v>
      </c>
      <c r="CO29" s="68">
        <v>45854</v>
      </c>
      <c r="CP29" s="185" t="s">
        <v>723</v>
      </c>
      <c r="CQ29" s="67" t="s">
        <v>724</v>
      </c>
      <c r="CR29" s="67" t="s">
        <v>410</v>
      </c>
      <c r="CS29" s="69">
        <v>16227519.23</v>
      </c>
      <c r="CT29" s="69"/>
      <c r="CU29" s="69"/>
      <c r="CV29" s="69">
        <v>113</v>
      </c>
      <c r="CW29" s="69">
        <v>70</v>
      </c>
      <c r="CX29" s="69">
        <v>0</v>
      </c>
      <c r="CY29" s="69">
        <v>0</v>
      </c>
      <c r="CZ29" s="69">
        <v>0</v>
      </c>
      <c r="DA29" s="69">
        <v>0</v>
      </c>
      <c r="DG29" t="str">
        <f t="shared" si="1"/>
        <v>CO</v>
      </c>
    </row>
    <row r="30" spans="1:113">
      <c r="A30" t="str">
        <f t="shared" si="0"/>
        <v>02CO</v>
      </c>
      <c r="B30" s="67" t="s">
        <v>0</v>
      </c>
      <c r="C30" s="67" t="s">
        <v>220</v>
      </c>
      <c r="D30" s="67" t="s">
        <v>221</v>
      </c>
      <c r="E30" s="68">
        <v>44720</v>
      </c>
      <c r="F30" s="185" t="s">
        <v>721</v>
      </c>
      <c r="G30" s="67" t="s">
        <v>726</v>
      </c>
      <c r="H30" s="69">
        <v>2</v>
      </c>
      <c r="I30" s="69">
        <v>1</v>
      </c>
      <c r="J30" s="69">
        <v>210</v>
      </c>
      <c r="K30" s="69">
        <v>817</v>
      </c>
      <c r="L30" s="69">
        <v>817</v>
      </c>
      <c r="M30" s="69">
        <v>0</v>
      </c>
      <c r="N30" s="69">
        <v>0</v>
      </c>
      <c r="O30" s="69">
        <v>0</v>
      </c>
      <c r="P30" s="69">
        <v>355</v>
      </c>
      <c r="Q30" s="80">
        <v>252</v>
      </c>
      <c r="R30" s="80">
        <v>10095026</v>
      </c>
      <c r="S30" s="80">
        <v>91284</v>
      </c>
      <c r="T30" s="80">
        <v>10003741</v>
      </c>
      <c r="U30" s="80">
        <v>10267526</v>
      </c>
      <c r="V30" s="80">
        <v>10526210</v>
      </c>
      <c r="W30" s="80">
        <v>0</v>
      </c>
      <c r="X30" s="80">
        <v>0</v>
      </c>
      <c r="Y30" s="80">
        <v>0</v>
      </c>
      <c r="Z30" s="80">
        <v>10526210</v>
      </c>
      <c r="AA30" s="80">
        <v>10195263</v>
      </c>
      <c r="AB30" s="80">
        <v>-330946</v>
      </c>
      <c r="AC30" s="69">
        <v>172500</v>
      </c>
      <c r="AD30" s="69">
        <v>390</v>
      </c>
      <c r="AE30" s="69">
        <v>0</v>
      </c>
      <c r="AF30" s="80">
        <v>70</v>
      </c>
      <c r="AG30" s="80">
        <v>0</v>
      </c>
      <c r="AH30" s="69">
        <v>0</v>
      </c>
      <c r="AI30" s="69">
        <v>0</v>
      </c>
      <c r="AJ30" s="80">
        <v>0</v>
      </c>
      <c r="AK30" s="80">
        <v>0</v>
      </c>
      <c r="AL30" s="69">
        <v>0</v>
      </c>
      <c r="AM30" s="69">
        <v>0</v>
      </c>
      <c r="AN30" s="80">
        <v>0</v>
      </c>
      <c r="AO30" s="80">
        <v>0</v>
      </c>
      <c r="AP30" s="69">
        <v>0</v>
      </c>
      <c r="AQ30" s="69">
        <v>0</v>
      </c>
      <c r="AR30" s="80">
        <v>0</v>
      </c>
      <c r="AS30" s="80">
        <v>0</v>
      </c>
      <c r="AT30" s="69">
        <v>0</v>
      </c>
      <c r="AU30" s="69">
        <v>0</v>
      </c>
      <c r="AV30" s="80">
        <v>0</v>
      </c>
      <c r="AW30" s="80">
        <v>0</v>
      </c>
      <c r="AX30" s="69">
        <v>0</v>
      </c>
      <c r="AY30" s="69">
        <v>0</v>
      </c>
      <c r="AZ30" s="80">
        <v>0</v>
      </c>
      <c r="BA30" s="80">
        <v>0</v>
      </c>
      <c r="BB30" s="69">
        <v>0</v>
      </c>
      <c r="BC30" s="69">
        <v>0</v>
      </c>
      <c r="BD30" s="80">
        <v>72</v>
      </c>
      <c r="BE30" s="80">
        <v>0</v>
      </c>
      <c r="BF30" s="69">
        <v>0</v>
      </c>
      <c r="BG30" s="69">
        <v>0</v>
      </c>
      <c r="BH30" s="80">
        <v>0</v>
      </c>
      <c r="BI30" s="80">
        <v>0</v>
      </c>
      <c r="BJ30" s="69">
        <v>0</v>
      </c>
      <c r="BK30" s="69">
        <v>120</v>
      </c>
      <c r="BL30" s="80">
        <v>110</v>
      </c>
      <c r="BM30" s="80">
        <v>172500</v>
      </c>
      <c r="BN30" s="69">
        <v>0</v>
      </c>
      <c r="BO30" s="69">
        <v>0</v>
      </c>
      <c r="BP30" s="80">
        <v>0</v>
      </c>
      <c r="BQ30" s="80">
        <v>0</v>
      </c>
      <c r="BR30" s="69">
        <v>0</v>
      </c>
      <c r="BS30" s="69">
        <v>0</v>
      </c>
      <c r="BT30" s="80">
        <v>0</v>
      </c>
      <c r="BU30" s="80">
        <v>0</v>
      </c>
      <c r="BV30" s="69">
        <v>0</v>
      </c>
      <c r="BW30" s="69">
        <v>0</v>
      </c>
      <c r="BX30" s="80">
        <v>0</v>
      </c>
      <c r="BY30" s="80">
        <v>0</v>
      </c>
      <c r="BZ30" s="69">
        <v>0</v>
      </c>
      <c r="CA30" s="69">
        <v>120</v>
      </c>
      <c r="CB30" s="80">
        <v>252</v>
      </c>
      <c r="CC30" s="80">
        <v>172500</v>
      </c>
      <c r="CD30" s="69">
        <v>0</v>
      </c>
      <c r="CE30" s="69" t="s">
        <v>550</v>
      </c>
      <c r="CF30" s="69" t="s">
        <v>551</v>
      </c>
      <c r="CG30" s="69" t="s">
        <v>514</v>
      </c>
      <c r="CH30" s="69" t="s">
        <v>514</v>
      </c>
      <c r="CI30" s="69" t="s">
        <v>514</v>
      </c>
      <c r="CJ30" s="68" t="s">
        <v>514</v>
      </c>
      <c r="CK30" s="68">
        <v>45918</v>
      </c>
      <c r="CL30" s="185" t="s">
        <v>723</v>
      </c>
      <c r="CM30" s="67" t="s">
        <v>724</v>
      </c>
      <c r="CN30" s="67" t="s">
        <v>168</v>
      </c>
      <c r="CO30" s="68">
        <v>45765</v>
      </c>
      <c r="CP30" s="185" t="s">
        <v>721</v>
      </c>
      <c r="CQ30" s="67" t="s">
        <v>730</v>
      </c>
      <c r="CR30" s="67" t="s">
        <v>736</v>
      </c>
      <c r="CS30" s="69">
        <v>10655889.17</v>
      </c>
      <c r="CT30" s="69"/>
      <c r="CU30" s="69"/>
      <c r="CV30" s="69">
        <v>232</v>
      </c>
      <c r="CW30" s="69">
        <v>55</v>
      </c>
      <c r="CX30" s="69">
        <v>0</v>
      </c>
      <c r="CY30" s="69">
        <v>0</v>
      </c>
      <c r="CZ30" s="69">
        <v>0</v>
      </c>
      <c r="DA30" s="69">
        <v>0</v>
      </c>
      <c r="DG30" t="str">
        <f t="shared" si="1"/>
        <v>CO</v>
      </c>
    </row>
    <row r="31" spans="1:113">
      <c r="A31" t="str">
        <f t="shared" si="0"/>
        <v>02CO</v>
      </c>
      <c r="B31" s="67" t="s">
        <v>0</v>
      </c>
      <c r="C31" s="67" t="s">
        <v>222</v>
      </c>
      <c r="D31" s="67" t="s">
        <v>223</v>
      </c>
      <c r="E31" s="68">
        <v>44573</v>
      </c>
      <c r="F31" s="185" t="s">
        <v>729</v>
      </c>
      <c r="G31" s="67" t="s">
        <v>726</v>
      </c>
      <c r="H31" s="69">
        <v>3</v>
      </c>
      <c r="I31" s="69">
        <v>6</v>
      </c>
      <c r="J31" s="69">
        <v>550</v>
      </c>
      <c r="K31" s="69">
        <v>1127</v>
      </c>
      <c r="L31" s="69">
        <v>1125</v>
      </c>
      <c r="M31" s="69">
        <v>2</v>
      </c>
      <c r="N31" s="69">
        <v>0</v>
      </c>
      <c r="O31" s="69">
        <v>0</v>
      </c>
      <c r="P31" s="69">
        <v>161</v>
      </c>
      <c r="Q31" s="80">
        <v>416</v>
      </c>
      <c r="R31" s="80">
        <v>14032373</v>
      </c>
      <c r="S31" s="80">
        <v>165047</v>
      </c>
      <c r="T31" s="80">
        <v>13867326</v>
      </c>
      <c r="U31" s="80">
        <v>15901285</v>
      </c>
      <c r="V31" s="80">
        <v>16261074</v>
      </c>
      <c r="W31" s="80">
        <v>0</v>
      </c>
      <c r="X31" s="80">
        <v>0</v>
      </c>
      <c r="Y31" s="80">
        <v>0</v>
      </c>
      <c r="Z31" s="80">
        <v>16261074</v>
      </c>
      <c r="AA31" s="80">
        <v>16278606</v>
      </c>
      <c r="AB31" s="80">
        <v>24575</v>
      </c>
      <c r="AC31" s="69">
        <v>1868912</v>
      </c>
      <c r="AD31" s="69">
        <v>57</v>
      </c>
      <c r="AE31" s="69">
        <v>0</v>
      </c>
      <c r="AF31" s="80">
        <v>416</v>
      </c>
      <c r="AG31" s="80">
        <v>1783542</v>
      </c>
      <c r="AH31" s="69">
        <v>0</v>
      </c>
      <c r="AI31" s="69">
        <v>0</v>
      </c>
      <c r="AJ31" s="80">
        <v>0</v>
      </c>
      <c r="AK31" s="80">
        <v>59192</v>
      </c>
      <c r="AL31" s="69">
        <v>4208</v>
      </c>
      <c r="AM31" s="69">
        <v>0</v>
      </c>
      <c r="AN31" s="80">
        <v>0</v>
      </c>
      <c r="AO31" s="80">
        <v>0</v>
      </c>
      <c r="AP31" s="69">
        <v>0</v>
      </c>
      <c r="AQ31" s="69">
        <v>0</v>
      </c>
      <c r="AR31" s="80">
        <v>0</v>
      </c>
      <c r="AS31" s="80">
        <v>0</v>
      </c>
      <c r="AT31" s="69">
        <v>0</v>
      </c>
      <c r="AU31" s="69">
        <v>0</v>
      </c>
      <c r="AV31" s="80">
        <v>0</v>
      </c>
      <c r="AW31" s="80">
        <v>0</v>
      </c>
      <c r="AX31" s="69">
        <v>0</v>
      </c>
      <c r="AY31" s="69">
        <v>0</v>
      </c>
      <c r="AZ31" s="80">
        <v>0</v>
      </c>
      <c r="BA31" s="80">
        <v>20176</v>
      </c>
      <c r="BB31" s="69">
        <v>0</v>
      </c>
      <c r="BC31" s="69">
        <v>0</v>
      </c>
      <c r="BD31" s="80">
        <v>0</v>
      </c>
      <c r="BE31" s="80">
        <v>38915</v>
      </c>
      <c r="BF31" s="69">
        <v>0</v>
      </c>
      <c r="BG31" s="69">
        <v>0</v>
      </c>
      <c r="BH31" s="80">
        <v>0</v>
      </c>
      <c r="BI31" s="80">
        <v>0</v>
      </c>
      <c r="BJ31" s="69">
        <v>0</v>
      </c>
      <c r="BK31" s="69">
        <v>0</v>
      </c>
      <c r="BL31" s="80">
        <v>0</v>
      </c>
      <c r="BM31" s="80">
        <v>4878</v>
      </c>
      <c r="BN31" s="69">
        <v>0</v>
      </c>
      <c r="BO31" s="69">
        <v>0</v>
      </c>
      <c r="BP31" s="80">
        <v>0</v>
      </c>
      <c r="BQ31" s="80">
        <v>0</v>
      </c>
      <c r="BR31" s="69">
        <v>0</v>
      </c>
      <c r="BS31" s="69">
        <v>0</v>
      </c>
      <c r="BT31" s="80">
        <v>0</v>
      </c>
      <c r="BU31" s="80">
        <v>0</v>
      </c>
      <c r="BV31" s="69">
        <v>0</v>
      </c>
      <c r="BW31" s="69">
        <v>0</v>
      </c>
      <c r="BX31" s="80">
        <v>0</v>
      </c>
      <c r="BY31" s="80">
        <v>0</v>
      </c>
      <c r="BZ31" s="69">
        <v>0</v>
      </c>
      <c r="CA31" s="69">
        <v>0</v>
      </c>
      <c r="CB31" s="80">
        <v>416</v>
      </c>
      <c r="CC31" s="80">
        <v>1906703</v>
      </c>
      <c r="CD31" s="69">
        <v>4208</v>
      </c>
      <c r="CE31" s="69" t="s">
        <v>556</v>
      </c>
      <c r="CF31" s="69" t="s">
        <v>557</v>
      </c>
      <c r="CG31" s="69" t="s">
        <v>514</v>
      </c>
      <c r="CH31" s="69" t="s">
        <v>514</v>
      </c>
      <c r="CI31" s="69" t="s">
        <v>514</v>
      </c>
      <c r="CJ31" s="68" t="s">
        <v>514</v>
      </c>
      <c r="CK31" s="68">
        <v>45926</v>
      </c>
      <c r="CL31" s="185" t="s">
        <v>723</v>
      </c>
      <c r="CM31" s="67" t="s">
        <v>724</v>
      </c>
      <c r="CN31" s="67" t="s">
        <v>168</v>
      </c>
      <c r="CO31" s="68">
        <v>45849</v>
      </c>
      <c r="CP31" s="185" t="s">
        <v>723</v>
      </c>
      <c r="CQ31" s="67" t="s">
        <v>724</v>
      </c>
      <c r="CR31" s="67" t="s">
        <v>410</v>
      </c>
      <c r="CS31" s="69">
        <v>15021660.859999999</v>
      </c>
      <c r="CT31" s="69"/>
      <c r="CU31" s="69"/>
      <c r="CV31" s="69">
        <v>120</v>
      </c>
      <c r="CW31" s="69">
        <v>104</v>
      </c>
      <c r="CX31" s="69">
        <v>0</v>
      </c>
      <c r="CY31" s="69">
        <v>0</v>
      </c>
      <c r="CZ31" s="69">
        <v>0</v>
      </c>
      <c r="DA31" s="69">
        <v>0</v>
      </c>
      <c r="DG31" t="str">
        <f t="shared" si="1"/>
        <v>CO</v>
      </c>
    </row>
    <row r="32" spans="1:113">
      <c r="A32" t="str">
        <f t="shared" si="0"/>
        <v>02CO</v>
      </c>
      <c r="B32" s="67" t="s">
        <v>0</v>
      </c>
      <c r="C32" s="67" t="s">
        <v>224</v>
      </c>
      <c r="D32" s="67" t="s">
        <v>225</v>
      </c>
      <c r="E32" s="68">
        <v>44881</v>
      </c>
      <c r="F32" s="185" t="s">
        <v>727</v>
      </c>
      <c r="G32" s="67" t="s">
        <v>728</v>
      </c>
      <c r="H32" s="69">
        <v>1</v>
      </c>
      <c r="I32" s="69">
        <v>6</v>
      </c>
      <c r="J32" s="69">
        <v>400</v>
      </c>
      <c r="K32" s="69">
        <v>682</v>
      </c>
      <c r="L32" s="69">
        <v>681</v>
      </c>
      <c r="M32" s="69">
        <v>1</v>
      </c>
      <c r="N32" s="69">
        <v>0</v>
      </c>
      <c r="O32" s="69">
        <v>0</v>
      </c>
      <c r="P32" s="69">
        <v>162</v>
      </c>
      <c r="Q32" s="80">
        <v>120</v>
      </c>
      <c r="R32" s="80">
        <v>7663000</v>
      </c>
      <c r="S32" s="80">
        <v>71865</v>
      </c>
      <c r="T32" s="80">
        <v>7591135</v>
      </c>
      <c r="U32" s="80">
        <v>8470199</v>
      </c>
      <c r="V32" s="80">
        <v>9163770</v>
      </c>
      <c r="W32" s="80">
        <v>0</v>
      </c>
      <c r="X32" s="80">
        <v>0</v>
      </c>
      <c r="Y32" s="80">
        <v>0</v>
      </c>
      <c r="Z32" s="80">
        <v>9163770</v>
      </c>
      <c r="AA32" s="80">
        <v>9149657</v>
      </c>
      <c r="AB32" s="80">
        <v>-14114</v>
      </c>
      <c r="AC32" s="69">
        <v>807199</v>
      </c>
      <c r="AD32" s="69">
        <v>68</v>
      </c>
      <c r="AE32" s="69">
        <v>45</v>
      </c>
      <c r="AF32" s="80">
        <v>91</v>
      </c>
      <c r="AG32" s="80">
        <v>723003</v>
      </c>
      <c r="AH32" s="69">
        <v>0</v>
      </c>
      <c r="AI32" s="69">
        <v>0</v>
      </c>
      <c r="AJ32" s="80">
        <v>29</v>
      </c>
      <c r="AK32" s="80">
        <v>122914</v>
      </c>
      <c r="AL32" s="69">
        <v>0</v>
      </c>
      <c r="AM32" s="69">
        <v>0</v>
      </c>
      <c r="AN32" s="80">
        <v>0</v>
      </c>
      <c r="AO32" s="80">
        <v>0</v>
      </c>
      <c r="AP32" s="69">
        <v>0</v>
      </c>
      <c r="AQ32" s="69">
        <v>0</v>
      </c>
      <c r="AR32" s="80">
        <v>0</v>
      </c>
      <c r="AS32" s="80">
        <v>0</v>
      </c>
      <c r="AT32" s="69">
        <v>0</v>
      </c>
      <c r="AU32" s="69">
        <v>0</v>
      </c>
      <c r="AV32" s="80">
        <v>0</v>
      </c>
      <c r="AW32" s="80">
        <v>0</v>
      </c>
      <c r="AX32" s="69">
        <v>0</v>
      </c>
      <c r="AY32" s="69">
        <v>0</v>
      </c>
      <c r="AZ32" s="80">
        <v>0</v>
      </c>
      <c r="BA32" s="80">
        <v>25335</v>
      </c>
      <c r="BB32" s="69">
        <v>0</v>
      </c>
      <c r="BC32" s="69">
        <v>0</v>
      </c>
      <c r="BD32" s="80">
        <v>0</v>
      </c>
      <c r="BE32" s="80">
        <v>0</v>
      </c>
      <c r="BF32" s="69">
        <v>0</v>
      </c>
      <c r="BG32" s="69">
        <v>0</v>
      </c>
      <c r="BH32" s="80">
        <v>0</v>
      </c>
      <c r="BI32" s="80">
        <v>0</v>
      </c>
      <c r="BJ32" s="69">
        <v>0</v>
      </c>
      <c r="BK32" s="69">
        <v>0</v>
      </c>
      <c r="BL32" s="80">
        <v>0</v>
      </c>
      <c r="BM32" s="80">
        <v>0</v>
      </c>
      <c r="BN32" s="69">
        <v>0</v>
      </c>
      <c r="BO32" s="69">
        <v>0</v>
      </c>
      <c r="BP32" s="80">
        <v>0</v>
      </c>
      <c r="BQ32" s="80">
        <v>0</v>
      </c>
      <c r="BR32" s="69">
        <v>0</v>
      </c>
      <c r="BS32" s="69">
        <v>0</v>
      </c>
      <c r="BT32" s="80">
        <v>0</v>
      </c>
      <c r="BU32" s="80">
        <v>0</v>
      </c>
      <c r="BV32" s="69">
        <v>0</v>
      </c>
      <c r="BW32" s="69">
        <v>0</v>
      </c>
      <c r="BX32" s="80">
        <v>0</v>
      </c>
      <c r="BY32" s="80">
        <v>0</v>
      </c>
      <c r="BZ32" s="69">
        <v>0</v>
      </c>
      <c r="CA32" s="69">
        <v>45</v>
      </c>
      <c r="CB32" s="80">
        <v>120</v>
      </c>
      <c r="CC32" s="80">
        <v>871252</v>
      </c>
      <c r="CD32" s="69">
        <v>0</v>
      </c>
      <c r="CE32" s="69" t="s">
        <v>556</v>
      </c>
      <c r="CF32" s="69" t="s">
        <v>557</v>
      </c>
      <c r="CG32" s="69" t="s">
        <v>514</v>
      </c>
      <c r="CH32" s="69" t="s">
        <v>514</v>
      </c>
      <c r="CI32" s="69" t="s">
        <v>514</v>
      </c>
      <c r="CJ32" s="68" t="s">
        <v>514</v>
      </c>
      <c r="CK32" s="68">
        <v>45926</v>
      </c>
      <c r="CL32" s="185" t="s">
        <v>723</v>
      </c>
      <c r="CM32" s="67" t="s">
        <v>724</v>
      </c>
      <c r="CN32" s="67" t="s">
        <v>168</v>
      </c>
      <c r="CO32" s="68">
        <v>45762</v>
      </c>
      <c r="CP32" s="185" t="s">
        <v>721</v>
      </c>
      <c r="CQ32" s="67" t="s">
        <v>730</v>
      </c>
      <c r="CR32" s="67" t="s">
        <v>410</v>
      </c>
      <c r="CS32" s="69">
        <v>7014633.1799999997</v>
      </c>
      <c r="CT32" s="69"/>
      <c r="CU32" s="69"/>
      <c r="CV32" s="69">
        <v>0</v>
      </c>
      <c r="CW32" s="69">
        <v>49</v>
      </c>
      <c r="CX32" s="69">
        <v>0</v>
      </c>
      <c r="CY32" s="69">
        <v>0</v>
      </c>
      <c r="CZ32" s="69">
        <v>0</v>
      </c>
      <c r="DA32" s="69">
        <v>0</v>
      </c>
      <c r="DG32" t="str">
        <f t="shared" si="1"/>
        <v>CO</v>
      </c>
    </row>
    <row r="33" spans="1:111">
      <c r="A33" t="str">
        <f t="shared" ref="A33:A64" si="4">CONCATENATE(B33,DG33)</f>
        <v>02CO</v>
      </c>
      <c r="B33" s="67" t="s">
        <v>0</v>
      </c>
      <c r="C33" s="67" t="s">
        <v>226</v>
      </c>
      <c r="D33" s="67" t="s">
        <v>227</v>
      </c>
      <c r="E33" s="68">
        <v>44860</v>
      </c>
      <c r="F33" s="185" t="s">
        <v>727</v>
      </c>
      <c r="G33" s="67" t="s">
        <v>728</v>
      </c>
      <c r="H33" s="69">
        <v>1</v>
      </c>
      <c r="I33" s="69">
        <v>5</v>
      </c>
      <c r="J33" s="69">
        <v>280</v>
      </c>
      <c r="K33" s="69">
        <v>638</v>
      </c>
      <c r="L33" s="69">
        <v>638</v>
      </c>
      <c r="M33" s="69">
        <v>0</v>
      </c>
      <c r="N33" s="69">
        <v>0</v>
      </c>
      <c r="O33" s="69">
        <v>0</v>
      </c>
      <c r="P33" s="69">
        <v>199</v>
      </c>
      <c r="Q33" s="80">
        <v>159</v>
      </c>
      <c r="R33" s="80">
        <v>3832776</v>
      </c>
      <c r="S33" s="80">
        <v>50000</v>
      </c>
      <c r="T33" s="80">
        <v>3782776</v>
      </c>
      <c r="U33" s="80">
        <v>4315395</v>
      </c>
      <c r="V33" s="80">
        <v>4383212</v>
      </c>
      <c r="W33" s="80">
        <v>0</v>
      </c>
      <c r="X33" s="80">
        <v>0</v>
      </c>
      <c r="Y33" s="80">
        <v>0</v>
      </c>
      <c r="Z33" s="80">
        <v>4383212</v>
      </c>
      <c r="AA33" s="80">
        <v>4383212</v>
      </c>
      <c r="AB33" s="80">
        <v>0</v>
      </c>
      <c r="AC33" s="69">
        <v>482619</v>
      </c>
      <c r="AD33" s="69">
        <v>107</v>
      </c>
      <c r="AE33" s="69">
        <v>0</v>
      </c>
      <c r="AF33" s="80">
        <v>24</v>
      </c>
      <c r="AG33" s="80">
        <v>38374</v>
      </c>
      <c r="AH33" s="69">
        <v>0</v>
      </c>
      <c r="AI33" s="69">
        <v>0</v>
      </c>
      <c r="AJ33" s="80">
        <v>135</v>
      </c>
      <c r="AK33" s="80">
        <v>462409</v>
      </c>
      <c r="AL33" s="69">
        <v>134882</v>
      </c>
      <c r="AM33" s="69">
        <v>0</v>
      </c>
      <c r="AN33" s="80">
        <v>0</v>
      </c>
      <c r="AO33" s="80">
        <v>0</v>
      </c>
      <c r="AP33" s="69">
        <v>0</v>
      </c>
      <c r="AQ33" s="69">
        <v>0</v>
      </c>
      <c r="AR33" s="80">
        <v>0</v>
      </c>
      <c r="AS33" s="80">
        <v>0</v>
      </c>
      <c r="AT33" s="69">
        <v>0</v>
      </c>
      <c r="AU33" s="69">
        <v>0</v>
      </c>
      <c r="AV33" s="80">
        <v>0</v>
      </c>
      <c r="AW33" s="80">
        <v>0</v>
      </c>
      <c r="AX33" s="69">
        <v>0</v>
      </c>
      <c r="AY33" s="69">
        <v>0</v>
      </c>
      <c r="AZ33" s="80">
        <v>0</v>
      </c>
      <c r="BA33" s="80">
        <v>0</v>
      </c>
      <c r="BB33" s="69">
        <v>0</v>
      </c>
      <c r="BC33" s="69">
        <v>0</v>
      </c>
      <c r="BD33" s="80">
        <v>0</v>
      </c>
      <c r="BE33" s="80">
        <v>0</v>
      </c>
      <c r="BF33" s="69">
        <v>0</v>
      </c>
      <c r="BG33" s="69">
        <v>0</v>
      </c>
      <c r="BH33" s="80">
        <v>0</v>
      </c>
      <c r="BI33" s="80">
        <v>0</v>
      </c>
      <c r="BJ33" s="69">
        <v>0</v>
      </c>
      <c r="BK33" s="69">
        <v>0</v>
      </c>
      <c r="BL33" s="80">
        <v>0</v>
      </c>
      <c r="BM33" s="80">
        <v>0</v>
      </c>
      <c r="BN33" s="69">
        <v>0</v>
      </c>
      <c r="BO33" s="69">
        <v>0</v>
      </c>
      <c r="BP33" s="80">
        <v>0</v>
      </c>
      <c r="BQ33" s="80">
        <v>0</v>
      </c>
      <c r="BR33" s="69">
        <v>0</v>
      </c>
      <c r="BS33" s="69">
        <v>0</v>
      </c>
      <c r="BT33" s="80">
        <v>0</v>
      </c>
      <c r="BU33" s="80">
        <v>0</v>
      </c>
      <c r="BV33" s="69">
        <v>0</v>
      </c>
      <c r="BW33" s="69">
        <v>0</v>
      </c>
      <c r="BX33" s="80">
        <v>0</v>
      </c>
      <c r="BY33" s="80">
        <v>0</v>
      </c>
      <c r="BZ33" s="69">
        <v>0</v>
      </c>
      <c r="CA33" s="69">
        <v>0</v>
      </c>
      <c r="CB33" s="80">
        <v>159</v>
      </c>
      <c r="CC33" s="80">
        <v>500784</v>
      </c>
      <c r="CD33" s="69">
        <v>134882</v>
      </c>
      <c r="CE33" s="69" t="s">
        <v>564</v>
      </c>
      <c r="CF33" s="69" t="s">
        <v>565</v>
      </c>
      <c r="CG33" s="69" t="s">
        <v>514</v>
      </c>
      <c r="CH33" s="69" t="s">
        <v>514</v>
      </c>
      <c r="CI33" s="69" t="s">
        <v>514</v>
      </c>
      <c r="CJ33" s="68" t="s">
        <v>514</v>
      </c>
      <c r="CK33" s="68">
        <v>45903</v>
      </c>
      <c r="CL33" s="185" t="s">
        <v>723</v>
      </c>
      <c r="CM33" s="67" t="s">
        <v>724</v>
      </c>
      <c r="CN33" s="67" t="s">
        <v>168</v>
      </c>
      <c r="CO33" s="68">
        <v>45814</v>
      </c>
      <c r="CP33" s="185" t="s">
        <v>721</v>
      </c>
      <c r="CQ33" s="67" t="s">
        <v>730</v>
      </c>
      <c r="CR33" s="67" t="s">
        <v>410</v>
      </c>
      <c r="CS33" s="69">
        <v>4521037.25</v>
      </c>
      <c r="CT33" s="69"/>
      <c r="CU33" s="69"/>
      <c r="CV33" s="69">
        <v>24</v>
      </c>
      <c r="CW33" s="69">
        <v>92</v>
      </c>
      <c r="CX33" s="69">
        <v>0</v>
      </c>
      <c r="CY33" s="69">
        <v>0</v>
      </c>
      <c r="CZ33" s="69">
        <v>0</v>
      </c>
      <c r="DA33" s="69">
        <v>0</v>
      </c>
      <c r="DG33" t="str">
        <f t="shared" si="1"/>
        <v>CO</v>
      </c>
    </row>
    <row r="34" spans="1:111">
      <c r="A34" t="str">
        <f t="shared" si="4"/>
        <v>02CO</v>
      </c>
      <c r="B34" s="67" t="s">
        <v>0</v>
      </c>
      <c r="C34" s="67" t="s">
        <v>228</v>
      </c>
      <c r="D34" s="67" t="s">
        <v>229</v>
      </c>
      <c r="E34" s="68">
        <v>44881</v>
      </c>
      <c r="F34" s="185" t="s">
        <v>727</v>
      </c>
      <c r="G34" s="67" t="s">
        <v>728</v>
      </c>
      <c r="H34" s="69">
        <v>1</v>
      </c>
      <c r="I34" s="69">
        <v>2</v>
      </c>
      <c r="J34" s="69">
        <v>240</v>
      </c>
      <c r="K34" s="69">
        <v>575</v>
      </c>
      <c r="L34" s="69">
        <v>575</v>
      </c>
      <c r="M34" s="69">
        <v>0</v>
      </c>
      <c r="N34" s="69">
        <v>0</v>
      </c>
      <c r="O34" s="69">
        <v>0</v>
      </c>
      <c r="P34" s="69">
        <v>196</v>
      </c>
      <c r="Q34" s="80">
        <v>139</v>
      </c>
      <c r="R34" s="80">
        <v>12471547</v>
      </c>
      <c r="S34" s="80">
        <v>114486</v>
      </c>
      <c r="T34" s="80">
        <v>12357061</v>
      </c>
      <c r="U34" s="80">
        <v>12747539</v>
      </c>
      <c r="V34" s="80">
        <v>13553931</v>
      </c>
      <c r="W34" s="80">
        <v>0</v>
      </c>
      <c r="X34" s="80">
        <v>0</v>
      </c>
      <c r="Y34" s="80">
        <v>0</v>
      </c>
      <c r="Z34" s="80">
        <v>13553931</v>
      </c>
      <c r="AA34" s="80">
        <v>13363147</v>
      </c>
      <c r="AB34" s="80">
        <v>-190784</v>
      </c>
      <c r="AC34" s="69">
        <v>275992</v>
      </c>
      <c r="AD34" s="69">
        <v>290</v>
      </c>
      <c r="AE34" s="69">
        <v>0</v>
      </c>
      <c r="AF34" s="80">
        <v>57</v>
      </c>
      <c r="AG34" s="80">
        <v>256470</v>
      </c>
      <c r="AH34" s="69">
        <v>0</v>
      </c>
      <c r="AI34" s="69">
        <v>0</v>
      </c>
      <c r="AJ34" s="80">
        <v>2</v>
      </c>
      <c r="AK34" s="80">
        <v>107104</v>
      </c>
      <c r="AL34" s="69">
        <v>0</v>
      </c>
      <c r="AM34" s="69">
        <v>0</v>
      </c>
      <c r="AN34" s="80">
        <v>0</v>
      </c>
      <c r="AO34" s="80">
        <v>0</v>
      </c>
      <c r="AP34" s="69">
        <v>0</v>
      </c>
      <c r="AQ34" s="69">
        <v>0</v>
      </c>
      <c r="AR34" s="80">
        <v>0</v>
      </c>
      <c r="AS34" s="80">
        <v>0</v>
      </c>
      <c r="AT34" s="69">
        <v>0</v>
      </c>
      <c r="AU34" s="69">
        <v>0</v>
      </c>
      <c r="AV34" s="80">
        <v>0</v>
      </c>
      <c r="AW34" s="80">
        <v>0</v>
      </c>
      <c r="AX34" s="69">
        <v>0</v>
      </c>
      <c r="AY34" s="69">
        <v>0</v>
      </c>
      <c r="AZ34" s="80">
        <v>0</v>
      </c>
      <c r="BA34" s="80">
        <v>0</v>
      </c>
      <c r="BB34" s="69">
        <v>0</v>
      </c>
      <c r="BC34" s="69">
        <v>0</v>
      </c>
      <c r="BD34" s="80">
        <v>0</v>
      </c>
      <c r="BE34" s="80">
        <v>0</v>
      </c>
      <c r="BF34" s="69">
        <v>0</v>
      </c>
      <c r="BG34" s="69">
        <v>0</v>
      </c>
      <c r="BH34" s="80">
        <v>0</v>
      </c>
      <c r="BI34" s="80">
        <v>0</v>
      </c>
      <c r="BJ34" s="69">
        <v>0</v>
      </c>
      <c r="BK34" s="69">
        <v>120</v>
      </c>
      <c r="BL34" s="80">
        <v>80</v>
      </c>
      <c r="BM34" s="80">
        <v>0</v>
      </c>
      <c r="BN34" s="69">
        <v>0</v>
      </c>
      <c r="BO34" s="69">
        <v>0</v>
      </c>
      <c r="BP34" s="80">
        <v>0</v>
      </c>
      <c r="BQ34" s="80">
        <v>0</v>
      </c>
      <c r="BR34" s="69">
        <v>0</v>
      </c>
      <c r="BS34" s="69">
        <v>0</v>
      </c>
      <c r="BT34" s="80">
        <v>0</v>
      </c>
      <c r="BU34" s="80">
        <v>0</v>
      </c>
      <c r="BV34" s="69">
        <v>0</v>
      </c>
      <c r="BW34" s="69">
        <v>0</v>
      </c>
      <c r="BX34" s="80">
        <v>0</v>
      </c>
      <c r="BY34" s="80">
        <v>0</v>
      </c>
      <c r="BZ34" s="69">
        <v>0</v>
      </c>
      <c r="CA34" s="69">
        <v>120</v>
      </c>
      <c r="CB34" s="80">
        <v>139</v>
      </c>
      <c r="CC34" s="80">
        <v>363574</v>
      </c>
      <c r="CD34" s="69">
        <v>0</v>
      </c>
      <c r="CE34" s="69" t="s">
        <v>550</v>
      </c>
      <c r="CF34" s="69" t="s">
        <v>551</v>
      </c>
      <c r="CG34" s="69" t="s">
        <v>514</v>
      </c>
      <c r="CH34" s="69" t="s">
        <v>514</v>
      </c>
      <c r="CI34" s="69" t="s">
        <v>514</v>
      </c>
      <c r="CJ34" s="68" t="s">
        <v>514</v>
      </c>
      <c r="CK34" s="68">
        <v>45903</v>
      </c>
      <c r="CL34" s="185" t="s">
        <v>723</v>
      </c>
      <c r="CM34" s="67" t="s">
        <v>724</v>
      </c>
      <c r="CN34" s="67" t="s">
        <v>168</v>
      </c>
      <c r="CO34" s="68">
        <v>45546</v>
      </c>
      <c r="CP34" s="185" t="s">
        <v>723</v>
      </c>
      <c r="CQ34" s="67" t="s">
        <v>730</v>
      </c>
      <c r="CR34" s="67" t="s">
        <v>736</v>
      </c>
      <c r="CS34" s="69">
        <v>11980864.41</v>
      </c>
      <c r="CT34" s="69"/>
      <c r="CU34" s="69"/>
      <c r="CV34" s="69">
        <v>137</v>
      </c>
      <c r="CW34" s="69">
        <v>29</v>
      </c>
      <c r="CX34" s="69">
        <v>0</v>
      </c>
      <c r="CY34" s="69">
        <v>0</v>
      </c>
      <c r="CZ34" s="69">
        <v>0</v>
      </c>
      <c r="DA34" s="69">
        <v>0</v>
      </c>
      <c r="DG34" t="str">
        <f t="shared" si="1"/>
        <v>CO</v>
      </c>
    </row>
    <row r="35" spans="1:111">
      <c r="A35" t="str">
        <f t="shared" si="4"/>
        <v>02CO</v>
      </c>
      <c r="B35" s="67" t="s">
        <v>0</v>
      </c>
      <c r="C35" s="67" t="s">
        <v>230</v>
      </c>
      <c r="D35" s="67" t="s">
        <v>231</v>
      </c>
      <c r="E35" s="68">
        <v>45091</v>
      </c>
      <c r="F35" s="185" t="s">
        <v>721</v>
      </c>
      <c r="G35" s="67" t="s">
        <v>728</v>
      </c>
      <c r="H35" s="69">
        <v>3</v>
      </c>
      <c r="I35" s="69">
        <v>5</v>
      </c>
      <c r="J35" s="69">
        <v>330</v>
      </c>
      <c r="K35" s="69">
        <v>543</v>
      </c>
      <c r="L35" s="69">
        <v>543</v>
      </c>
      <c r="M35" s="69">
        <v>0</v>
      </c>
      <c r="N35" s="69">
        <v>0</v>
      </c>
      <c r="O35" s="69">
        <v>0</v>
      </c>
      <c r="P35" s="69">
        <v>153</v>
      </c>
      <c r="Q35" s="80">
        <v>60</v>
      </c>
      <c r="R35" s="80">
        <v>5895675</v>
      </c>
      <c r="S35" s="80">
        <v>59623</v>
      </c>
      <c r="T35" s="80">
        <v>5836052</v>
      </c>
      <c r="U35" s="80">
        <v>5981679</v>
      </c>
      <c r="V35" s="80">
        <v>6100547</v>
      </c>
      <c r="W35" s="80">
        <v>0</v>
      </c>
      <c r="X35" s="80">
        <v>0</v>
      </c>
      <c r="Y35" s="80">
        <v>0</v>
      </c>
      <c r="Z35" s="80">
        <v>6100547</v>
      </c>
      <c r="AA35" s="80">
        <v>6061260</v>
      </c>
      <c r="AB35" s="80">
        <v>-3283</v>
      </c>
      <c r="AC35" s="69">
        <v>86004</v>
      </c>
      <c r="AD35" s="69">
        <v>101</v>
      </c>
      <c r="AE35" s="69">
        <v>0</v>
      </c>
      <c r="AF35" s="80">
        <v>20</v>
      </c>
      <c r="AG35" s="80">
        <v>48625</v>
      </c>
      <c r="AH35" s="69">
        <v>0</v>
      </c>
      <c r="AI35" s="69">
        <v>0</v>
      </c>
      <c r="AJ35" s="80">
        <v>40</v>
      </c>
      <c r="AK35" s="80">
        <v>55572</v>
      </c>
      <c r="AL35" s="69">
        <v>0</v>
      </c>
      <c r="AM35" s="69">
        <v>0</v>
      </c>
      <c r="AN35" s="80">
        <v>0</v>
      </c>
      <c r="AO35" s="80">
        <v>0</v>
      </c>
      <c r="AP35" s="69">
        <v>0</v>
      </c>
      <c r="AQ35" s="69">
        <v>0</v>
      </c>
      <c r="AR35" s="80">
        <v>0</v>
      </c>
      <c r="AS35" s="80">
        <v>0</v>
      </c>
      <c r="AT35" s="69">
        <v>0</v>
      </c>
      <c r="AU35" s="69">
        <v>0</v>
      </c>
      <c r="AV35" s="80">
        <v>0</v>
      </c>
      <c r="AW35" s="80">
        <v>0</v>
      </c>
      <c r="AX35" s="69">
        <v>0</v>
      </c>
      <c r="AY35" s="69">
        <v>0</v>
      </c>
      <c r="AZ35" s="80">
        <v>0</v>
      </c>
      <c r="BA35" s="80">
        <v>0</v>
      </c>
      <c r="BB35" s="69">
        <v>0</v>
      </c>
      <c r="BC35" s="69">
        <v>0</v>
      </c>
      <c r="BD35" s="80">
        <v>0</v>
      </c>
      <c r="BE35" s="80">
        <v>0</v>
      </c>
      <c r="BF35" s="69">
        <v>0</v>
      </c>
      <c r="BG35" s="69">
        <v>0</v>
      </c>
      <c r="BH35" s="80">
        <v>0</v>
      </c>
      <c r="BI35" s="80">
        <v>0</v>
      </c>
      <c r="BJ35" s="69">
        <v>0</v>
      </c>
      <c r="BK35" s="69">
        <v>0</v>
      </c>
      <c r="BL35" s="80">
        <v>0</v>
      </c>
      <c r="BM35" s="80">
        <v>0</v>
      </c>
      <c r="BN35" s="69">
        <v>0</v>
      </c>
      <c r="BO35" s="69">
        <v>0</v>
      </c>
      <c r="BP35" s="80">
        <v>0</v>
      </c>
      <c r="BQ35" s="80">
        <v>0</v>
      </c>
      <c r="BR35" s="69">
        <v>0</v>
      </c>
      <c r="BS35" s="69">
        <v>0</v>
      </c>
      <c r="BT35" s="80">
        <v>0</v>
      </c>
      <c r="BU35" s="80">
        <v>0</v>
      </c>
      <c r="BV35" s="69">
        <v>0</v>
      </c>
      <c r="BW35" s="69">
        <v>0</v>
      </c>
      <c r="BX35" s="80">
        <v>0</v>
      </c>
      <c r="BY35" s="80">
        <v>0</v>
      </c>
      <c r="BZ35" s="69">
        <v>0</v>
      </c>
      <c r="CA35" s="69">
        <v>0</v>
      </c>
      <c r="CB35" s="80">
        <v>60</v>
      </c>
      <c r="CC35" s="80">
        <v>104197</v>
      </c>
      <c r="CD35" s="69">
        <v>0</v>
      </c>
      <c r="CE35" s="69" t="s">
        <v>527</v>
      </c>
      <c r="CF35" s="69" t="s">
        <v>528</v>
      </c>
      <c r="CG35" s="69" t="s">
        <v>514</v>
      </c>
      <c r="CH35" s="69" t="s">
        <v>514</v>
      </c>
      <c r="CI35" s="69" t="s">
        <v>514</v>
      </c>
      <c r="CJ35" s="68" t="s">
        <v>514</v>
      </c>
      <c r="CK35" s="68">
        <v>45967</v>
      </c>
      <c r="CL35" s="185" t="s">
        <v>727</v>
      </c>
      <c r="CM35" s="67" t="s">
        <v>724</v>
      </c>
      <c r="CN35" s="67" t="s">
        <v>168</v>
      </c>
      <c r="CO35" s="68">
        <v>45806</v>
      </c>
      <c r="CP35" s="185" t="s">
        <v>721</v>
      </c>
      <c r="CQ35" s="67" t="s">
        <v>730</v>
      </c>
      <c r="CR35" s="67" t="s">
        <v>410</v>
      </c>
      <c r="CS35" s="69">
        <v>6680440.3799999999</v>
      </c>
      <c r="CT35" s="69"/>
      <c r="CU35" s="69"/>
      <c r="CV35" s="69">
        <v>60</v>
      </c>
      <c r="CW35" s="69">
        <v>52</v>
      </c>
      <c r="CX35" s="69">
        <v>0</v>
      </c>
      <c r="CY35" s="69">
        <v>0</v>
      </c>
      <c r="CZ35" s="69">
        <v>0</v>
      </c>
      <c r="DA35" s="69">
        <v>0</v>
      </c>
      <c r="DG35" t="str">
        <f t="shared" si="1"/>
        <v>CO</v>
      </c>
    </row>
    <row r="36" spans="1:111">
      <c r="A36" t="str">
        <f t="shared" si="4"/>
        <v>02CO</v>
      </c>
      <c r="B36" s="67" t="s">
        <v>0</v>
      </c>
      <c r="C36" s="67" t="s">
        <v>232</v>
      </c>
      <c r="D36" s="67" t="s">
        <v>233</v>
      </c>
      <c r="E36" s="68">
        <v>45014</v>
      </c>
      <c r="F36" s="185" t="s">
        <v>729</v>
      </c>
      <c r="G36" s="67" t="s">
        <v>728</v>
      </c>
      <c r="H36" s="69">
        <v>1</v>
      </c>
      <c r="I36" s="69">
        <v>1</v>
      </c>
      <c r="J36" s="69">
        <v>300</v>
      </c>
      <c r="K36" s="69">
        <v>660</v>
      </c>
      <c r="L36" s="69">
        <v>659</v>
      </c>
      <c r="M36" s="69">
        <v>1</v>
      </c>
      <c r="N36" s="69">
        <v>0</v>
      </c>
      <c r="O36" s="69">
        <v>0</v>
      </c>
      <c r="P36" s="69">
        <v>346</v>
      </c>
      <c r="Q36" s="80">
        <v>14</v>
      </c>
      <c r="R36" s="80">
        <v>11703806</v>
      </c>
      <c r="S36" s="80">
        <v>89802</v>
      </c>
      <c r="T36" s="80">
        <v>11614004</v>
      </c>
      <c r="U36" s="80">
        <v>11742594</v>
      </c>
      <c r="V36" s="80">
        <v>12389230</v>
      </c>
      <c r="W36" s="80">
        <v>0</v>
      </c>
      <c r="X36" s="80">
        <v>0</v>
      </c>
      <c r="Y36" s="80">
        <v>0</v>
      </c>
      <c r="Z36" s="80">
        <v>12389230</v>
      </c>
      <c r="AA36" s="80">
        <v>12372017</v>
      </c>
      <c r="AB36" s="80">
        <v>-17213</v>
      </c>
      <c r="AC36" s="69">
        <v>38788</v>
      </c>
      <c r="AD36" s="69">
        <v>301</v>
      </c>
      <c r="AE36" s="69">
        <v>0</v>
      </c>
      <c r="AF36" s="80">
        <v>14</v>
      </c>
      <c r="AG36" s="80">
        <v>14951</v>
      </c>
      <c r="AH36" s="69">
        <v>0</v>
      </c>
      <c r="AI36" s="69">
        <v>0</v>
      </c>
      <c r="AJ36" s="80">
        <v>0</v>
      </c>
      <c r="AK36" s="80">
        <v>38788</v>
      </c>
      <c r="AL36" s="69">
        <v>0</v>
      </c>
      <c r="AM36" s="69">
        <v>0</v>
      </c>
      <c r="AN36" s="80">
        <v>0</v>
      </c>
      <c r="AO36" s="80">
        <v>0</v>
      </c>
      <c r="AP36" s="69">
        <v>0</v>
      </c>
      <c r="AQ36" s="69">
        <v>0</v>
      </c>
      <c r="AR36" s="80">
        <v>0</v>
      </c>
      <c r="AS36" s="80">
        <v>0</v>
      </c>
      <c r="AT36" s="69">
        <v>0</v>
      </c>
      <c r="AU36" s="69">
        <v>0</v>
      </c>
      <c r="AV36" s="80">
        <v>0</v>
      </c>
      <c r="AW36" s="80">
        <v>0</v>
      </c>
      <c r="AX36" s="69">
        <v>0</v>
      </c>
      <c r="AY36" s="69">
        <v>0</v>
      </c>
      <c r="AZ36" s="80">
        <v>0</v>
      </c>
      <c r="BA36" s="80">
        <v>0</v>
      </c>
      <c r="BB36" s="69">
        <v>0</v>
      </c>
      <c r="BC36" s="69">
        <v>0</v>
      </c>
      <c r="BD36" s="80">
        <v>0</v>
      </c>
      <c r="BE36" s="80">
        <v>0</v>
      </c>
      <c r="BF36" s="69">
        <v>0</v>
      </c>
      <c r="BG36" s="69">
        <v>0</v>
      </c>
      <c r="BH36" s="80">
        <v>0</v>
      </c>
      <c r="BI36" s="80">
        <v>0</v>
      </c>
      <c r="BJ36" s="69">
        <v>0</v>
      </c>
      <c r="BK36" s="69">
        <v>60</v>
      </c>
      <c r="BL36" s="80">
        <v>0</v>
      </c>
      <c r="BM36" s="80">
        <v>0</v>
      </c>
      <c r="BN36" s="69">
        <v>0</v>
      </c>
      <c r="BO36" s="69">
        <v>0</v>
      </c>
      <c r="BP36" s="80">
        <v>0</v>
      </c>
      <c r="BQ36" s="80">
        <v>0</v>
      </c>
      <c r="BR36" s="69">
        <v>0</v>
      </c>
      <c r="BS36" s="69">
        <v>0</v>
      </c>
      <c r="BT36" s="80">
        <v>0</v>
      </c>
      <c r="BU36" s="80">
        <v>0</v>
      </c>
      <c r="BV36" s="69">
        <v>0</v>
      </c>
      <c r="BW36" s="69">
        <v>0</v>
      </c>
      <c r="BX36" s="80">
        <v>0</v>
      </c>
      <c r="BY36" s="80">
        <v>0</v>
      </c>
      <c r="BZ36" s="69">
        <v>0</v>
      </c>
      <c r="CA36" s="69">
        <v>60</v>
      </c>
      <c r="CB36" s="80">
        <v>14</v>
      </c>
      <c r="CC36" s="80">
        <v>53739</v>
      </c>
      <c r="CD36" s="69">
        <v>0</v>
      </c>
      <c r="CE36" s="69" t="s">
        <v>558</v>
      </c>
      <c r="CF36" s="69" t="s">
        <v>559</v>
      </c>
      <c r="CG36" s="69" t="s">
        <v>514</v>
      </c>
      <c r="CH36" s="69" t="s">
        <v>514</v>
      </c>
      <c r="CI36" s="69" t="s">
        <v>514</v>
      </c>
      <c r="CJ36" s="68" t="s">
        <v>514</v>
      </c>
      <c r="CK36" s="68">
        <v>45981</v>
      </c>
      <c r="CL36" s="185" t="s">
        <v>727</v>
      </c>
      <c r="CM36" s="67" t="s">
        <v>724</v>
      </c>
      <c r="CN36" s="67" t="s">
        <v>168</v>
      </c>
      <c r="CO36" s="68">
        <v>45834</v>
      </c>
      <c r="CP36" s="185" t="s">
        <v>721</v>
      </c>
      <c r="CQ36" s="67" t="s">
        <v>730</v>
      </c>
      <c r="CR36" s="67" t="s">
        <v>410</v>
      </c>
      <c r="CS36" s="69">
        <v>10416036.130000001</v>
      </c>
      <c r="CT36" s="69"/>
      <c r="CU36" s="69"/>
      <c r="CV36" s="69">
        <v>14</v>
      </c>
      <c r="CW36" s="69">
        <v>45</v>
      </c>
      <c r="CX36" s="69">
        <v>0</v>
      </c>
      <c r="CY36" s="69">
        <v>0</v>
      </c>
      <c r="CZ36" s="69">
        <v>0</v>
      </c>
      <c r="DA36" s="69">
        <v>0</v>
      </c>
      <c r="DG36" t="str">
        <f t="shared" si="1"/>
        <v>CO</v>
      </c>
    </row>
    <row r="37" spans="1:111">
      <c r="A37" t="str">
        <f t="shared" si="4"/>
        <v>02CO</v>
      </c>
      <c r="B37" s="67" t="s">
        <v>0</v>
      </c>
      <c r="C37" s="67" t="s">
        <v>566</v>
      </c>
      <c r="D37" s="67" t="s">
        <v>737</v>
      </c>
      <c r="E37" s="68">
        <v>45042</v>
      </c>
      <c r="F37" s="185" t="s">
        <v>721</v>
      </c>
      <c r="G37" s="67" t="s">
        <v>728</v>
      </c>
      <c r="H37" s="69">
        <v>2</v>
      </c>
      <c r="I37" s="69">
        <v>0</v>
      </c>
      <c r="J37" s="69">
        <v>425</v>
      </c>
      <c r="K37" s="69">
        <v>610</v>
      </c>
      <c r="L37" s="69">
        <v>605</v>
      </c>
      <c r="M37" s="69">
        <v>5</v>
      </c>
      <c r="N37" s="69">
        <v>0</v>
      </c>
      <c r="O37" s="69">
        <v>0</v>
      </c>
      <c r="P37" s="69">
        <v>185</v>
      </c>
      <c r="Q37" s="80">
        <v>0</v>
      </c>
      <c r="R37" s="80">
        <v>10398707</v>
      </c>
      <c r="S37" s="80">
        <v>246</v>
      </c>
      <c r="T37" s="80">
        <v>10398461</v>
      </c>
      <c r="U37" s="80">
        <v>10398707</v>
      </c>
      <c r="V37" s="80">
        <v>10268067</v>
      </c>
      <c r="W37" s="80">
        <v>0</v>
      </c>
      <c r="X37" s="80">
        <v>0</v>
      </c>
      <c r="Y37" s="80">
        <v>0</v>
      </c>
      <c r="Z37" s="80">
        <v>10268067</v>
      </c>
      <c r="AA37" s="80">
        <v>10264507</v>
      </c>
      <c r="AB37" s="80">
        <v>-3560</v>
      </c>
      <c r="AC37" s="69">
        <v>0</v>
      </c>
      <c r="AD37" s="69">
        <v>137</v>
      </c>
      <c r="AE37" s="69">
        <v>0</v>
      </c>
      <c r="AF37" s="80">
        <v>0</v>
      </c>
      <c r="AG37" s="80">
        <v>0</v>
      </c>
      <c r="AH37" s="69">
        <v>0</v>
      </c>
      <c r="AI37" s="69">
        <v>0</v>
      </c>
      <c r="AJ37" s="80">
        <v>0</v>
      </c>
      <c r="AK37" s="80">
        <v>0</v>
      </c>
      <c r="AL37" s="69">
        <v>0</v>
      </c>
      <c r="AM37" s="69">
        <v>0</v>
      </c>
      <c r="AN37" s="80">
        <v>0</v>
      </c>
      <c r="AO37" s="80">
        <v>0</v>
      </c>
      <c r="AP37" s="69">
        <v>0</v>
      </c>
      <c r="AQ37" s="69">
        <v>0</v>
      </c>
      <c r="AR37" s="80">
        <v>0</v>
      </c>
      <c r="AS37" s="80">
        <v>0</v>
      </c>
      <c r="AT37" s="69">
        <v>0</v>
      </c>
      <c r="AU37" s="69">
        <v>0</v>
      </c>
      <c r="AV37" s="80">
        <v>0</v>
      </c>
      <c r="AW37" s="80">
        <v>0</v>
      </c>
      <c r="AX37" s="69">
        <v>0</v>
      </c>
      <c r="AY37" s="69">
        <v>0</v>
      </c>
      <c r="AZ37" s="80">
        <v>0</v>
      </c>
      <c r="BA37" s="80">
        <v>0</v>
      </c>
      <c r="BB37" s="69">
        <v>0</v>
      </c>
      <c r="BC37" s="69">
        <v>0</v>
      </c>
      <c r="BD37" s="80">
        <v>0</v>
      </c>
      <c r="BE37" s="80">
        <v>0</v>
      </c>
      <c r="BF37" s="69">
        <v>0</v>
      </c>
      <c r="BG37" s="69">
        <v>0</v>
      </c>
      <c r="BH37" s="80">
        <v>0</v>
      </c>
      <c r="BI37" s="80">
        <v>0</v>
      </c>
      <c r="BJ37" s="69">
        <v>0</v>
      </c>
      <c r="BK37" s="69">
        <v>0</v>
      </c>
      <c r="BL37" s="80">
        <v>0</v>
      </c>
      <c r="BM37" s="80">
        <v>0</v>
      </c>
      <c r="BN37" s="69">
        <v>0</v>
      </c>
      <c r="BO37" s="69">
        <v>0</v>
      </c>
      <c r="BP37" s="80">
        <v>0</v>
      </c>
      <c r="BQ37" s="80">
        <v>0</v>
      </c>
      <c r="BR37" s="69">
        <v>0</v>
      </c>
      <c r="BS37" s="69">
        <v>0</v>
      </c>
      <c r="BT37" s="80">
        <v>0</v>
      </c>
      <c r="BU37" s="80">
        <v>0</v>
      </c>
      <c r="BV37" s="69">
        <v>0</v>
      </c>
      <c r="BW37" s="69">
        <v>0</v>
      </c>
      <c r="BX37" s="80">
        <v>0</v>
      </c>
      <c r="BY37" s="80">
        <v>0</v>
      </c>
      <c r="BZ37" s="69">
        <v>0</v>
      </c>
      <c r="CA37" s="69">
        <v>0</v>
      </c>
      <c r="CB37" s="80">
        <v>0</v>
      </c>
      <c r="CC37" s="80">
        <v>0</v>
      </c>
      <c r="CD37" s="69">
        <v>0</v>
      </c>
      <c r="CE37" s="69" t="s">
        <v>550</v>
      </c>
      <c r="CF37" s="69" t="s">
        <v>551</v>
      </c>
      <c r="CG37" s="69" t="s">
        <v>514</v>
      </c>
      <c r="CH37" s="69" t="s">
        <v>514</v>
      </c>
      <c r="CI37" s="69" t="s">
        <v>514</v>
      </c>
      <c r="CJ37" s="68" t="s">
        <v>514</v>
      </c>
      <c r="CK37" s="68">
        <v>45845</v>
      </c>
      <c r="CL37" s="185" t="s">
        <v>723</v>
      </c>
      <c r="CM37" s="67" t="s">
        <v>724</v>
      </c>
      <c r="CN37" s="67" t="s">
        <v>168</v>
      </c>
      <c r="CO37" s="68">
        <v>45733</v>
      </c>
      <c r="CP37" s="185" t="s">
        <v>729</v>
      </c>
      <c r="CQ37" s="67" t="s">
        <v>730</v>
      </c>
      <c r="CR37" s="67" t="s">
        <v>736</v>
      </c>
      <c r="CS37" s="69">
        <v>8834993.8499999996</v>
      </c>
      <c r="CT37" s="69"/>
      <c r="CU37" s="69"/>
      <c r="CV37" s="69">
        <v>0</v>
      </c>
      <c r="CW37" s="69">
        <v>48</v>
      </c>
      <c r="CX37" s="69">
        <v>0</v>
      </c>
      <c r="CY37" s="69">
        <v>0</v>
      </c>
      <c r="CZ37" s="69">
        <v>0</v>
      </c>
      <c r="DA37" s="69">
        <v>0</v>
      </c>
      <c r="DG37" t="str">
        <f t="shared" si="1"/>
        <v>CO</v>
      </c>
    </row>
    <row r="38" spans="1:111">
      <c r="A38" t="str">
        <f t="shared" si="4"/>
        <v>02CO</v>
      </c>
      <c r="B38" s="67" t="s">
        <v>0</v>
      </c>
      <c r="C38" s="67" t="s">
        <v>234</v>
      </c>
      <c r="D38" s="67" t="s">
        <v>235</v>
      </c>
      <c r="E38" s="68">
        <v>45063</v>
      </c>
      <c r="F38" s="185" t="s">
        <v>721</v>
      </c>
      <c r="G38" s="67" t="s">
        <v>728</v>
      </c>
      <c r="H38" s="69">
        <v>2</v>
      </c>
      <c r="I38" s="69">
        <v>2</v>
      </c>
      <c r="J38" s="69">
        <v>330</v>
      </c>
      <c r="K38" s="69">
        <v>604</v>
      </c>
      <c r="L38" s="69">
        <v>604</v>
      </c>
      <c r="M38" s="69">
        <v>0</v>
      </c>
      <c r="N38" s="69">
        <v>0</v>
      </c>
      <c r="O38" s="69">
        <v>0</v>
      </c>
      <c r="P38" s="69">
        <v>174</v>
      </c>
      <c r="Q38" s="80">
        <v>100</v>
      </c>
      <c r="R38" s="80">
        <v>23947969</v>
      </c>
      <c r="S38" s="80">
        <v>150000</v>
      </c>
      <c r="T38" s="80">
        <v>23797969</v>
      </c>
      <c r="U38" s="80">
        <v>24055659</v>
      </c>
      <c r="V38" s="80">
        <v>25032603</v>
      </c>
      <c r="W38" s="80">
        <v>0</v>
      </c>
      <c r="X38" s="80">
        <v>0</v>
      </c>
      <c r="Y38" s="80">
        <v>0</v>
      </c>
      <c r="Z38" s="80">
        <v>25032603</v>
      </c>
      <c r="AA38" s="80">
        <v>25026994</v>
      </c>
      <c r="AB38" s="80">
        <v>-5609</v>
      </c>
      <c r="AC38" s="69">
        <v>107690</v>
      </c>
      <c r="AD38" s="69">
        <v>101</v>
      </c>
      <c r="AE38" s="69">
        <v>0</v>
      </c>
      <c r="AF38" s="80">
        <v>66</v>
      </c>
      <c r="AG38" s="80">
        <v>177659</v>
      </c>
      <c r="AH38" s="69">
        <v>0</v>
      </c>
      <c r="AI38" s="69">
        <v>0</v>
      </c>
      <c r="AJ38" s="80">
        <v>34</v>
      </c>
      <c r="AK38" s="80">
        <v>0</v>
      </c>
      <c r="AL38" s="69">
        <v>0</v>
      </c>
      <c r="AM38" s="69">
        <v>0</v>
      </c>
      <c r="AN38" s="80">
        <v>0</v>
      </c>
      <c r="AO38" s="80">
        <v>0</v>
      </c>
      <c r="AP38" s="69">
        <v>0</v>
      </c>
      <c r="AQ38" s="69">
        <v>0</v>
      </c>
      <c r="AR38" s="80">
        <v>0</v>
      </c>
      <c r="AS38" s="80">
        <v>0</v>
      </c>
      <c r="AT38" s="69">
        <v>0</v>
      </c>
      <c r="AU38" s="69">
        <v>0</v>
      </c>
      <c r="AV38" s="80">
        <v>0</v>
      </c>
      <c r="AW38" s="80">
        <v>0</v>
      </c>
      <c r="AX38" s="69">
        <v>0</v>
      </c>
      <c r="AY38" s="69">
        <v>0</v>
      </c>
      <c r="AZ38" s="80">
        <v>0</v>
      </c>
      <c r="BA38" s="80">
        <v>3218</v>
      </c>
      <c r="BB38" s="69">
        <v>0</v>
      </c>
      <c r="BC38" s="69">
        <v>0</v>
      </c>
      <c r="BD38" s="80">
        <v>0</v>
      </c>
      <c r="BE38" s="80">
        <v>0</v>
      </c>
      <c r="BF38" s="69">
        <v>0</v>
      </c>
      <c r="BG38" s="69">
        <v>0</v>
      </c>
      <c r="BH38" s="80">
        <v>0</v>
      </c>
      <c r="BI38" s="80">
        <v>0</v>
      </c>
      <c r="BJ38" s="69">
        <v>0</v>
      </c>
      <c r="BK38" s="69">
        <v>0</v>
      </c>
      <c r="BL38" s="80">
        <v>0</v>
      </c>
      <c r="BM38" s="80">
        <v>0</v>
      </c>
      <c r="BN38" s="69">
        <v>0</v>
      </c>
      <c r="BO38" s="69">
        <v>0</v>
      </c>
      <c r="BP38" s="80">
        <v>0</v>
      </c>
      <c r="BQ38" s="80">
        <v>0</v>
      </c>
      <c r="BR38" s="69">
        <v>0</v>
      </c>
      <c r="BS38" s="69">
        <v>0</v>
      </c>
      <c r="BT38" s="80">
        <v>0</v>
      </c>
      <c r="BU38" s="80">
        <v>0</v>
      </c>
      <c r="BV38" s="69">
        <v>0</v>
      </c>
      <c r="BW38" s="69">
        <v>0</v>
      </c>
      <c r="BX38" s="80">
        <v>0</v>
      </c>
      <c r="BY38" s="80">
        <v>0</v>
      </c>
      <c r="BZ38" s="69">
        <v>0</v>
      </c>
      <c r="CA38" s="69">
        <v>0</v>
      </c>
      <c r="CB38" s="80">
        <v>100</v>
      </c>
      <c r="CC38" s="80">
        <v>180877</v>
      </c>
      <c r="CD38" s="69">
        <v>0</v>
      </c>
      <c r="CE38" s="69" t="s">
        <v>521</v>
      </c>
      <c r="CF38" s="69" t="s">
        <v>522</v>
      </c>
      <c r="CG38" s="69" t="s">
        <v>514</v>
      </c>
      <c r="CH38" s="69" t="s">
        <v>514</v>
      </c>
      <c r="CI38" s="69" t="s">
        <v>514</v>
      </c>
      <c r="CJ38" s="68" t="s">
        <v>514</v>
      </c>
      <c r="CK38" s="68">
        <v>45946</v>
      </c>
      <c r="CL38" s="185" t="s">
        <v>727</v>
      </c>
      <c r="CM38" s="67" t="s">
        <v>724</v>
      </c>
      <c r="CN38" s="67" t="s">
        <v>168</v>
      </c>
      <c r="CO38" s="68">
        <v>45833</v>
      </c>
      <c r="CP38" s="185" t="s">
        <v>721</v>
      </c>
      <c r="CQ38" s="67" t="s">
        <v>730</v>
      </c>
      <c r="CR38" s="67" t="s">
        <v>410</v>
      </c>
      <c r="CS38" s="69">
        <v>21934859.670000002</v>
      </c>
      <c r="CT38" s="69"/>
      <c r="CU38" s="69"/>
      <c r="CV38" s="69">
        <v>100</v>
      </c>
      <c r="CW38" s="69">
        <v>73</v>
      </c>
      <c r="CX38" s="69">
        <v>0</v>
      </c>
      <c r="CY38" s="69">
        <v>0</v>
      </c>
      <c r="CZ38" s="69">
        <v>0</v>
      </c>
      <c r="DA38" s="69">
        <v>0</v>
      </c>
      <c r="DG38" t="str">
        <f t="shared" si="1"/>
        <v>CO</v>
      </c>
    </row>
    <row r="39" spans="1:111">
      <c r="A39" t="str">
        <f t="shared" si="4"/>
        <v>02CO</v>
      </c>
      <c r="B39" s="67" t="s">
        <v>0</v>
      </c>
      <c r="C39" s="67" t="s">
        <v>236</v>
      </c>
      <c r="D39" s="67" t="s">
        <v>237</v>
      </c>
      <c r="E39" s="68">
        <v>44902</v>
      </c>
      <c r="F39" s="185" t="s">
        <v>727</v>
      </c>
      <c r="G39" s="67" t="s">
        <v>728</v>
      </c>
      <c r="H39" s="69">
        <v>2</v>
      </c>
      <c r="I39" s="69">
        <v>5</v>
      </c>
      <c r="J39" s="69">
        <v>450</v>
      </c>
      <c r="K39" s="69">
        <v>714</v>
      </c>
      <c r="L39" s="69">
        <v>711</v>
      </c>
      <c r="M39" s="69">
        <v>3</v>
      </c>
      <c r="N39" s="69">
        <v>0</v>
      </c>
      <c r="O39" s="69">
        <v>0</v>
      </c>
      <c r="P39" s="69">
        <v>264</v>
      </c>
      <c r="Q39" s="80">
        <v>0</v>
      </c>
      <c r="R39" s="80">
        <v>26057502</v>
      </c>
      <c r="S39" s="80">
        <v>150000</v>
      </c>
      <c r="T39" s="80">
        <v>25907502</v>
      </c>
      <c r="U39" s="80">
        <v>26443445</v>
      </c>
      <c r="V39" s="80">
        <v>27980036</v>
      </c>
      <c r="W39" s="80">
        <v>0</v>
      </c>
      <c r="X39" s="80">
        <v>0</v>
      </c>
      <c r="Y39" s="80">
        <v>0</v>
      </c>
      <c r="Z39" s="80">
        <v>27980036</v>
      </c>
      <c r="AA39" s="80">
        <v>27874372</v>
      </c>
      <c r="AB39" s="80">
        <v>-105664</v>
      </c>
      <c r="AC39" s="69">
        <v>385943</v>
      </c>
      <c r="AD39" s="69">
        <v>91</v>
      </c>
      <c r="AE39" s="69">
        <v>86</v>
      </c>
      <c r="AF39" s="80">
        <v>0</v>
      </c>
      <c r="AG39" s="80">
        <v>261787</v>
      </c>
      <c r="AH39" s="69">
        <v>11998</v>
      </c>
      <c r="AI39" s="69">
        <v>21</v>
      </c>
      <c r="AJ39" s="80">
        <v>0</v>
      </c>
      <c r="AK39" s="80">
        <v>157751</v>
      </c>
      <c r="AL39" s="69">
        <v>0</v>
      </c>
      <c r="AM39" s="69">
        <v>0</v>
      </c>
      <c r="AN39" s="80">
        <v>0</v>
      </c>
      <c r="AO39" s="80">
        <v>0</v>
      </c>
      <c r="AP39" s="69">
        <v>0</v>
      </c>
      <c r="AQ39" s="69">
        <v>0</v>
      </c>
      <c r="AR39" s="80">
        <v>0</v>
      </c>
      <c r="AS39" s="80">
        <v>0</v>
      </c>
      <c r="AT39" s="69">
        <v>0</v>
      </c>
      <c r="AU39" s="69">
        <v>0</v>
      </c>
      <c r="AV39" s="80">
        <v>0</v>
      </c>
      <c r="AW39" s="80">
        <v>0</v>
      </c>
      <c r="AX39" s="69">
        <v>0</v>
      </c>
      <c r="AY39" s="69">
        <v>0</v>
      </c>
      <c r="AZ39" s="80">
        <v>0</v>
      </c>
      <c r="BA39" s="80">
        <v>0</v>
      </c>
      <c r="BB39" s="69">
        <v>0</v>
      </c>
      <c r="BC39" s="69">
        <v>0</v>
      </c>
      <c r="BD39" s="80">
        <v>0</v>
      </c>
      <c r="BE39" s="80">
        <v>37869</v>
      </c>
      <c r="BF39" s="69">
        <v>0</v>
      </c>
      <c r="BG39" s="69">
        <v>0</v>
      </c>
      <c r="BH39" s="80">
        <v>0</v>
      </c>
      <c r="BI39" s="80">
        <v>0</v>
      </c>
      <c r="BJ39" s="69">
        <v>0</v>
      </c>
      <c r="BK39" s="69">
        <v>0</v>
      </c>
      <c r="BL39" s="80">
        <v>0</v>
      </c>
      <c r="BM39" s="80">
        <v>4889</v>
      </c>
      <c r="BN39" s="69">
        <v>0</v>
      </c>
      <c r="BO39" s="69">
        <v>0</v>
      </c>
      <c r="BP39" s="80">
        <v>0</v>
      </c>
      <c r="BQ39" s="80">
        <v>0</v>
      </c>
      <c r="BR39" s="69">
        <v>0</v>
      </c>
      <c r="BS39" s="69">
        <v>0</v>
      </c>
      <c r="BT39" s="80">
        <v>0</v>
      </c>
      <c r="BU39" s="80">
        <v>0</v>
      </c>
      <c r="BV39" s="69">
        <v>0</v>
      </c>
      <c r="BW39" s="69">
        <v>0</v>
      </c>
      <c r="BX39" s="80">
        <v>0</v>
      </c>
      <c r="BY39" s="80">
        <v>0</v>
      </c>
      <c r="BZ39" s="69">
        <v>0</v>
      </c>
      <c r="CA39" s="69">
        <v>107</v>
      </c>
      <c r="CB39" s="80">
        <v>0</v>
      </c>
      <c r="CC39" s="80">
        <v>462296</v>
      </c>
      <c r="CD39" s="69">
        <v>11998</v>
      </c>
      <c r="CE39" s="69" t="s">
        <v>556</v>
      </c>
      <c r="CF39" s="69" t="s">
        <v>557</v>
      </c>
      <c r="CG39" s="69" t="s">
        <v>514</v>
      </c>
      <c r="CH39" s="69" t="s">
        <v>514</v>
      </c>
      <c r="CI39" s="69" t="s">
        <v>514</v>
      </c>
      <c r="CJ39" s="68" t="s">
        <v>514</v>
      </c>
      <c r="CK39" s="68">
        <v>45860</v>
      </c>
      <c r="CL39" s="185" t="s">
        <v>723</v>
      </c>
      <c r="CM39" s="67" t="s">
        <v>724</v>
      </c>
      <c r="CN39" s="67" t="s">
        <v>168</v>
      </c>
      <c r="CO39" s="68">
        <v>45729</v>
      </c>
      <c r="CP39" s="185" t="s">
        <v>729</v>
      </c>
      <c r="CQ39" s="67" t="s">
        <v>730</v>
      </c>
      <c r="CR39" s="67" t="s">
        <v>410</v>
      </c>
      <c r="CS39" s="69">
        <v>24163399.989999998</v>
      </c>
      <c r="CT39" s="69"/>
      <c r="CU39" s="69"/>
      <c r="CV39" s="69">
        <v>0</v>
      </c>
      <c r="CW39" s="69">
        <v>66</v>
      </c>
      <c r="CX39" s="69">
        <v>0</v>
      </c>
      <c r="CY39" s="69">
        <v>0</v>
      </c>
      <c r="CZ39" s="69">
        <v>0</v>
      </c>
      <c r="DA39" s="69">
        <v>0</v>
      </c>
      <c r="DG39" t="str">
        <f t="shared" si="1"/>
        <v>CO</v>
      </c>
    </row>
    <row r="40" spans="1:111">
      <c r="A40" t="str">
        <f t="shared" si="4"/>
        <v>02CO</v>
      </c>
      <c r="B40" s="67" t="s">
        <v>0</v>
      </c>
      <c r="C40" s="67" t="s">
        <v>451</v>
      </c>
      <c r="D40" s="67" t="s">
        <v>452</v>
      </c>
      <c r="E40" s="68">
        <v>45266</v>
      </c>
      <c r="F40" s="185" t="s">
        <v>727</v>
      </c>
      <c r="G40" s="67" t="s">
        <v>725</v>
      </c>
      <c r="H40" s="69">
        <v>1</v>
      </c>
      <c r="I40" s="69">
        <v>0</v>
      </c>
      <c r="J40" s="69">
        <v>300</v>
      </c>
      <c r="K40" s="69">
        <v>503</v>
      </c>
      <c r="L40" s="69">
        <v>501</v>
      </c>
      <c r="M40" s="69">
        <v>2</v>
      </c>
      <c r="N40" s="69">
        <v>0</v>
      </c>
      <c r="O40" s="69">
        <v>0</v>
      </c>
      <c r="P40" s="69">
        <v>113</v>
      </c>
      <c r="Q40" s="80">
        <v>90</v>
      </c>
      <c r="R40" s="80">
        <v>6853255</v>
      </c>
      <c r="S40" s="80">
        <v>73995</v>
      </c>
      <c r="T40" s="80">
        <v>6779259</v>
      </c>
      <c r="U40" s="80">
        <v>6853255</v>
      </c>
      <c r="V40" s="80">
        <v>6989283</v>
      </c>
      <c r="W40" s="80">
        <v>0</v>
      </c>
      <c r="X40" s="80">
        <v>0</v>
      </c>
      <c r="Y40" s="80">
        <v>0</v>
      </c>
      <c r="Z40" s="80">
        <v>6989283</v>
      </c>
      <c r="AA40" s="80">
        <v>6981891</v>
      </c>
      <c r="AB40" s="80">
        <v>-7392</v>
      </c>
      <c r="AC40" s="69">
        <v>0</v>
      </c>
      <c r="AD40" s="69">
        <v>72</v>
      </c>
      <c r="AE40" s="69">
        <v>0</v>
      </c>
      <c r="AF40" s="80">
        <v>10</v>
      </c>
      <c r="AG40" s="80">
        <v>13022</v>
      </c>
      <c r="AH40" s="69">
        <v>0</v>
      </c>
      <c r="AI40" s="69">
        <v>0</v>
      </c>
      <c r="AJ40" s="80">
        <v>20</v>
      </c>
      <c r="AK40" s="80">
        <v>29941</v>
      </c>
      <c r="AL40" s="69">
        <v>0</v>
      </c>
      <c r="AM40" s="69">
        <v>0</v>
      </c>
      <c r="AN40" s="80">
        <v>0</v>
      </c>
      <c r="AO40" s="80">
        <v>0</v>
      </c>
      <c r="AP40" s="69">
        <v>0</v>
      </c>
      <c r="AQ40" s="69">
        <v>0</v>
      </c>
      <c r="AR40" s="80">
        <v>0</v>
      </c>
      <c r="AS40" s="80">
        <v>0</v>
      </c>
      <c r="AT40" s="69">
        <v>0</v>
      </c>
      <c r="AU40" s="69">
        <v>0</v>
      </c>
      <c r="AV40" s="80">
        <v>0</v>
      </c>
      <c r="AW40" s="80">
        <v>0</v>
      </c>
      <c r="AX40" s="69">
        <v>0</v>
      </c>
      <c r="AY40" s="69">
        <v>0</v>
      </c>
      <c r="AZ40" s="80">
        <v>0</v>
      </c>
      <c r="BA40" s="80">
        <v>0</v>
      </c>
      <c r="BB40" s="69">
        <v>0</v>
      </c>
      <c r="BC40" s="69">
        <v>0</v>
      </c>
      <c r="BD40" s="80">
        <v>60</v>
      </c>
      <c r="BE40" s="80">
        <v>3372</v>
      </c>
      <c r="BF40" s="69">
        <v>0</v>
      </c>
      <c r="BG40" s="69">
        <v>0</v>
      </c>
      <c r="BH40" s="80">
        <v>0</v>
      </c>
      <c r="BI40" s="80">
        <v>0</v>
      </c>
      <c r="BJ40" s="69">
        <v>0</v>
      </c>
      <c r="BK40" s="69">
        <v>0</v>
      </c>
      <c r="BL40" s="80">
        <v>0</v>
      </c>
      <c r="BM40" s="80">
        <v>0</v>
      </c>
      <c r="BN40" s="69">
        <v>0</v>
      </c>
      <c r="BO40" s="69">
        <v>0</v>
      </c>
      <c r="BP40" s="80">
        <v>0</v>
      </c>
      <c r="BQ40" s="80">
        <v>0</v>
      </c>
      <c r="BR40" s="69">
        <v>0</v>
      </c>
      <c r="BS40" s="69">
        <v>0</v>
      </c>
      <c r="BT40" s="80">
        <v>0</v>
      </c>
      <c r="BU40" s="80">
        <v>0</v>
      </c>
      <c r="BV40" s="69">
        <v>0</v>
      </c>
      <c r="BW40" s="69">
        <v>0</v>
      </c>
      <c r="BX40" s="80">
        <v>0</v>
      </c>
      <c r="BY40" s="80">
        <v>0</v>
      </c>
      <c r="BZ40" s="69">
        <v>0</v>
      </c>
      <c r="CA40" s="69">
        <v>0</v>
      </c>
      <c r="CB40" s="80">
        <v>90</v>
      </c>
      <c r="CC40" s="80">
        <v>46335</v>
      </c>
      <c r="CD40" s="69">
        <v>0</v>
      </c>
      <c r="CE40" s="69" t="s">
        <v>562</v>
      </c>
      <c r="CF40" s="69" t="s">
        <v>563</v>
      </c>
      <c r="CG40" s="69" t="s">
        <v>514</v>
      </c>
      <c r="CH40" s="69" t="s">
        <v>514</v>
      </c>
      <c r="CI40" s="69" t="s">
        <v>514</v>
      </c>
      <c r="CJ40" s="68" t="s">
        <v>514</v>
      </c>
      <c r="CK40" s="68">
        <v>46014</v>
      </c>
      <c r="CL40" s="185" t="s">
        <v>727</v>
      </c>
      <c r="CM40" s="67" t="s">
        <v>724</v>
      </c>
      <c r="CN40" s="67" t="s">
        <v>168</v>
      </c>
      <c r="CO40" s="68">
        <v>45881</v>
      </c>
      <c r="CP40" s="185" t="s">
        <v>723</v>
      </c>
      <c r="CQ40" s="67" t="s">
        <v>724</v>
      </c>
      <c r="CR40" s="67" t="s">
        <v>410</v>
      </c>
      <c r="CS40" s="69">
        <v>7614578.0199999996</v>
      </c>
      <c r="CT40" s="69"/>
      <c r="CU40" s="69"/>
      <c r="CV40" s="69">
        <v>90</v>
      </c>
      <c r="CW40" s="69">
        <v>41</v>
      </c>
      <c r="CX40" s="69">
        <v>0</v>
      </c>
      <c r="CY40" s="69">
        <v>0</v>
      </c>
      <c r="CZ40" s="69">
        <v>0</v>
      </c>
      <c r="DA40" s="69">
        <v>0</v>
      </c>
      <c r="DG40" t="str">
        <f t="shared" si="1"/>
        <v>CO</v>
      </c>
    </row>
    <row r="41" spans="1:111">
      <c r="A41" t="str">
        <f t="shared" si="4"/>
        <v>02CO</v>
      </c>
      <c r="B41" s="67" t="s">
        <v>0</v>
      </c>
      <c r="C41" s="67" t="s">
        <v>453</v>
      </c>
      <c r="D41" s="67" t="s">
        <v>454</v>
      </c>
      <c r="E41" s="68">
        <v>45224</v>
      </c>
      <c r="F41" s="185" t="s">
        <v>727</v>
      </c>
      <c r="G41" s="67" t="s">
        <v>725</v>
      </c>
      <c r="H41" s="69">
        <v>1</v>
      </c>
      <c r="I41" s="69">
        <v>0</v>
      </c>
      <c r="J41" s="69">
        <v>300</v>
      </c>
      <c r="K41" s="69">
        <v>431</v>
      </c>
      <c r="L41" s="69">
        <v>414</v>
      </c>
      <c r="M41" s="69">
        <v>17</v>
      </c>
      <c r="N41" s="69">
        <v>0</v>
      </c>
      <c r="O41" s="69">
        <v>0</v>
      </c>
      <c r="P41" s="69">
        <v>71</v>
      </c>
      <c r="Q41" s="80">
        <v>60</v>
      </c>
      <c r="R41" s="80">
        <v>5794236</v>
      </c>
      <c r="S41" s="80">
        <v>50808</v>
      </c>
      <c r="T41" s="80">
        <v>5743428</v>
      </c>
      <c r="U41" s="80">
        <v>5794236</v>
      </c>
      <c r="V41" s="80">
        <v>5977965</v>
      </c>
      <c r="W41" s="80">
        <v>0</v>
      </c>
      <c r="X41" s="80">
        <v>0</v>
      </c>
      <c r="Y41" s="80">
        <v>0</v>
      </c>
      <c r="Z41" s="80">
        <v>5977965</v>
      </c>
      <c r="AA41" s="80">
        <v>5956561</v>
      </c>
      <c r="AB41" s="80">
        <v>-21404</v>
      </c>
      <c r="AC41" s="69">
        <v>0</v>
      </c>
      <c r="AD41" s="69">
        <v>93</v>
      </c>
      <c r="AE41" s="69">
        <v>0</v>
      </c>
      <c r="AF41" s="80">
        <v>0</v>
      </c>
      <c r="AG41" s="80">
        <v>14179</v>
      </c>
      <c r="AH41" s="69">
        <v>0</v>
      </c>
      <c r="AI41" s="69">
        <v>0</v>
      </c>
      <c r="AJ41" s="80">
        <v>0</v>
      </c>
      <c r="AK41" s="80">
        <v>0</v>
      </c>
      <c r="AL41" s="69">
        <v>0</v>
      </c>
      <c r="AM41" s="69">
        <v>0</v>
      </c>
      <c r="AN41" s="80">
        <v>0</v>
      </c>
      <c r="AO41" s="80">
        <v>0</v>
      </c>
      <c r="AP41" s="69">
        <v>0</v>
      </c>
      <c r="AQ41" s="69">
        <v>0</v>
      </c>
      <c r="AR41" s="80">
        <v>0</v>
      </c>
      <c r="AS41" s="80">
        <v>0</v>
      </c>
      <c r="AT41" s="69">
        <v>0</v>
      </c>
      <c r="AU41" s="69">
        <v>0</v>
      </c>
      <c r="AV41" s="80">
        <v>0</v>
      </c>
      <c r="AW41" s="80">
        <v>0</v>
      </c>
      <c r="AX41" s="69">
        <v>0</v>
      </c>
      <c r="AY41" s="69">
        <v>0</v>
      </c>
      <c r="AZ41" s="80">
        <v>0</v>
      </c>
      <c r="BA41" s="80">
        <v>0</v>
      </c>
      <c r="BB41" s="69">
        <v>0</v>
      </c>
      <c r="BC41" s="69">
        <v>0</v>
      </c>
      <c r="BD41" s="80">
        <v>0</v>
      </c>
      <c r="BE41" s="80">
        <v>0</v>
      </c>
      <c r="BF41" s="69">
        <v>0</v>
      </c>
      <c r="BG41" s="69">
        <v>0</v>
      </c>
      <c r="BH41" s="80">
        <v>0</v>
      </c>
      <c r="BI41" s="80">
        <v>0</v>
      </c>
      <c r="BJ41" s="69">
        <v>0</v>
      </c>
      <c r="BK41" s="69">
        <v>0</v>
      </c>
      <c r="BL41" s="80">
        <v>60</v>
      </c>
      <c r="BM41" s="80">
        <v>0</v>
      </c>
      <c r="BN41" s="69">
        <v>0</v>
      </c>
      <c r="BO41" s="69">
        <v>0</v>
      </c>
      <c r="BP41" s="80">
        <v>0</v>
      </c>
      <c r="BQ41" s="80">
        <v>0</v>
      </c>
      <c r="BR41" s="69">
        <v>0</v>
      </c>
      <c r="BS41" s="69">
        <v>0</v>
      </c>
      <c r="BT41" s="80">
        <v>0</v>
      </c>
      <c r="BU41" s="80">
        <v>0</v>
      </c>
      <c r="BV41" s="69">
        <v>0</v>
      </c>
      <c r="BW41" s="69">
        <v>0</v>
      </c>
      <c r="BX41" s="80">
        <v>0</v>
      </c>
      <c r="BY41" s="80">
        <v>0</v>
      </c>
      <c r="BZ41" s="69">
        <v>0</v>
      </c>
      <c r="CA41" s="69">
        <v>0</v>
      </c>
      <c r="CB41" s="80">
        <v>60</v>
      </c>
      <c r="CC41" s="80">
        <v>14179</v>
      </c>
      <c r="CD41" s="69">
        <v>0</v>
      </c>
      <c r="CE41" s="69" t="s">
        <v>558</v>
      </c>
      <c r="CF41" s="69" t="s">
        <v>559</v>
      </c>
      <c r="CG41" s="69" t="s">
        <v>514</v>
      </c>
      <c r="CH41" s="69" t="s">
        <v>514</v>
      </c>
      <c r="CI41" s="69" t="s">
        <v>514</v>
      </c>
      <c r="CJ41" s="68" t="s">
        <v>514</v>
      </c>
      <c r="CK41" s="68">
        <v>45973</v>
      </c>
      <c r="CL41" s="185" t="s">
        <v>727</v>
      </c>
      <c r="CM41" s="67" t="s">
        <v>724</v>
      </c>
      <c r="CN41" s="67" t="s">
        <v>168</v>
      </c>
      <c r="CO41" s="68">
        <v>45848</v>
      </c>
      <c r="CP41" s="185" t="s">
        <v>723</v>
      </c>
      <c r="CQ41" s="67" t="s">
        <v>724</v>
      </c>
      <c r="CR41" s="67" t="s">
        <v>410</v>
      </c>
      <c r="CS41" s="69">
        <v>5749684.6100000003</v>
      </c>
      <c r="CT41" s="69"/>
      <c r="CU41" s="69"/>
      <c r="CV41" s="69">
        <v>60</v>
      </c>
      <c r="CW41" s="69">
        <v>38</v>
      </c>
      <c r="CX41" s="69">
        <v>0</v>
      </c>
      <c r="CY41" s="69">
        <v>0</v>
      </c>
      <c r="CZ41" s="69">
        <v>0</v>
      </c>
      <c r="DA41" s="69">
        <v>0</v>
      </c>
      <c r="DG41" t="str">
        <f t="shared" si="1"/>
        <v>CO</v>
      </c>
    </row>
    <row r="42" spans="1:111">
      <c r="A42" t="str">
        <f t="shared" si="4"/>
        <v>02CO</v>
      </c>
      <c r="B42" s="67" t="s">
        <v>0</v>
      </c>
      <c r="C42" s="67" t="s">
        <v>238</v>
      </c>
      <c r="D42" s="67" t="s">
        <v>239</v>
      </c>
      <c r="E42" s="68">
        <v>45245</v>
      </c>
      <c r="F42" s="185" t="s">
        <v>727</v>
      </c>
      <c r="G42" s="67" t="s">
        <v>725</v>
      </c>
      <c r="H42" s="69">
        <v>1</v>
      </c>
      <c r="I42" s="69">
        <v>2</v>
      </c>
      <c r="J42" s="69">
        <v>270</v>
      </c>
      <c r="K42" s="69">
        <v>360</v>
      </c>
      <c r="L42" s="69">
        <v>323</v>
      </c>
      <c r="M42" s="69">
        <v>37</v>
      </c>
      <c r="N42" s="69">
        <v>0</v>
      </c>
      <c r="O42" s="69">
        <v>0</v>
      </c>
      <c r="P42" s="69">
        <v>73</v>
      </c>
      <c r="Q42" s="80">
        <v>17</v>
      </c>
      <c r="R42" s="80">
        <v>1865813</v>
      </c>
      <c r="S42" s="80">
        <v>50000</v>
      </c>
      <c r="T42" s="80">
        <v>1815813</v>
      </c>
      <c r="U42" s="80">
        <v>1939049</v>
      </c>
      <c r="V42" s="80">
        <v>1961474</v>
      </c>
      <c r="W42" s="80">
        <v>0</v>
      </c>
      <c r="X42" s="80">
        <v>0</v>
      </c>
      <c r="Y42" s="80">
        <v>0</v>
      </c>
      <c r="Z42" s="80">
        <v>1961474</v>
      </c>
      <c r="AA42" s="80">
        <v>1960364</v>
      </c>
      <c r="AB42" s="80">
        <v>-1110</v>
      </c>
      <c r="AC42" s="69">
        <v>73235</v>
      </c>
      <c r="AD42" s="69">
        <v>44</v>
      </c>
      <c r="AE42" s="69">
        <v>0</v>
      </c>
      <c r="AF42" s="80">
        <v>16</v>
      </c>
      <c r="AG42" s="80">
        <v>39150</v>
      </c>
      <c r="AH42" s="69">
        <v>0</v>
      </c>
      <c r="AI42" s="69">
        <v>0</v>
      </c>
      <c r="AJ42" s="80">
        <v>1</v>
      </c>
      <c r="AK42" s="80">
        <v>39471</v>
      </c>
      <c r="AL42" s="69">
        <v>0</v>
      </c>
      <c r="AM42" s="69">
        <v>0</v>
      </c>
      <c r="AN42" s="80">
        <v>0</v>
      </c>
      <c r="AO42" s="80">
        <v>0</v>
      </c>
      <c r="AP42" s="69">
        <v>0</v>
      </c>
      <c r="AQ42" s="69">
        <v>0</v>
      </c>
      <c r="AR42" s="80">
        <v>0</v>
      </c>
      <c r="AS42" s="80">
        <v>0</v>
      </c>
      <c r="AT42" s="69">
        <v>0</v>
      </c>
      <c r="AU42" s="69">
        <v>0</v>
      </c>
      <c r="AV42" s="80">
        <v>0</v>
      </c>
      <c r="AW42" s="80">
        <v>0</v>
      </c>
      <c r="AX42" s="69">
        <v>0</v>
      </c>
      <c r="AY42" s="69">
        <v>0</v>
      </c>
      <c r="AZ42" s="80">
        <v>0</v>
      </c>
      <c r="BA42" s="80">
        <v>0</v>
      </c>
      <c r="BB42" s="69">
        <v>0</v>
      </c>
      <c r="BC42" s="69">
        <v>0</v>
      </c>
      <c r="BD42" s="80">
        <v>0</v>
      </c>
      <c r="BE42" s="80">
        <v>0</v>
      </c>
      <c r="BF42" s="69">
        <v>0</v>
      </c>
      <c r="BG42" s="69">
        <v>0</v>
      </c>
      <c r="BH42" s="80">
        <v>0</v>
      </c>
      <c r="BI42" s="80">
        <v>0</v>
      </c>
      <c r="BJ42" s="69">
        <v>0</v>
      </c>
      <c r="BK42" s="69">
        <v>0</v>
      </c>
      <c r="BL42" s="80">
        <v>0</v>
      </c>
      <c r="BM42" s="80">
        <v>0</v>
      </c>
      <c r="BN42" s="69">
        <v>0</v>
      </c>
      <c r="BO42" s="69">
        <v>0</v>
      </c>
      <c r="BP42" s="80">
        <v>0</v>
      </c>
      <c r="BQ42" s="80">
        <v>0</v>
      </c>
      <c r="BR42" s="69">
        <v>0</v>
      </c>
      <c r="BS42" s="69">
        <v>0</v>
      </c>
      <c r="BT42" s="80">
        <v>0</v>
      </c>
      <c r="BU42" s="80">
        <v>0</v>
      </c>
      <c r="BV42" s="69">
        <v>0</v>
      </c>
      <c r="BW42" s="69">
        <v>0</v>
      </c>
      <c r="BX42" s="80">
        <v>0</v>
      </c>
      <c r="BY42" s="80">
        <v>0</v>
      </c>
      <c r="BZ42" s="69">
        <v>0</v>
      </c>
      <c r="CA42" s="69">
        <v>0</v>
      </c>
      <c r="CB42" s="80">
        <v>17</v>
      </c>
      <c r="CC42" s="80">
        <v>78621</v>
      </c>
      <c r="CD42" s="69">
        <v>0</v>
      </c>
      <c r="CE42" s="69" t="s">
        <v>567</v>
      </c>
      <c r="CF42" s="69" t="s">
        <v>568</v>
      </c>
      <c r="CG42" s="69" t="s">
        <v>514</v>
      </c>
      <c r="CH42" s="69" t="s">
        <v>514</v>
      </c>
      <c r="CI42" s="69" t="s">
        <v>514</v>
      </c>
      <c r="CJ42" s="68" t="s">
        <v>514</v>
      </c>
      <c r="CK42" s="68">
        <v>45968</v>
      </c>
      <c r="CL42" s="185" t="s">
        <v>727</v>
      </c>
      <c r="CM42" s="67" t="s">
        <v>724</v>
      </c>
      <c r="CN42" s="67" t="s">
        <v>168</v>
      </c>
      <c r="CO42" s="68">
        <v>45772</v>
      </c>
      <c r="CP42" s="185" t="s">
        <v>721</v>
      </c>
      <c r="CQ42" s="67" t="s">
        <v>730</v>
      </c>
      <c r="CR42" s="67" t="s">
        <v>410</v>
      </c>
      <c r="CS42" s="69">
        <v>2230663.64</v>
      </c>
      <c r="CT42" s="69"/>
      <c r="CU42" s="69"/>
      <c r="CV42" s="69">
        <v>1</v>
      </c>
      <c r="CW42" s="69">
        <v>29</v>
      </c>
      <c r="CX42" s="69">
        <v>0</v>
      </c>
      <c r="CY42" s="69">
        <v>0</v>
      </c>
      <c r="CZ42" s="69">
        <v>0</v>
      </c>
      <c r="DA42" s="69">
        <v>0</v>
      </c>
      <c r="DG42" t="str">
        <f t="shared" si="1"/>
        <v>CO</v>
      </c>
    </row>
    <row r="43" spans="1:111">
      <c r="A43" t="str">
        <f t="shared" si="4"/>
        <v>02CO</v>
      </c>
      <c r="B43" s="67" t="s">
        <v>0</v>
      </c>
      <c r="C43" s="67" t="s">
        <v>455</v>
      </c>
      <c r="D43" s="67" t="s">
        <v>456</v>
      </c>
      <c r="E43" s="68">
        <v>45266</v>
      </c>
      <c r="F43" s="185" t="s">
        <v>727</v>
      </c>
      <c r="G43" s="67" t="s">
        <v>725</v>
      </c>
      <c r="H43" s="69">
        <v>2</v>
      </c>
      <c r="I43" s="69">
        <v>0</v>
      </c>
      <c r="J43" s="69">
        <v>270</v>
      </c>
      <c r="K43" s="69">
        <v>373</v>
      </c>
      <c r="L43" s="69">
        <v>372</v>
      </c>
      <c r="M43" s="69">
        <v>1</v>
      </c>
      <c r="N43" s="69">
        <v>0</v>
      </c>
      <c r="O43" s="69">
        <v>0</v>
      </c>
      <c r="P43" s="69">
        <v>103</v>
      </c>
      <c r="Q43" s="80">
        <v>0</v>
      </c>
      <c r="R43" s="80">
        <v>3819110</v>
      </c>
      <c r="S43" s="80">
        <v>50000</v>
      </c>
      <c r="T43" s="80">
        <v>3769110</v>
      </c>
      <c r="U43" s="80">
        <v>3819110</v>
      </c>
      <c r="V43" s="80">
        <v>3735111</v>
      </c>
      <c r="W43" s="80">
        <v>0</v>
      </c>
      <c r="X43" s="80">
        <v>0</v>
      </c>
      <c r="Y43" s="80">
        <v>0</v>
      </c>
      <c r="Z43" s="80">
        <v>3735111</v>
      </c>
      <c r="AA43" s="80">
        <v>3733457</v>
      </c>
      <c r="AB43" s="80">
        <v>-1654</v>
      </c>
      <c r="AC43" s="69">
        <v>0</v>
      </c>
      <c r="AD43" s="69">
        <v>67</v>
      </c>
      <c r="AE43" s="69">
        <v>0</v>
      </c>
      <c r="AF43" s="80">
        <v>0</v>
      </c>
      <c r="AG43" s="80">
        <v>702</v>
      </c>
      <c r="AH43" s="69">
        <v>0</v>
      </c>
      <c r="AI43" s="69">
        <v>0</v>
      </c>
      <c r="AJ43" s="80">
        <v>0</v>
      </c>
      <c r="AK43" s="80">
        <v>4849</v>
      </c>
      <c r="AL43" s="69">
        <v>0</v>
      </c>
      <c r="AM43" s="69">
        <v>0</v>
      </c>
      <c r="AN43" s="80">
        <v>0</v>
      </c>
      <c r="AO43" s="80">
        <v>0</v>
      </c>
      <c r="AP43" s="69">
        <v>0</v>
      </c>
      <c r="AQ43" s="69">
        <v>0</v>
      </c>
      <c r="AR43" s="80">
        <v>0</v>
      </c>
      <c r="AS43" s="80">
        <v>0</v>
      </c>
      <c r="AT43" s="69">
        <v>0</v>
      </c>
      <c r="AU43" s="69">
        <v>0</v>
      </c>
      <c r="AV43" s="80">
        <v>0</v>
      </c>
      <c r="AW43" s="80">
        <v>0</v>
      </c>
      <c r="AX43" s="69">
        <v>0</v>
      </c>
      <c r="AY43" s="69">
        <v>0</v>
      </c>
      <c r="AZ43" s="80">
        <v>0</v>
      </c>
      <c r="BA43" s="80">
        <v>0</v>
      </c>
      <c r="BB43" s="69">
        <v>0</v>
      </c>
      <c r="BC43" s="69">
        <v>0</v>
      </c>
      <c r="BD43" s="80">
        <v>0</v>
      </c>
      <c r="BE43" s="80">
        <v>0</v>
      </c>
      <c r="BF43" s="69">
        <v>0</v>
      </c>
      <c r="BG43" s="69">
        <v>0</v>
      </c>
      <c r="BH43" s="80">
        <v>0</v>
      </c>
      <c r="BI43" s="80">
        <v>0</v>
      </c>
      <c r="BJ43" s="69">
        <v>0</v>
      </c>
      <c r="BK43" s="69">
        <v>0</v>
      </c>
      <c r="BL43" s="80">
        <v>0</v>
      </c>
      <c r="BM43" s="80">
        <v>0</v>
      </c>
      <c r="BN43" s="69">
        <v>0</v>
      </c>
      <c r="BO43" s="69">
        <v>0</v>
      </c>
      <c r="BP43" s="80">
        <v>0</v>
      </c>
      <c r="BQ43" s="80">
        <v>0</v>
      </c>
      <c r="BR43" s="69">
        <v>0</v>
      </c>
      <c r="BS43" s="69">
        <v>0</v>
      </c>
      <c r="BT43" s="80">
        <v>0</v>
      </c>
      <c r="BU43" s="80">
        <v>0</v>
      </c>
      <c r="BV43" s="69">
        <v>0</v>
      </c>
      <c r="BW43" s="69">
        <v>0</v>
      </c>
      <c r="BX43" s="80">
        <v>0</v>
      </c>
      <c r="BY43" s="80">
        <v>0</v>
      </c>
      <c r="BZ43" s="69">
        <v>0</v>
      </c>
      <c r="CA43" s="69">
        <v>0</v>
      </c>
      <c r="CB43" s="80">
        <v>0</v>
      </c>
      <c r="CC43" s="80">
        <v>5551</v>
      </c>
      <c r="CD43" s="69">
        <v>0</v>
      </c>
      <c r="CE43" s="69" t="s">
        <v>562</v>
      </c>
      <c r="CF43" s="69" t="s">
        <v>563</v>
      </c>
      <c r="CG43" s="69" t="s">
        <v>514</v>
      </c>
      <c r="CH43" s="69" t="s">
        <v>514</v>
      </c>
      <c r="CI43" s="69" t="s">
        <v>514</v>
      </c>
      <c r="CJ43" s="68" t="s">
        <v>514</v>
      </c>
      <c r="CK43" s="68">
        <v>45909</v>
      </c>
      <c r="CL43" s="185" t="s">
        <v>723</v>
      </c>
      <c r="CM43" s="67" t="s">
        <v>724</v>
      </c>
      <c r="CN43" s="67" t="s">
        <v>168</v>
      </c>
      <c r="CO43" s="68">
        <v>45827</v>
      </c>
      <c r="CP43" s="185" t="s">
        <v>721</v>
      </c>
      <c r="CQ43" s="67" t="s">
        <v>730</v>
      </c>
      <c r="CR43" s="67" t="s">
        <v>410</v>
      </c>
      <c r="CS43" s="69">
        <v>5040191.5999999996</v>
      </c>
      <c r="CT43" s="69"/>
      <c r="CU43" s="69"/>
      <c r="CV43" s="69">
        <v>0</v>
      </c>
      <c r="CW43" s="69">
        <v>36</v>
      </c>
      <c r="CX43" s="69">
        <v>0</v>
      </c>
      <c r="CY43" s="69">
        <v>0</v>
      </c>
      <c r="CZ43" s="69">
        <v>0</v>
      </c>
      <c r="DA43" s="69">
        <v>0</v>
      </c>
      <c r="DG43" t="str">
        <f t="shared" si="1"/>
        <v>CO</v>
      </c>
    </row>
    <row r="44" spans="1:111">
      <c r="A44" t="str">
        <f t="shared" si="4"/>
        <v>02CO</v>
      </c>
      <c r="B44" s="67" t="s">
        <v>0</v>
      </c>
      <c r="C44" s="67" t="s">
        <v>240</v>
      </c>
      <c r="D44" s="67" t="s">
        <v>241</v>
      </c>
      <c r="E44" s="68">
        <v>45266</v>
      </c>
      <c r="F44" s="185" t="s">
        <v>727</v>
      </c>
      <c r="G44" s="67" t="s">
        <v>725</v>
      </c>
      <c r="H44" s="69">
        <v>3</v>
      </c>
      <c r="I44" s="69">
        <v>3</v>
      </c>
      <c r="J44" s="69">
        <v>400</v>
      </c>
      <c r="K44" s="69">
        <v>450</v>
      </c>
      <c r="L44" s="69">
        <v>393</v>
      </c>
      <c r="M44" s="69">
        <v>57</v>
      </c>
      <c r="N44" s="69">
        <v>0</v>
      </c>
      <c r="O44" s="69">
        <v>0</v>
      </c>
      <c r="P44" s="69">
        <v>50</v>
      </c>
      <c r="Q44" s="80">
        <v>0</v>
      </c>
      <c r="R44" s="80">
        <v>3521000</v>
      </c>
      <c r="S44" s="80">
        <v>246</v>
      </c>
      <c r="T44" s="80">
        <v>3520754</v>
      </c>
      <c r="U44" s="80">
        <v>3558326</v>
      </c>
      <c r="V44" s="80">
        <v>3560864</v>
      </c>
      <c r="W44" s="80">
        <v>0</v>
      </c>
      <c r="X44" s="80">
        <v>0</v>
      </c>
      <c r="Y44" s="80">
        <v>0</v>
      </c>
      <c r="Z44" s="80">
        <v>3560864</v>
      </c>
      <c r="AA44" s="80">
        <v>3553846</v>
      </c>
      <c r="AB44" s="80">
        <v>-957</v>
      </c>
      <c r="AC44" s="69">
        <v>37326</v>
      </c>
      <c r="AD44" s="69">
        <v>19</v>
      </c>
      <c r="AE44" s="69">
        <v>7</v>
      </c>
      <c r="AF44" s="80">
        <v>0</v>
      </c>
      <c r="AG44" s="80">
        <v>31265</v>
      </c>
      <c r="AH44" s="69">
        <v>0</v>
      </c>
      <c r="AI44" s="69">
        <v>0</v>
      </c>
      <c r="AJ44" s="80">
        <v>0</v>
      </c>
      <c r="AK44" s="80">
        <v>0</v>
      </c>
      <c r="AL44" s="69">
        <v>0</v>
      </c>
      <c r="AM44" s="69">
        <v>0</v>
      </c>
      <c r="AN44" s="80">
        <v>0</v>
      </c>
      <c r="AO44" s="80">
        <v>0</v>
      </c>
      <c r="AP44" s="69">
        <v>0</v>
      </c>
      <c r="AQ44" s="69">
        <v>0</v>
      </c>
      <c r="AR44" s="80">
        <v>0</v>
      </c>
      <c r="AS44" s="80">
        <v>0</v>
      </c>
      <c r="AT44" s="69">
        <v>0</v>
      </c>
      <c r="AU44" s="69">
        <v>0</v>
      </c>
      <c r="AV44" s="80">
        <v>0</v>
      </c>
      <c r="AW44" s="80">
        <v>0</v>
      </c>
      <c r="AX44" s="69">
        <v>0</v>
      </c>
      <c r="AY44" s="69">
        <v>0</v>
      </c>
      <c r="AZ44" s="80">
        <v>0</v>
      </c>
      <c r="BA44" s="80">
        <v>0</v>
      </c>
      <c r="BB44" s="69">
        <v>0</v>
      </c>
      <c r="BC44" s="69">
        <v>0</v>
      </c>
      <c r="BD44" s="80">
        <v>0</v>
      </c>
      <c r="BE44" s="80">
        <v>0</v>
      </c>
      <c r="BF44" s="69">
        <v>0</v>
      </c>
      <c r="BG44" s="69">
        <v>0</v>
      </c>
      <c r="BH44" s="80">
        <v>0</v>
      </c>
      <c r="BI44" s="80">
        <v>0</v>
      </c>
      <c r="BJ44" s="69">
        <v>0</v>
      </c>
      <c r="BK44" s="69">
        <v>0</v>
      </c>
      <c r="BL44" s="80">
        <v>0</v>
      </c>
      <c r="BM44" s="80">
        <v>0</v>
      </c>
      <c r="BN44" s="69">
        <v>0</v>
      </c>
      <c r="BO44" s="69">
        <v>0</v>
      </c>
      <c r="BP44" s="80">
        <v>0</v>
      </c>
      <c r="BQ44" s="80">
        <v>0</v>
      </c>
      <c r="BR44" s="69">
        <v>0</v>
      </c>
      <c r="BS44" s="69">
        <v>0</v>
      </c>
      <c r="BT44" s="80">
        <v>0</v>
      </c>
      <c r="BU44" s="80">
        <v>0</v>
      </c>
      <c r="BV44" s="69">
        <v>0</v>
      </c>
      <c r="BW44" s="69">
        <v>0</v>
      </c>
      <c r="BX44" s="80">
        <v>0</v>
      </c>
      <c r="BY44" s="80">
        <v>0</v>
      </c>
      <c r="BZ44" s="69">
        <v>0</v>
      </c>
      <c r="CA44" s="69">
        <v>7</v>
      </c>
      <c r="CB44" s="80">
        <v>0</v>
      </c>
      <c r="CC44" s="80">
        <v>31265</v>
      </c>
      <c r="CD44" s="69">
        <v>0</v>
      </c>
      <c r="CE44" s="69" t="s">
        <v>569</v>
      </c>
      <c r="CF44" s="69" t="s">
        <v>570</v>
      </c>
      <c r="CG44" s="69" t="s">
        <v>514</v>
      </c>
      <c r="CH44" s="69" t="s">
        <v>514</v>
      </c>
      <c r="CI44" s="69" t="s">
        <v>514</v>
      </c>
      <c r="CJ44" s="68" t="s">
        <v>514</v>
      </c>
      <c r="CK44" s="68">
        <v>45909</v>
      </c>
      <c r="CL44" s="185" t="s">
        <v>723</v>
      </c>
      <c r="CM44" s="67" t="s">
        <v>724</v>
      </c>
      <c r="CN44" s="67" t="s">
        <v>168</v>
      </c>
      <c r="CO44" s="68">
        <v>45735</v>
      </c>
      <c r="CP44" s="185" t="s">
        <v>729</v>
      </c>
      <c r="CQ44" s="67" t="s">
        <v>730</v>
      </c>
      <c r="CR44" s="67" t="s">
        <v>736</v>
      </c>
      <c r="CS44" s="69">
        <v>3765540.75</v>
      </c>
      <c r="CT44" s="69"/>
      <c r="CU44" s="69"/>
      <c r="CV44" s="69">
        <v>0</v>
      </c>
      <c r="CW44" s="69">
        <v>24</v>
      </c>
      <c r="CX44" s="69">
        <v>0</v>
      </c>
      <c r="CY44" s="69">
        <v>0</v>
      </c>
      <c r="CZ44" s="69">
        <v>0</v>
      </c>
      <c r="DA44" s="69">
        <v>0</v>
      </c>
      <c r="DG44" t="str">
        <f t="shared" si="1"/>
        <v>CO</v>
      </c>
    </row>
    <row r="45" spans="1:111">
      <c r="A45" t="str">
        <f t="shared" si="4"/>
        <v>02CO</v>
      </c>
      <c r="B45" s="67" t="s">
        <v>0</v>
      </c>
      <c r="C45" s="67" t="s">
        <v>457</v>
      </c>
      <c r="D45" s="67" t="s">
        <v>458</v>
      </c>
      <c r="E45" s="68">
        <v>45322</v>
      </c>
      <c r="F45" s="185" t="s">
        <v>729</v>
      </c>
      <c r="G45" s="67" t="s">
        <v>725</v>
      </c>
      <c r="H45" s="69">
        <v>1</v>
      </c>
      <c r="I45" s="69">
        <v>0</v>
      </c>
      <c r="J45" s="69">
        <v>180</v>
      </c>
      <c r="K45" s="69">
        <v>370</v>
      </c>
      <c r="L45" s="69">
        <v>370</v>
      </c>
      <c r="M45" s="69">
        <v>0</v>
      </c>
      <c r="N45" s="69">
        <v>0</v>
      </c>
      <c r="O45" s="69">
        <v>0</v>
      </c>
      <c r="P45" s="69">
        <v>160</v>
      </c>
      <c r="Q45" s="80">
        <v>30</v>
      </c>
      <c r="R45" s="80">
        <v>7958218</v>
      </c>
      <c r="S45" s="80">
        <v>85629</v>
      </c>
      <c r="T45" s="80">
        <v>7872589</v>
      </c>
      <c r="U45" s="80">
        <v>7958218</v>
      </c>
      <c r="V45" s="80">
        <v>7882304</v>
      </c>
      <c r="W45" s="80">
        <v>0</v>
      </c>
      <c r="X45" s="80">
        <v>0</v>
      </c>
      <c r="Y45" s="80">
        <v>0</v>
      </c>
      <c r="Z45" s="80">
        <v>7882304</v>
      </c>
      <c r="AA45" s="80">
        <v>7877534</v>
      </c>
      <c r="AB45" s="80">
        <v>-4770</v>
      </c>
      <c r="AC45" s="69">
        <v>0</v>
      </c>
      <c r="AD45" s="69">
        <v>79</v>
      </c>
      <c r="AE45" s="69">
        <v>0</v>
      </c>
      <c r="AF45" s="80">
        <v>30</v>
      </c>
      <c r="AG45" s="80">
        <v>1672</v>
      </c>
      <c r="AH45" s="69">
        <v>0</v>
      </c>
      <c r="AI45" s="69">
        <v>0</v>
      </c>
      <c r="AJ45" s="80">
        <v>0</v>
      </c>
      <c r="AK45" s="80">
        <v>0</v>
      </c>
      <c r="AL45" s="69">
        <v>0</v>
      </c>
      <c r="AM45" s="69">
        <v>0</v>
      </c>
      <c r="AN45" s="80">
        <v>0</v>
      </c>
      <c r="AO45" s="80">
        <v>0</v>
      </c>
      <c r="AP45" s="69">
        <v>0</v>
      </c>
      <c r="AQ45" s="69">
        <v>0</v>
      </c>
      <c r="AR45" s="80">
        <v>0</v>
      </c>
      <c r="AS45" s="80">
        <v>0</v>
      </c>
      <c r="AT45" s="69">
        <v>0</v>
      </c>
      <c r="AU45" s="69">
        <v>0</v>
      </c>
      <c r="AV45" s="80">
        <v>0</v>
      </c>
      <c r="AW45" s="80">
        <v>0</v>
      </c>
      <c r="AX45" s="69">
        <v>0</v>
      </c>
      <c r="AY45" s="69">
        <v>25</v>
      </c>
      <c r="AZ45" s="80">
        <v>0</v>
      </c>
      <c r="BA45" s="80">
        <v>0</v>
      </c>
      <c r="BB45" s="69">
        <v>0</v>
      </c>
      <c r="BC45" s="69">
        <v>0</v>
      </c>
      <c r="BD45" s="80">
        <v>0</v>
      </c>
      <c r="BE45" s="80">
        <v>0</v>
      </c>
      <c r="BF45" s="69">
        <v>0</v>
      </c>
      <c r="BG45" s="69">
        <v>0</v>
      </c>
      <c r="BH45" s="80">
        <v>0</v>
      </c>
      <c r="BI45" s="80">
        <v>0</v>
      </c>
      <c r="BJ45" s="69">
        <v>0</v>
      </c>
      <c r="BK45" s="69">
        <v>0</v>
      </c>
      <c r="BL45" s="80">
        <v>0</v>
      </c>
      <c r="BM45" s="80">
        <v>0</v>
      </c>
      <c r="BN45" s="69">
        <v>0</v>
      </c>
      <c r="BO45" s="69">
        <v>0</v>
      </c>
      <c r="BP45" s="80">
        <v>0</v>
      </c>
      <c r="BQ45" s="80">
        <v>0</v>
      </c>
      <c r="BR45" s="69">
        <v>0</v>
      </c>
      <c r="BS45" s="69">
        <v>0</v>
      </c>
      <c r="BT45" s="80">
        <v>0</v>
      </c>
      <c r="BU45" s="80">
        <v>0</v>
      </c>
      <c r="BV45" s="69">
        <v>0</v>
      </c>
      <c r="BW45" s="69">
        <v>0</v>
      </c>
      <c r="BX45" s="80">
        <v>0</v>
      </c>
      <c r="BY45" s="80">
        <v>0</v>
      </c>
      <c r="BZ45" s="69">
        <v>0</v>
      </c>
      <c r="CA45" s="69">
        <v>25</v>
      </c>
      <c r="CB45" s="80">
        <v>30</v>
      </c>
      <c r="CC45" s="80">
        <v>1672</v>
      </c>
      <c r="CD45" s="69">
        <v>0</v>
      </c>
      <c r="CE45" s="69" t="s">
        <v>571</v>
      </c>
      <c r="CF45" s="69" t="s">
        <v>572</v>
      </c>
      <c r="CG45" s="69" t="s">
        <v>514</v>
      </c>
      <c r="CH45" s="69" t="s">
        <v>514</v>
      </c>
      <c r="CI45" s="69" t="s">
        <v>514</v>
      </c>
      <c r="CJ45" s="68" t="s">
        <v>514</v>
      </c>
      <c r="CK45" s="68">
        <v>45930</v>
      </c>
      <c r="CL45" s="185" t="s">
        <v>723</v>
      </c>
      <c r="CM45" s="67" t="s">
        <v>724</v>
      </c>
      <c r="CN45" s="67" t="s">
        <v>168</v>
      </c>
      <c r="CO45" s="68">
        <v>45875</v>
      </c>
      <c r="CP45" s="185" t="s">
        <v>723</v>
      </c>
      <c r="CQ45" s="67" t="s">
        <v>724</v>
      </c>
      <c r="CR45" s="67" t="s">
        <v>738</v>
      </c>
      <c r="CS45" s="69">
        <v>8827613.6600000001</v>
      </c>
      <c r="CT45" s="69"/>
      <c r="CU45" s="69"/>
      <c r="CV45" s="69">
        <v>30</v>
      </c>
      <c r="CW45" s="69">
        <v>56</v>
      </c>
      <c r="CX45" s="69">
        <v>0</v>
      </c>
      <c r="CY45" s="69">
        <v>0</v>
      </c>
      <c r="CZ45" s="69">
        <v>0</v>
      </c>
      <c r="DA45" s="69">
        <v>0</v>
      </c>
      <c r="DG45" t="str">
        <f t="shared" si="1"/>
        <v>CO</v>
      </c>
    </row>
    <row r="46" spans="1:111">
      <c r="A46" t="str">
        <f t="shared" si="4"/>
        <v>02CO</v>
      </c>
      <c r="B46" s="67" t="s">
        <v>0</v>
      </c>
      <c r="C46" s="67" t="s">
        <v>459</v>
      </c>
      <c r="D46" s="67" t="s">
        <v>460</v>
      </c>
      <c r="E46" s="68">
        <v>45322</v>
      </c>
      <c r="F46" s="185" t="s">
        <v>729</v>
      </c>
      <c r="G46" s="67" t="s">
        <v>725</v>
      </c>
      <c r="H46" s="69">
        <v>1</v>
      </c>
      <c r="I46" s="69">
        <v>0</v>
      </c>
      <c r="J46" s="69">
        <v>120</v>
      </c>
      <c r="K46" s="69">
        <v>236</v>
      </c>
      <c r="L46" s="69">
        <v>232</v>
      </c>
      <c r="M46" s="69">
        <v>4</v>
      </c>
      <c r="N46" s="69">
        <v>0</v>
      </c>
      <c r="O46" s="69">
        <v>0</v>
      </c>
      <c r="P46" s="69">
        <v>56</v>
      </c>
      <c r="Q46" s="80">
        <v>60</v>
      </c>
      <c r="R46" s="80">
        <v>2921783</v>
      </c>
      <c r="S46" s="80">
        <v>50000</v>
      </c>
      <c r="T46" s="80">
        <v>2871783</v>
      </c>
      <c r="U46" s="80">
        <v>2921783</v>
      </c>
      <c r="V46" s="80">
        <v>2938946</v>
      </c>
      <c r="W46" s="80">
        <v>0</v>
      </c>
      <c r="X46" s="80">
        <v>0</v>
      </c>
      <c r="Y46" s="80">
        <v>0</v>
      </c>
      <c r="Z46" s="80">
        <v>2938946</v>
      </c>
      <c r="AA46" s="80">
        <v>2938946</v>
      </c>
      <c r="AB46" s="80">
        <v>0</v>
      </c>
      <c r="AC46" s="69">
        <v>0</v>
      </c>
      <c r="AD46" s="69">
        <v>34</v>
      </c>
      <c r="AE46" s="69">
        <v>0</v>
      </c>
      <c r="AF46" s="80">
        <v>60</v>
      </c>
      <c r="AG46" s="80">
        <v>0</v>
      </c>
      <c r="AH46" s="69">
        <v>0</v>
      </c>
      <c r="AI46" s="69">
        <v>0</v>
      </c>
      <c r="AJ46" s="80">
        <v>0</v>
      </c>
      <c r="AK46" s="80">
        <v>0</v>
      </c>
      <c r="AL46" s="69">
        <v>0</v>
      </c>
      <c r="AM46" s="69">
        <v>0</v>
      </c>
      <c r="AN46" s="80">
        <v>0</v>
      </c>
      <c r="AO46" s="80">
        <v>0</v>
      </c>
      <c r="AP46" s="69">
        <v>0</v>
      </c>
      <c r="AQ46" s="69">
        <v>0</v>
      </c>
      <c r="AR46" s="80">
        <v>0</v>
      </c>
      <c r="AS46" s="80">
        <v>0</v>
      </c>
      <c r="AT46" s="69">
        <v>0</v>
      </c>
      <c r="AU46" s="69">
        <v>0</v>
      </c>
      <c r="AV46" s="80">
        <v>0</v>
      </c>
      <c r="AW46" s="80">
        <v>0</v>
      </c>
      <c r="AX46" s="69">
        <v>0</v>
      </c>
      <c r="AY46" s="69">
        <v>0</v>
      </c>
      <c r="AZ46" s="80">
        <v>0</v>
      </c>
      <c r="BA46" s="80">
        <v>0</v>
      </c>
      <c r="BB46" s="69">
        <v>0</v>
      </c>
      <c r="BC46" s="69">
        <v>0</v>
      </c>
      <c r="BD46" s="80">
        <v>0</v>
      </c>
      <c r="BE46" s="80">
        <v>0</v>
      </c>
      <c r="BF46" s="69">
        <v>0</v>
      </c>
      <c r="BG46" s="69">
        <v>0</v>
      </c>
      <c r="BH46" s="80">
        <v>0</v>
      </c>
      <c r="BI46" s="80">
        <v>0</v>
      </c>
      <c r="BJ46" s="69">
        <v>0</v>
      </c>
      <c r="BK46" s="69">
        <v>0</v>
      </c>
      <c r="BL46" s="80">
        <v>0</v>
      </c>
      <c r="BM46" s="80">
        <v>0</v>
      </c>
      <c r="BN46" s="69">
        <v>0</v>
      </c>
      <c r="BO46" s="69">
        <v>0</v>
      </c>
      <c r="BP46" s="80">
        <v>0</v>
      </c>
      <c r="BQ46" s="80">
        <v>0</v>
      </c>
      <c r="BR46" s="69">
        <v>0</v>
      </c>
      <c r="BS46" s="69">
        <v>0</v>
      </c>
      <c r="BT46" s="80">
        <v>0</v>
      </c>
      <c r="BU46" s="80">
        <v>0</v>
      </c>
      <c r="BV46" s="69">
        <v>0</v>
      </c>
      <c r="BW46" s="69">
        <v>0</v>
      </c>
      <c r="BX46" s="80">
        <v>0</v>
      </c>
      <c r="BY46" s="80">
        <v>0</v>
      </c>
      <c r="BZ46" s="69">
        <v>0</v>
      </c>
      <c r="CA46" s="69">
        <v>0</v>
      </c>
      <c r="CB46" s="80">
        <v>60</v>
      </c>
      <c r="CC46" s="80">
        <v>0</v>
      </c>
      <c r="CD46" s="69">
        <v>0</v>
      </c>
      <c r="CE46" s="69" t="s">
        <v>550</v>
      </c>
      <c r="CF46" s="69" t="s">
        <v>551</v>
      </c>
      <c r="CG46" s="69" t="s">
        <v>514</v>
      </c>
      <c r="CH46" s="69" t="s">
        <v>514</v>
      </c>
      <c r="CI46" s="69" t="s">
        <v>514</v>
      </c>
      <c r="CJ46" s="68" t="s">
        <v>514</v>
      </c>
      <c r="CK46" s="68">
        <v>45929</v>
      </c>
      <c r="CL46" s="185" t="s">
        <v>723</v>
      </c>
      <c r="CM46" s="67" t="s">
        <v>724</v>
      </c>
      <c r="CN46" s="67" t="s">
        <v>168</v>
      </c>
      <c r="CO46" s="68">
        <v>45761</v>
      </c>
      <c r="CP46" s="185" t="s">
        <v>721</v>
      </c>
      <c r="CQ46" s="67" t="s">
        <v>730</v>
      </c>
      <c r="CR46" s="67" t="s">
        <v>736</v>
      </c>
      <c r="CS46" s="69">
        <v>3224885.25</v>
      </c>
      <c r="CT46" s="69"/>
      <c r="CU46" s="69"/>
      <c r="CV46" s="69">
        <v>60</v>
      </c>
      <c r="CW46" s="69">
        <v>22</v>
      </c>
      <c r="CX46" s="69">
        <v>0</v>
      </c>
      <c r="CY46" s="69">
        <v>0</v>
      </c>
      <c r="CZ46" s="69">
        <v>0</v>
      </c>
      <c r="DA46" s="69">
        <v>0</v>
      </c>
      <c r="DG46" t="str">
        <f t="shared" si="1"/>
        <v>CO</v>
      </c>
    </row>
    <row r="47" spans="1:111">
      <c r="A47" t="str">
        <f t="shared" si="4"/>
        <v>02CO</v>
      </c>
      <c r="B47" s="67" t="s">
        <v>0</v>
      </c>
      <c r="C47" s="67" t="s">
        <v>242</v>
      </c>
      <c r="D47" s="67" t="s">
        <v>243</v>
      </c>
      <c r="E47" s="68">
        <v>45350</v>
      </c>
      <c r="F47" s="185" t="s">
        <v>729</v>
      </c>
      <c r="G47" s="67" t="s">
        <v>725</v>
      </c>
      <c r="H47" s="69">
        <v>1</v>
      </c>
      <c r="I47" s="69">
        <v>1</v>
      </c>
      <c r="J47" s="69">
        <v>300</v>
      </c>
      <c r="K47" s="69">
        <v>408</v>
      </c>
      <c r="L47" s="69">
        <v>406</v>
      </c>
      <c r="M47" s="69">
        <v>2</v>
      </c>
      <c r="N47" s="69">
        <v>0</v>
      </c>
      <c r="O47" s="69">
        <v>0</v>
      </c>
      <c r="P47" s="69">
        <v>50</v>
      </c>
      <c r="Q47" s="80">
        <v>58</v>
      </c>
      <c r="R47" s="80">
        <v>10923210</v>
      </c>
      <c r="S47" s="80">
        <v>112286</v>
      </c>
      <c r="T47" s="80">
        <v>10810924</v>
      </c>
      <c r="U47" s="80">
        <v>10892472</v>
      </c>
      <c r="V47" s="80">
        <v>11424138</v>
      </c>
      <c r="W47" s="80">
        <v>0</v>
      </c>
      <c r="X47" s="80">
        <v>0</v>
      </c>
      <c r="Y47" s="80">
        <v>0</v>
      </c>
      <c r="Z47" s="80">
        <v>11424138</v>
      </c>
      <c r="AA47" s="80">
        <v>11378255</v>
      </c>
      <c r="AB47" s="80">
        <v>-45883</v>
      </c>
      <c r="AC47" s="69">
        <v>-30738</v>
      </c>
      <c r="AD47" s="69">
        <v>23</v>
      </c>
      <c r="AE47" s="69">
        <v>0</v>
      </c>
      <c r="AF47" s="80">
        <v>0</v>
      </c>
      <c r="AG47" s="80">
        <v>0</v>
      </c>
      <c r="AH47" s="69">
        <v>0</v>
      </c>
      <c r="AI47" s="69">
        <v>0</v>
      </c>
      <c r="AJ47" s="80">
        <v>28</v>
      </c>
      <c r="AK47" s="80">
        <v>69752</v>
      </c>
      <c r="AL47" s="69">
        <v>0</v>
      </c>
      <c r="AM47" s="69">
        <v>0</v>
      </c>
      <c r="AN47" s="80">
        <v>0</v>
      </c>
      <c r="AO47" s="80">
        <v>0</v>
      </c>
      <c r="AP47" s="69">
        <v>0</v>
      </c>
      <c r="AQ47" s="69">
        <v>0</v>
      </c>
      <c r="AR47" s="80">
        <v>0</v>
      </c>
      <c r="AS47" s="80">
        <v>0</v>
      </c>
      <c r="AT47" s="69">
        <v>0</v>
      </c>
      <c r="AU47" s="69">
        <v>0</v>
      </c>
      <c r="AV47" s="80">
        <v>0</v>
      </c>
      <c r="AW47" s="80">
        <v>0</v>
      </c>
      <c r="AX47" s="69">
        <v>0</v>
      </c>
      <c r="AY47" s="69">
        <v>0</v>
      </c>
      <c r="AZ47" s="80">
        <v>0</v>
      </c>
      <c r="BA47" s="80">
        <v>0</v>
      </c>
      <c r="BB47" s="69">
        <v>0</v>
      </c>
      <c r="BC47" s="69">
        <v>0</v>
      </c>
      <c r="BD47" s="80">
        <v>0</v>
      </c>
      <c r="BE47" s="80">
        <v>0</v>
      </c>
      <c r="BF47" s="69">
        <v>0</v>
      </c>
      <c r="BG47" s="69">
        <v>0</v>
      </c>
      <c r="BH47" s="80">
        <v>0</v>
      </c>
      <c r="BI47" s="80">
        <v>0</v>
      </c>
      <c r="BJ47" s="69">
        <v>0</v>
      </c>
      <c r="BK47" s="69">
        <v>0</v>
      </c>
      <c r="BL47" s="80">
        <v>0</v>
      </c>
      <c r="BM47" s="80">
        <v>0</v>
      </c>
      <c r="BN47" s="69">
        <v>0</v>
      </c>
      <c r="BO47" s="69">
        <v>0</v>
      </c>
      <c r="BP47" s="80">
        <v>0</v>
      </c>
      <c r="BQ47" s="80">
        <v>0</v>
      </c>
      <c r="BR47" s="69">
        <v>0</v>
      </c>
      <c r="BS47" s="69">
        <v>0</v>
      </c>
      <c r="BT47" s="80">
        <v>0</v>
      </c>
      <c r="BU47" s="80">
        <v>0</v>
      </c>
      <c r="BV47" s="69">
        <v>0</v>
      </c>
      <c r="BW47" s="69">
        <v>0</v>
      </c>
      <c r="BX47" s="80">
        <v>30</v>
      </c>
      <c r="BY47" s="80">
        <v>0</v>
      </c>
      <c r="BZ47" s="69">
        <v>0</v>
      </c>
      <c r="CA47" s="69">
        <v>0</v>
      </c>
      <c r="CB47" s="80">
        <v>58</v>
      </c>
      <c r="CC47" s="80">
        <v>39014</v>
      </c>
      <c r="CD47" s="69">
        <v>0</v>
      </c>
      <c r="CE47" s="69" t="s">
        <v>550</v>
      </c>
      <c r="CF47" s="69" t="s">
        <v>551</v>
      </c>
      <c r="CG47" s="69" t="s">
        <v>514</v>
      </c>
      <c r="CH47" s="69" t="s">
        <v>514</v>
      </c>
      <c r="CI47" s="69" t="s">
        <v>514</v>
      </c>
      <c r="CJ47" s="68" t="s">
        <v>514</v>
      </c>
      <c r="CK47" s="68">
        <v>45985</v>
      </c>
      <c r="CL47" s="185" t="s">
        <v>727</v>
      </c>
      <c r="CM47" s="67" t="s">
        <v>724</v>
      </c>
      <c r="CN47" s="67" t="s">
        <v>168</v>
      </c>
      <c r="CO47" s="68">
        <v>45887</v>
      </c>
      <c r="CP47" s="185" t="s">
        <v>723</v>
      </c>
      <c r="CQ47" s="67" t="s">
        <v>724</v>
      </c>
      <c r="CR47" s="67" t="s">
        <v>738</v>
      </c>
      <c r="CS47" s="69">
        <v>10802904.039999999</v>
      </c>
      <c r="CT47" s="69"/>
      <c r="CU47" s="69"/>
      <c r="CV47" s="69">
        <v>58</v>
      </c>
      <c r="CW47" s="69">
        <v>27</v>
      </c>
      <c r="CX47" s="69">
        <v>0</v>
      </c>
      <c r="CY47" s="69">
        <v>0</v>
      </c>
      <c r="CZ47" s="69">
        <v>-30738</v>
      </c>
      <c r="DA47" s="69">
        <v>0</v>
      </c>
      <c r="DG47" t="str">
        <f t="shared" si="1"/>
        <v>CO</v>
      </c>
    </row>
    <row r="48" spans="1:111">
      <c r="A48" t="str">
        <f t="shared" si="4"/>
        <v>02CO</v>
      </c>
      <c r="B48" s="67" t="s">
        <v>0</v>
      </c>
      <c r="C48" s="67" t="s">
        <v>244</v>
      </c>
      <c r="D48" s="67" t="s">
        <v>245</v>
      </c>
      <c r="E48" s="68">
        <v>45350</v>
      </c>
      <c r="F48" s="185" t="s">
        <v>729</v>
      </c>
      <c r="G48" s="67" t="s">
        <v>725</v>
      </c>
      <c r="H48" s="69">
        <v>3</v>
      </c>
      <c r="I48" s="69">
        <v>5</v>
      </c>
      <c r="J48" s="69">
        <v>180</v>
      </c>
      <c r="K48" s="69">
        <v>392</v>
      </c>
      <c r="L48" s="69">
        <v>392</v>
      </c>
      <c r="M48" s="69">
        <v>0</v>
      </c>
      <c r="N48" s="69">
        <v>0</v>
      </c>
      <c r="O48" s="69">
        <v>0</v>
      </c>
      <c r="P48" s="69">
        <v>140</v>
      </c>
      <c r="Q48" s="80">
        <v>72</v>
      </c>
      <c r="R48" s="80">
        <v>6497196</v>
      </c>
      <c r="S48" s="80">
        <v>70342</v>
      </c>
      <c r="T48" s="80">
        <v>6426853</v>
      </c>
      <c r="U48" s="80">
        <v>6705393</v>
      </c>
      <c r="V48" s="80">
        <v>7314719</v>
      </c>
      <c r="W48" s="80">
        <v>0</v>
      </c>
      <c r="X48" s="80">
        <v>0</v>
      </c>
      <c r="Y48" s="80">
        <v>0</v>
      </c>
      <c r="Z48" s="80">
        <v>7314719</v>
      </c>
      <c r="AA48" s="80">
        <v>7267283</v>
      </c>
      <c r="AB48" s="80">
        <v>-20654</v>
      </c>
      <c r="AC48" s="69">
        <v>208197</v>
      </c>
      <c r="AD48" s="69">
        <v>91</v>
      </c>
      <c r="AE48" s="69">
        <v>0</v>
      </c>
      <c r="AF48" s="80">
        <v>72</v>
      </c>
      <c r="AG48" s="80">
        <v>171277</v>
      </c>
      <c r="AH48" s="69">
        <v>99710</v>
      </c>
      <c r="AI48" s="69">
        <v>0</v>
      </c>
      <c r="AJ48" s="80">
        <v>0</v>
      </c>
      <c r="AK48" s="80">
        <v>19849</v>
      </c>
      <c r="AL48" s="69">
        <v>0</v>
      </c>
      <c r="AM48" s="69">
        <v>0</v>
      </c>
      <c r="AN48" s="80">
        <v>0</v>
      </c>
      <c r="AO48" s="80">
        <v>0</v>
      </c>
      <c r="AP48" s="69">
        <v>0</v>
      </c>
      <c r="AQ48" s="69">
        <v>0</v>
      </c>
      <c r="AR48" s="80">
        <v>0</v>
      </c>
      <c r="AS48" s="80">
        <v>0</v>
      </c>
      <c r="AT48" s="69">
        <v>0</v>
      </c>
      <c r="AU48" s="69">
        <v>0</v>
      </c>
      <c r="AV48" s="80">
        <v>0</v>
      </c>
      <c r="AW48" s="80">
        <v>0</v>
      </c>
      <c r="AX48" s="69">
        <v>0</v>
      </c>
      <c r="AY48" s="69">
        <v>0</v>
      </c>
      <c r="AZ48" s="80">
        <v>0</v>
      </c>
      <c r="BA48" s="80">
        <v>-3665</v>
      </c>
      <c r="BB48" s="69">
        <v>0</v>
      </c>
      <c r="BC48" s="69">
        <v>0</v>
      </c>
      <c r="BD48" s="80">
        <v>0</v>
      </c>
      <c r="BE48" s="80">
        <v>0</v>
      </c>
      <c r="BF48" s="69">
        <v>0</v>
      </c>
      <c r="BG48" s="69">
        <v>0</v>
      </c>
      <c r="BH48" s="80">
        <v>0</v>
      </c>
      <c r="BI48" s="80">
        <v>0</v>
      </c>
      <c r="BJ48" s="69">
        <v>0</v>
      </c>
      <c r="BK48" s="69">
        <v>0</v>
      </c>
      <c r="BL48" s="80">
        <v>0</v>
      </c>
      <c r="BM48" s="80">
        <v>0</v>
      </c>
      <c r="BN48" s="69">
        <v>0</v>
      </c>
      <c r="BO48" s="69">
        <v>0</v>
      </c>
      <c r="BP48" s="80">
        <v>0</v>
      </c>
      <c r="BQ48" s="80">
        <v>0</v>
      </c>
      <c r="BR48" s="69">
        <v>0</v>
      </c>
      <c r="BS48" s="69">
        <v>0</v>
      </c>
      <c r="BT48" s="80">
        <v>0</v>
      </c>
      <c r="BU48" s="80">
        <v>0</v>
      </c>
      <c r="BV48" s="69">
        <v>0</v>
      </c>
      <c r="BW48" s="69">
        <v>0</v>
      </c>
      <c r="BX48" s="80">
        <v>0</v>
      </c>
      <c r="BY48" s="80">
        <v>0</v>
      </c>
      <c r="BZ48" s="69">
        <v>0</v>
      </c>
      <c r="CA48" s="69">
        <v>0</v>
      </c>
      <c r="CB48" s="80">
        <v>72</v>
      </c>
      <c r="CC48" s="80">
        <v>187461</v>
      </c>
      <c r="CD48" s="69">
        <v>99710</v>
      </c>
      <c r="CE48" s="69" t="s">
        <v>527</v>
      </c>
      <c r="CF48" s="69" t="s">
        <v>528</v>
      </c>
      <c r="CG48" s="69" t="s">
        <v>514</v>
      </c>
      <c r="CH48" s="69" t="s">
        <v>514</v>
      </c>
      <c r="CI48" s="69" t="s">
        <v>514</v>
      </c>
      <c r="CJ48" s="68" t="s">
        <v>514</v>
      </c>
      <c r="CK48" s="68">
        <v>46014</v>
      </c>
      <c r="CL48" s="185" t="s">
        <v>727</v>
      </c>
      <c r="CM48" s="67" t="s">
        <v>724</v>
      </c>
      <c r="CN48" s="67" t="s">
        <v>168</v>
      </c>
      <c r="CO48" s="68">
        <v>45924</v>
      </c>
      <c r="CP48" s="185" t="s">
        <v>723</v>
      </c>
      <c r="CQ48" s="67" t="s">
        <v>724</v>
      </c>
      <c r="CR48" s="67" t="s">
        <v>410</v>
      </c>
      <c r="CS48" s="69">
        <v>6729211.8799999999</v>
      </c>
      <c r="CT48" s="69"/>
      <c r="CU48" s="69"/>
      <c r="CV48" s="69">
        <v>2</v>
      </c>
      <c r="CW48" s="69">
        <v>49</v>
      </c>
      <c r="CX48" s="69">
        <v>0</v>
      </c>
      <c r="CY48" s="69">
        <v>0</v>
      </c>
      <c r="CZ48" s="69">
        <v>0</v>
      </c>
      <c r="DA48" s="69">
        <v>0</v>
      </c>
      <c r="DG48" t="str">
        <f t="shared" si="1"/>
        <v>CO</v>
      </c>
    </row>
    <row r="49" spans="1:111">
      <c r="A49" t="str">
        <f t="shared" si="4"/>
        <v>02CO</v>
      </c>
      <c r="B49" s="67" t="s">
        <v>0</v>
      </c>
      <c r="C49" s="67" t="s">
        <v>246</v>
      </c>
      <c r="D49" s="67" t="s">
        <v>247</v>
      </c>
      <c r="E49" s="68">
        <v>45350</v>
      </c>
      <c r="F49" s="185" t="s">
        <v>729</v>
      </c>
      <c r="G49" s="67" t="s">
        <v>725</v>
      </c>
      <c r="H49" s="69">
        <v>1</v>
      </c>
      <c r="I49" s="69">
        <v>1</v>
      </c>
      <c r="J49" s="69">
        <v>360</v>
      </c>
      <c r="K49" s="69">
        <v>428</v>
      </c>
      <c r="L49" s="69">
        <v>296</v>
      </c>
      <c r="M49" s="69">
        <v>132</v>
      </c>
      <c r="N49" s="69">
        <v>0</v>
      </c>
      <c r="O49" s="69">
        <v>0</v>
      </c>
      <c r="P49" s="69">
        <v>66</v>
      </c>
      <c r="Q49" s="80">
        <v>2</v>
      </c>
      <c r="R49" s="80">
        <v>25893810</v>
      </c>
      <c r="S49" s="80">
        <v>150000</v>
      </c>
      <c r="T49" s="80">
        <v>25743810</v>
      </c>
      <c r="U49" s="80">
        <v>26291007</v>
      </c>
      <c r="V49" s="80">
        <v>27924429</v>
      </c>
      <c r="W49" s="80">
        <v>0</v>
      </c>
      <c r="X49" s="80">
        <v>0</v>
      </c>
      <c r="Y49" s="80">
        <v>0</v>
      </c>
      <c r="Z49" s="80">
        <v>27924429</v>
      </c>
      <c r="AA49" s="80">
        <v>27880284</v>
      </c>
      <c r="AB49" s="80">
        <v>-44146</v>
      </c>
      <c r="AC49" s="69">
        <v>397198</v>
      </c>
      <c r="AD49" s="69">
        <v>39</v>
      </c>
      <c r="AE49" s="69">
        <v>0</v>
      </c>
      <c r="AF49" s="80">
        <v>0</v>
      </c>
      <c r="AG49" s="80">
        <v>417380</v>
      </c>
      <c r="AH49" s="69">
        <v>0</v>
      </c>
      <c r="AI49" s="69">
        <v>0</v>
      </c>
      <c r="AJ49" s="80">
        <v>2</v>
      </c>
      <c r="AK49" s="80">
        <v>20401</v>
      </c>
      <c r="AL49" s="69">
        <v>3792</v>
      </c>
      <c r="AM49" s="69">
        <v>0</v>
      </c>
      <c r="AN49" s="80">
        <v>0</v>
      </c>
      <c r="AO49" s="80">
        <v>0</v>
      </c>
      <c r="AP49" s="69">
        <v>0</v>
      </c>
      <c r="AQ49" s="69">
        <v>0</v>
      </c>
      <c r="AR49" s="80">
        <v>0</v>
      </c>
      <c r="AS49" s="80">
        <v>0</v>
      </c>
      <c r="AT49" s="69">
        <v>0</v>
      </c>
      <c r="AU49" s="69">
        <v>0</v>
      </c>
      <c r="AV49" s="80">
        <v>0</v>
      </c>
      <c r="AW49" s="80">
        <v>0</v>
      </c>
      <c r="AX49" s="69">
        <v>0</v>
      </c>
      <c r="AY49" s="69">
        <v>0</v>
      </c>
      <c r="AZ49" s="80">
        <v>0</v>
      </c>
      <c r="BA49" s="80">
        <v>0</v>
      </c>
      <c r="BB49" s="69">
        <v>0</v>
      </c>
      <c r="BC49" s="69">
        <v>0</v>
      </c>
      <c r="BD49" s="80">
        <v>0</v>
      </c>
      <c r="BE49" s="80">
        <v>0</v>
      </c>
      <c r="BF49" s="69">
        <v>0</v>
      </c>
      <c r="BG49" s="69">
        <v>0</v>
      </c>
      <c r="BH49" s="80">
        <v>0</v>
      </c>
      <c r="BI49" s="80">
        <v>0</v>
      </c>
      <c r="BJ49" s="69">
        <v>0</v>
      </c>
      <c r="BK49" s="69">
        <v>0</v>
      </c>
      <c r="BL49" s="80">
        <v>0</v>
      </c>
      <c r="BM49" s="80">
        <v>0</v>
      </c>
      <c r="BN49" s="69">
        <v>0</v>
      </c>
      <c r="BO49" s="69">
        <v>0</v>
      </c>
      <c r="BP49" s="80">
        <v>0</v>
      </c>
      <c r="BQ49" s="80">
        <v>0</v>
      </c>
      <c r="BR49" s="69">
        <v>0</v>
      </c>
      <c r="BS49" s="69">
        <v>0</v>
      </c>
      <c r="BT49" s="80">
        <v>0</v>
      </c>
      <c r="BU49" s="80">
        <v>0</v>
      </c>
      <c r="BV49" s="69">
        <v>0</v>
      </c>
      <c r="BW49" s="69">
        <v>0</v>
      </c>
      <c r="BX49" s="80">
        <v>0</v>
      </c>
      <c r="BY49" s="80">
        <v>0</v>
      </c>
      <c r="BZ49" s="69">
        <v>0</v>
      </c>
      <c r="CA49" s="69">
        <v>0</v>
      </c>
      <c r="CB49" s="80">
        <v>2</v>
      </c>
      <c r="CC49" s="80">
        <v>437781</v>
      </c>
      <c r="CD49" s="69">
        <v>3792</v>
      </c>
      <c r="CE49" s="69" t="s">
        <v>550</v>
      </c>
      <c r="CF49" s="69" t="s">
        <v>551</v>
      </c>
      <c r="CG49" s="69" t="s">
        <v>514</v>
      </c>
      <c r="CH49" s="69" t="s">
        <v>514</v>
      </c>
      <c r="CI49" s="69" t="s">
        <v>514</v>
      </c>
      <c r="CJ49" s="68" t="s">
        <v>514</v>
      </c>
      <c r="CK49" s="68">
        <v>45982</v>
      </c>
      <c r="CL49" s="185" t="s">
        <v>727</v>
      </c>
      <c r="CM49" s="67" t="s">
        <v>724</v>
      </c>
      <c r="CN49" s="67" t="s">
        <v>168</v>
      </c>
      <c r="CO49" s="68">
        <v>45698</v>
      </c>
      <c r="CP49" s="185" t="s">
        <v>729</v>
      </c>
      <c r="CQ49" s="67" t="s">
        <v>730</v>
      </c>
      <c r="CR49" s="67" t="s">
        <v>410</v>
      </c>
      <c r="CS49" s="69">
        <v>21206563.140000001</v>
      </c>
      <c r="CT49" s="69"/>
      <c r="CU49" s="69"/>
      <c r="CV49" s="69">
        <v>2</v>
      </c>
      <c r="CW49" s="69">
        <v>27</v>
      </c>
      <c r="CX49" s="69">
        <v>0</v>
      </c>
      <c r="CY49" s="69">
        <v>0</v>
      </c>
      <c r="CZ49" s="69">
        <v>0</v>
      </c>
      <c r="DA49" s="69">
        <v>0</v>
      </c>
      <c r="DG49" t="str">
        <f t="shared" si="1"/>
        <v>CO</v>
      </c>
    </row>
    <row r="50" spans="1:111">
      <c r="A50" t="str">
        <f t="shared" si="4"/>
        <v>02CO</v>
      </c>
      <c r="B50" s="67" t="s">
        <v>0</v>
      </c>
      <c r="C50" s="67" t="s">
        <v>573</v>
      </c>
      <c r="D50" s="67" t="s">
        <v>739</v>
      </c>
      <c r="E50" s="68">
        <v>45322</v>
      </c>
      <c r="F50" s="185" t="s">
        <v>729</v>
      </c>
      <c r="G50" s="67" t="s">
        <v>725</v>
      </c>
      <c r="H50" s="69">
        <v>1</v>
      </c>
      <c r="I50" s="69">
        <v>0</v>
      </c>
      <c r="J50" s="69">
        <v>275</v>
      </c>
      <c r="K50" s="69">
        <v>345</v>
      </c>
      <c r="L50" s="69">
        <v>286</v>
      </c>
      <c r="M50" s="69">
        <v>59</v>
      </c>
      <c r="N50" s="69">
        <v>0</v>
      </c>
      <c r="O50" s="69">
        <v>0</v>
      </c>
      <c r="P50" s="69">
        <v>70</v>
      </c>
      <c r="Q50" s="80">
        <v>0</v>
      </c>
      <c r="R50" s="80">
        <v>2914229</v>
      </c>
      <c r="S50" s="80">
        <v>50000</v>
      </c>
      <c r="T50" s="80">
        <v>2864229</v>
      </c>
      <c r="U50" s="80">
        <v>2914229</v>
      </c>
      <c r="V50" s="80">
        <v>2917184</v>
      </c>
      <c r="W50" s="80">
        <v>0</v>
      </c>
      <c r="X50" s="80">
        <v>0</v>
      </c>
      <c r="Y50" s="80">
        <v>0</v>
      </c>
      <c r="Z50" s="80">
        <v>2917184</v>
      </c>
      <c r="AA50" s="80">
        <v>2917184</v>
      </c>
      <c r="AB50" s="80">
        <v>0</v>
      </c>
      <c r="AC50" s="69">
        <v>0</v>
      </c>
      <c r="AD50" s="69">
        <v>34</v>
      </c>
      <c r="AE50" s="69">
        <v>0</v>
      </c>
      <c r="AF50" s="80">
        <v>0</v>
      </c>
      <c r="AG50" s="80">
        <v>0</v>
      </c>
      <c r="AH50" s="69">
        <v>0</v>
      </c>
      <c r="AI50" s="69">
        <v>0</v>
      </c>
      <c r="AJ50" s="80">
        <v>0</v>
      </c>
      <c r="AK50" s="80">
        <v>0</v>
      </c>
      <c r="AL50" s="69">
        <v>0</v>
      </c>
      <c r="AM50" s="69">
        <v>0</v>
      </c>
      <c r="AN50" s="80">
        <v>0</v>
      </c>
      <c r="AO50" s="80">
        <v>0</v>
      </c>
      <c r="AP50" s="69">
        <v>0</v>
      </c>
      <c r="AQ50" s="69">
        <v>0</v>
      </c>
      <c r="AR50" s="80">
        <v>0</v>
      </c>
      <c r="AS50" s="80">
        <v>0</v>
      </c>
      <c r="AT50" s="69">
        <v>0</v>
      </c>
      <c r="AU50" s="69">
        <v>0</v>
      </c>
      <c r="AV50" s="80">
        <v>0</v>
      </c>
      <c r="AW50" s="80">
        <v>0</v>
      </c>
      <c r="AX50" s="69">
        <v>0</v>
      </c>
      <c r="AY50" s="69">
        <v>0</v>
      </c>
      <c r="AZ50" s="80">
        <v>0</v>
      </c>
      <c r="BA50" s="80">
        <v>0</v>
      </c>
      <c r="BB50" s="69">
        <v>0</v>
      </c>
      <c r="BC50" s="69">
        <v>0</v>
      </c>
      <c r="BD50" s="80">
        <v>0</v>
      </c>
      <c r="BE50" s="80">
        <v>0</v>
      </c>
      <c r="BF50" s="69">
        <v>0</v>
      </c>
      <c r="BG50" s="69">
        <v>0</v>
      </c>
      <c r="BH50" s="80">
        <v>0</v>
      </c>
      <c r="BI50" s="80">
        <v>0</v>
      </c>
      <c r="BJ50" s="69">
        <v>0</v>
      </c>
      <c r="BK50" s="69">
        <v>0</v>
      </c>
      <c r="BL50" s="80">
        <v>0</v>
      </c>
      <c r="BM50" s="80">
        <v>0</v>
      </c>
      <c r="BN50" s="69">
        <v>0</v>
      </c>
      <c r="BO50" s="69">
        <v>0</v>
      </c>
      <c r="BP50" s="80">
        <v>0</v>
      </c>
      <c r="BQ50" s="80">
        <v>0</v>
      </c>
      <c r="BR50" s="69">
        <v>0</v>
      </c>
      <c r="BS50" s="69">
        <v>0</v>
      </c>
      <c r="BT50" s="80">
        <v>0</v>
      </c>
      <c r="BU50" s="80">
        <v>0</v>
      </c>
      <c r="BV50" s="69">
        <v>0</v>
      </c>
      <c r="BW50" s="69">
        <v>0</v>
      </c>
      <c r="BX50" s="80">
        <v>0</v>
      </c>
      <c r="BY50" s="80">
        <v>0</v>
      </c>
      <c r="BZ50" s="69">
        <v>0</v>
      </c>
      <c r="CA50" s="69">
        <v>0</v>
      </c>
      <c r="CB50" s="80">
        <v>0</v>
      </c>
      <c r="CC50" s="80">
        <v>0</v>
      </c>
      <c r="CD50" s="69">
        <v>0</v>
      </c>
      <c r="CE50" s="69" t="s">
        <v>574</v>
      </c>
      <c r="CF50" s="69" t="s">
        <v>575</v>
      </c>
      <c r="CG50" s="69" t="s">
        <v>514</v>
      </c>
      <c r="CH50" s="69" t="s">
        <v>514</v>
      </c>
      <c r="CI50" s="69" t="s">
        <v>514</v>
      </c>
      <c r="CJ50" s="68" t="s">
        <v>514</v>
      </c>
      <c r="CK50" s="68">
        <v>45845</v>
      </c>
      <c r="CL50" s="185" t="s">
        <v>723</v>
      </c>
      <c r="CM50" s="67" t="s">
        <v>724</v>
      </c>
      <c r="CN50" s="67" t="s">
        <v>168</v>
      </c>
      <c r="CO50" s="68">
        <v>45701</v>
      </c>
      <c r="CP50" s="185" t="s">
        <v>729</v>
      </c>
      <c r="CQ50" s="67" t="s">
        <v>730</v>
      </c>
      <c r="CR50" s="67" t="s">
        <v>738</v>
      </c>
      <c r="CS50" s="69">
        <v>4244875.9000000004</v>
      </c>
      <c r="CT50" s="69"/>
      <c r="CU50" s="69"/>
      <c r="CV50" s="69">
        <v>0</v>
      </c>
      <c r="CW50" s="69">
        <v>36</v>
      </c>
      <c r="CX50" s="69">
        <v>0</v>
      </c>
      <c r="CY50" s="69">
        <v>0</v>
      </c>
      <c r="CZ50" s="69">
        <v>0</v>
      </c>
      <c r="DA50" s="69">
        <v>0</v>
      </c>
      <c r="DG50" t="str">
        <f t="shared" si="1"/>
        <v>CO</v>
      </c>
    </row>
    <row r="51" spans="1:111">
      <c r="A51" t="str">
        <f t="shared" si="4"/>
        <v>02CO</v>
      </c>
      <c r="B51" s="67" t="s">
        <v>0</v>
      </c>
      <c r="C51" s="67" t="s">
        <v>461</v>
      </c>
      <c r="D51" s="67" t="s">
        <v>462</v>
      </c>
      <c r="E51" s="68">
        <v>45245</v>
      </c>
      <c r="F51" s="185" t="s">
        <v>727</v>
      </c>
      <c r="G51" s="67" t="s">
        <v>725</v>
      </c>
      <c r="H51" s="69">
        <v>1</v>
      </c>
      <c r="I51" s="69">
        <v>0</v>
      </c>
      <c r="J51" s="69">
        <v>270</v>
      </c>
      <c r="K51" s="69">
        <v>405</v>
      </c>
      <c r="L51" s="69">
        <v>405</v>
      </c>
      <c r="M51" s="69">
        <v>0</v>
      </c>
      <c r="N51" s="69">
        <v>0</v>
      </c>
      <c r="O51" s="69">
        <v>0</v>
      </c>
      <c r="P51" s="69">
        <v>119</v>
      </c>
      <c r="Q51" s="80">
        <v>16</v>
      </c>
      <c r="R51" s="80">
        <v>7308506</v>
      </c>
      <c r="S51" s="80">
        <v>69947</v>
      </c>
      <c r="T51" s="80">
        <v>7238559</v>
      </c>
      <c r="U51" s="80">
        <v>7308506</v>
      </c>
      <c r="V51" s="80">
        <v>7304574</v>
      </c>
      <c r="W51" s="80">
        <v>0</v>
      </c>
      <c r="X51" s="80">
        <v>0</v>
      </c>
      <c r="Y51" s="80">
        <v>0</v>
      </c>
      <c r="Z51" s="80">
        <v>7304574</v>
      </c>
      <c r="AA51" s="80">
        <v>7285470</v>
      </c>
      <c r="AB51" s="80">
        <v>-19104</v>
      </c>
      <c r="AC51" s="69">
        <v>0</v>
      </c>
      <c r="AD51" s="69">
        <v>59</v>
      </c>
      <c r="AE51" s="69">
        <v>0</v>
      </c>
      <c r="AF51" s="80">
        <v>2</v>
      </c>
      <c r="AG51" s="80">
        <v>31262</v>
      </c>
      <c r="AH51" s="69">
        <v>0</v>
      </c>
      <c r="AI51" s="69">
        <v>0</v>
      </c>
      <c r="AJ51" s="80">
        <v>14</v>
      </c>
      <c r="AK51" s="80">
        <v>18461</v>
      </c>
      <c r="AL51" s="69">
        <v>0</v>
      </c>
      <c r="AM51" s="69">
        <v>0</v>
      </c>
      <c r="AN51" s="80">
        <v>0</v>
      </c>
      <c r="AO51" s="80">
        <v>0</v>
      </c>
      <c r="AP51" s="69">
        <v>0</v>
      </c>
      <c r="AQ51" s="69">
        <v>0</v>
      </c>
      <c r="AR51" s="80">
        <v>0</v>
      </c>
      <c r="AS51" s="80">
        <v>0</v>
      </c>
      <c r="AT51" s="69">
        <v>0</v>
      </c>
      <c r="AU51" s="69">
        <v>0</v>
      </c>
      <c r="AV51" s="80">
        <v>0</v>
      </c>
      <c r="AW51" s="80">
        <v>0</v>
      </c>
      <c r="AX51" s="69">
        <v>0</v>
      </c>
      <c r="AY51" s="69">
        <v>0</v>
      </c>
      <c r="AZ51" s="80">
        <v>0</v>
      </c>
      <c r="BA51" s="80">
        <v>0</v>
      </c>
      <c r="BB51" s="69">
        <v>0</v>
      </c>
      <c r="BC51" s="69">
        <v>29</v>
      </c>
      <c r="BD51" s="80">
        <v>0</v>
      </c>
      <c r="BE51" s="80">
        <v>0</v>
      </c>
      <c r="BF51" s="69">
        <v>0</v>
      </c>
      <c r="BG51" s="69">
        <v>0</v>
      </c>
      <c r="BH51" s="80">
        <v>0</v>
      </c>
      <c r="BI51" s="80">
        <v>0</v>
      </c>
      <c r="BJ51" s="69">
        <v>0</v>
      </c>
      <c r="BK51" s="69">
        <v>0</v>
      </c>
      <c r="BL51" s="80">
        <v>0</v>
      </c>
      <c r="BM51" s="80">
        <v>0</v>
      </c>
      <c r="BN51" s="69">
        <v>0</v>
      </c>
      <c r="BO51" s="69">
        <v>0</v>
      </c>
      <c r="BP51" s="80">
        <v>0</v>
      </c>
      <c r="BQ51" s="80">
        <v>0</v>
      </c>
      <c r="BR51" s="69">
        <v>0</v>
      </c>
      <c r="BS51" s="69">
        <v>0</v>
      </c>
      <c r="BT51" s="80">
        <v>0</v>
      </c>
      <c r="BU51" s="80">
        <v>0</v>
      </c>
      <c r="BV51" s="69">
        <v>0</v>
      </c>
      <c r="BW51" s="69">
        <v>0</v>
      </c>
      <c r="BX51" s="80">
        <v>0</v>
      </c>
      <c r="BY51" s="80">
        <v>0</v>
      </c>
      <c r="BZ51" s="69">
        <v>0</v>
      </c>
      <c r="CA51" s="69">
        <v>29</v>
      </c>
      <c r="CB51" s="80">
        <v>16</v>
      </c>
      <c r="CC51" s="80">
        <v>49723</v>
      </c>
      <c r="CD51" s="69">
        <v>0</v>
      </c>
      <c r="CE51" s="69" t="s">
        <v>576</v>
      </c>
      <c r="CF51" s="69" t="s">
        <v>577</v>
      </c>
      <c r="CG51" s="69" t="s">
        <v>514</v>
      </c>
      <c r="CH51" s="69" t="s">
        <v>514</v>
      </c>
      <c r="CI51" s="69" t="s">
        <v>514</v>
      </c>
      <c r="CJ51" s="68" t="s">
        <v>514</v>
      </c>
      <c r="CK51" s="68">
        <v>45929</v>
      </c>
      <c r="CL51" s="185" t="s">
        <v>723</v>
      </c>
      <c r="CM51" s="67" t="s">
        <v>724</v>
      </c>
      <c r="CN51" s="67" t="s">
        <v>168</v>
      </c>
      <c r="CO51" s="68">
        <v>45779</v>
      </c>
      <c r="CP51" s="185" t="s">
        <v>721</v>
      </c>
      <c r="CQ51" s="67" t="s">
        <v>730</v>
      </c>
      <c r="CR51" s="67" t="s">
        <v>410</v>
      </c>
      <c r="CS51" s="69">
        <v>8026688.0199999996</v>
      </c>
      <c r="CT51" s="69"/>
      <c r="CU51" s="69"/>
      <c r="CV51" s="69">
        <v>16</v>
      </c>
      <c r="CW51" s="69">
        <v>31</v>
      </c>
      <c r="CX51" s="69">
        <v>0</v>
      </c>
      <c r="CY51" s="69">
        <v>0</v>
      </c>
      <c r="CZ51" s="69">
        <v>0</v>
      </c>
      <c r="DA51" s="69">
        <v>0</v>
      </c>
      <c r="DG51" t="str">
        <f t="shared" si="1"/>
        <v>CO</v>
      </c>
    </row>
    <row r="52" spans="1:111">
      <c r="A52" t="str">
        <f t="shared" si="4"/>
        <v>02CO</v>
      </c>
      <c r="B52" s="67" t="s">
        <v>0</v>
      </c>
      <c r="C52" s="67" t="s">
        <v>248</v>
      </c>
      <c r="D52" s="67" t="s">
        <v>249</v>
      </c>
      <c r="E52" s="68">
        <v>45406</v>
      </c>
      <c r="F52" s="185" t="s">
        <v>721</v>
      </c>
      <c r="G52" s="67" t="s">
        <v>725</v>
      </c>
      <c r="H52" s="69">
        <v>1</v>
      </c>
      <c r="I52" s="69">
        <v>1</v>
      </c>
      <c r="J52" s="69">
        <v>180</v>
      </c>
      <c r="K52" s="69">
        <v>225</v>
      </c>
      <c r="L52" s="69">
        <v>95</v>
      </c>
      <c r="M52" s="69">
        <v>130</v>
      </c>
      <c r="N52" s="69">
        <v>0</v>
      </c>
      <c r="O52" s="69">
        <v>0</v>
      </c>
      <c r="P52" s="69">
        <v>45</v>
      </c>
      <c r="Q52" s="80">
        <v>0</v>
      </c>
      <c r="R52" s="80">
        <v>1562105</v>
      </c>
      <c r="S52" s="80">
        <v>50000</v>
      </c>
      <c r="T52" s="80">
        <v>1512105</v>
      </c>
      <c r="U52" s="80">
        <v>1737694</v>
      </c>
      <c r="V52" s="80">
        <v>1710662</v>
      </c>
      <c r="W52" s="80">
        <v>0</v>
      </c>
      <c r="X52" s="80">
        <v>0</v>
      </c>
      <c r="Y52" s="80">
        <v>0</v>
      </c>
      <c r="Z52" s="80">
        <v>1710662</v>
      </c>
      <c r="AA52" s="80">
        <v>1710435</v>
      </c>
      <c r="AB52" s="80">
        <v>-227</v>
      </c>
      <c r="AC52" s="69">
        <v>175589</v>
      </c>
      <c r="AD52" s="69">
        <v>41</v>
      </c>
      <c r="AE52" s="69">
        <v>0</v>
      </c>
      <c r="AF52" s="80">
        <v>0</v>
      </c>
      <c r="AG52" s="80">
        <v>175589</v>
      </c>
      <c r="AH52" s="69">
        <v>0</v>
      </c>
      <c r="AI52" s="69">
        <v>0</v>
      </c>
      <c r="AJ52" s="80">
        <v>0</v>
      </c>
      <c r="AK52" s="80">
        <v>0</v>
      </c>
      <c r="AL52" s="69">
        <v>0</v>
      </c>
      <c r="AM52" s="69">
        <v>0</v>
      </c>
      <c r="AN52" s="80">
        <v>0</v>
      </c>
      <c r="AO52" s="80">
        <v>0</v>
      </c>
      <c r="AP52" s="69">
        <v>0</v>
      </c>
      <c r="AQ52" s="69">
        <v>0</v>
      </c>
      <c r="AR52" s="80">
        <v>0</v>
      </c>
      <c r="AS52" s="80">
        <v>0</v>
      </c>
      <c r="AT52" s="69">
        <v>0</v>
      </c>
      <c r="AU52" s="69">
        <v>0</v>
      </c>
      <c r="AV52" s="80">
        <v>0</v>
      </c>
      <c r="AW52" s="80">
        <v>0</v>
      </c>
      <c r="AX52" s="69">
        <v>0</v>
      </c>
      <c r="AY52" s="69">
        <v>0</v>
      </c>
      <c r="AZ52" s="80">
        <v>0</v>
      </c>
      <c r="BA52" s="80">
        <v>0</v>
      </c>
      <c r="BB52" s="69">
        <v>0</v>
      </c>
      <c r="BC52" s="69">
        <v>0</v>
      </c>
      <c r="BD52" s="80">
        <v>0</v>
      </c>
      <c r="BE52" s="80">
        <v>0</v>
      </c>
      <c r="BF52" s="69">
        <v>0</v>
      </c>
      <c r="BG52" s="69">
        <v>0</v>
      </c>
      <c r="BH52" s="80">
        <v>0</v>
      </c>
      <c r="BI52" s="80">
        <v>0</v>
      </c>
      <c r="BJ52" s="69">
        <v>0</v>
      </c>
      <c r="BK52" s="69">
        <v>0</v>
      </c>
      <c r="BL52" s="80">
        <v>0</v>
      </c>
      <c r="BM52" s="80">
        <v>0</v>
      </c>
      <c r="BN52" s="69">
        <v>0</v>
      </c>
      <c r="BO52" s="69">
        <v>0</v>
      </c>
      <c r="BP52" s="80">
        <v>0</v>
      </c>
      <c r="BQ52" s="80">
        <v>0</v>
      </c>
      <c r="BR52" s="69">
        <v>0</v>
      </c>
      <c r="BS52" s="69">
        <v>0</v>
      </c>
      <c r="BT52" s="80">
        <v>0</v>
      </c>
      <c r="BU52" s="80">
        <v>0</v>
      </c>
      <c r="BV52" s="69">
        <v>0</v>
      </c>
      <c r="BW52" s="69">
        <v>0</v>
      </c>
      <c r="BX52" s="80">
        <v>0</v>
      </c>
      <c r="BY52" s="80">
        <v>0</v>
      </c>
      <c r="BZ52" s="69">
        <v>0</v>
      </c>
      <c r="CA52" s="69">
        <v>0</v>
      </c>
      <c r="CB52" s="80">
        <v>0</v>
      </c>
      <c r="CC52" s="80">
        <v>175589</v>
      </c>
      <c r="CD52" s="69">
        <v>0</v>
      </c>
      <c r="CE52" s="69" t="s">
        <v>578</v>
      </c>
      <c r="CF52" s="69" t="s">
        <v>579</v>
      </c>
      <c r="CG52" s="69" t="s">
        <v>514</v>
      </c>
      <c r="CH52" s="69" t="s">
        <v>514</v>
      </c>
      <c r="CI52" s="69" t="s">
        <v>514</v>
      </c>
      <c r="CJ52" s="68" t="s">
        <v>514</v>
      </c>
      <c r="CK52" s="68">
        <v>45952</v>
      </c>
      <c r="CL52" s="185" t="s">
        <v>727</v>
      </c>
      <c r="CM52" s="67" t="s">
        <v>724</v>
      </c>
      <c r="CN52" s="67" t="s">
        <v>168</v>
      </c>
      <c r="CO52" s="68">
        <v>45582</v>
      </c>
      <c r="CP52" s="185" t="s">
        <v>727</v>
      </c>
      <c r="CQ52" s="67" t="s">
        <v>730</v>
      </c>
      <c r="CR52" s="67" t="s">
        <v>410</v>
      </c>
      <c r="CS52" s="69">
        <v>1572771.91</v>
      </c>
      <c r="CT52" s="69"/>
      <c r="CU52" s="69"/>
      <c r="CV52" s="69">
        <v>0</v>
      </c>
      <c r="CW52" s="69">
        <v>4</v>
      </c>
      <c r="CX52" s="69">
        <v>0</v>
      </c>
      <c r="CY52" s="69">
        <v>0</v>
      </c>
      <c r="CZ52" s="69">
        <v>0</v>
      </c>
      <c r="DA52" s="69">
        <v>0</v>
      </c>
      <c r="DG52" t="str">
        <f t="shared" si="1"/>
        <v>CO</v>
      </c>
    </row>
    <row r="53" spans="1:111">
      <c r="A53" t="str">
        <f t="shared" si="4"/>
        <v>02CO</v>
      </c>
      <c r="B53" s="67" t="s">
        <v>0</v>
      </c>
      <c r="C53" s="67" t="s">
        <v>250</v>
      </c>
      <c r="D53" s="67" t="s">
        <v>251</v>
      </c>
      <c r="E53" s="68">
        <v>45560</v>
      </c>
      <c r="F53" s="185" t="s">
        <v>723</v>
      </c>
      <c r="G53" s="67" t="s">
        <v>730</v>
      </c>
      <c r="H53" s="69">
        <v>1</v>
      </c>
      <c r="I53" s="69">
        <v>2</v>
      </c>
      <c r="J53" s="69">
        <v>180</v>
      </c>
      <c r="K53" s="69">
        <v>214</v>
      </c>
      <c r="L53" s="69">
        <v>214</v>
      </c>
      <c r="M53" s="69">
        <v>0</v>
      </c>
      <c r="N53" s="69">
        <v>0</v>
      </c>
      <c r="O53" s="69">
        <v>0</v>
      </c>
      <c r="P53" s="69">
        <v>34</v>
      </c>
      <c r="Q53" s="80">
        <v>0</v>
      </c>
      <c r="R53" s="80">
        <v>2499454</v>
      </c>
      <c r="S53" s="80">
        <v>50000</v>
      </c>
      <c r="T53" s="80">
        <v>2449454</v>
      </c>
      <c r="U53" s="80">
        <v>2573884</v>
      </c>
      <c r="V53" s="80">
        <v>2437559</v>
      </c>
      <c r="W53" s="80">
        <v>0</v>
      </c>
      <c r="X53" s="80">
        <v>0</v>
      </c>
      <c r="Y53" s="80">
        <v>0</v>
      </c>
      <c r="Z53" s="80">
        <v>2437559</v>
      </c>
      <c r="AA53" s="80">
        <v>2436488</v>
      </c>
      <c r="AB53" s="80">
        <v>-1071</v>
      </c>
      <c r="AC53" s="69">
        <v>74430</v>
      </c>
      <c r="AD53" s="69">
        <v>20</v>
      </c>
      <c r="AE53" s="69">
        <v>0</v>
      </c>
      <c r="AF53" s="80">
        <v>0</v>
      </c>
      <c r="AG53" s="80">
        <v>0</v>
      </c>
      <c r="AH53" s="69">
        <v>0</v>
      </c>
      <c r="AI53" s="69">
        <v>0</v>
      </c>
      <c r="AJ53" s="80">
        <v>0</v>
      </c>
      <c r="AK53" s="80">
        <v>24430</v>
      </c>
      <c r="AL53" s="69">
        <v>24430</v>
      </c>
      <c r="AM53" s="69">
        <v>0</v>
      </c>
      <c r="AN53" s="80">
        <v>0</v>
      </c>
      <c r="AO53" s="80">
        <v>0</v>
      </c>
      <c r="AP53" s="69">
        <v>0</v>
      </c>
      <c r="AQ53" s="69">
        <v>0</v>
      </c>
      <c r="AR53" s="80">
        <v>0</v>
      </c>
      <c r="AS53" s="80">
        <v>0</v>
      </c>
      <c r="AT53" s="69">
        <v>0</v>
      </c>
      <c r="AU53" s="69">
        <v>0</v>
      </c>
      <c r="AV53" s="80">
        <v>0</v>
      </c>
      <c r="AW53" s="80">
        <v>0</v>
      </c>
      <c r="AX53" s="69">
        <v>0</v>
      </c>
      <c r="AY53" s="69">
        <v>0</v>
      </c>
      <c r="AZ53" s="80">
        <v>0</v>
      </c>
      <c r="BA53" s="80">
        <v>0</v>
      </c>
      <c r="BB53" s="69">
        <v>0</v>
      </c>
      <c r="BC53" s="69">
        <v>0</v>
      </c>
      <c r="BD53" s="80">
        <v>0</v>
      </c>
      <c r="BE53" s="80">
        <v>37563</v>
      </c>
      <c r="BF53" s="69">
        <v>0</v>
      </c>
      <c r="BG53" s="69">
        <v>0</v>
      </c>
      <c r="BH53" s="80">
        <v>0</v>
      </c>
      <c r="BI53" s="80">
        <v>0</v>
      </c>
      <c r="BJ53" s="69">
        <v>0</v>
      </c>
      <c r="BK53" s="69">
        <v>0</v>
      </c>
      <c r="BL53" s="80">
        <v>0</v>
      </c>
      <c r="BM53" s="80">
        <v>0</v>
      </c>
      <c r="BN53" s="69">
        <v>0</v>
      </c>
      <c r="BO53" s="69">
        <v>0</v>
      </c>
      <c r="BP53" s="80">
        <v>0</v>
      </c>
      <c r="BQ53" s="80">
        <v>0</v>
      </c>
      <c r="BR53" s="69">
        <v>0</v>
      </c>
      <c r="BS53" s="69">
        <v>0</v>
      </c>
      <c r="BT53" s="80">
        <v>0</v>
      </c>
      <c r="BU53" s="80">
        <v>0</v>
      </c>
      <c r="BV53" s="69">
        <v>0</v>
      </c>
      <c r="BW53" s="69">
        <v>0</v>
      </c>
      <c r="BX53" s="80">
        <v>0</v>
      </c>
      <c r="BY53" s="80">
        <v>0</v>
      </c>
      <c r="BZ53" s="69">
        <v>0</v>
      </c>
      <c r="CA53" s="69">
        <v>0</v>
      </c>
      <c r="CB53" s="80">
        <v>0</v>
      </c>
      <c r="CC53" s="80">
        <v>61993</v>
      </c>
      <c r="CD53" s="69">
        <v>24430</v>
      </c>
      <c r="CE53" s="69" t="s">
        <v>532</v>
      </c>
      <c r="CF53" s="69" t="s">
        <v>533</v>
      </c>
      <c r="CG53" s="69" t="s">
        <v>514</v>
      </c>
      <c r="CH53" s="69" t="s">
        <v>514</v>
      </c>
      <c r="CI53" s="69" t="s">
        <v>514</v>
      </c>
      <c r="CJ53" s="68" t="s">
        <v>514</v>
      </c>
      <c r="CK53" s="68">
        <v>45986</v>
      </c>
      <c r="CL53" s="185" t="s">
        <v>727</v>
      </c>
      <c r="CM53" s="67" t="s">
        <v>724</v>
      </c>
      <c r="CN53" s="67" t="s">
        <v>168</v>
      </c>
      <c r="CO53" s="68">
        <v>45876</v>
      </c>
      <c r="CP53" s="185" t="s">
        <v>723</v>
      </c>
      <c r="CQ53" s="67" t="s">
        <v>724</v>
      </c>
      <c r="CR53" s="67" t="s">
        <v>738</v>
      </c>
      <c r="CS53" s="69">
        <v>2231402.67</v>
      </c>
      <c r="CT53" s="69"/>
      <c r="CU53" s="69"/>
      <c r="CV53" s="69">
        <v>0</v>
      </c>
      <c r="CW53" s="69">
        <v>14</v>
      </c>
      <c r="CX53" s="69">
        <v>0</v>
      </c>
      <c r="CY53" s="69">
        <v>0</v>
      </c>
      <c r="CZ53" s="69">
        <v>0</v>
      </c>
      <c r="DA53" s="69">
        <v>0</v>
      </c>
      <c r="DG53" t="str">
        <f t="shared" si="1"/>
        <v>CO</v>
      </c>
    </row>
    <row r="54" spans="1:111">
      <c r="A54" t="str">
        <f t="shared" si="4"/>
        <v>02CO</v>
      </c>
      <c r="B54" s="67" t="s">
        <v>0</v>
      </c>
      <c r="C54" s="67" t="s">
        <v>463</v>
      </c>
      <c r="D54" s="67" t="s">
        <v>464</v>
      </c>
      <c r="E54" s="68">
        <v>45609</v>
      </c>
      <c r="F54" s="185" t="s">
        <v>727</v>
      </c>
      <c r="G54" s="67" t="s">
        <v>730</v>
      </c>
      <c r="H54" s="69">
        <v>1</v>
      </c>
      <c r="I54" s="69">
        <v>0</v>
      </c>
      <c r="J54" s="69">
        <v>180</v>
      </c>
      <c r="K54" s="69">
        <v>188</v>
      </c>
      <c r="L54" s="69">
        <v>171</v>
      </c>
      <c r="M54" s="69">
        <v>17</v>
      </c>
      <c r="N54" s="69">
        <v>0</v>
      </c>
      <c r="O54" s="69">
        <v>0</v>
      </c>
      <c r="P54" s="69">
        <v>8</v>
      </c>
      <c r="Q54" s="80">
        <v>0</v>
      </c>
      <c r="R54" s="80">
        <v>7419960</v>
      </c>
      <c r="S54" s="80">
        <v>87264</v>
      </c>
      <c r="T54" s="80">
        <v>7332696</v>
      </c>
      <c r="U54" s="80">
        <v>7419960</v>
      </c>
      <c r="V54" s="80">
        <v>7285721</v>
      </c>
      <c r="W54" s="80">
        <v>0</v>
      </c>
      <c r="X54" s="80">
        <v>0</v>
      </c>
      <c r="Y54" s="80">
        <v>0</v>
      </c>
      <c r="Z54" s="80">
        <v>7285721</v>
      </c>
      <c r="AA54" s="80">
        <v>7282630</v>
      </c>
      <c r="AB54" s="80">
        <v>-3091</v>
      </c>
      <c r="AC54" s="69">
        <v>0</v>
      </c>
      <c r="AD54" s="69">
        <v>4</v>
      </c>
      <c r="AE54" s="69">
        <v>0</v>
      </c>
      <c r="AF54" s="80">
        <v>0</v>
      </c>
      <c r="AG54" s="80">
        <v>46438</v>
      </c>
      <c r="AH54" s="69">
        <v>0</v>
      </c>
      <c r="AI54" s="69">
        <v>0</v>
      </c>
      <c r="AJ54" s="80">
        <v>0</v>
      </c>
      <c r="AK54" s="80">
        <v>14733</v>
      </c>
      <c r="AL54" s="69">
        <v>0</v>
      </c>
      <c r="AM54" s="69">
        <v>0</v>
      </c>
      <c r="AN54" s="80">
        <v>0</v>
      </c>
      <c r="AO54" s="80">
        <v>0</v>
      </c>
      <c r="AP54" s="69">
        <v>0</v>
      </c>
      <c r="AQ54" s="69">
        <v>0</v>
      </c>
      <c r="AR54" s="80">
        <v>0</v>
      </c>
      <c r="AS54" s="80">
        <v>0</v>
      </c>
      <c r="AT54" s="69">
        <v>0</v>
      </c>
      <c r="AU54" s="69">
        <v>0</v>
      </c>
      <c r="AV54" s="80">
        <v>0</v>
      </c>
      <c r="AW54" s="80">
        <v>0</v>
      </c>
      <c r="AX54" s="69">
        <v>0</v>
      </c>
      <c r="AY54" s="69">
        <v>0</v>
      </c>
      <c r="AZ54" s="80">
        <v>0</v>
      </c>
      <c r="BA54" s="80">
        <v>0</v>
      </c>
      <c r="BB54" s="69">
        <v>0</v>
      </c>
      <c r="BC54" s="69">
        <v>0</v>
      </c>
      <c r="BD54" s="80">
        <v>0</v>
      </c>
      <c r="BE54" s="80">
        <v>0</v>
      </c>
      <c r="BF54" s="69">
        <v>0</v>
      </c>
      <c r="BG54" s="69">
        <v>0</v>
      </c>
      <c r="BH54" s="80">
        <v>0</v>
      </c>
      <c r="BI54" s="80">
        <v>0</v>
      </c>
      <c r="BJ54" s="69">
        <v>0</v>
      </c>
      <c r="BK54" s="69">
        <v>0</v>
      </c>
      <c r="BL54" s="80">
        <v>0</v>
      </c>
      <c r="BM54" s="80">
        <v>0</v>
      </c>
      <c r="BN54" s="69">
        <v>0</v>
      </c>
      <c r="BO54" s="69">
        <v>0</v>
      </c>
      <c r="BP54" s="80">
        <v>0</v>
      </c>
      <c r="BQ54" s="80">
        <v>0</v>
      </c>
      <c r="BR54" s="69">
        <v>0</v>
      </c>
      <c r="BS54" s="69">
        <v>0</v>
      </c>
      <c r="BT54" s="80">
        <v>0</v>
      </c>
      <c r="BU54" s="80">
        <v>0</v>
      </c>
      <c r="BV54" s="69">
        <v>0</v>
      </c>
      <c r="BW54" s="69">
        <v>0</v>
      </c>
      <c r="BX54" s="80">
        <v>0</v>
      </c>
      <c r="BY54" s="80">
        <v>0</v>
      </c>
      <c r="BZ54" s="69">
        <v>0</v>
      </c>
      <c r="CA54" s="69">
        <v>0</v>
      </c>
      <c r="CB54" s="80">
        <v>0</v>
      </c>
      <c r="CC54" s="80">
        <v>61171</v>
      </c>
      <c r="CD54" s="69">
        <v>0</v>
      </c>
      <c r="CE54" s="69" t="s">
        <v>550</v>
      </c>
      <c r="CF54" s="69" t="s">
        <v>551</v>
      </c>
      <c r="CG54" s="69" t="s">
        <v>514</v>
      </c>
      <c r="CH54" s="69" t="s">
        <v>514</v>
      </c>
      <c r="CI54" s="69" t="s">
        <v>514</v>
      </c>
      <c r="CJ54" s="68" t="s">
        <v>514</v>
      </c>
      <c r="CK54" s="68">
        <v>45986</v>
      </c>
      <c r="CL54" s="185" t="s">
        <v>727</v>
      </c>
      <c r="CM54" s="67" t="s">
        <v>724</v>
      </c>
      <c r="CN54" s="67" t="s">
        <v>168</v>
      </c>
      <c r="CO54" s="68">
        <v>45868</v>
      </c>
      <c r="CP54" s="185" t="s">
        <v>723</v>
      </c>
      <c r="CQ54" s="67" t="s">
        <v>724</v>
      </c>
      <c r="CR54" s="67" t="s">
        <v>738</v>
      </c>
      <c r="CS54" s="69">
        <v>8775588.25</v>
      </c>
      <c r="CT54" s="69"/>
      <c r="CU54" s="69"/>
      <c r="CV54" s="69">
        <v>0</v>
      </c>
      <c r="CW54" s="69">
        <v>4</v>
      </c>
      <c r="CX54" s="69">
        <v>0</v>
      </c>
      <c r="CY54" s="69">
        <v>0</v>
      </c>
      <c r="CZ54" s="69">
        <v>0</v>
      </c>
      <c r="DA54" s="69">
        <v>0</v>
      </c>
      <c r="DG54" t="str">
        <f t="shared" si="1"/>
        <v>CO</v>
      </c>
    </row>
    <row r="55" spans="1:111">
      <c r="A55" t="str">
        <f t="shared" si="4"/>
        <v>02CO</v>
      </c>
      <c r="B55" s="67" t="s">
        <v>0</v>
      </c>
      <c r="C55" s="67" t="s">
        <v>252</v>
      </c>
      <c r="D55" s="67" t="s">
        <v>253</v>
      </c>
      <c r="E55" s="68">
        <v>45560</v>
      </c>
      <c r="F55" s="185" t="s">
        <v>723</v>
      </c>
      <c r="G55" s="67" t="s">
        <v>730</v>
      </c>
      <c r="H55" s="69">
        <v>1</v>
      </c>
      <c r="I55" s="69">
        <v>1</v>
      </c>
      <c r="J55" s="69">
        <v>120</v>
      </c>
      <c r="K55" s="69">
        <v>214</v>
      </c>
      <c r="L55" s="69">
        <v>212</v>
      </c>
      <c r="M55" s="69">
        <v>2</v>
      </c>
      <c r="N55" s="69">
        <v>0</v>
      </c>
      <c r="O55" s="69">
        <v>0</v>
      </c>
      <c r="P55" s="69">
        <v>85</v>
      </c>
      <c r="Q55" s="80">
        <v>9</v>
      </c>
      <c r="R55" s="80">
        <v>4071019</v>
      </c>
      <c r="S55" s="80">
        <v>50000</v>
      </c>
      <c r="T55" s="80">
        <v>4021019</v>
      </c>
      <c r="U55" s="80">
        <v>4106006</v>
      </c>
      <c r="V55" s="80">
        <v>4039787</v>
      </c>
      <c r="W55" s="80">
        <v>0</v>
      </c>
      <c r="X55" s="80">
        <v>0</v>
      </c>
      <c r="Y55" s="80">
        <v>0</v>
      </c>
      <c r="Z55" s="80">
        <v>4039787</v>
      </c>
      <c r="AA55" s="80">
        <v>4039787</v>
      </c>
      <c r="AB55" s="80">
        <v>0</v>
      </c>
      <c r="AC55" s="69">
        <v>34986</v>
      </c>
      <c r="AD55" s="69">
        <v>61</v>
      </c>
      <c r="AE55" s="69">
        <v>0</v>
      </c>
      <c r="AF55" s="80">
        <v>0</v>
      </c>
      <c r="AG55" s="80">
        <v>0</v>
      </c>
      <c r="AH55" s="69">
        <v>0</v>
      </c>
      <c r="AI55" s="69">
        <v>0</v>
      </c>
      <c r="AJ55" s="80">
        <v>9</v>
      </c>
      <c r="AK55" s="80">
        <v>57483</v>
      </c>
      <c r="AL55" s="69">
        <v>0</v>
      </c>
      <c r="AM55" s="69">
        <v>0</v>
      </c>
      <c r="AN55" s="80">
        <v>0</v>
      </c>
      <c r="AO55" s="80">
        <v>0</v>
      </c>
      <c r="AP55" s="69">
        <v>0</v>
      </c>
      <c r="AQ55" s="69">
        <v>0</v>
      </c>
      <c r="AR55" s="80">
        <v>0</v>
      </c>
      <c r="AS55" s="80">
        <v>0</v>
      </c>
      <c r="AT55" s="69">
        <v>0</v>
      </c>
      <c r="AU55" s="69">
        <v>0</v>
      </c>
      <c r="AV55" s="80">
        <v>0</v>
      </c>
      <c r="AW55" s="80">
        <v>0</v>
      </c>
      <c r="AX55" s="69">
        <v>0</v>
      </c>
      <c r="AY55" s="69">
        <v>0</v>
      </c>
      <c r="AZ55" s="80">
        <v>0</v>
      </c>
      <c r="BA55" s="80">
        <v>0</v>
      </c>
      <c r="BB55" s="69">
        <v>0</v>
      </c>
      <c r="BC55" s="69">
        <v>0</v>
      </c>
      <c r="BD55" s="80">
        <v>0</v>
      </c>
      <c r="BE55" s="80">
        <v>0</v>
      </c>
      <c r="BF55" s="69">
        <v>0</v>
      </c>
      <c r="BG55" s="69">
        <v>0</v>
      </c>
      <c r="BH55" s="80">
        <v>0</v>
      </c>
      <c r="BI55" s="80">
        <v>0</v>
      </c>
      <c r="BJ55" s="69">
        <v>0</v>
      </c>
      <c r="BK55" s="69">
        <v>0</v>
      </c>
      <c r="BL55" s="80">
        <v>0</v>
      </c>
      <c r="BM55" s="80">
        <v>0</v>
      </c>
      <c r="BN55" s="69">
        <v>0</v>
      </c>
      <c r="BO55" s="69">
        <v>0</v>
      </c>
      <c r="BP55" s="80">
        <v>0</v>
      </c>
      <c r="BQ55" s="80">
        <v>0</v>
      </c>
      <c r="BR55" s="69">
        <v>0</v>
      </c>
      <c r="BS55" s="69">
        <v>0</v>
      </c>
      <c r="BT55" s="80">
        <v>0</v>
      </c>
      <c r="BU55" s="80">
        <v>0</v>
      </c>
      <c r="BV55" s="69">
        <v>0</v>
      </c>
      <c r="BW55" s="69">
        <v>0</v>
      </c>
      <c r="BX55" s="80">
        <v>0</v>
      </c>
      <c r="BY55" s="80">
        <v>0</v>
      </c>
      <c r="BZ55" s="69">
        <v>0</v>
      </c>
      <c r="CA55" s="69">
        <v>0</v>
      </c>
      <c r="CB55" s="80">
        <v>9</v>
      </c>
      <c r="CC55" s="80">
        <v>57483</v>
      </c>
      <c r="CD55" s="69">
        <v>0</v>
      </c>
      <c r="CE55" s="69" t="s">
        <v>527</v>
      </c>
      <c r="CF55" s="69" t="s">
        <v>528</v>
      </c>
      <c r="CG55" s="69" t="s">
        <v>514</v>
      </c>
      <c r="CH55" s="69" t="s">
        <v>514</v>
      </c>
      <c r="CI55" s="69" t="s">
        <v>514</v>
      </c>
      <c r="CJ55" s="68" t="s">
        <v>514</v>
      </c>
      <c r="CK55" s="68">
        <v>45951</v>
      </c>
      <c r="CL55" s="185" t="s">
        <v>727</v>
      </c>
      <c r="CM55" s="67" t="s">
        <v>724</v>
      </c>
      <c r="CN55" s="67" t="s">
        <v>168</v>
      </c>
      <c r="CO55" s="68">
        <v>45832</v>
      </c>
      <c r="CP55" s="185" t="s">
        <v>721</v>
      </c>
      <c r="CQ55" s="67" t="s">
        <v>730</v>
      </c>
      <c r="CR55" s="67" t="s">
        <v>410</v>
      </c>
      <c r="CS55" s="69">
        <v>4204426.3499999996</v>
      </c>
      <c r="CT55" s="69"/>
      <c r="CU55" s="69"/>
      <c r="CV55" s="69">
        <v>3</v>
      </c>
      <c r="CW55" s="69">
        <v>24</v>
      </c>
      <c r="CX55" s="69">
        <v>0</v>
      </c>
      <c r="CY55" s="69">
        <v>0</v>
      </c>
      <c r="CZ55" s="69">
        <v>0</v>
      </c>
      <c r="DA55" s="69">
        <v>0</v>
      </c>
      <c r="DG55" t="str">
        <f t="shared" si="1"/>
        <v>CO</v>
      </c>
    </row>
    <row r="56" spans="1:111">
      <c r="A56" t="str">
        <f t="shared" si="4"/>
        <v>02CO</v>
      </c>
      <c r="B56" s="67" t="s">
        <v>0</v>
      </c>
      <c r="C56" s="67" t="s">
        <v>254</v>
      </c>
      <c r="D56" s="67" t="s">
        <v>255</v>
      </c>
      <c r="E56" s="68">
        <v>45434</v>
      </c>
      <c r="F56" s="185" t="s">
        <v>721</v>
      </c>
      <c r="G56" s="67" t="s">
        <v>725</v>
      </c>
      <c r="H56" s="69">
        <v>1</v>
      </c>
      <c r="I56" s="69">
        <v>1</v>
      </c>
      <c r="J56" s="69">
        <v>300</v>
      </c>
      <c r="K56" s="69">
        <v>323</v>
      </c>
      <c r="L56" s="69">
        <v>260</v>
      </c>
      <c r="M56" s="69">
        <v>63</v>
      </c>
      <c r="N56" s="69">
        <v>0</v>
      </c>
      <c r="O56" s="69">
        <v>0</v>
      </c>
      <c r="P56" s="69">
        <v>23</v>
      </c>
      <c r="Q56" s="80">
        <v>0</v>
      </c>
      <c r="R56" s="80">
        <v>755793</v>
      </c>
      <c r="S56" s="80">
        <v>0</v>
      </c>
      <c r="T56" s="80">
        <v>755793</v>
      </c>
      <c r="U56" s="80">
        <v>799963</v>
      </c>
      <c r="V56" s="80">
        <v>782324</v>
      </c>
      <c r="W56" s="80">
        <v>0</v>
      </c>
      <c r="X56" s="80">
        <v>0</v>
      </c>
      <c r="Y56" s="80">
        <v>0</v>
      </c>
      <c r="Z56" s="80">
        <v>782324</v>
      </c>
      <c r="AA56" s="80">
        <v>782311</v>
      </c>
      <c r="AB56" s="80">
        <v>-13</v>
      </c>
      <c r="AC56" s="69">
        <v>44170</v>
      </c>
      <c r="AD56" s="69">
        <v>2</v>
      </c>
      <c r="AE56" s="69">
        <v>0</v>
      </c>
      <c r="AF56" s="80">
        <v>0</v>
      </c>
      <c r="AG56" s="80">
        <v>0</v>
      </c>
      <c r="AH56" s="69">
        <v>0</v>
      </c>
      <c r="AI56" s="69">
        <v>0</v>
      </c>
      <c r="AJ56" s="80">
        <v>0</v>
      </c>
      <c r="AK56" s="80">
        <v>44170</v>
      </c>
      <c r="AL56" s="69">
        <v>0</v>
      </c>
      <c r="AM56" s="69">
        <v>0</v>
      </c>
      <c r="AN56" s="80">
        <v>0</v>
      </c>
      <c r="AO56" s="80">
        <v>0</v>
      </c>
      <c r="AP56" s="69">
        <v>0</v>
      </c>
      <c r="AQ56" s="69">
        <v>0</v>
      </c>
      <c r="AR56" s="80">
        <v>0</v>
      </c>
      <c r="AS56" s="80">
        <v>0</v>
      </c>
      <c r="AT56" s="69">
        <v>0</v>
      </c>
      <c r="AU56" s="69">
        <v>0</v>
      </c>
      <c r="AV56" s="80">
        <v>0</v>
      </c>
      <c r="AW56" s="80">
        <v>0</v>
      </c>
      <c r="AX56" s="69">
        <v>0</v>
      </c>
      <c r="AY56" s="69">
        <v>0</v>
      </c>
      <c r="AZ56" s="80">
        <v>0</v>
      </c>
      <c r="BA56" s="80">
        <v>0</v>
      </c>
      <c r="BB56" s="69">
        <v>0</v>
      </c>
      <c r="BC56" s="69">
        <v>0</v>
      </c>
      <c r="BD56" s="80">
        <v>0</v>
      </c>
      <c r="BE56" s="80">
        <v>0</v>
      </c>
      <c r="BF56" s="69">
        <v>0</v>
      </c>
      <c r="BG56" s="69">
        <v>0</v>
      </c>
      <c r="BH56" s="80">
        <v>0</v>
      </c>
      <c r="BI56" s="80">
        <v>0</v>
      </c>
      <c r="BJ56" s="69">
        <v>0</v>
      </c>
      <c r="BK56" s="69">
        <v>0</v>
      </c>
      <c r="BL56" s="80">
        <v>0</v>
      </c>
      <c r="BM56" s="80">
        <v>0</v>
      </c>
      <c r="BN56" s="69">
        <v>0</v>
      </c>
      <c r="BO56" s="69">
        <v>0</v>
      </c>
      <c r="BP56" s="80">
        <v>0</v>
      </c>
      <c r="BQ56" s="80">
        <v>0</v>
      </c>
      <c r="BR56" s="69">
        <v>0</v>
      </c>
      <c r="BS56" s="69">
        <v>0</v>
      </c>
      <c r="BT56" s="80">
        <v>0</v>
      </c>
      <c r="BU56" s="80">
        <v>0</v>
      </c>
      <c r="BV56" s="69">
        <v>0</v>
      </c>
      <c r="BW56" s="69">
        <v>0</v>
      </c>
      <c r="BX56" s="80">
        <v>0</v>
      </c>
      <c r="BY56" s="80">
        <v>0</v>
      </c>
      <c r="BZ56" s="69">
        <v>0</v>
      </c>
      <c r="CA56" s="69">
        <v>0</v>
      </c>
      <c r="CB56" s="80">
        <v>0</v>
      </c>
      <c r="CC56" s="80">
        <v>44170</v>
      </c>
      <c r="CD56" s="69">
        <v>0</v>
      </c>
      <c r="CE56" s="69" t="s">
        <v>580</v>
      </c>
      <c r="CF56" s="69" t="s">
        <v>581</v>
      </c>
      <c r="CG56" s="69" t="s">
        <v>514</v>
      </c>
      <c r="CH56" s="69" t="s">
        <v>514</v>
      </c>
      <c r="CI56" s="69" t="s">
        <v>514</v>
      </c>
      <c r="CJ56" s="68" t="s">
        <v>514</v>
      </c>
      <c r="CK56" s="68">
        <v>45923</v>
      </c>
      <c r="CL56" s="185" t="s">
        <v>723</v>
      </c>
      <c r="CM56" s="67" t="s">
        <v>724</v>
      </c>
      <c r="CN56" s="67" t="s">
        <v>168</v>
      </c>
      <c r="CO56" s="68">
        <v>45838</v>
      </c>
      <c r="CP56" s="185" t="s">
        <v>721</v>
      </c>
      <c r="CQ56" s="67" t="s">
        <v>730</v>
      </c>
      <c r="CR56" s="67" t="s">
        <v>735</v>
      </c>
      <c r="CS56" s="69">
        <v>588437.99</v>
      </c>
      <c r="CT56" s="69"/>
      <c r="CU56" s="69"/>
      <c r="CV56" s="69">
        <v>0</v>
      </c>
      <c r="CW56" s="69">
        <v>21</v>
      </c>
      <c r="CX56" s="69">
        <v>0</v>
      </c>
      <c r="CY56" s="69">
        <v>0</v>
      </c>
      <c r="CZ56" s="69">
        <v>0</v>
      </c>
      <c r="DA56" s="69">
        <v>0</v>
      </c>
      <c r="DG56" t="str">
        <f t="shared" si="1"/>
        <v>CO</v>
      </c>
    </row>
    <row r="57" spans="1:111">
      <c r="A57" t="str">
        <f t="shared" si="4"/>
        <v>02CO</v>
      </c>
      <c r="B57" s="67" t="s">
        <v>0</v>
      </c>
      <c r="C57" s="67" t="s">
        <v>582</v>
      </c>
      <c r="D57" s="67" t="s">
        <v>740</v>
      </c>
      <c r="E57" s="68">
        <v>45560</v>
      </c>
      <c r="F57" s="185" t="s">
        <v>723</v>
      </c>
      <c r="G57" s="67" t="s">
        <v>730</v>
      </c>
      <c r="H57" s="69">
        <v>1</v>
      </c>
      <c r="I57" s="69">
        <v>0</v>
      </c>
      <c r="J57" s="69">
        <v>45</v>
      </c>
      <c r="K57" s="69">
        <v>48</v>
      </c>
      <c r="L57" s="69">
        <v>47</v>
      </c>
      <c r="M57" s="69">
        <v>1</v>
      </c>
      <c r="N57" s="69">
        <v>0</v>
      </c>
      <c r="O57" s="69">
        <v>0</v>
      </c>
      <c r="P57" s="69">
        <v>3</v>
      </c>
      <c r="Q57" s="80">
        <v>0</v>
      </c>
      <c r="R57" s="80">
        <v>211688</v>
      </c>
      <c r="S57" s="80">
        <v>9600</v>
      </c>
      <c r="T57" s="80">
        <v>202088</v>
      </c>
      <c r="U57" s="80">
        <v>211688</v>
      </c>
      <c r="V57" s="80">
        <v>200166</v>
      </c>
      <c r="W57" s="80">
        <v>0</v>
      </c>
      <c r="X57" s="80">
        <v>0</v>
      </c>
      <c r="Y57" s="80">
        <v>0</v>
      </c>
      <c r="Z57" s="80">
        <v>200166</v>
      </c>
      <c r="AA57" s="80">
        <v>200166</v>
      </c>
      <c r="AB57" s="80">
        <v>0</v>
      </c>
      <c r="AC57" s="69">
        <v>0</v>
      </c>
      <c r="AD57" s="69">
        <v>3</v>
      </c>
      <c r="AE57" s="69">
        <v>0</v>
      </c>
      <c r="AF57" s="80">
        <v>0</v>
      </c>
      <c r="AG57" s="80">
        <v>0</v>
      </c>
      <c r="AH57" s="69">
        <v>0</v>
      </c>
      <c r="AI57" s="69">
        <v>0</v>
      </c>
      <c r="AJ57" s="80">
        <v>0</v>
      </c>
      <c r="AK57" s="80">
        <v>0</v>
      </c>
      <c r="AL57" s="69">
        <v>0</v>
      </c>
      <c r="AM57" s="69">
        <v>0</v>
      </c>
      <c r="AN57" s="80">
        <v>0</v>
      </c>
      <c r="AO57" s="80">
        <v>0</v>
      </c>
      <c r="AP57" s="69">
        <v>0</v>
      </c>
      <c r="AQ57" s="69">
        <v>0</v>
      </c>
      <c r="AR57" s="80">
        <v>0</v>
      </c>
      <c r="AS57" s="80">
        <v>0</v>
      </c>
      <c r="AT57" s="69">
        <v>0</v>
      </c>
      <c r="AU57" s="69">
        <v>0</v>
      </c>
      <c r="AV57" s="80">
        <v>0</v>
      </c>
      <c r="AW57" s="80">
        <v>0</v>
      </c>
      <c r="AX57" s="69">
        <v>0</v>
      </c>
      <c r="AY57" s="69">
        <v>0</v>
      </c>
      <c r="AZ57" s="80">
        <v>0</v>
      </c>
      <c r="BA57" s="80">
        <v>0</v>
      </c>
      <c r="BB57" s="69">
        <v>0</v>
      </c>
      <c r="BC57" s="69">
        <v>0</v>
      </c>
      <c r="BD57" s="80">
        <v>0</v>
      </c>
      <c r="BE57" s="80">
        <v>0</v>
      </c>
      <c r="BF57" s="69">
        <v>0</v>
      </c>
      <c r="BG57" s="69">
        <v>0</v>
      </c>
      <c r="BH57" s="80">
        <v>0</v>
      </c>
      <c r="BI57" s="80">
        <v>0</v>
      </c>
      <c r="BJ57" s="69">
        <v>0</v>
      </c>
      <c r="BK57" s="69">
        <v>0</v>
      </c>
      <c r="BL57" s="80">
        <v>0</v>
      </c>
      <c r="BM57" s="80">
        <v>0</v>
      </c>
      <c r="BN57" s="69">
        <v>0</v>
      </c>
      <c r="BO57" s="69">
        <v>0</v>
      </c>
      <c r="BP57" s="80">
        <v>0</v>
      </c>
      <c r="BQ57" s="80">
        <v>0</v>
      </c>
      <c r="BR57" s="69">
        <v>0</v>
      </c>
      <c r="BS57" s="69">
        <v>0</v>
      </c>
      <c r="BT57" s="80">
        <v>0</v>
      </c>
      <c r="BU57" s="80">
        <v>0</v>
      </c>
      <c r="BV57" s="69">
        <v>0</v>
      </c>
      <c r="BW57" s="69">
        <v>0</v>
      </c>
      <c r="BX57" s="80">
        <v>0</v>
      </c>
      <c r="BY57" s="80">
        <v>0</v>
      </c>
      <c r="BZ57" s="69">
        <v>0</v>
      </c>
      <c r="CA57" s="69">
        <v>0</v>
      </c>
      <c r="CB57" s="80">
        <v>0</v>
      </c>
      <c r="CC57" s="80">
        <v>0</v>
      </c>
      <c r="CD57" s="69">
        <v>0</v>
      </c>
      <c r="CE57" s="69" t="s">
        <v>583</v>
      </c>
      <c r="CF57" s="69" t="s">
        <v>584</v>
      </c>
      <c r="CG57" s="69" t="s">
        <v>514</v>
      </c>
      <c r="CH57" s="69" t="s">
        <v>514</v>
      </c>
      <c r="CI57" s="69" t="s">
        <v>514</v>
      </c>
      <c r="CJ57" s="68" t="s">
        <v>514</v>
      </c>
      <c r="CK57" s="68">
        <v>45945</v>
      </c>
      <c r="CL57" s="185" t="s">
        <v>727</v>
      </c>
      <c r="CM57" s="67" t="s">
        <v>724</v>
      </c>
      <c r="CN57" s="67" t="s">
        <v>168</v>
      </c>
      <c r="CO57" s="68">
        <v>45709</v>
      </c>
      <c r="CP57" s="185" t="s">
        <v>729</v>
      </c>
      <c r="CQ57" s="67" t="s">
        <v>730</v>
      </c>
      <c r="CR57" s="67" t="s">
        <v>410</v>
      </c>
      <c r="CS57" s="69">
        <v>233429.76000000001</v>
      </c>
      <c r="CT57" s="69"/>
      <c r="CU57" s="69"/>
      <c r="CV57" s="69">
        <v>0</v>
      </c>
      <c r="CW57" s="69">
        <v>0</v>
      </c>
      <c r="CX57" s="69">
        <v>0</v>
      </c>
      <c r="CY57" s="69">
        <v>0</v>
      </c>
      <c r="CZ57" s="69">
        <v>0</v>
      </c>
      <c r="DA57" s="69">
        <v>0</v>
      </c>
      <c r="DG57" t="str">
        <f t="shared" si="1"/>
        <v>CO</v>
      </c>
    </row>
    <row r="58" spans="1:111">
      <c r="A58" t="str">
        <f t="shared" si="4"/>
        <v>02CO</v>
      </c>
      <c r="B58" s="67" t="s">
        <v>0</v>
      </c>
      <c r="C58" s="67" t="s">
        <v>465</v>
      </c>
      <c r="D58" s="67" t="s">
        <v>466</v>
      </c>
      <c r="E58" s="68">
        <v>45686</v>
      </c>
      <c r="F58" s="185" t="s">
        <v>729</v>
      </c>
      <c r="G58" s="67" t="s">
        <v>730</v>
      </c>
      <c r="H58" s="69">
        <v>1</v>
      </c>
      <c r="I58" s="69">
        <v>0</v>
      </c>
      <c r="J58" s="69">
        <v>120</v>
      </c>
      <c r="K58" s="69">
        <v>126</v>
      </c>
      <c r="L58" s="69">
        <v>92</v>
      </c>
      <c r="M58" s="69">
        <v>34</v>
      </c>
      <c r="N58" s="69">
        <v>0</v>
      </c>
      <c r="O58" s="69">
        <v>0</v>
      </c>
      <c r="P58" s="69">
        <v>6</v>
      </c>
      <c r="Q58" s="80">
        <v>0</v>
      </c>
      <c r="R58" s="80">
        <v>393754</v>
      </c>
      <c r="S58" s="80">
        <v>22100</v>
      </c>
      <c r="T58" s="80">
        <v>371654</v>
      </c>
      <c r="U58" s="80">
        <v>393754</v>
      </c>
      <c r="V58" s="80">
        <v>371540</v>
      </c>
      <c r="W58" s="80">
        <v>0</v>
      </c>
      <c r="X58" s="80">
        <v>0</v>
      </c>
      <c r="Y58" s="80">
        <v>0</v>
      </c>
      <c r="Z58" s="80">
        <v>371540</v>
      </c>
      <c r="AA58" s="80">
        <v>371540</v>
      </c>
      <c r="AB58" s="80">
        <v>0</v>
      </c>
      <c r="AC58" s="69">
        <v>0</v>
      </c>
      <c r="AD58" s="69">
        <v>2</v>
      </c>
      <c r="AE58" s="69">
        <v>0</v>
      </c>
      <c r="AF58" s="80">
        <v>0</v>
      </c>
      <c r="AG58" s="80">
        <v>0</v>
      </c>
      <c r="AH58" s="69">
        <v>0</v>
      </c>
      <c r="AI58" s="69">
        <v>0</v>
      </c>
      <c r="AJ58" s="80">
        <v>0</v>
      </c>
      <c r="AK58" s="80">
        <v>1113</v>
      </c>
      <c r="AL58" s="69">
        <v>0</v>
      </c>
      <c r="AM58" s="69">
        <v>0</v>
      </c>
      <c r="AN58" s="80">
        <v>0</v>
      </c>
      <c r="AO58" s="80">
        <v>0</v>
      </c>
      <c r="AP58" s="69">
        <v>0</v>
      </c>
      <c r="AQ58" s="69">
        <v>0</v>
      </c>
      <c r="AR58" s="80">
        <v>0</v>
      </c>
      <c r="AS58" s="80">
        <v>0</v>
      </c>
      <c r="AT58" s="69">
        <v>0</v>
      </c>
      <c r="AU58" s="69">
        <v>0</v>
      </c>
      <c r="AV58" s="80">
        <v>0</v>
      </c>
      <c r="AW58" s="80">
        <v>0</v>
      </c>
      <c r="AX58" s="69">
        <v>0</v>
      </c>
      <c r="AY58" s="69">
        <v>0</v>
      </c>
      <c r="AZ58" s="80">
        <v>0</v>
      </c>
      <c r="BA58" s="80">
        <v>0</v>
      </c>
      <c r="BB58" s="69">
        <v>0</v>
      </c>
      <c r="BC58" s="69">
        <v>0</v>
      </c>
      <c r="BD58" s="80">
        <v>0</v>
      </c>
      <c r="BE58" s="80">
        <v>0</v>
      </c>
      <c r="BF58" s="69">
        <v>0</v>
      </c>
      <c r="BG58" s="69">
        <v>0</v>
      </c>
      <c r="BH58" s="80">
        <v>0</v>
      </c>
      <c r="BI58" s="80">
        <v>0</v>
      </c>
      <c r="BJ58" s="69">
        <v>0</v>
      </c>
      <c r="BK58" s="69">
        <v>0</v>
      </c>
      <c r="BL58" s="80">
        <v>0</v>
      </c>
      <c r="BM58" s="80">
        <v>0</v>
      </c>
      <c r="BN58" s="69">
        <v>0</v>
      </c>
      <c r="BO58" s="69">
        <v>0</v>
      </c>
      <c r="BP58" s="80">
        <v>0</v>
      </c>
      <c r="BQ58" s="80">
        <v>0</v>
      </c>
      <c r="BR58" s="69">
        <v>0</v>
      </c>
      <c r="BS58" s="69">
        <v>0</v>
      </c>
      <c r="BT58" s="80">
        <v>0</v>
      </c>
      <c r="BU58" s="80">
        <v>0</v>
      </c>
      <c r="BV58" s="69">
        <v>0</v>
      </c>
      <c r="BW58" s="69">
        <v>0</v>
      </c>
      <c r="BX58" s="80">
        <v>0</v>
      </c>
      <c r="BY58" s="80">
        <v>0</v>
      </c>
      <c r="BZ58" s="69">
        <v>0</v>
      </c>
      <c r="CA58" s="69">
        <v>0</v>
      </c>
      <c r="CB58" s="80">
        <v>0</v>
      </c>
      <c r="CC58" s="80">
        <v>1113</v>
      </c>
      <c r="CD58" s="69">
        <v>0</v>
      </c>
      <c r="CE58" s="69" t="s">
        <v>564</v>
      </c>
      <c r="CF58" s="69" t="s">
        <v>565</v>
      </c>
      <c r="CG58" s="69" t="s">
        <v>514</v>
      </c>
      <c r="CH58" s="69" t="s">
        <v>514</v>
      </c>
      <c r="CI58" s="69" t="s">
        <v>514</v>
      </c>
      <c r="CJ58" s="68" t="s">
        <v>514</v>
      </c>
      <c r="CK58" s="68">
        <v>45992</v>
      </c>
      <c r="CL58" s="185" t="s">
        <v>727</v>
      </c>
      <c r="CM58" s="67" t="s">
        <v>724</v>
      </c>
      <c r="CN58" s="67" t="s">
        <v>168</v>
      </c>
      <c r="CO58" s="68">
        <v>45953</v>
      </c>
      <c r="CP58" s="185" t="s">
        <v>727</v>
      </c>
      <c r="CQ58" s="67" t="s">
        <v>724</v>
      </c>
      <c r="CR58" s="67" t="s">
        <v>410</v>
      </c>
      <c r="CS58" s="69">
        <v>505500</v>
      </c>
      <c r="CT58" s="69"/>
      <c r="CU58" s="69"/>
      <c r="CV58" s="69">
        <v>0</v>
      </c>
      <c r="CW58" s="69">
        <v>4</v>
      </c>
      <c r="CX58" s="69">
        <v>0</v>
      </c>
      <c r="CY58" s="69">
        <v>0</v>
      </c>
      <c r="CZ58" s="69">
        <v>0</v>
      </c>
      <c r="DA58" s="69">
        <v>0</v>
      </c>
      <c r="DG58" t="str">
        <f t="shared" si="1"/>
        <v>CO</v>
      </c>
    </row>
    <row r="59" spans="1:111">
      <c r="A59" t="str">
        <f t="shared" si="4"/>
        <v>02DO</v>
      </c>
      <c r="B59" s="67" t="s">
        <v>0</v>
      </c>
      <c r="C59" s="67" t="s">
        <v>443</v>
      </c>
      <c r="D59" s="67" t="s">
        <v>444</v>
      </c>
      <c r="E59" s="68">
        <v>45399</v>
      </c>
      <c r="F59" s="185" t="s">
        <v>721</v>
      </c>
      <c r="G59" s="67" t="s">
        <v>725</v>
      </c>
      <c r="H59" s="69">
        <v>1</v>
      </c>
      <c r="I59" s="69">
        <v>0</v>
      </c>
      <c r="J59" s="69">
        <v>180</v>
      </c>
      <c r="K59" s="69">
        <v>256</v>
      </c>
      <c r="L59" s="69">
        <v>256</v>
      </c>
      <c r="M59" s="69">
        <v>0</v>
      </c>
      <c r="N59" s="69">
        <v>0</v>
      </c>
      <c r="O59" s="69">
        <v>0</v>
      </c>
      <c r="P59" s="69">
        <v>51</v>
      </c>
      <c r="Q59" s="80">
        <v>25</v>
      </c>
      <c r="R59" s="80">
        <v>2930266</v>
      </c>
      <c r="S59" s="80">
        <v>50000</v>
      </c>
      <c r="T59" s="80">
        <v>2880266</v>
      </c>
      <c r="U59" s="80">
        <v>2930266</v>
      </c>
      <c r="V59" s="80">
        <v>2970891</v>
      </c>
      <c r="W59" s="80">
        <v>0</v>
      </c>
      <c r="X59" s="80">
        <v>0</v>
      </c>
      <c r="Y59" s="80">
        <v>0</v>
      </c>
      <c r="Z59" s="80">
        <v>2970891</v>
      </c>
      <c r="AA59" s="80">
        <v>2968577</v>
      </c>
      <c r="AB59" s="80">
        <v>-2313</v>
      </c>
      <c r="AC59" s="69">
        <v>0</v>
      </c>
      <c r="AD59" s="69">
        <v>28</v>
      </c>
      <c r="AE59" s="69">
        <v>0</v>
      </c>
      <c r="AF59" s="80">
        <v>0</v>
      </c>
      <c r="AG59" s="80">
        <v>0</v>
      </c>
      <c r="AH59" s="69">
        <v>0</v>
      </c>
      <c r="AI59" s="69">
        <v>0</v>
      </c>
      <c r="AJ59" s="80">
        <v>0</v>
      </c>
      <c r="AK59" s="80">
        <v>990</v>
      </c>
      <c r="AL59" s="69">
        <v>0</v>
      </c>
      <c r="AM59" s="69">
        <v>0</v>
      </c>
      <c r="AN59" s="80">
        <v>0</v>
      </c>
      <c r="AO59" s="80">
        <v>0</v>
      </c>
      <c r="AP59" s="69">
        <v>0</v>
      </c>
      <c r="AQ59" s="69">
        <v>0</v>
      </c>
      <c r="AR59" s="80">
        <v>0</v>
      </c>
      <c r="AS59" s="80">
        <v>0</v>
      </c>
      <c r="AT59" s="69">
        <v>0</v>
      </c>
      <c r="AU59" s="69">
        <v>0</v>
      </c>
      <c r="AV59" s="80">
        <v>0</v>
      </c>
      <c r="AW59" s="80">
        <v>0</v>
      </c>
      <c r="AX59" s="69">
        <v>0</v>
      </c>
      <c r="AY59" s="69">
        <v>0</v>
      </c>
      <c r="AZ59" s="80">
        <v>0</v>
      </c>
      <c r="BA59" s="80">
        <v>0</v>
      </c>
      <c r="BB59" s="69">
        <v>0</v>
      </c>
      <c r="BC59" s="69">
        <v>0</v>
      </c>
      <c r="BD59" s="80">
        <v>0</v>
      </c>
      <c r="BE59" s="80">
        <v>17954</v>
      </c>
      <c r="BF59" s="69">
        <v>0</v>
      </c>
      <c r="BG59" s="69">
        <v>0</v>
      </c>
      <c r="BH59" s="80">
        <v>0</v>
      </c>
      <c r="BI59" s="80">
        <v>0</v>
      </c>
      <c r="BJ59" s="69">
        <v>0</v>
      </c>
      <c r="BK59" s="69">
        <v>0</v>
      </c>
      <c r="BL59" s="80">
        <v>25</v>
      </c>
      <c r="BM59" s="80">
        <v>0</v>
      </c>
      <c r="BN59" s="69">
        <v>0</v>
      </c>
      <c r="BO59" s="69">
        <v>0</v>
      </c>
      <c r="BP59" s="80">
        <v>0</v>
      </c>
      <c r="BQ59" s="80">
        <v>0</v>
      </c>
      <c r="BR59" s="69">
        <v>0</v>
      </c>
      <c r="BS59" s="69">
        <v>0</v>
      </c>
      <c r="BT59" s="80">
        <v>0</v>
      </c>
      <c r="BU59" s="80">
        <v>0</v>
      </c>
      <c r="BV59" s="69">
        <v>0</v>
      </c>
      <c r="BW59" s="69">
        <v>0</v>
      </c>
      <c r="BX59" s="80">
        <v>0</v>
      </c>
      <c r="BY59" s="80">
        <v>0</v>
      </c>
      <c r="BZ59" s="69">
        <v>0</v>
      </c>
      <c r="CA59" s="69">
        <v>0</v>
      </c>
      <c r="CB59" s="80">
        <v>25</v>
      </c>
      <c r="CC59" s="80">
        <v>18944</v>
      </c>
      <c r="CD59" s="69">
        <v>0</v>
      </c>
      <c r="CE59" s="69" t="s">
        <v>527</v>
      </c>
      <c r="CF59" s="69" t="s">
        <v>528</v>
      </c>
      <c r="CG59" s="69" t="s">
        <v>514</v>
      </c>
      <c r="CH59" s="69" t="s">
        <v>514</v>
      </c>
      <c r="CI59" s="69" t="s">
        <v>514</v>
      </c>
      <c r="CJ59" s="68" t="s">
        <v>514</v>
      </c>
      <c r="CK59" s="68">
        <v>45945</v>
      </c>
      <c r="CL59" s="185" t="s">
        <v>727</v>
      </c>
      <c r="CM59" s="67" t="s">
        <v>724</v>
      </c>
      <c r="CN59" s="67" t="s">
        <v>168</v>
      </c>
      <c r="CO59" s="68">
        <v>45837</v>
      </c>
      <c r="CP59" s="185" t="s">
        <v>721</v>
      </c>
      <c r="CQ59" s="67" t="s">
        <v>730</v>
      </c>
      <c r="CR59" s="67" t="s">
        <v>736</v>
      </c>
      <c r="CS59" s="69">
        <v>2593407.4</v>
      </c>
      <c r="CT59" s="69"/>
      <c r="CU59" s="69"/>
      <c r="CV59" s="69">
        <v>25</v>
      </c>
      <c r="CW59" s="69">
        <v>23</v>
      </c>
      <c r="CX59" s="69">
        <v>0</v>
      </c>
      <c r="CY59" s="69">
        <v>0</v>
      </c>
      <c r="CZ59" s="69">
        <v>0</v>
      </c>
      <c r="DA59" s="69">
        <v>0</v>
      </c>
      <c r="DG59" t="str">
        <f t="shared" si="1"/>
        <v>DO</v>
      </c>
    </row>
    <row r="60" spans="1:111">
      <c r="A60" t="str">
        <f t="shared" si="4"/>
        <v>02DO</v>
      </c>
      <c r="B60" s="67" t="s">
        <v>0</v>
      </c>
      <c r="C60" s="67" t="s">
        <v>445</v>
      </c>
      <c r="D60" s="67" t="s">
        <v>446</v>
      </c>
      <c r="E60" s="68">
        <v>44713</v>
      </c>
      <c r="F60" s="185" t="s">
        <v>721</v>
      </c>
      <c r="G60" s="67" t="s">
        <v>726</v>
      </c>
      <c r="H60" s="69">
        <v>1</v>
      </c>
      <c r="I60" s="69">
        <v>0</v>
      </c>
      <c r="J60" s="69">
        <v>609</v>
      </c>
      <c r="K60" s="69">
        <v>992</v>
      </c>
      <c r="L60" s="69">
        <v>992</v>
      </c>
      <c r="M60" s="69">
        <v>0</v>
      </c>
      <c r="N60" s="69">
        <v>0</v>
      </c>
      <c r="O60" s="69">
        <v>0</v>
      </c>
      <c r="P60" s="69">
        <v>123</v>
      </c>
      <c r="Q60" s="80">
        <v>260</v>
      </c>
      <c r="R60" s="80">
        <v>8601469</v>
      </c>
      <c r="S60" s="80">
        <v>80882</v>
      </c>
      <c r="T60" s="80">
        <v>8520588</v>
      </c>
      <c r="U60" s="80">
        <v>8601469</v>
      </c>
      <c r="V60" s="80">
        <v>8734394</v>
      </c>
      <c r="W60" s="80">
        <v>0</v>
      </c>
      <c r="X60" s="80">
        <v>0</v>
      </c>
      <c r="Y60" s="80">
        <v>0</v>
      </c>
      <c r="Z60" s="80">
        <v>8734394</v>
      </c>
      <c r="AA60" s="80">
        <v>8453915</v>
      </c>
      <c r="AB60" s="80">
        <v>-280479</v>
      </c>
      <c r="AC60" s="69">
        <v>0</v>
      </c>
      <c r="AD60" s="69">
        <v>136</v>
      </c>
      <c r="AE60" s="69">
        <v>0</v>
      </c>
      <c r="AF60" s="80">
        <v>90</v>
      </c>
      <c r="AG60" s="80">
        <v>0</v>
      </c>
      <c r="AH60" s="69">
        <v>0</v>
      </c>
      <c r="AI60" s="69">
        <v>0</v>
      </c>
      <c r="AJ60" s="80">
        <v>80</v>
      </c>
      <c r="AK60" s="80">
        <v>0</v>
      </c>
      <c r="AL60" s="69">
        <v>0</v>
      </c>
      <c r="AM60" s="69">
        <v>0</v>
      </c>
      <c r="AN60" s="80">
        <v>0</v>
      </c>
      <c r="AO60" s="80">
        <v>0</v>
      </c>
      <c r="AP60" s="69">
        <v>0</v>
      </c>
      <c r="AQ60" s="69">
        <v>0</v>
      </c>
      <c r="AR60" s="80">
        <v>0</v>
      </c>
      <c r="AS60" s="80">
        <v>0</v>
      </c>
      <c r="AT60" s="69">
        <v>0</v>
      </c>
      <c r="AU60" s="69">
        <v>0</v>
      </c>
      <c r="AV60" s="80">
        <v>0</v>
      </c>
      <c r="AW60" s="80">
        <v>0</v>
      </c>
      <c r="AX60" s="69">
        <v>0</v>
      </c>
      <c r="AY60" s="69">
        <v>0</v>
      </c>
      <c r="AZ60" s="80">
        <v>0</v>
      </c>
      <c r="BA60" s="80">
        <v>0</v>
      </c>
      <c r="BB60" s="69">
        <v>0</v>
      </c>
      <c r="BC60" s="69">
        <v>0</v>
      </c>
      <c r="BD60" s="80">
        <v>0</v>
      </c>
      <c r="BE60" s="80">
        <v>0</v>
      </c>
      <c r="BF60" s="69">
        <v>0</v>
      </c>
      <c r="BG60" s="69">
        <v>0</v>
      </c>
      <c r="BH60" s="80">
        <v>0</v>
      </c>
      <c r="BI60" s="80">
        <v>0</v>
      </c>
      <c r="BJ60" s="69">
        <v>0</v>
      </c>
      <c r="BK60" s="69">
        <v>0</v>
      </c>
      <c r="BL60" s="80">
        <v>90</v>
      </c>
      <c r="BM60" s="80">
        <v>0</v>
      </c>
      <c r="BN60" s="69">
        <v>0</v>
      </c>
      <c r="BO60" s="69">
        <v>0</v>
      </c>
      <c r="BP60" s="80">
        <v>0</v>
      </c>
      <c r="BQ60" s="80">
        <v>0</v>
      </c>
      <c r="BR60" s="69">
        <v>0</v>
      </c>
      <c r="BS60" s="69">
        <v>0</v>
      </c>
      <c r="BT60" s="80">
        <v>0</v>
      </c>
      <c r="BU60" s="80">
        <v>0</v>
      </c>
      <c r="BV60" s="69">
        <v>0</v>
      </c>
      <c r="BW60" s="69">
        <v>0</v>
      </c>
      <c r="BX60" s="80">
        <v>0</v>
      </c>
      <c r="BY60" s="80">
        <v>0</v>
      </c>
      <c r="BZ60" s="69">
        <v>0</v>
      </c>
      <c r="CA60" s="69">
        <v>0</v>
      </c>
      <c r="CB60" s="80">
        <v>260</v>
      </c>
      <c r="CC60" s="80">
        <v>0</v>
      </c>
      <c r="CD60" s="69">
        <v>0</v>
      </c>
      <c r="CE60" s="69" t="s">
        <v>550</v>
      </c>
      <c r="CF60" s="69" t="s">
        <v>551</v>
      </c>
      <c r="CG60" s="69" t="s">
        <v>514</v>
      </c>
      <c r="CH60" s="69" t="s">
        <v>514</v>
      </c>
      <c r="CI60" s="69" t="s">
        <v>514</v>
      </c>
      <c r="CJ60" s="68" t="s">
        <v>514</v>
      </c>
      <c r="CK60" s="68">
        <v>45905</v>
      </c>
      <c r="CL60" s="185" t="s">
        <v>723</v>
      </c>
      <c r="CM60" s="67" t="s">
        <v>724</v>
      </c>
      <c r="CN60" s="67" t="s">
        <v>168</v>
      </c>
      <c r="CO60" s="68">
        <v>45779</v>
      </c>
      <c r="CP60" s="185" t="s">
        <v>721</v>
      </c>
      <c r="CQ60" s="67" t="s">
        <v>730</v>
      </c>
      <c r="CR60" s="67" t="s">
        <v>736</v>
      </c>
      <c r="CS60" s="69">
        <v>8397276.4199999999</v>
      </c>
      <c r="CT60" s="69" t="s">
        <v>552</v>
      </c>
      <c r="CU60" s="69" t="s">
        <v>553</v>
      </c>
      <c r="CV60" s="69">
        <v>260</v>
      </c>
      <c r="CW60" s="69">
        <v>77</v>
      </c>
      <c r="CX60" s="69">
        <v>0</v>
      </c>
      <c r="CY60" s="69">
        <v>0</v>
      </c>
      <c r="CZ60" s="69">
        <v>0</v>
      </c>
      <c r="DA60" s="69">
        <v>0</v>
      </c>
      <c r="DG60" t="str">
        <f t="shared" si="1"/>
        <v>DO</v>
      </c>
    </row>
    <row r="61" spans="1:111">
      <c r="A61" t="str">
        <f t="shared" si="4"/>
        <v>02DO</v>
      </c>
      <c r="B61" s="67" t="s">
        <v>0</v>
      </c>
      <c r="C61" s="67" t="s">
        <v>210</v>
      </c>
      <c r="D61" s="67" t="s">
        <v>211</v>
      </c>
      <c r="E61" s="68">
        <v>44972</v>
      </c>
      <c r="F61" s="185" t="s">
        <v>729</v>
      </c>
      <c r="G61" s="67" t="s">
        <v>728</v>
      </c>
      <c r="H61" s="69">
        <v>1</v>
      </c>
      <c r="I61" s="69">
        <v>2</v>
      </c>
      <c r="J61" s="69">
        <v>280</v>
      </c>
      <c r="K61" s="69">
        <v>645</v>
      </c>
      <c r="L61" s="69">
        <v>645</v>
      </c>
      <c r="M61" s="69">
        <v>0</v>
      </c>
      <c r="N61" s="69">
        <v>0</v>
      </c>
      <c r="O61" s="69">
        <v>0</v>
      </c>
      <c r="P61" s="69">
        <v>119</v>
      </c>
      <c r="Q61" s="80">
        <v>246</v>
      </c>
      <c r="R61" s="80">
        <v>1676236</v>
      </c>
      <c r="S61" s="80">
        <v>50000</v>
      </c>
      <c r="T61" s="80">
        <v>1626236</v>
      </c>
      <c r="U61" s="80">
        <v>1744958</v>
      </c>
      <c r="V61" s="80">
        <v>1814629</v>
      </c>
      <c r="W61" s="80">
        <v>0</v>
      </c>
      <c r="X61" s="80">
        <v>0</v>
      </c>
      <c r="Y61" s="80">
        <v>0</v>
      </c>
      <c r="Z61" s="80">
        <v>1814629</v>
      </c>
      <c r="AA61" s="80">
        <v>1814629</v>
      </c>
      <c r="AB61" s="80">
        <v>0</v>
      </c>
      <c r="AC61" s="69">
        <v>68722</v>
      </c>
      <c r="AD61" s="69">
        <v>137</v>
      </c>
      <c r="AE61" s="69">
        <v>0</v>
      </c>
      <c r="AF61" s="80">
        <v>2</v>
      </c>
      <c r="AG61" s="80">
        <v>81415</v>
      </c>
      <c r="AH61" s="69">
        <v>0</v>
      </c>
      <c r="AI61" s="69">
        <v>0</v>
      </c>
      <c r="AJ61" s="80">
        <v>141</v>
      </c>
      <c r="AK61" s="80">
        <v>31490</v>
      </c>
      <c r="AL61" s="69">
        <v>0</v>
      </c>
      <c r="AM61" s="69">
        <v>0</v>
      </c>
      <c r="AN61" s="80">
        <v>0</v>
      </c>
      <c r="AO61" s="80">
        <v>0</v>
      </c>
      <c r="AP61" s="69">
        <v>0</v>
      </c>
      <c r="AQ61" s="69">
        <v>0</v>
      </c>
      <c r="AR61" s="80">
        <v>0</v>
      </c>
      <c r="AS61" s="80">
        <v>0</v>
      </c>
      <c r="AT61" s="69">
        <v>0</v>
      </c>
      <c r="AU61" s="69">
        <v>0</v>
      </c>
      <c r="AV61" s="80">
        <v>0</v>
      </c>
      <c r="AW61" s="80">
        <v>0</v>
      </c>
      <c r="AX61" s="69">
        <v>0</v>
      </c>
      <c r="AY61" s="69">
        <v>0</v>
      </c>
      <c r="AZ61" s="80">
        <v>0</v>
      </c>
      <c r="BA61" s="80">
        <v>0</v>
      </c>
      <c r="BB61" s="69">
        <v>0</v>
      </c>
      <c r="BC61" s="69">
        <v>0</v>
      </c>
      <c r="BD61" s="80">
        <v>0</v>
      </c>
      <c r="BE61" s="80">
        <v>0</v>
      </c>
      <c r="BF61" s="69">
        <v>0</v>
      </c>
      <c r="BG61" s="69">
        <v>0</v>
      </c>
      <c r="BH61" s="80">
        <v>0</v>
      </c>
      <c r="BI61" s="80">
        <v>0</v>
      </c>
      <c r="BJ61" s="69">
        <v>0</v>
      </c>
      <c r="BK61" s="69">
        <v>0</v>
      </c>
      <c r="BL61" s="80">
        <v>103</v>
      </c>
      <c r="BM61" s="80">
        <v>0</v>
      </c>
      <c r="BN61" s="69">
        <v>0</v>
      </c>
      <c r="BO61" s="69">
        <v>0</v>
      </c>
      <c r="BP61" s="80">
        <v>0</v>
      </c>
      <c r="BQ61" s="80">
        <v>0</v>
      </c>
      <c r="BR61" s="69">
        <v>0</v>
      </c>
      <c r="BS61" s="69">
        <v>0</v>
      </c>
      <c r="BT61" s="80">
        <v>0</v>
      </c>
      <c r="BU61" s="80">
        <v>0</v>
      </c>
      <c r="BV61" s="69">
        <v>0</v>
      </c>
      <c r="BW61" s="69">
        <v>0</v>
      </c>
      <c r="BX61" s="80">
        <v>0</v>
      </c>
      <c r="BY61" s="80">
        <v>0</v>
      </c>
      <c r="BZ61" s="69">
        <v>0</v>
      </c>
      <c r="CA61" s="69">
        <v>0</v>
      </c>
      <c r="CB61" s="80">
        <v>246</v>
      </c>
      <c r="CC61" s="80">
        <v>112905</v>
      </c>
      <c r="CD61" s="69">
        <v>0</v>
      </c>
      <c r="CE61" s="69" t="s">
        <v>554</v>
      </c>
      <c r="CF61" s="69" t="s">
        <v>555</v>
      </c>
      <c r="CG61" s="69" t="s">
        <v>514</v>
      </c>
      <c r="CH61" s="69" t="s">
        <v>514</v>
      </c>
      <c r="CI61" s="69" t="s">
        <v>514</v>
      </c>
      <c r="CJ61" s="68" t="s">
        <v>514</v>
      </c>
      <c r="CK61" s="68">
        <v>45905</v>
      </c>
      <c r="CL61" s="185" t="s">
        <v>723</v>
      </c>
      <c r="CM61" s="67" t="s">
        <v>724</v>
      </c>
      <c r="CN61" s="67" t="s">
        <v>168</v>
      </c>
      <c r="CO61" s="68">
        <v>45845</v>
      </c>
      <c r="CP61" s="185" t="s">
        <v>723</v>
      </c>
      <c r="CQ61" s="67" t="s">
        <v>724</v>
      </c>
      <c r="CR61" s="67" t="s">
        <v>410</v>
      </c>
      <c r="CS61" s="69">
        <v>2494427.5</v>
      </c>
      <c r="CT61" s="69"/>
      <c r="CU61" s="69"/>
      <c r="CV61" s="69">
        <v>246</v>
      </c>
      <c r="CW61" s="69">
        <v>85</v>
      </c>
      <c r="CX61" s="69">
        <v>0</v>
      </c>
      <c r="CY61" s="69">
        <v>0</v>
      </c>
      <c r="CZ61" s="69">
        <v>0</v>
      </c>
      <c r="DA61" s="69">
        <v>0</v>
      </c>
      <c r="DG61" t="str">
        <f t="shared" si="1"/>
        <v>DO</v>
      </c>
    </row>
    <row r="62" spans="1:111">
      <c r="A62" t="str">
        <f t="shared" si="4"/>
        <v>02DO</v>
      </c>
      <c r="B62" s="67" t="s">
        <v>0</v>
      </c>
      <c r="C62" s="67" t="s">
        <v>488</v>
      </c>
      <c r="D62" s="67" t="s">
        <v>489</v>
      </c>
      <c r="E62" s="68">
        <v>45008</v>
      </c>
      <c r="F62" s="185" t="s">
        <v>729</v>
      </c>
      <c r="G62" s="67" t="s">
        <v>728</v>
      </c>
      <c r="H62" s="69">
        <v>1</v>
      </c>
      <c r="I62" s="69">
        <v>0</v>
      </c>
      <c r="J62" s="69">
        <v>550</v>
      </c>
      <c r="K62" s="69">
        <v>717</v>
      </c>
      <c r="L62" s="69">
        <v>717</v>
      </c>
      <c r="M62" s="69">
        <v>0</v>
      </c>
      <c r="N62" s="69">
        <v>0</v>
      </c>
      <c r="O62" s="69">
        <v>0</v>
      </c>
      <c r="P62" s="69">
        <v>167</v>
      </c>
      <c r="Q62" s="80">
        <v>0</v>
      </c>
      <c r="R62" s="80">
        <v>9409691</v>
      </c>
      <c r="S62" s="80">
        <v>88302</v>
      </c>
      <c r="T62" s="80">
        <v>9321389</v>
      </c>
      <c r="U62" s="80">
        <v>9409691</v>
      </c>
      <c r="V62" s="80">
        <v>9709502</v>
      </c>
      <c r="W62" s="80">
        <v>0</v>
      </c>
      <c r="X62" s="80">
        <v>0</v>
      </c>
      <c r="Y62" s="80">
        <v>0</v>
      </c>
      <c r="Z62" s="80">
        <v>9709502</v>
      </c>
      <c r="AA62" s="80">
        <v>9670685</v>
      </c>
      <c r="AB62" s="80">
        <v>-38817</v>
      </c>
      <c r="AC62" s="69">
        <v>0</v>
      </c>
      <c r="AD62" s="69">
        <v>27</v>
      </c>
      <c r="AE62" s="69">
        <v>0</v>
      </c>
      <c r="AF62" s="80">
        <v>0</v>
      </c>
      <c r="AG62" s="80">
        <v>0</v>
      </c>
      <c r="AH62" s="69">
        <v>0</v>
      </c>
      <c r="AI62" s="69">
        <v>90</v>
      </c>
      <c r="AJ62" s="80">
        <v>0</v>
      </c>
      <c r="AK62" s="80">
        <v>0</v>
      </c>
      <c r="AL62" s="69">
        <v>0</v>
      </c>
      <c r="AM62" s="69">
        <v>0</v>
      </c>
      <c r="AN62" s="80">
        <v>0</v>
      </c>
      <c r="AO62" s="80">
        <v>0</v>
      </c>
      <c r="AP62" s="69">
        <v>0</v>
      </c>
      <c r="AQ62" s="69">
        <v>0</v>
      </c>
      <c r="AR62" s="80">
        <v>0</v>
      </c>
      <c r="AS62" s="80">
        <v>0</v>
      </c>
      <c r="AT62" s="69">
        <v>0</v>
      </c>
      <c r="AU62" s="69">
        <v>0</v>
      </c>
      <c r="AV62" s="80">
        <v>0</v>
      </c>
      <c r="AW62" s="80">
        <v>0</v>
      </c>
      <c r="AX62" s="69">
        <v>0</v>
      </c>
      <c r="AY62" s="69">
        <v>0</v>
      </c>
      <c r="AZ62" s="80">
        <v>0</v>
      </c>
      <c r="BA62" s="80">
        <v>0</v>
      </c>
      <c r="BB62" s="69">
        <v>0</v>
      </c>
      <c r="BC62" s="69">
        <v>0</v>
      </c>
      <c r="BD62" s="80">
        <v>0</v>
      </c>
      <c r="BE62" s="80">
        <v>0</v>
      </c>
      <c r="BF62" s="69">
        <v>0</v>
      </c>
      <c r="BG62" s="69">
        <v>0</v>
      </c>
      <c r="BH62" s="80">
        <v>0</v>
      </c>
      <c r="BI62" s="80">
        <v>0</v>
      </c>
      <c r="BJ62" s="69">
        <v>0</v>
      </c>
      <c r="BK62" s="69">
        <v>0</v>
      </c>
      <c r="BL62" s="80">
        <v>0</v>
      </c>
      <c r="BM62" s="80">
        <v>0</v>
      </c>
      <c r="BN62" s="69">
        <v>0</v>
      </c>
      <c r="BO62" s="69">
        <v>0</v>
      </c>
      <c r="BP62" s="80">
        <v>0</v>
      </c>
      <c r="BQ62" s="80">
        <v>0</v>
      </c>
      <c r="BR62" s="69">
        <v>0</v>
      </c>
      <c r="BS62" s="69">
        <v>0</v>
      </c>
      <c r="BT62" s="80">
        <v>0</v>
      </c>
      <c r="BU62" s="80">
        <v>0</v>
      </c>
      <c r="BV62" s="69">
        <v>0</v>
      </c>
      <c r="BW62" s="69">
        <v>0</v>
      </c>
      <c r="BX62" s="80">
        <v>0</v>
      </c>
      <c r="BY62" s="80">
        <v>0</v>
      </c>
      <c r="BZ62" s="69">
        <v>0</v>
      </c>
      <c r="CA62" s="69">
        <v>90</v>
      </c>
      <c r="CB62" s="80">
        <v>0</v>
      </c>
      <c r="CC62" s="80">
        <v>0</v>
      </c>
      <c r="CD62" s="69">
        <v>0</v>
      </c>
      <c r="CE62" s="69" t="s">
        <v>550</v>
      </c>
      <c r="CF62" s="69" t="s">
        <v>551</v>
      </c>
      <c r="CG62" s="69" t="s">
        <v>514</v>
      </c>
      <c r="CH62" s="69" t="s">
        <v>514</v>
      </c>
      <c r="CI62" s="69" t="s">
        <v>514</v>
      </c>
      <c r="CJ62" s="68" t="s">
        <v>514</v>
      </c>
      <c r="CK62" s="68">
        <v>45945</v>
      </c>
      <c r="CL62" s="185" t="s">
        <v>727</v>
      </c>
      <c r="CM62" s="67" t="s">
        <v>724</v>
      </c>
      <c r="CN62" s="67" t="s">
        <v>168</v>
      </c>
      <c r="CO62" s="68">
        <v>45799</v>
      </c>
      <c r="CP62" s="185" t="s">
        <v>721</v>
      </c>
      <c r="CQ62" s="67" t="s">
        <v>730</v>
      </c>
      <c r="CR62" s="67" t="s">
        <v>736</v>
      </c>
      <c r="CS62" s="69">
        <v>8868810.4499999993</v>
      </c>
      <c r="CT62" s="69" t="s">
        <v>552</v>
      </c>
      <c r="CU62" s="69" t="s">
        <v>553</v>
      </c>
      <c r="CV62" s="69">
        <v>0</v>
      </c>
      <c r="CW62" s="69">
        <v>50</v>
      </c>
      <c r="CX62" s="69">
        <v>0</v>
      </c>
      <c r="CY62" s="69">
        <v>0</v>
      </c>
      <c r="CZ62" s="69">
        <v>0</v>
      </c>
      <c r="DA62" s="69">
        <v>0</v>
      </c>
      <c r="DG62" t="str">
        <f t="shared" si="1"/>
        <v>DO</v>
      </c>
    </row>
    <row r="63" spans="1:111">
      <c r="A63" t="str">
        <f t="shared" si="4"/>
        <v>02DO</v>
      </c>
      <c r="B63" s="67" t="s">
        <v>0</v>
      </c>
      <c r="C63" s="67" t="s">
        <v>447</v>
      </c>
      <c r="D63" s="67" t="s">
        <v>448</v>
      </c>
      <c r="E63" s="68">
        <v>45008</v>
      </c>
      <c r="F63" s="185" t="s">
        <v>729</v>
      </c>
      <c r="G63" s="67" t="s">
        <v>728</v>
      </c>
      <c r="H63" s="69">
        <v>1</v>
      </c>
      <c r="I63" s="69">
        <v>0</v>
      </c>
      <c r="J63" s="69">
        <v>490</v>
      </c>
      <c r="K63" s="69">
        <v>785</v>
      </c>
      <c r="L63" s="69">
        <v>780</v>
      </c>
      <c r="M63" s="69">
        <v>5</v>
      </c>
      <c r="N63" s="69">
        <v>0</v>
      </c>
      <c r="O63" s="69">
        <v>0</v>
      </c>
      <c r="P63" s="69">
        <v>205</v>
      </c>
      <c r="Q63" s="80">
        <v>90</v>
      </c>
      <c r="R63" s="80">
        <v>11213775</v>
      </c>
      <c r="S63" s="80">
        <v>111419</v>
      </c>
      <c r="T63" s="80">
        <v>11102356</v>
      </c>
      <c r="U63" s="80">
        <v>11213775</v>
      </c>
      <c r="V63" s="80">
        <v>11321495</v>
      </c>
      <c r="W63" s="80">
        <v>0</v>
      </c>
      <c r="X63" s="80">
        <v>0</v>
      </c>
      <c r="Y63" s="80">
        <v>0</v>
      </c>
      <c r="Z63" s="80">
        <v>11321495</v>
      </c>
      <c r="AA63" s="80">
        <v>11257290</v>
      </c>
      <c r="AB63" s="80">
        <v>-64205</v>
      </c>
      <c r="AC63" s="69">
        <v>0</v>
      </c>
      <c r="AD63" s="69">
        <v>208</v>
      </c>
      <c r="AE63" s="69">
        <v>0</v>
      </c>
      <c r="AF63" s="80">
        <v>0</v>
      </c>
      <c r="AG63" s="80">
        <v>0</v>
      </c>
      <c r="AH63" s="69">
        <v>0</v>
      </c>
      <c r="AI63" s="69">
        <v>0</v>
      </c>
      <c r="AJ63" s="80">
        <v>0</v>
      </c>
      <c r="AK63" s="80">
        <v>0</v>
      </c>
      <c r="AL63" s="69">
        <v>0</v>
      </c>
      <c r="AM63" s="69">
        <v>0</v>
      </c>
      <c r="AN63" s="80">
        <v>0</v>
      </c>
      <c r="AO63" s="80">
        <v>0</v>
      </c>
      <c r="AP63" s="69">
        <v>0</v>
      </c>
      <c r="AQ63" s="69">
        <v>0</v>
      </c>
      <c r="AR63" s="80">
        <v>0</v>
      </c>
      <c r="AS63" s="80">
        <v>0</v>
      </c>
      <c r="AT63" s="69">
        <v>0</v>
      </c>
      <c r="AU63" s="69">
        <v>0</v>
      </c>
      <c r="AV63" s="80">
        <v>0</v>
      </c>
      <c r="AW63" s="80">
        <v>0</v>
      </c>
      <c r="AX63" s="69">
        <v>0</v>
      </c>
      <c r="AY63" s="69">
        <v>21</v>
      </c>
      <c r="AZ63" s="80">
        <v>0</v>
      </c>
      <c r="BA63" s="80">
        <v>0</v>
      </c>
      <c r="BB63" s="69">
        <v>0</v>
      </c>
      <c r="BC63" s="69">
        <v>0</v>
      </c>
      <c r="BD63" s="80">
        <v>0</v>
      </c>
      <c r="BE63" s="80">
        <v>0</v>
      </c>
      <c r="BF63" s="69">
        <v>0</v>
      </c>
      <c r="BG63" s="69">
        <v>0</v>
      </c>
      <c r="BH63" s="80">
        <v>0</v>
      </c>
      <c r="BI63" s="80">
        <v>0</v>
      </c>
      <c r="BJ63" s="69">
        <v>0</v>
      </c>
      <c r="BK63" s="69">
        <v>0</v>
      </c>
      <c r="BL63" s="80">
        <v>180</v>
      </c>
      <c r="BM63" s="80">
        <v>0</v>
      </c>
      <c r="BN63" s="69">
        <v>0</v>
      </c>
      <c r="BO63" s="69">
        <v>0</v>
      </c>
      <c r="BP63" s="80">
        <v>0</v>
      </c>
      <c r="BQ63" s="80">
        <v>0</v>
      </c>
      <c r="BR63" s="69">
        <v>0</v>
      </c>
      <c r="BS63" s="69">
        <v>0</v>
      </c>
      <c r="BT63" s="80">
        <v>0</v>
      </c>
      <c r="BU63" s="80">
        <v>0</v>
      </c>
      <c r="BV63" s="69">
        <v>0</v>
      </c>
      <c r="BW63" s="69">
        <v>0</v>
      </c>
      <c r="BX63" s="80">
        <v>0</v>
      </c>
      <c r="BY63" s="80">
        <v>0</v>
      </c>
      <c r="BZ63" s="69">
        <v>0</v>
      </c>
      <c r="CA63" s="69">
        <v>21</v>
      </c>
      <c r="CB63" s="80">
        <v>180</v>
      </c>
      <c r="CC63" s="80">
        <v>0</v>
      </c>
      <c r="CD63" s="69">
        <v>0</v>
      </c>
      <c r="CE63" s="69" t="s">
        <v>550</v>
      </c>
      <c r="CF63" s="69" t="s">
        <v>551</v>
      </c>
      <c r="CG63" s="69" t="s">
        <v>514</v>
      </c>
      <c r="CH63" s="69" t="s">
        <v>514</v>
      </c>
      <c r="CI63" s="69" t="s">
        <v>514</v>
      </c>
      <c r="CJ63" s="68" t="s">
        <v>514</v>
      </c>
      <c r="CK63" s="68">
        <v>46009</v>
      </c>
      <c r="CL63" s="185" t="s">
        <v>727</v>
      </c>
      <c r="CM63" s="67" t="s">
        <v>724</v>
      </c>
      <c r="CN63" s="67" t="s">
        <v>168</v>
      </c>
      <c r="CO63" s="68">
        <v>45849</v>
      </c>
      <c r="CP63" s="185" t="s">
        <v>723</v>
      </c>
      <c r="CQ63" s="67" t="s">
        <v>724</v>
      </c>
      <c r="CR63" s="67" t="s">
        <v>736</v>
      </c>
      <c r="CS63" s="69">
        <v>11190658.02</v>
      </c>
      <c r="CT63" s="69" t="s">
        <v>552</v>
      </c>
      <c r="CU63" s="69" t="s">
        <v>553</v>
      </c>
      <c r="CV63" s="69">
        <v>90</v>
      </c>
      <c r="CW63" s="69">
        <v>66</v>
      </c>
      <c r="CX63" s="69">
        <v>0</v>
      </c>
      <c r="CY63" s="69">
        <v>0</v>
      </c>
      <c r="CZ63" s="69">
        <v>0</v>
      </c>
      <c r="DA63" s="69">
        <v>0</v>
      </c>
      <c r="DG63" t="str">
        <f t="shared" si="1"/>
        <v>DO</v>
      </c>
    </row>
    <row r="64" spans="1:111">
      <c r="A64" t="str">
        <f t="shared" si="4"/>
        <v>02DO</v>
      </c>
      <c r="B64" s="67" t="s">
        <v>0</v>
      </c>
      <c r="C64" s="67" t="s">
        <v>212</v>
      </c>
      <c r="D64" s="67" t="s">
        <v>213</v>
      </c>
      <c r="E64" s="68">
        <v>43881</v>
      </c>
      <c r="F64" s="185" t="s">
        <v>729</v>
      </c>
      <c r="G64" s="67" t="s">
        <v>722</v>
      </c>
      <c r="H64" s="69">
        <v>2</v>
      </c>
      <c r="I64" s="69">
        <v>15</v>
      </c>
      <c r="J64" s="69">
        <v>830</v>
      </c>
      <c r="K64" s="69">
        <v>1569</v>
      </c>
      <c r="L64" s="69">
        <v>1562</v>
      </c>
      <c r="M64" s="69">
        <v>7</v>
      </c>
      <c r="N64" s="69">
        <v>0</v>
      </c>
      <c r="O64" s="69">
        <v>0</v>
      </c>
      <c r="P64" s="69">
        <v>739</v>
      </c>
      <c r="Q64" s="80">
        <v>0</v>
      </c>
      <c r="R64" s="80">
        <v>17677113</v>
      </c>
      <c r="S64" s="80">
        <v>139633</v>
      </c>
      <c r="T64" s="80">
        <v>17537480</v>
      </c>
      <c r="U64" s="80">
        <v>32771107</v>
      </c>
      <c r="V64" s="80">
        <v>33213700</v>
      </c>
      <c r="W64" s="80">
        <v>0</v>
      </c>
      <c r="X64" s="80">
        <v>0</v>
      </c>
      <c r="Y64" s="80">
        <v>0</v>
      </c>
      <c r="Z64" s="80">
        <v>33213700</v>
      </c>
      <c r="AA64" s="80">
        <v>33587618</v>
      </c>
      <c r="AB64" s="80">
        <v>498724</v>
      </c>
      <c r="AC64" s="69">
        <v>15093994</v>
      </c>
      <c r="AD64" s="69">
        <v>241</v>
      </c>
      <c r="AE64" s="69">
        <v>29</v>
      </c>
      <c r="AF64" s="80">
        <v>0</v>
      </c>
      <c r="AG64" s="80">
        <v>182603</v>
      </c>
      <c r="AH64" s="69">
        <v>0</v>
      </c>
      <c r="AI64" s="69">
        <v>56</v>
      </c>
      <c r="AJ64" s="80">
        <v>0</v>
      </c>
      <c r="AK64" s="80">
        <v>402438</v>
      </c>
      <c r="AL64" s="69">
        <v>0</v>
      </c>
      <c r="AM64" s="69">
        <v>0</v>
      </c>
      <c r="AN64" s="80">
        <v>0</v>
      </c>
      <c r="AO64" s="80">
        <v>0</v>
      </c>
      <c r="AP64" s="69">
        <v>0</v>
      </c>
      <c r="AQ64" s="69">
        <v>0</v>
      </c>
      <c r="AR64" s="80">
        <v>0</v>
      </c>
      <c r="AS64" s="80">
        <v>0</v>
      </c>
      <c r="AT64" s="69">
        <v>0</v>
      </c>
      <c r="AU64" s="69">
        <v>0</v>
      </c>
      <c r="AV64" s="80">
        <v>0</v>
      </c>
      <c r="AW64" s="80">
        <v>0</v>
      </c>
      <c r="AX64" s="69">
        <v>0</v>
      </c>
      <c r="AY64" s="69">
        <v>307</v>
      </c>
      <c r="AZ64" s="80">
        <v>0</v>
      </c>
      <c r="BA64" s="80">
        <v>14608377</v>
      </c>
      <c r="BB64" s="69">
        <v>0</v>
      </c>
      <c r="BC64" s="69">
        <v>0</v>
      </c>
      <c r="BD64" s="80">
        <v>0</v>
      </c>
      <c r="BE64" s="80">
        <v>0</v>
      </c>
      <c r="BF64" s="69">
        <v>0</v>
      </c>
      <c r="BG64" s="69">
        <v>0</v>
      </c>
      <c r="BH64" s="80">
        <v>0</v>
      </c>
      <c r="BI64" s="80">
        <v>0</v>
      </c>
      <c r="BJ64" s="69">
        <v>0</v>
      </c>
      <c r="BK64" s="69">
        <v>0</v>
      </c>
      <c r="BL64" s="80">
        <v>0</v>
      </c>
      <c r="BM64" s="80">
        <v>36639</v>
      </c>
      <c r="BN64" s="69">
        <v>0</v>
      </c>
      <c r="BO64" s="69">
        <v>0</v>
      </c>
      <c r="BP64" s="80">
        <v>0</v>
      </c>
      <c r="BQ64" s="80">
        <v>0</v>
      </c>
      <c r="BR64" s="69">
        <v>0</v>
      </c>
      <c r="BS64" s="69">
        <v>0</v>
      </c>
      <c r="BT64" s="80">
        <v>0</v>
      </c>
      <c r="BU64" s="80">
        <v>0</v>
      </c>
      <c r="BV64" s="69">
        <v>0</v>
      </c>
      <c r="BW64" s="69">
        <v>0</v>
      </c>
      <c r="BX64" s="80">
        <v>0</v>
      </c>
      <c r="BY64" s="80">
        <v>0</v>
      </c>
      <c r="BZ64" s="69">
        <v>0</v>
      </c>
      <c r="CA64" s="69">
        <v>392</v>
      </c>
      <c r="CB64" s="80">
        <v>0</v>
      </c>
      <c r="CC64" s="80">
        <v>15230057</v>
      </c>
      <c r="CD64" s="69">
        <v>0</v>
      </c>
      <c r="CE64" s="69" t="s">
        <v>556</v>
      </c>
      <c r="CF64" s="69" t="s">
        <v>557</v>
      </c>
      <c r="CG64" s="69" t="s">
        <v>514</v>
      </c>
      <c r="CH64" s="69" t="s">
        <v>514</v>
      </c>
      <c r="CI64" s="69" t="s">
        <v>514</v>
      </c>
      <c r="CJ64" s="68" t="s">
        <v>514</v>
      </c>
      <c r="CK64" s="68">
        <v>45863</v>
      </c>
      <c r="CL64" s="185" t="s">
        <v>723</v>
      </c>
      <c r="CM64" s="67" t="s">
        <v>724</v>
      </c>
      <c r="CN64" s="67" t="s">
        <v>168</v>
      </c>
      <c r="CO64" s="68">
        <v>45733</v>
      </c>
      <c r="CP64" s="185" t="s">
        <v>729</v>
      </c>
      <c r="CQ64" s="67" t="s">
        <v>730</v>
      </c>
      <c r="CR64" s="67" t="s">
        <v>738</v>
      </c>
      <c r="CS64" s="69">
        <v>14339167</v>
      </c>
      <c r="CT64" s="69"/>
      <c r="CU64" s="69"/>
      <c r="CV64" s="69">
        <v>0</v>
      </c>
      <c r="CW64" s="69">
        <v>106</v>
      </c>
      <c r="CX64" s="69">
        <v>0</v>
      </c>
      <c r="CY64" s="69">
        <v>0</v>
      </c>
      <c r="CZ64" s="69">
        <v>0</v>
      </c>
      <c r="DA64" s="69">
        <v>0</v>
      </c>
      <c r="DG64" t="str">
        <f t="shared" si="1"/>
        <v>DO</v>
      </c>
    </row>
    <row r="65" spans="1:111">
      <c r="A65" t="str">
        <f t="shared" ref="A65:A96" si="5">CONCATENATE(B65,DG65)</f>
        <v>03CO</v>
      </c>
      <c r="B65" s="67" t="s">
        <v>2</v>
      </c>
      <c r="C65" s="67" t="s">
        <v>268</v>
      </c>
      <c r="D65" s="67" t="s">
        <v>269</v>
      </c>
      <c r="E65" s="68">
        <v>44356</v>
      </c>
      <c r="F65" s="185" t="s">
        <v>721</v>
      </c>
      <c r="G65" s="67" t="s">
        <v>734</v>
      </c>
      <c r="H65" s="69">
        <v>3</v>
      </c>
      <c r="I65" s="69">
        <v>7</v>
      </c>
      <c r="J65" s="69">
        <v>1150</v>
      </c>
      <c r="K65" s="69">
        <v>1341</v>
      </c>
      <c r="L65" s="69">
        <v>1299</v>
      </c>
      <c r="M65" s="69">
        <v>42</v>
      </c>
      <c r="N65" s="69">
        <v>0</v>
      </c>
      <c r="O65" s="69">
        <v>0</v>
      </c>
      <c r="P65" s="69">
        <v>191</v>
      </c>
      <c r="Q65" s="80">
        <v>0</v>
      </c>
      <c r="R65" s="80">
        <v>21786584</v>
      </c>
      <c r="S65" s="80">
        <v>150000</v>
      </c>
      <c r="T65" s="80">
        <v>21636584</v>
      </c>
      <c r="U65" s="80">
        <v>24287618</v>
      </c>
      <c r="V65" s="80">
        <v>24447463</v>
      </c>
      <c r="W65" s="80">
        <v>0</v>
      </c>
      <c r="X65" s="80">
        <v>0</v>
      </c>
      <c r="Y65" s="80">
        <v>0</v>
      </c>
      <c r="Z65" s="80">
        <v>24447463</v>
      </c>
      <c r="AA65" s="80">
        <v>24458859</v>
      </c>
      <c r="AB65" s="80">
        <v>417101</v>
      </c>
      <c r="AC65" s="69">
        <v>2501033</v>
      </c>
      <c r="AD65" s="69">
        <v>111</v>
      </c>
      <c r="AE65" s="69">
        <v>0</v>
      </c>
      <c r="AF65" s="80">
        <v>0</v>
      </c>
      <c r="AG65" s="80">
        <v>0</v>
      </c>
      <c r="AH65" s="69">
        <v>0</v>
      </c>
      <c r="AI65" s="69">
        <v>0</v>
      </c>
      <c r="AJ65" s="80">
        <v>0</v>
      </c>
      <c r="AK65" s="80">
        <v>1856044</v>
      </c>
      <c r="AL65" s="69">
        <v>1818253</v>
      </c>
      <c r="AM65" s="69">
        <v>0</v>
      </c>
      <c r="AN65" s="80">
        <v>0</v>
      </c>
      <c r="AO65" s="80">
        <v>0</v>
      </c>
      <c r="AP65" s="69">
        <v>0</v>
      </c>
      <c r="AQ65" s="69">
        <v>0</v>
      </c>
      <c r="AR65" s="80">
        <v>0</v>
      </c>
      <c r="AS65" s="80">
        <v>0</v>
      </c>
      <c r="AT65" s="69">
        <v>0</v>
      </c>
      <c r="AU65" s="69">
        <v>0</v>
      </c>
      <c r="AV65" s="80">
        <v>0</v>
      </c>
      <c r="AW65" s="80">
        <v>0</v>
      </c>
      <c r="AX65" s="69">
        <v>0</v>
      </c>
      <c r="AY65" s="69">
        <v>0</v>
      </c>
      <c r="AZ65" s="80">
        <v>0</v>
      </c>
      <c r="BA65" s="80">
        <v>682780</v>
      </c>
      <c r="BB65" s="69">
        <v>0</v>
      </c>
      <c r="BC65" s="69">
        <v>0</v>
      </c>
      <c r="BD65" s="80">
        <v>0</v>
      </c>
      <c r="BE65" s="80">
        <v>0</v>
      </c>
      <c r="BF65" s="69">
        <v>0</v>
      </c>
      <c r="BG65" s="69">
        <v>0</v>
      </c>
      <c r="BH65" s="80">
        <v>0</v>
      </c>
      <c r="BI65" s="80">
        <v>0</v>
      </c>
      <c r="BJ65" s="69">
        <v>0</v>
      </c>
      <c r="BK65" s="69">
        <v>0</v>
      </c>
      <c r="BL65" s="80">
        <v>0</v>
      </c>
      <c r="BM65" s="80">
        <v>0</v>
      </c>
      <c r="BN65" s="69">
        <v>0</v>
      </c>
      <c r="BO65" s="69">
        <v>0</v>
      </c>
      <c r="BP65" s="80">
        <v>0</v>
      </c>
      <c r="BQ65" s="80">
        <v>0</v>
      </c>
      <c r="BR65" s="69">
        <v>0</v>
      </c>
      <c r="BS65" s="69">
        <v>0</v>
      </c>
      <c r="BT65" s="80">
        <v>0</v>
      </c>
      <c r="BU65" s="80">
        <v>0</v>
      </c>
      <c r="BV65" s="69">
        <v>0</v>
      </c>
      <c r="BW65" s="69">
        <v>0</v>
      </c>
      <c r="BX65" s="80">
        <v>0</v>
      </c>
      <c r="BY65" s="80">
        <v>0</v>
      </c>
      <c r="BZ65" s="69">
        <v>0</v>
      </c>
      <c r="CA65" s="69">
        <v>0</v>
      </c>
      <c r="CB65" s="80">
        <v>0</v>
      </c>
      <c r="CC65" s="80">
        <v>2538824</v>
      </c>
      <c r="CD65" s="69">
        <v>1818253</v>
      </c>
      <c r="CE65" s="69" t="s">
        <v>605</v>
      </c>
      <c r="CF65" s="69" t="s">
        <v>606</v>
      </c>
      <c r="CG65" s="69" t="s">
        <v>514</v>
      </c>
      <c r="CH65" s="69" t="s">
        <v>514</v>
      </c>
      <c r="CI65" s="69" t="s">
        <v>514</v>
      </c>
      <c r="CJ65" s="68" t="s">
        <v>514</v>
      </c>
      <c r="CK65" s="68">
        <v>45959</v>
      </c>
      <c r="CL65" s="185" t="s">
        <v>727</v>
      </c>
      <c r="CM65" s="67" t="s">
        <v>724</v>
      </c>
      <c r="CN65" s="67" t="s">
        <v>168</v>
      </c>
      <c r="CO65" s="68">
        <v>45862</v>
      </c>
      <c r="CP65" s="185" t="s">
        <v>723</v>
      </c>
      <c r="CQ65" s="67" t="s">
        <v>724</v>
      </c>
      <c r="CR65" s="67" t="s">
        <v>741</v>
      </c>
      <c r="CS65" s="69">
        <v>31799900.02</v>
      </c>
      <c r="CT65" s="69"/>
      <c r="CU65" s="69"/>
      <c r="CV65" s="69">
        <v>0</v>
      </c>
      <c r="CW65" s="69">
        <v>80</v>
      </c>
      <c r="CX65" s="69">
        <v>0</v>
      </c>
      <c r="CY65" s="69">
        <v>0</v>
      </c>
      <c r="CZ65" s="69">
        <v>0</v>
      </c>
      <c r="DA65" s="69">
        <v>0</v>
      </c>
      <c r="DG65" t="str">
        <f t="shared" ref="DG65:DG128" si="6">IF(LEFT(C65,1)="E","DO","CO")</f>
        <v>CO</v>
      </c>
    </row>
    <row r="66" spans="1:111">
      <c r="A66" t="str">
        <f t="shared" si="5"/>
        <v>03CO</v>
      </c>
      <c r="B66" s="67" t="s">
        <v>2</v>
      </c>
      <c r="C66" s="67" t="s">
        <v>607</v>
      </c>
      <c r="D66" s="67" t="s">
        <v>742</v>
      </c>
      <c r="E66" s="68">
        <v>45322</v>
      </c>
      <c r="F66" s="185" t="s">
        <v>729</v>
      </c>
      <c r="G66" s="67" t="s">
        <v>725</v>
      </c>
      <c r="H66" s="69">
        <v>1</v>
      </c>
      <c r="I66" s="69">
        <v>0</v>
      </c>
      <c r="J66" s="69">
        <v>255</v>
      </c>
      <c r="K66" s="69">
        <v>343</v>
      </c>
      <c r="L66" s="69">
        <v>339</v>
      </c>
      <c r="M66" s="69">
        <v>4</v>
      </c>
      <c r="N66" s="69">
        <v>0</v>
      </c>
      <c r="O66" s="69">
        <v>0</v>
      </c>
      <c r="P66" s="69">
        <v>88</v>
      </c>
      <c r="Q66" s="80">
        <v>0</v>
      </c>
      <c r="R66" s="80">
        <v>3547402</v>
      </c>
      <c r="S66" s="80">
        <v>0</v>
      </c>
      <c r="T66" s="80">
        <v>3547402</v>
      </c>
      <c r="U66" s="80">
        <v>3547402</v>
      </c>
      <c r="V66" s="80">
        <v>3587891</v>
      </c>
      <c r="W66" s="80">
        <v>0</v>
      </c>
      <c r="X66" s="80">
        <v>0</v>
      </c>
      <c r="Y66" s="80">
        <v>0</v>
      </c>
      <c r="Z66" s="80">
        <v>3587891</v>
      </c>
      <c r="AA66" s="80">
        <v>3586665</v>
      </c>
      <c r="AB66" s="80">
        <v>-1225</v>
      </c>
      <c r="AC66" s="69">
        <v>0</v>
      </c>
      <c r="AD66" s="69">
        <v>66</v>
      </c>
      <c r="AE66" s="69">
        <v>0</v>
      </c>
      <c r="AF66" s="80">
        <v>0</v>
      </c>
      <c r="AG66" s="80">
        <v>0</v>
      </c>
      <c r="AH66" s="69">
        <v>0</v>
      </c>
      <c r="AI66" s="69">
        <v>0</v>
      </c>
      <c r="AJ66" s="80">
        <v>0</v>
      </c>
      <c r="AK66" s="80">
        <v>0</v>
      </c>
      <c r="AL66" s="69">
        <v>0</v>
      </c>
      <c r="AM66" s="69">
        <v>0</v>
      </c>
      <c r="AN66" s="80">
        <v>0</v>
      </c>
      <c r="AO66" s="80">
        <v>0</v>
      </c>
      <c r="AP66" s="69">
        <v>0</v>
      </c>
      <c r="AQ66" s="69">
        <v>0</v>
      </c>
      <c r="AR66" s="80">
        <v>0</v>
      </c>
      <c r="AS66" s="80">
        <v>0</v>
      </c>
      <c r="AT66" s="69">
        <v>0</v>
      </c>
      <c r="AU66" s="69">
        <v>0</v>
      </c>
      <c r="AV66" s="80">
        <v>0</v>
      </c>
      <c r="AW66" s="80">
        <v>0</v>
      </c>
      <c r="AX66" s="69">
        <v>0</v>
      </c>
      <c r="AY66" s="69">
        <v>0</v>
      </c>
      <c r="AZ66" s="80">
        <v>0</v>
      </c>
      <c r="BA66" s="80">
        <v>0</v>
      </c>
      <c r="BB66" s="69">
        <v>0</v>
      </c>
      <c r="BC66" s="69">
        <v>0</v>
      </c>
      <c r="BD66" s="80">
        <v>0</v>
      </c>
      <c r="BE66" s="80">
        <v>0</v>
      </c>
      <c r="BF66" s="69">
        <v>0</v>
      </c>
      <c r="BG66" s="69">
        <v>0</v>
      </c>
      <c r="BH66" s="80">
        <v>0</v>
      </c>
      <c r="BI66" s="80">
        <v>0</v>
      </c>
      <c r="BJ66" s="69">
        <v>0</v>
      </c>
      <c r="BK66" s="69">
        <v>0</v>
      </c>
      <c r="BL66" s="80">
        <v>0</v>
      </c>
      <c r="BM66" s="80">
        <v>0</v>
      </c>
      <c r="BN66" s="69">
        <v>0</v>
      </c>
      <c r="BO66" s="69">
        <v>0</v>
      </c>
      <c r="BP66" s="80">
        <v>0</v>
      </c>
      <c r="BQ66" s="80">
        <v>0</v>
      </c>
      <c r="BR66" s="69">
        <v>0</v>
      </c>
      <c r="BS66" s="69">
        <v>0</v>
      </c>
      <c r="BT66" s="80">
        <v>0</v>
      </c>
      <c r="BU66" s="80">
        <v>0</v>
      </c>
      <c r="BV66" s="69">
        <v>0</v>
      </c>
      <c r="BW66" s="69">
        <v>0</v>
      </c>
      <c r="BX66" s="80">
        <v>0</v>
      </c>
      <c r="BY66" s="80">
        <v>0</v>
      </c>
      <c r="BZ66" s="69">
        <v>0</v>
      </c>
      <c r="CA66" s="69">
        <v>0</v>
      </c>
      <c r="CB66" s="80">
        <v>0</v>
      </c>
      <c r="CC66" s="80">
        <v>0</v>
      </c>
      <c r="CD66" s="69">
        <v>0</v>
      </c>
      <c r="CE66" s="69" t="s">
        <v>608</v>
      </c>
      <c r="CF66" s="69" t="s">
        <v>609</v>
      </c>
      <c r="CG66" s="69" t="s">
        <v>514</v>
      </c>
      <c r="CH66" s="69" t="s">
        <v>514</v>
      </c>
      <c r="CI66" s="69" t="s">
        <v>514</v>
      </c>
      <c r="CJ66" s="68" t="s">
        <v>514</v>
      </c>
      <c r="CK66" s="68">
        <v>46022</v>
      </c>
      <c r="CL66" s="185" t="s">
        <v>727</v>
      </c>
      <c r="CM66" s="67" t="s">
        <v>724</v>
      </c>
      <c r="CN66" s="67" t="s">
        <v>168</v>
      </c>
      <c r="CO66" s="68">
        <v>45824</v>
      </c>
      <c r="CP66" s="185" t="s">
        <v>721</v>
      </c>
      <c r="CQ66" s="67" t="s">
        <v>730</v>
      </c>
      <c r="CR66" s="67" t="s">
        <v>743</v>
      </c>
      <c r="CS66" s="69">
        <v>4578761.95</v>
      </c>
      <c r="CT66" s="69"/>
      <c r="CU66" s="69"/>
      <c r="CV66" s="69">
        <v>0</v>
      </c>
      <c r="CW66" s="69">
        <v>22</v>
      </c>
      <c r="CX66" s="69">
        <v>0</v>
      </c>
      <c r="CY66" s="69">
        <v>0</v>
      </c>
      <c r="CZ66" s="69">
        <v>0</v>
      </c>
      <c r="DA66" s="69">
        <v>0</v>
      </c>
      <c r="DG66" t="str">
        <f t="shared" si="6"/>
        <v>CO</v>
      </c>
    </row>
    <row r="67" spans="1:111">
      <c r="A67" t="str">
        <f t="shared" si="5"/>
        <v>03CO</v>
      </c>
      <c r="B67" s="67" t="s">
        <v>2</v>
      </c>
      <c r="C67" s="67" t="s">
        <v>270</v>
      </c>
      <c r="D67" s="67" t="s">
        <v>271</v>
      </c>
      <c r="E67" s="68">
        <v>44902</v>
      </c>
      <c r="F67" s="185" t="s">
        <v>727</v>
      </c>
      <c r="G67" s="67" t="s">
        <v>728</v>
      </c>
      <c r="H67" s="69">
        <v>2</v>
      </c>
      <c r="I67" s="69">
        <v>3</v>
      </c>
      <c r="J67" s="69">
        <v>425</v>
      </c>
      <c r="K67" s="69">
        <v>608</v>
      </c>
      <c r="L67" s="69">
        <v>608</v>
      </c>
      <c r="M67" s="69">
        <v>0</v>
      </c>
      <c r="N67" s="69">
        <v>0</v>
      </c>
      <c r="O67" s="69">
        <v>0</v>
      </c>
      <c r="P67" s="69">
        <v>146</v>
      </c>
      <c r="Q67" s="80">
        <v>37</v>
      </c>
      <c r="R67" s="80">
        <v>11772258</v>
      </c>
      <c r="S67" s="80">
        <v>136099</v>
      </c>
      <c r="T67" s="80">
        <v>11636159</v>
      </c>
      <c r="U67" s="80">
        <v>11871253</v>
      </c>
      <c r="V67" s="80">
        <v>11834603</v>
      </c>
      <c r="W67" s="80">
        <v>0</v>
      </c>
      <c r="X67" s="80">
        <v>0</v>
      </c>
      <c r="Y67" s="80">
        <v>0</v>
      </c>
      <c r="Z67" s="80">
        <v>11834603</v>
      </c>
      <c r="AA67" s="80">
        <v>11821261</v>
      </c>
      <c r="AB67" s="80">
        <v>-13342</v>
      </c>
      <c r="AC67" s="69">
        <v>98995</v>
      </c>
      <c r="AD67" s="69">
        <v>72</v>
      </c>
      <c r="AE67" s="69">
        <v>0</v>
      </c>
      <c r="AF67" s="80">
        <v>3</v>
      </c>
      <c r="AG67" s="80">
        <v>2170</v>
      </c>
      <c r="AH67" s="69">
        <v>0</v>
      </c>
      <c r="AI67" s="69">
        <v>4</v>
      </c>
      <c r="AJ67" s="80">
        <v>12</v>
      </c>
      <c r="AK67" s="80">
        <v>33069</v>
      </c>
      <c r="AL67" s="69">
        <v>0</v>
      </c>
      <c r="AM67" s="69">
        <v>0</v>
      </c>
      <c r="AN67" s="80">
        <v>0</v>
      </c>
      <c r="AO67" s="80">
        <v>0</v>
      </c>
      <c r="AP67" s="69">
        <v>0</v>
      </c>
      <c r="AQ67" s="69">
        <v>0</v>
      </c>
      <c r="AR67" s="80">
        <v>0</v>
      </c>
      <c r="AS67" s="80">
        <v>0</v>
      </c>
      <c r="AT67" s="69">
        <v>0</v>
      </c>
      <c r="AU67" s="69">
        <v>0</v>
      </c>
      <c r="AV67" s="80">
        <v>0</v>
      </c>
      <c r="AW67" s="80">
        <v>0</v>
      </c>
      <c r="AX67" s="69">
        <v>0</v>
      </c>
      <c r="AY67" s="69">
        <v>0</v>
      </c>
      <c r="AZ67" s="80">
        <v>22</v>
      </c>
      <c r="BA67" s="80">
        <v>130287</v>
      </c>
      <c r="BB67" s="69">
        <v>579</v>
      </c>
      <c r="BC67" s="69">
        <v>0</v>
      </c>
      <c r="BD67" s="80">
        <v>0</v>
      </c>
      <c r="BE67" s="80">
        <v>0</v>
      </c>
      <c r="BF67" s="69">
        <v>0</v>
      </c>
      <c r="BG67" s="69">
        <v>0</v>
      </c>
      <c r="BH67" s="80">
        <v>0</v>
      </c>
      <c r="BI67" s="80">
        <v>0</v>
      </c>
      <c r="BJ67" s="69">
        <v>0</v>
      </c>
      <c r="BK67" s="69">
        <v>0</v>
      </c>
      <c r="BL67" s="80">
        <v>0</v>
      </c>
      <c r="BM67" s="80">
        <v>0</v>
      </c>
      <c r="BN67" s="69">
        <v>0</v>
      </c>
      <c r="BO67" s="69">
        <v>0</v>
      </c>
      <c r="BP67" s="80">
        <v>0</v>
      </c>
      <c r="BQ67" s="80">
        <v>0</v>
      </c>
      <c r="BR67" s="69">
        <v>0</v>
      </c>
      <c r="BS67" s="69">
        <v>0</v>
      </c>
      <c r="BT67" s="80">
        <v>0</v>
      </c>
      <c r="BU67" s="80">
        <v>0</v>
      </c>
      <c r="BV67" s="69">
        <v>0</v>
      </c>
      <c r="BW67" s="69">
        <v>0</v>
      </c>
      <c r="BX67" s="80">
        <v>0</v>
      </c>
      <c r="BY67" s="80">
        <v>0</v>
      </c>
      <c r="BZ67" s="69">
        <v>0</v>
      </c>
      <c r="CA67" s="69">
        <v>4</v>
      </c>
      <c r="CB67" s="80">
        <v>37</v>
      </c>
      <c r="CC67" s="80">
        <v>165526</v>
      </c>
      <c r="CD67" s="69">
        <v>579</v>
      </c>
      <c r="CE67" s="69" t="s">
        <v>532</v>
      </c>
      <c r="CF67" s="69" t="s">
        <v>533</v>
      </c>
      <c r="CG67" s="69" t="s">
        <v>514</v>
      </c>
      <c r="CH67" s="69" t="s">
        <v>514</v>
      </c>
      <c r="CI67" s="69" t="s">
        <v>514</v>
      </c>
      <c r="CJ67" s="68" t="s">
        <v>514</v>
      </c>
      <c r="CK67" s="68">
        <v>45854</v>
      </c>
      <c r="CL67" s="185" t="s">
        <v>723</v>
      </c>
      <c r="CM67" s="67" t="s">
        <v>724</v>
      </c>
      <c r="CN67" s="67" t="s">
        <v>168</v>
      </c>
      <c r="CO67" s="68">
        <v>45695</v>
      </c>
      <c r="CP67" s="185" t="s">
        <v>729</v>
      </c>
      <c r="CQ67" s="67" t="s">
        <v>730</v>
      </c>
      <c r="CR67" s="67" t="s">
        <v>744</v>
      </c>
      <c r="CS67" s="69">
        <v>13447557.24</v>
      </c>
      <c r="CT67" s="69"/>
      <c r="CU67" s="69"/>
      <c r="CV67" s="69">
        <v>20</v>
      </c>
      <c r="CW67" s="69">
        <v>70</v>
      </c>
      <c r="CX67" s="69">
        <v>0</v>
      </c>
      <c r="CY67" s="69">
        <v>0</v>
      </c>
      <c r="CZ67" s="69">
        <v>0</v>
      </c>
      <c r="DA67" s="69">
        <v>0</v>
      </c>
      <c r="DG67" t="str">
        <f t="shared" si="6"/>
        <v>CO</v>
      </c>
    </row>
    <row r="68" spans="1:111">
      <c r="A68" t="str">
        <f t="shared" si="5"/>
        <v>03CO</v>
      </c>
      <c r="B68" s="67" t="s">
        <v>2</v>
      </c>
      <c r="C68" s="67" t="s">
        <v>498</v>
      </c>
      <c r="D68" s="67" t="s">
        <v>499</v>
      </c>
      <c r="E68" s="68">
        <v>45133</v>
      </c>
      <c r="F68" s="185" t="s">
        <v>723</v>
      </c>
      <c r="G68" s="67" t="s">
        <v>725</v>
      </c>
      <c r="H68" s="69">
        <v>1</v>
      </c>
      <c r="I68" s="69">
        <v>0</v>
      </c>
      <c r="J68" s="69">
        <v>140</v>
      </c>
      <c r="K68" s="69">
        <v>482</v>
      </c>
      <c r="L68" s="69">
        <v>482</v>
      </c>
      <c r="M68" s="69">
        <v>0</v>
      </c>
      <c r="N68" s="69">
        <v>0</v>
      </c>
      <c r="O68" s="69">
        <v>0</v>
      </c>
      <c r="P68" s="69">
        <v>342</v>
      </c>
      <c r="Q68" s="80">
        <v>0</v>
      </c>
      <c r="R68" s="80">
        <v>958894</v>
      </c>
      <c r="S68" s="80">
        <v>50000</v>
      </c>
      <c r="T68" s="80">
        <v>908894</v>
      </c>
      <c r="U68" s="80">
        <v>958894</v>
      </c>
      <c r="V68" s="80">
        <v>885299</v>
      </c>
      <c r="W68" s="80">
        <v>0</v>
      </c>
      <c r="X68" s="80">
        <v>0</v>
      </c>
      <c r="Y68" s="80">
        <v>0</v>
      </c>
      <c r="Z68" s="80">
        <v>885299</v>
      </c>
      <c r="AA68" s="80">
        <v>885298</v>
      </c>
      <c r="AB68" s="80">
        <v>-1</v>
      </c>
      <c r="AC68" s="69">
        <v>0</v>
      </c>
      <c r="AD68" s="69">
        <v>159</v>
      </c>
      <c r="AE68" s="69">
        <v>0</v>
      </c>
      <c r="AF68" s="80">
        <v>0</v>
      </c>
      <c r="AG68" s="80">
        <v>0</v>
      </c>
      <c r="AH68" s="69">
        <v>0</v>
      </c>
      <c r="AI68" s="69">
        <v>122</v>
      </c>
      <c r="AJ68" s="80">
        <v>0</v>
      </c>
      <c r="AK68" s="80">
        <v>0</v>
      </c>
      <c r="AL68" s="69">
        <v>0</v>
      </c>
      <c r="AM68" s="69">
        <v>0</v>
      </c>
      <c r="AN68" s="80">
        <v>0</v>
      </c>
      <c r="AO68" s="80">
        <v>0</v>
      </c>
      <c r="AP68" s="69">
        <v>0</v>
      </c>
      <c r="AQ68" s="69">
        <v>0</v>
      </c>
      <c r="AR68" s="80">
        <v>0</v>
      </c>
      <c r="AS68" s="80">
        <v>0</v>
      </c>
      <c r="AT68" s="69">
        <v>0</v>
      </c>
      <c r="AU68" s="69">
        <v>0</v>
      </c>
      <c r="AV68" s="80">
        <v>0</v>
      </c>
      <c r="AW68" s="80">
        <v>0</v>
      </c>
      <c r="AX68" s="69">
        <v>0</v>
      </c>
      <c r="AY68" s="69">
        <v>0</v>
      </c>
      <c r="AZ68" s="80">
        <v>0</v>
      </c>
      <c r="BA68" s="80">
        <v>0</v>
      </c>
      <c r="BB68" s="69">
        <v>0</v>
      </c>
      <c r="BC68" s="69">
        <v>0</v>
      </c>
      <c r="BD68" s="80">
        <v>0</v>
      </c>
      <c r="BE68" s="80">
        <v>0</v>
      </c>
      <c r="BF68" s="69">
        <v>0</v>
      </c>
      <c r="BG68" s="69">
        <v>0</v>
      </c>
      <c r="BH68" s="80">
        <v>0</v>
      </c>
      <c r="BI68" s="80">
        <v>0</v>
      </c>
      <c r="BJ68" s="69">
        <v>0</v>
      </c>
      <c r="BK68" s="69">
        <v>129</v>
      </c>
      <c r="BL68" s="80">
        <v>0</v>
      </c>
      <c r="BM68" s="80">
        <v>0</v>
      </c>
      <c r="BN68" s="69">
        <v>0</v>
      </c>
      <c r="BO68" s="69">
        <v>0</v>
      </c>
      <c r="BP68" s="80">
        <v>0</v>
      </c>
      <c r="BQ68" s="80">
        <v>0</v>
      </c>
      <c r="BR68" s="69">
        <v>0</v>
      </c>
      <c r="BS68" s="69">
        <v>0</v>
      </c>
      <c r="BT68" s="80">
        <v>0</v>
      </c>
      <c r="BU68" s="80">
        <v>0</v>
      </c>
      <c r="BV68" s="69">
        <v>0</v>
      </c>
      <c r="BW68" s="69">
        <v>0</v>
      </c>
      <c r="BX68" s="80">
        <v>0</v>
      </c>
      <c r="BY68" s="80">
        <v>0</v>
      </c>
      <c r="BZ68" s="69">
        <v>0</v>
      </c>
      <c r="CA68" s="69">
        <v>251</v>
      </c>
      <c r="CB68" s="80">
        <v>0</v>
      </c>
      <c r="CC68" s="80">
        <v>0</v>
      </c>
      <c r="CD68" s="69">
        <v>0</v>
      </c>
      <c r="CE68" s="69" t="s">
        <v>610</v>
      </c>
      <c r="CF68" s="69" t="s">
        <v>611</v>
      </c>
      <c r="CG68" s="69" t="s">
        <v>514</v>
      </c>
      <c r="CH68" s="69" t="s">
        <v>514</v>
      </c>
      <c r="CI68" s="69" t="s">
        <v>514</v>
      </c>
      <c r="CJ68" s="68" t="s">
        <v>514</v>
      </c>
      <c r="CK68" s="68">
        <v>45932</v>
      </c>
      <c r="CL68" s="185" t="s">
        <v>727</v>
      </c>
      <c r="CM68" s="67" t="s">
        <v>724</v>
      </c>
      <c r="CN68" s="67" t="s">
        <v>168</v>
      </c>
      <c r="CO68" s="68">
        <v>45804</v>
      </c>
      <c r="CP68" s="185" t="s">
        <v>721</v>
      </c>
      <c r="CQ68" s="67" t="s">
        <v>730</v>
      </c>
      <c r="CR68" s="67" t="s">
        <v>741</v>
      </c>
      <c r="CS68" s="69">
        <v>1271778.2</v>
      </c>
      <c r="CT68" s="69"/>
      <c r="CU68" s="69"/>
      <c r="CV68" s="69">
        <v>0</v>
      </c>
      <c r="CW68" s="69">
        <v>51</v>
      </c>
      <c r="CX68" s="69">
        <v>0</v>
      </c>
      <c r="CY68" s="69">
        <v>0</v>
      </c>
      <c r="CZ68" s="69">
        <v>0</v>
      </c>
      <c r="DA68" s="69">
        <v>0</v>
      </c>
      <c r="DG68" t="str">
        <f t="shared" si="6"/>
        <v>CO</v>
      </c>
    </row>
    <row r="69" spans="1:111">
      <c r="A69" t="str">
        <f t="shared" si="5"/>
        <v>03CO</v>
      </c>
      <c r="B69" s="67" t="s">
        <v>2</v>
      </c>
      <c r="C69" s="67" t="s">
        <v>272</v>
      </c>
      <c r="D69" s="67" t="s">
        <v>273</v>
      </c>
      <c r="E69" s="68">
        <v>45196</v>
      </c>
      <c r="F69" s="185" t="s">
        <v>723</v>
      </c>
      <c r="G69" s="67" t="s">
        <v>725</v>
      </c>
      <c r="H69" s="69">
        <v>1</v>
      </c>
      <c r="I69" s="69">
        <v>1</v>
      </c>
      <c r="J69" s="69">
        <v>90</v>
      </c>
      <c r="K69" s="69">
        <v>421</v>
      </c>
      <c r="L69" s="69">
        <v>420</v>
      </c>
      <c r="M69" s="69">
        <v>1</v>
      </c>
      <c r="N69" s="69">
        <v>0</v>
      </c>
      <c r="O69" s="69">
        <v>0</v>
      </c>
      <c r="P69" s="69">
        <v>213</v>
      </c>
      <c r="Q69" s="80">
        <v>118</v>
      </c>
      <c r="R69" s="80">
        <v>1298401</v>
      </c>
      <c r="S69" s="80">
        <v>50000</v>
      </c>
      <c r="T69" s="80">
        <v>1248401</v>
      </c>
      <c r="U69" s="80">
        <v>1321412</v>
      </c>
      <c r="V69" s="80">
        <v>1234071</v>
      </c>
      <c r="W69" s="80">
        <v>0</v>
      </c>
      <c r="X69" s="80">
        <v>0</v>
      </c>
      <c r="Y69" s="80">
        <v>0</v>
      </c>
      <c r="Z69" s="80">
        <v>1234071</v>
      </c>
      <c r="AA69" s="80">
        <v>1234071</v>
      </c>
      <c r="AB69" s="80">
        <v>0</v>
      </c>
      <c r="AC69" s="69">
        <v>23011</v>
      </c>
      <c r="AD69" s="69">
        <v>20</v>
      </c>
      <c r="AE69" s="69">
        <v>0</v>
      </c>
      <c r="AF69" s="80">
        <v>0</v>
      </c>
      <c r="AG69" s="80">
        <v>0</v>
      </c>
      <c r="AH69" s="69">
        <v>0</v>
      </c>
      <c r="AI69" s="69">
        <v>0</v>
      </c>
      <c r="AJ69" s="80">
        <v>0</v>
      </c>
      <c r="AK69" s="80">
        <v>0</v>
      </c>
      <c r="AL69" s="69">
        <v>0</v>
      </c>
      <c r="AM69" s="69">
        <v>0</v>
      </c>
      <c r="AN69" s="80">
        <v>0</v>
      </c>
      <c r="AO69" s="80">
        <v>0</v>
      </c>
      <c r="AP69" s="69">
        <v>0</v>
      </c>
      <c r="AQ69" s="69">
        <v>0</v>
      </c>
      <c r="AR69" s="80">
        <v>0</v>
      </c>
      <c r="AS69" s="80">
        <v>0</v>
      </c>
      <c r="AT69" s="69">
        <v>0</v>
      </c>
      <c r="AU69" s="69">
        <v>0</v>
      </c>
      <c r="AV69" s="80">
        <v>0</v>
      </c>
      <c r="AW69" s="80">
        <v>0</v>
      </c>
      <c r="AX69" s="69">
        <v>0</v>
      </c>
      <c r="AY69" s="69">
        <v>150</v>
      </c>
      <c r="AZ69" s="80">
        <v>118</v>
      </c>
      <c r="BA69" s="80">
        <v>70737</v>
      </c>
      <c r="BB69" s="69">
        <v>0</v>
      </c>
      <c r="BC69" s="69">
        <v>0</v>
      </c>
      <c r="BD69" s="80">
        <v>0</v>
      </c>
      <c r="BE69" s="80">
        <v>0</v>
      </c>
      <c r="BF69" s="69">
        <v>0</v>
      </c>
      <c r="BG69" s="69">
        <v>0</v>
      </c>
      <c r="BH69" s="80">
        <v>0</v>
      </c>
      <c r="BI69" s="80">
        <v>0</v>
      </c>
      <c r="BJ69" s="69">
        <v>0</v>
      </c>
      <c r="BK69" s="69">
        <v>0</v>
      </c>
      <c r="BL69" s="80">
        <v>0</v>
      </c>
      <c r="BM69" s="80">
        <v>0</v>
      </c>
      <c r="BN69" s="69">
        <v>0</v>
      </c>
      <c r="BO69" s="69">
        <v>0</v>
      </c>
      <c r="BP69" s="80">
        <v>0</v>
      </c>
      <c r="BQ69" s="80">
        <v>0</v>
      </c>
      <c r="BR69" s="69">
        <v>0</v>
      </c>
      <c r="BS69" s="69">
        <v>0</v>
      </c>
      <c r="BT69" s="80">
        <v>0</v>
      </c>
      <c r="BU69" s="80">
        <v>0</v>
      </c>
      <c r="BV69" s="69">
        <v>0</v>
      </c>
      <c r="BW69" s="69">
        <v>0</v>
      </c>
      <c r="BX69" s="80">
        <v>0</v>
      </c>
      <c r="BY69" s="80">
        <v>0</v>
      </c>
      <c r="BZ69" s="69">
        <v>0</v>
      </c>
      <c r="CA69" s="69">
        <v>150</v>
      </c>
      <c r="CB69" s="80">
        <v>118</v>
      </c>
      <c r="CC69" s="80">
        <v>70737</v>
      </c>
      <c r="CD69" s="69">
        <v>0</v>
      </c>
      <c r="CE69" s="69" t="s">
        <v>610</v>
      </c>
      <c r="CF69" s="69" t="s">
        <v>611</v>
      </c>
      <c r="CG69" s="69" t="s">
        <v>514</v>
      </c>
      <c r="CH69" s="69" t="s">
        <v>514</v>
      </c>
      <c r="CI69" s="69" t="s">
        <v>514</v>
      </c>
      <c r="CJ69" s="68" t="s">
        <v>514</v>
      </c>
      <c r="CK69" s="68">
        <v>45897</v>
      </c>
      <c r="CL69" s="185" t="s">
        <v>723</v>
      </c>
      <c r="CM69" s="67" t="s">
        <v>724</v>
      </c>
      <c r="CN69" s="67" t="s">
        <v>168</v>
      </c>
      <c r="CO69" s="68">
        <v>45801</v>
      </c>
      <c r="CP69" s="185" t="s">
        <v>721</v>
      </c>
      <c r="CQ69" s="67" t="s">
        <v>730</v>
      </c>
      <c r="CR69" s="67" t="s">
        <v>743</v>
      </c>
      <c r="CS69" s="69">
        <v>1300164.1000000001</v>
      </c>
      <c r="CT69" s="69"/>
      <c r="CU69" s="69"/>
      <c r="CV69" s="69">
        <v>118</v>
      </c>
      <c r="CW69" s="69">
        <v>43</v>
      </c>
      <c r="CX69" s="69">
        <v>0</v>
      </c>
      <c r="CY69" s="69">
        <v>0</v>
      </c>
      <c r="CZ69" s="69">
        <v>0</v>
      </c>
      <c r="DA69" s="69">
        <v>0</v>
      </c>
      <c r="DG69" t="str">
        <f t="shared" si="6"/>
        <v>CO</v>
      </c>
    </row>
    <row r="70" spans="1:111">
      <c r="A70" t="str">
        <f t="shared" si="5"/>
        <v>03CO</v>
      </c>
      <c r="B70" s="67" t="s">
        <v>2</v>
      </c>
      <c r="C70" s="67" t="s">
        <v>500</v>
      </c>
      <c r="D70" s="67" t="s">
        <v>501</v>
      </c>
      <c r="E70" s="68">
        <v>45196</v>
      </c>
      <c r="F70" s="185" t="s">
        <v>723</v>
      </c>
      <c r="G70" s="67" t="s">
        <v>725</v>
      </c>
      <c r="H70" s="69">
        <v>1</v>
      </c>
      <c r="I70" s="69">
        <v>0</v>
      </c>
      <c r="J70" s="69">
        <v>74</v>
      </c>
      <c r="K70" s="69">
        <v>447</v>
      </c>
      <c r="L70" s="69">
        <v>447</v>
      </c>
      <c r="M70" s="69">
        <v>0</v>
      </c>
      <c r="N70" s="69">
        <v>0</v>
      </c>
      <c r="O70" s="69">
        <v>0</v>
      </c>
      <c r="P70" s="69">
        <v>373</v>
      </c>
      <c r="Q70" s="80">
        <v>0</v>
      </c>
      <c r="R70" s="80">
        <v>988409</v>
      </c>
      <c r="S70" s="80">
        <v>46367</v>
      </c>
      <c r="T70" s="80">
        <v>942042</v>
      </c>
      <c r="U70" s="80">
        <v>988409</v>
      </c>
      <c r="V70" s="80">
        <v>938135</v>
      </c>
      <c r="W70" s="80">
        <v>0</v>
      </c>
      <c r="X70" s="80">
        <v>0</v>
      </c>
      <c r="Y70" s="80">
        <v>0</v>
      </c>
      <c r="Z70" s="80">
        <v>938135</v>
      </c>
      <c r="AA70" s="80">
        <v>938135</v>
      </c>
      <c r="AB70" s="80">
        <v>0</v>
      </c>
      <c r="AC70" s="69">
        <v>0</v>
      </c>
      <c r="AD70" s="69">
        <v>262</v>
      </c>
      <c r="AE70" s="69">
        <v>120</v>
      </c>
      <c r="AF70" s="80">
        <v>0</v>
      </c>
      <c r="AG70" s="80">
        <v>0</v>
      </c>
      <c r="AH70" s="69">
        <v>0</v>
      </c>
      <c r="AI70" s="69">
        <v>0</v>
      </c>
      <c r="AJ70" s="80">
        <v>0</v>
      </c>
      <c r="AK70" s="80">
        <v>0</v>
      </c>
      <c r="AL70" s="69">
        <v>0</v>
      </c>
      <c r="AM70" s="69">
        <v>0</v>
      </c>
      <c r="AN70" s="80">
        <v>0</v>
      </c>
      <c r="AO70" s="80">
        <v>0</v>
      </c>
      <c r="AP70" s="69">
        <v>0</v>
      </c>
      <c r="AQ70" s="69">
        <v>0</v>
      </c>
      <c r="AR70" s="80">
        <v>0</v>
      </c>
      <c r="AS70" s="80">
        <v>0</v>
      </c>
      <c r="AT70" s="69">
        <v>0</v>
      </c>
      <c r="AU70" s="69">
        <v>0</v>
      </c>
      <c r="AV70" s="80">
        <v>0</v>
      </c>
      <c r="AW70" s="80">
        <v>0</v>
      </c>
      <c r="AX70" s="69">
        <v>0</v>
      </c>
      <c r="AY70" s="69">
        <v>0</v>
      </c>
      <c r="AZ70" s="80">
        <v>0</v>
      </c>
      <c r="BA70" s="80">
        <v>0</v>
      </c>
      <c r="BB70" s="69">
        <v>0</v>
      </c>
      <c r="BC70" s="69">
        <v>0</v>
      </c>
      <c r="BD70" s="80">
        <v>0</v>
      </c>
      <c r="BE70" s="80">
        <v>0</v>
      </c>
      <c r="BF70" s="69">
        <v>0</v>
      </c>
      <c r="BG70" s="69">
        <v>0</v>
      </c>
      <c r="BH70" s="80">
        <v>0</v>
      </c>
      <c r="BI70" s="80">
        <v>0</v>
      </c>
      <c r="BJ70" s="69">
        <v>0</v>
      </c>
      <c r="BK70" s="69">
        <v>0</v>
      </c>
      <c r="BL70" s="80">
        <v>0</v>
      </c>
      <c r="BM70" s="80">
        <v>0</v>
      </c>
      <c r="BN70" s="69">
        <v>0</v>
      </c>
      <c r="BO70" s="69">
        <v>0</v>
      </c>
      <c r="BP70" s="80">
        <v>0</v>
      </c>
      <c r="BQ70" s="80">
        <v>0</v>
      </c>
      <c r="BR70" s="69">
        <v>0</v>
      </c>
      <c r="BS70" s="69">
        <v>60</v>
      </c>
      <c r="BT70" s="80">
        <v>0</v>
      </c>
      <c r="BU70" s="80">
        <v>0</v>
      </c>
      <c r="BV70" s="69">
        <v>0</v>
      </c>
      <c r="BW70" s="69">
        <v>0</v>
      </c>
      <c r="BX70" s="80">
        <v>0</v>
      </c>
      <c r="BY70" s="80">
        <v>0</v>
      </c>
      <c r="BZ70" s="69">
        <v>0</v>
      </c>
      <c r="CA70" s="69">
        <v>180</v>
      </c>
      <c r="CB70" s="80">
        <v>0</v>
      </c>
      <c r="CC70" s="80">
        <v>0</v>
      </c>
      <c r="CD70" s="69">
        <v>0</v>
      </c>
      <c r="CE70" s="69" t="s">
        <v>610</v>
      </c>
      <c r="CF70" s="69" t="s">
        <v>611</v>
      </c>
      <c r="CG70" s="69" t="s">
        <v>514</v>
      </c>
      <c r="CH70" s="69" t="s">
        <v>514</v>
      </c>
      <c r="CI70" s="69" t="s">
        <v>514</v>
      </c>
      <c r="CJ70" s="68" t="s">
        <v>514</v>
      </c>
      <c r="CK70" s="68">
        <v>45875</v>
      </c>
      <c r="CL70" s="185" t="s">
        <v>723</v>
      </c>
      <c r="CM70" s="67" t="s">
        <v>724</v>
      </c>
      <c r="CN70" s="67" t="s">
        <v>168</v>
      </c>
      <c r="CO70" s="68">
        <v>45827</v>
      </c>
      <c r="CP70" s="185" t="s">
        <v>721</v>
      </c>
      <c r="CQ70" s="67" t="s">
        <v>730</v>
      </c>
      <c r="CR70" s="67" t="s">
        <v>745</v>
      </c>
      <c r="CS70" s="69">
        <v>990878.67</v>
      </c>
      <c r="CT70" s="69"/>
      <c r="CU70" s="69"/>
      <c r="CV70" s="69">
        <v>0</v>
      </c>
      <c r="CW70" s="69">
        <v>51</v>
      </c>
      <c r="CX70" s="69">
        <v>0</v>
      </c>
      <c r="CY70" s="69">
        <v>0</v>
      </c>
      <c r="CZ70" s="69">
        <v>0</v>
      </c>
      <c r="DA70" s="69">
        <v>0</v>
      </c>
      <c r="DG70" t="str">
        <f t="shared" si="6"/>
        <v>CO</v>
      </c>
    </row>
    <row r="71" spans="1:111">
      <c r="A71" t="str">
        <f t="shared" si="5"/>
        <v>03CO</v>
      </c>
      <c r="B71" s="67" t="s">
        <v>2</v>
      </c>
      <c r="C71" s="67" t="s">
        <v>274</v>
      </c>
      <c r="D71" s="67" t="s">
        <v>275</v>
      </c>
      <c r="E71" s="68">
        <v>45322</v>
      </c>
      <c r="F71" s="185" t="s">
        <v>729</v>
      </c>
      <c r="G71" s="67" t="s">
        <v>725</v>
      </c>
      <c r="H71" s="69">
        <v>2</v>
      </c>
      <c r="I71" s="69">
        <v>2</v>
      </c>
      <c r="J71" s="69">
        <v>200</v>
      </c>
      <c r="K71" s="69">
        <v>288</v>
      </c>
      <c r="L71" s="69">
        <v>288</v>
      </c>
      <c r="M71" s="69">
        <v>0</v>
      </c>
      <c r="N71" s="69">
        <v>0</v>
      </c>
      <c r="O71" s="69">
        <v>0</v>
      </c>
      <c r="P71" s="69">
        <v>88</v>
      </c>
      <c r="Q71" s="80">
        <v>0</v>
      </c>
      <c r="R71" s="80">
        <v>2823614</v>
      </c>
      <c r="S71" s="80">
        <v>50000</v>
      </c>
      <c r="T71" s="80">
        <v>2773614</v>
      </c>
      <c r="U71" s="80">
        <v>2855298</v>
      </c>
      <c r="V71" s="80">
        <v>2780904</v>
      </c>
      <c r="W71" s="80">
        <v>0</v>
      </c>
      <c r="X71" s="80">
        <v>0</v>
      </c>
      <c r="Y71" s="80">
        <v>0</v>
      </c>
      <c r="Z71" s="80">
        <v>2780904</v>
      </c>
      <c r="AA71" s="80">
        <v>2780236</v>
      </c>
      <c r="AB71" s="80">
        <v>-668</v>
      </c>
      <c r="AC71" s="69">
        <v>31684</v>
      </c>
      <c r="AD71" s="69">
        <v>50</v>
      </c>
      <c r="AE71" s="69">
        <v>0</v>
      </c>
      <c r="AF71" s="80">
        <v>0</v>
      </c>
      <c r="AG71" s="80">
        <v>0</v>
      </c>
      <c r="AH71" s="69">
        <v>0</v>
      </c>
      <c r="AI71" s="69">
        <v>0</v>
      </c>
      <c r="AJ71" s="80">
        <v>0</v>
      </c>
      <c r="AK71" s="80">
        <v>31684</v>
      </c>
      <c r="AL71" s="69">
        <v>0</v>
      </c>
      <c r="AM71" s="69">
        <v>0</v>
      </c>
      <c r="AN71" s="80">
        <v>0</v>
      </c>
      <c r="AO71" s="80">
        <v>0</v>
      </c>
      <c r="AP71" s="69">
        <v>0</v>
      </c>
      <c r="AQ71" s="69">
        <v>0</v>
      </c>
      <c r="AR71" s="80">
        <v>0</v>
      </c>
      <c r="AS71" s="80">
        <v>0</v>
      </c>
      <c r="AT71" s="69">
        <v>0</v>
      </c>
      <c r="AU71" s="69">
        <v>0</v>
      </c>
      <c r="AV71" s="80">
        <v>0</v>
      </c>
      <c r="AW71" s="80">
        <v>0</v>
      </c>
      <c r="AX71" s="69">
        <v>0</v>
      </c>
      <c r="AY71" s="69">
        <v>0</v>
      </c>
      <c r="AZ71" s="80">
        <v>0</v>
      </c>
      <c r="BA71" s="80">
        <v>0</v>
      </c>
      <c r="BB71" s="69">
        <v>0</v>
      </c>
      <c r="BC71" s="69">
        <v>0</v>
      </c>
      <c r="BD71" s="80">
        <v>0</v>
      </c>
      <c r="BE71" s="80">
        <v>0</v>
      </c>
      <c r="BF71" s="69">
        <v>0</v>
      </c>
      <c r="BG71" s="69">
        <v>0</v>
      </c>
      <c r="BH71" s="80">
        <v>0</v>
      </c>
      <c r="BI71" s="80">
        <v>0</v>
      </c>
      <c r="BJ71" s="69">
        <v>0</v>
      </c>
      <c r="BK71" s="69">
        <v>0</v>
      </c>
      <c r="BL71" s="80">
        <v>0</v>
      </c>
      <c r="BM71" s="80">
        <v>0</v>
      </c>
      <c r="BN71" s="69">
        <v>0</v>
      </c>
      <c r="BO71" s="69">
        <v>0</v>
      </c>
      <c r="BP71" s="80">
        <v>0</v>
      </c>
      <c r="BQ71" s="80">
        <v>0</v>
      </c>
      <c r="BR71" s="69">
        <v>0</v>
      </c>
      <c r="BS71" s="69">
        <v>0</v>
      </c>
      <c r="BT71" s="80">
        <v>0</v>
      </c>
      <c r="BU71" s="80">
        <v>0</v>
      </c>
      <c r="BV71" s="69">
        <v>0</v>
      </c>
      <c r="BW71" s="69">
        <v>0</v>
      </c>
      <c r="BX71" s="80">
        <v>0</v>
      </c>
      <c r="BY71" s="80">
        <v>0</v>
      </c>
      <c r="BZ71" s="69">
        <v>0</v>
      </c>
      <c r="CA71" s="69">
        <v>0</v>
      </c>
      <c r="CB71" s="80">
        <v>0</v>
      </c>
      <c r="CC71" s="80">
        <v>31684</v>
      </c>
      <c r="CD71" s="69">
        <v>0</v>
      </c>
      <c r="CE71" s="69" t="s">
        <v>532</v>
      </c>
      <c r="CF71" s="69" t="s">
        <v>533</v>
      </c>
      <c r="CG71" s="69" t="s">
        <v>514</v>
      </c>
      <c r="CH71" s="69" t="s">
        <v>514</v>
      </c>
      <c r="CI71" s="69" t="s">
        <v>514</v>
      </c>
      <c r="CJ71" s="68" t="s">
        <v>514</v>
      </c>
      <c r="CK71" s="68">
        <v>45852</v>
      </c>
      <c r="CL71" s="185" t="s">
        <v>723</v>
      </c>
      <c r="CM71" s="67" t="s">
        <v>724</v>
      </c>
      <c r="CN71" s="67" t="s">
        <v>168</v>
      </c>
      <c r="CO71" s="68">
        <v>45793</v>
      </c>
      <c r="CP71" s="185" t="s">
        <v>721</v>
      </c>
      <c r="CQ71" s="67" t="s">
        <v>730</v>
      </c>
      <c r="CR71" s="67" t="s">
        <v>741</v>
      </c>
      <c r="CS71" s="69">
        <v>3805809.9</v>
      </c>
      <c r="CT71" s="69"/>
      <c r="CU71" s="69"/>
      <c r="CV71" s="69">
        <v>0</v>
      </c>
      <c r="CW71" s="69">
        <v>38</v>
      </c>
      <c r="CX71" s="69">
        <v>0</v>
      </c>
      <c r="CY71" s="69">
        <v>0</v>
      </c>
      <c r="CZ71" s="69">
        <v>0</v>
      </c>
      <c r="DA71" s="69">
        <v>0</v>
      </c>
      <c r="DG71" t="str">
        <f t="shared" si="6"/>
        <v>CO</v>
      </c>
    </row>
    <row r="72" spans="1:111">
      <c r="A72" t="str">
        <f t="shared" si="5"/>
        <v>03CO</v>
      </c>
      <c r="B72" s="67" t="s">
        <v>2</v>
      </c>
      <c r="C72" s="67" t="s">
        <v>276</v>
      </c>
      <c r="D72" s="67" t="s">
        <v>277</v>
      </c>
      <c r="E72" s="68">
        <v>45504</v>
      </c>
      <c r="F72" s="185" t="s">
        <v>723</v>
      </c>
      <c r="G72" s="67" t="s">
        <v>730</v>
      </c>
      <c r="H72" s="69">
        <v>1</v>
      </c>
      <c r="I72" s="69">
        <v>1</v>
      </c>
      <c r="J72" s="69">
        <v>205</v>
      </c>
      <c r="K72" s="69">
        <v>261</v>
      </c>
      <c r="L72" s="69">
        <v>254</v>
      </c>
      <c r="M72" s="69">
        <v>7</v>
      </c>
      <c r="N72" s="69">
        <v>0</v>
      </c>
      <c r="O72" s="69">
        <v>0</v>
      </c>
      <c r="P72" s="69">
        <v>54</v>
      </c>
      <c r="Q72" s="80">
        <v>2</v>
      </c>
      <c r="R72" s="80">
        <v>3608291</v>
      </c>
      <c r="S72" s="80">
        <v>50000</v>
      </c>
      <c r="T72" s="80">
        <v>3558291</v>
      </c>
      <c r="U72" s="80">
        <v>3609941</v>
      </c>
      <c r="V72" s="80">
        <v>3619668</v>
      </c>
      <c r="W72" s="80">
        <v>0</v>
      </c>
      <c r="X72" s="80">
        <v>0</v>
      </c>
      <c r="Y72" s="80">
        <v>0</v>
      </c>
      <c r="Z72" s="80">
        <v>3619668</v>
      </c>
      <c r="AA72" s="80">
        <v>3616057</v>
      </c>
      <c r="AB72" s="80">
        <v>-3611</v>
      </c>
      <c r="AC72" s="69">
        <v>1650</v>
      </c>
      <c r="AD72" s="69">
        <v>29</v>
      </c>
      <c r="AE72" s="69">
        <v>0</v>
      </c>
      <c r="AF72" s="80">
        <v>0</v>
      </c>
      <c r="AG72" s="80">
        <v>0</v>
      </c>
      <c r="AH72" s="69">
        <v>0</v>
      </c>
      <c r="AI72" s="69">
        <v>0</v>
      </c>
      <c r="AJ72" s="80">
        <v>2</v>
      </c>
      <c r="AK72" s="80">
        <v>1650</v>
      </c>
      <c r="AL72" s="69">
        <v>1500</v>
      </c>
      <c r="AM72" s="69">
        <v>0</v>
      </c>
      <c r="AN72" s="80">
        <v>0</v>
      </c>
      <c r="AO72" s="80">
        <v>0</v>
      </c>
      <c r="AP72" s="69">
        <v>0</v>
      </c>
      <c r="AQ72" s="69">
        <v>0</v>
      </c>
      <c r="AR72" s="80">
        <v>0</v>
      </c>
      <c r="AS72" s="80">
        <v>0</v>
      </c>
      <c r="AT72" s="69">
        <v>0</v>
      </c>
      <c r="AU72" s="69">
        <v>0</v>
      </c>
      <c r="AV72" s="80">
        <v>0</v>
      </c>
      <c r="AW72" s="80">
        <v>0</v>
      </c>
      <c r="AX72" s="69">
        <v>0</v>
      </c>
      <c r="AY72" s="69">
        <v>0</v>
      </c>
      <c r="AZ72" s="80">
        <v>0</v>
      </c>
      <c r="BA72" s="80">
        <v>17669</v>
      </c>
      <c r="BB72" s="69">
        <v>0</v>
      </c>
      <c r="BC72" s="69">
        <v>0</v>
      </c>
      <c r="BD72" s="80">
        <v>0</v>
      </c>
      <c r="BE72" s="80">
        <v>0</v>
      </c>
      <c r="BF72" s="69">
        <v>0</v>
      </c>
      <c r="BG72" s="69">
        <v>0</v>
      </c>
      <c r="BH72" s="80">
        <v>0</v>
      </c>
      <c r="BI72" s="80">
        <v>0</v>
      </c>
      <c r="BJ72" s="69">
        <v>0</v>
      </c>
      <c r="BK72" s="69">
        <v>0</v>
      </c>
      <c r="BL72" s="80">
        <v>0</v>
      </c>
      <c r="BM72" s="80">
        <v>0</v>
      </c>
      <c r="BN72" s="69">
        <v>0</v>
      </c>
      <c r="BO72" s="69">
        <v>0</v>
      </c>
      <c r="BP72" s="80">
        <v>0</v>
      </c>
      <c r="BQ72" s="80">
        <v>0</v>
      </c>
      <c r="BR72" s="69">
        <v>0</v>
      </c>
      <c r="BS72" s="69">
        <v>0</v>
      </c>
      <c r="BT72" s="80">
        <v>0</v>
      </c>
      <c r="BU72" s="80">
        <v>0</v>
      </c>
      <c r="BV72" s="69">
        <v>0</v>
      </c>
      <c r="BW72" s="69">
        <v>0</v>
      </c>
      <c r="BX72" s="80">
        <v>0</v>
      </c>
      <c r="BY72" s="80">
        <v>0</v>
      </c>
      <c r="BZ72" s="69">
        <v>0</v>
      </c>
      <c r="CA72" s="69">
        <v>0</v>
      </c>
      <c r="CB72" s="80">
        <v>2</v>
      </c>
      <c r="CC72" s="80">
        <v>19319</v>
      </c>
      <c r="CD72" s="69">
        <v>1500</v>
      </c>
      <c r="CE72" s="69" t="s">
        <v>532</v>
      </c>
      <c r="CF72" s="69" t="s">
        <v>533</v>
      </c>
      <c r="CG72" s="69" t="s">
        <v>514</v>
      </c>
      <c r="CH72" s="69" t="s">
        <v>514</v>
      </c>
      <c r="CI72" s="69" t="s">
        <v>514</v>
      </c>
      <c r="CJ72" s="68" t="s">
        <v>514</v>
      </c>
      <c r="CK72" s="68">
        <v>45959</v>
      </c>
      <c r="CL72" s="185" t="s">
        <v>727</v>
      </c>
      <c r="CM72" s="67" t="s">
        <v>724</v>
      </c>
      <c r="CN72" s="67" t="s">
        <v>168</v>
      </c>
      <c r="CO72" s="68">
        <v>45866</v>
      </c>
      <c r="CP72" s="185" t="s">
        <v>723</v>
      </c>
      <c r="CQ72" s="67" t="s">
        <v>724</v>
      </c>
      <c r="CR72" s="67" t="s">
        <v>744</v>
      </c>
      <c r="CS72" s="69">
        <v>3187529.04</v>
      </c>
      <c r="CT72" s="69"/>
      <c r="CU72" s="69"/>
      <c r="CV72" s="69">
        <v>0</v>
      </c>
      <c r="CW72" s="69">
        <v>25</v>
      </c>
      <c r="CX72" s="69">
        <v>0</v>
      </c>
      <c r="CY72" s="69">
        <v>0</v>
      </c>
      <c r="CZ72" s="69">
        <v>0</v>
      </c>
      <c r="DA72" s="69">
        <v>0</v>
      </c>
      <c r="DG72" t="str">
        <f t="shared" si="6"/>
        <v>CO</v>
      </c>
    </row>
    <row r="73" spans="1:111">
      <c r="A73" t="str">
        <f t="shared" si="5"/>
        <v>03CO</v>
      </c>
      <c r="B73" s="67" t="s">
        <v>2</v>
      </c>
      <c r="C73" s="67" t="s">
        <v>278</v>
      </c>
      <c r="D73" s="67" t="s">
        <v>279</v>
      </c>
      <c r="E73" s="68">
        <v>45532</v>
      </c>
      <c r="F73" s="185" t="s">
        <v>723</v>
      </c>
      <c r="G73" s="67" t="s">
        <v>730</v>
      </c>
      <c r="H73" s="69">
        <v>2</v>
      </c>
      <c r="I73" s="69">
        <v>1</v>
      </c>
      <c r="J73" s="69">
        <v>165</v>
      </c>
      <c r="K73" s="69">
        <v>248</v>
      </c>
      <c r="L73" s="69">
        <v>221</v>
      </c>
      <c r="M73" s="69">
        <v>27</v>
      </c>
      <c r="N73" s="69">
        <v>0</v>
      </c>
      <c r="O73" s="69">
        <v>0</v>
      </c>
      <c r="P73" s="69">
        <v>83</v>
      </c>
      <c r="Q73" s="80">
        <v>0</v>
      </c>
      <c r="R73" s="80">
        <v>2531784</v>
      </c>
      <c r="S73" s="80">
        <v>50000</v>
      </c>
      <c r="T73" s="80">
        <v>2481784</v>
      </c>
      <c r="U73" s="80">
        <v>2570548</v>
      </c>
      <c r="V73" s="80">
        <v>2574902</v>
      </c>
      <c r="W73" s="80">
        <v>0</v>
      </c>
      <c r="X73" s="80">
        <v>0</v>
      </c>
      <c r="Y73" s="80">
        <v>0</v>
      </c>
      <c r="Z73" s="80">
        <v>2574902</v>
      </c>
      <c r="AA73" s="80">
        <v>2573463</v>
      </c>
      <c r="AB73" s="80">
        <v>-1439</v>
      </c>
      <c r="AC73" s="69">
        <v>38764</v>
      </c>
      <c r="AD73" s="69">
        <v>59</v>
      </c>
      <c r="AE73" s="69">
        <v>0</v>
      </c>
      <c r="AF73" s="80">
        <v>0</v>
      </c>
      <c r="AG73" s="80">
        <v>61379</v>
      </c>
      <c r="AH73" s="69">
        <v>16559</v>
      </c>
      <c r="AI73" s="69">
        <v>0</v>
      </c>
      <c r="AJ73" s="80">
        <v>0</v>
      </c>
      <c r="AK73" s="80">
        <v>0</v>
      </c>
      <c r="AL73" s="69">
        <v>0</v>
      </c>
      <c r="AM73" s="69">
        <v>0</v>
      </c>
      <c r="AN73" s="80">
        <v>0</v>
      </c>
      <c r="AO73" s="80">
        <v>0</v>
      </c>
      <c r="AP73" s="69">
        <v>0</v>
      </c>
      <c r="AQ73" s="69">
        <v>0</v>
      </c>
      <c r="AR73" s="80">
        <v>0</v>
      </c>
      <c r="AS73" s="80">
        <v>0</v>
      </c>
      <c r="AT73" s="69">
        <v>0</v>
      </c>
      <c r="AU73" s="69">
        <v>0</v>
      </c>
      <c r="AV73" s="80">
        <v>0</v>
      </c>
      <c r="AW73" s="80">
        <v>0</v>
      </c>
      <c r="AX73" s="69">
        <v>0</v>
      </c>
      <c r="AY73" s="69">
        <v>0</v>
      </c>
      <c r="AZ73" s="80">
        <v>0</v>
      </c>
      <c r="BA73" s="80">
        <v>0</v>
      </c>
      <c r="BB73" s="69">
        <v>0</v>
      </c>
      <c r="BC73" s="69">
        <v>0</v>
      </c>
      <c r="BD73" s="80">
        <v>0</v>
      </c>
      <c r="BE73" s="80">
        <v>0</v>
      </c>
      <c r="BF73" s="69">
        <v>0</v>
      </c>
      <c r="BG73" s="69">
        <v>0</v>
      </c>
      <c r="BH73" s="80">
        <v>0</v>
      </c>
      <c r="BI73" s="80">
        <v>0</v>
      </c>
      <c r="BJ73" s="69">
        <v>0</v>
      </c>
      <c r="BK73" s="69">
        <v>0</v>
      </c>
      <c r="BL73" s="80">
        <v>0</v>
      </c>
      <c r="BM73" s="80">
        <v>0</v>
      </c>
      <c r="BN73" s="69">
        <v>0</v>
      </c>
      <c r="BO73" s="69">
        <v>0</v>
      </c>
      <c r="BP73" s="80">
        <v>0</v>
      </c>
      <c r="BQ73" s="80">
        <v>0</v>
      </c>
      <c r="BR73" s="69">
        <v>0</v>
      </c>
      <c r="BS73" s="69">
        <v>0</v>
      </c>
      <c r="BT73" s="80">
        <v>0</v>
      </c>
      <c r="BU73" s="80">
        <v>0</v>
      </c>
      <c r="BV73" s="69">
        <v>0</v>
      </c>
      <c r="BW73" s="69">
        <v>0</v>
      </c>
      <c r="BX73" s="80">
        <v>0</v>
      </c>
      <c r="BY73" s="80">
        <v>0</v>
      </c>
      <c r="BZ73" s="69">
        <v>0</v>
      </c>
      <c r="CA73" s="69">
        <v>0</v>
      </c>
      <c r="CB73" s="80">
        <v>0</v>
      </c>
      <c r="CC73" s="80">
        <v>61379</v>
      </c>
      <c r="CD73" s="69">
        <v>16559</v>
      </c>
      <c r="CE73" s="69" t="s">
        <v>612</v>
      </c>
      <c r="CF73" s="69" t="s">
        <v>613</v>
      </c>
      <c r="CG73" s="69" t="s">
        <v>514</v>
      </c>
      <c r="CH73" s="69" t="s">
        <v>514</v>
      </c>
      <c r="CI73" s="69" t="s">
        <v>514</v>
      </c>
      <c r="CJ73" s="68" t="s">
        <v>514</v>
      </c>
      <c r="CK73" s="68">
        <v>46022</v>
      </c>
      <c r="CL73" s="185" t="s">
        <v>727</v>
      </c>
      <c r="CM73" s="67" t="s">
        <v>724</v>
      </c>
      <c r="CN73" s="67" t="s">
        <v>168</v>
      </c>
      <c r="CO73" s="68">
        <v>45880</v>
      </c>
      <c r="CP73" s="185" t="s">
        <v>723</v>
      </c>
      <c r="CQ73" s="67" t="s">
        <v>724</v>
      </c>
      <c r="CR73" s="67" t="s">
        <v>745</v>
      </c>
      <c r="CS73" s="69">
        <v>3011928.8</v>
      </c>
      <c r="CT73" s="69"/>
      <c r="CU73" s="69"/>
      <c r="CV73" s="69">
        <v>0</v>
      </c>
      <c r="CW73" s="69">
        <v>24</v>
      </c>
      <c r="CX73" s="69">
        <v>0</v>
      </c>
      <c r="CY73" s="69">
        <v>0</v>
      </c>
      <c r="CZ73" s="69">
        <v>0</v>
      </c>
      <c r="DA73" s="69">
        <v>0</v>
      </c>
      <c r="DG73" t="str">
        <f t="shared" si="6"/>
        <v>CO</v>
      </c>
    </row>
    <row r="74" spans="1:111">
      <c r="A74" t="str">
        <f t="shared" si="5"/>
        <v>03CO</v>
      </c>
      <c r="B74" s="67" t="s">
        <v>2</v>
      </c>
      <c r="C74" s="67" t="s">
        <v>502</v>
      </c>
      <c r="D74" s="67" t="s">
        <v>503</v>
      </c>
      <c r="E74" s="68">
        <v>45560</v>
      </c>
      <c r="F74" s="185" t="s">
        <v>723</v>
      </c>
      <c r="G74" s="67" t="s">
        <v>730</v>
      </c>
      <c r="H74" s="69">
        <v>1</v>
      </c>
      <c r="I74" s="69">
        <v>0</v>
      </c>
      <c r="J74" s="69">
        <v>90</v>
      </c>
      <c r="K74" s="69">
        <v>124</v>
      </c>
      <c r="L74" s="69">
        <v>124</v>
      </c>
      <c r="M74" s="69">
        <v>0</v>
      </c>
      <c r="N74" s="69">
        <v>0</v>
      </c>
      <c r="O74" s="69">
        <v>0</v>
      </c>
      <c r="P74" s="69">
        <v>34</v>
      </c>
      <c r="Q74" s="80">
        <v>0</v>
      </c>
      <c r="R74" s="80">
        <v>189979</v>
      </c>
      <c r="S74" s="80">
        <v>10000</v>
      </c>
      <c r="T74" s="80">
        <v>179979</v>
      </c>
      <c r="U74" s="80">
        <v>189979</v>
      </c>
      <c r="V74" s="80">
        <v>177334</v>
      </c>
      <c r="W74" s="80">
        <v>0</v>
      </c>
      <c r="X74" s="80">
        <v>0</v>
      </c>
      <c r="Y74" s="80">
        <v>0</v>
      </c>
      <c r="Z74" s="80">
        <v>177334</v>
      </c>
      <c r="AA74" s="80">
        <v>177334</v>
      </c>
      <c r="AB74" s="80">
        <v>0</v>
      </c>
      <c r="AC74" s="69">
        <v>0</v>
      </c>
      <c r="AD74" s="69">
        <v>25</v>
      </c>
      <c r="AE74" s="69">
        <v>0</v>
      </c>
      <c r="AF74" s="80">
        <v>0</v>
      </c>
      <c r="AG74" s="80">
        <v>0</v>
      </c>
      <c r="AH74" s="69">
        <v>0</v>
      </c>
      <c r="AI74" s="69">
        <v>0</v>
      </c>
      <c r="AJ74" s="80">
        <v>0</v>
      </c>
      <c r="AK74" s="80">
        <v>0</v>
      </c>
      <c r="AL74" s="69">
        <v>0</v>
      </c>
      <c r="AM74" s="69">
        <v>0</v>
      </c>
      <c r="AN74" s="80">
        <v>0</v>
      </c>
      <c r="AO74" s="80">
        <v>0</v>
      </c>
      <c r="AP74" s="69">
        <v>0</v>
      </c>
      <c r="AQ74" s="69">
        <v>0</v>
      </c>
      <c r="AR74" s="80">
        <v>0</v>
      </c>
      <c r="AS74" s="80">
        <v>0</v>
      </c>
      <c r="AT74" s="69">
        <v>0</v>
      </c>
      <c r="AU74" s="69">
        <v>0</v>
      </c>
      <c r="AV74" s="80">
        <v>0</v>
      </c>
      <c r="AW74" s="80">
        <v>0</v>
      </c>
      <c r="AX74" s="69">
        <v>0</v>
      </c>
      <c r="AY74" s="69">
        <v>0</v>
      </c>
      <c r="AZ74" s="80">
        <v>0</v>
      </c>
      <c r="BA74" s="80">
        <v>0</v>
      </c>
      <c r="BB74" s="69">
        <v>0</v>
      </c>
      <c r="BC74" s="69">
        <v>0</v>
      </c>
      <c r="BD74" s="80">
        <v>0</v>
      </c>
      <c r="BE74" s="80">
        <v>0</v>
      </c>
      <c r="BF74" s="69">
        <v>0</v>
      </c>
      <c r="BG74" s="69">
        <v>0</v>
      </c>
      <c r="BH74" s="80">
        <v>0</v>
      </c>
      <c r="BI74" s="80">
        <v>0</v>
      </c>
      <c r="BJ74" s="69">
        <v>0</v>
      </c>
      <c r="BK74" s="69">
        <v>9</v>
      </c>
      <c r="BL74" s="80">
        <v>0</v>
      </c>
      <c r="BM74" s="80">
        <v>0</v>
      </c>
      <c r="BN74" s="69">
        <v>0</v>
      </c>
      <c r="BO74" s="69">
        <v>0</v>
      </c>
      <c r="BP74" s="80">
        <v>0</v>
      </c>
      <c r="BQ74" s="80">
        <v>0</v>
      </c>
      <c r="BR74" s="69">
        <v>0</v>
      </c>
      <c r="BS74" s="69">
        <v>0</v>
      </c>
      <c r="BT74" s="80">
        <v>0</v>
      </c>
      <c r="BU74" s="80">
        <v>0</v>
      </c>
      <c r="BV74" s="69">
        <v>0</v>
      </c>
      <c r="BW74" s="69">
        <v>0</v>
      </c>
      <c r="BX74" s="80">
        <v>0</v>
      </c>
      <c r="BY74" s="80">
        <v>0</v>
      </c>
      <c r="BZ74" s="69">
        <v>0</v>
      </c>
      <c r="CA74" s="69">
        <v>9</v>
      </c>
      <c r="CB74" s="80">
        <v>0</v>
      </c>
      <c r="CC74" s="80">
        <v>0</v>
      </c>
      <c r="CD74" s="69">
        <v>0</v>
      </c>
      <c r="CE74" s="69" t="s">
        <v>583</v>
      </c>
      <c r="CF74" s="69" t="s">
        <v>584</v>
      </c>
      <c r="CG74" s="69" t="s">
        <v>514</v>
      </c>
      <c r="CH74" s="69" t="s">
        <v>514</v>
      </c>
      <c r="CI74" s="69" t="s">
        <v>514</v>
      </c>
      <c r="CJ74" s="68" t="s">
        <v>514</v>
      </c>
      <c r="CK74" s="68">
        <v>45994</v>
      </c>
      <c r="CL74" s="185" t="s">
        <v>727</v>
      </c>
      <c r="CM74" s="67" t="s">
        <v>724</v>
      </c>
      <c r="CN74" s="67" t="s">
        <v>168</v>
      </c>
      <c r="CO74" s="68">
        <v>45786</v>
      </c>
      <c r="CP74" s="185" t="s">
        <v>721</v>
      </c>
      <c r="CQ74" s="67" t="s">
        <v>730</v>
      </c>
      <c r="CR74" s="67" t="s">
        <v>741</v>
      </c>
      <c r="CS74" s="69">
        <v>237358.31</v>
      </c>
      <c r="CT74" s="69"/>
      <c r="CU74" s="69"/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G74" t="str">
        <f t="shared" si="6"/>
        <v>CO</v>
      </c>
    </row>
    <row r="75" spans="1:111">
      <c r="A75" t="str">
        <f t="shared" si="5"/>
        <v>03DO</v>
      </c>
      <c r="B75" s="67" t="s">
        <v>2</v>
      </c>
      <c r="C75" s="67" t="s">
        <v>256</v>
      </c>
      <c r="D75" s="67" t="s">
        <v>257</v>
      </c>
      <c r="E75" s="68">
        <v>44966</v>
      </c>
      <c r="F75" s="185" t="s">
        <v>729</v>
      </c>
      <c r="G75" s="67" t="s">
        <v>728</v>
      </c>
      <c r="H75" s="69">
        <v>3</v>
      </c>
      <c r="I75" s="69">
        <v>4</v>
      </c>
      <c r="J75" s="69">
        <v>310</v>
      </c>
      <c r="K75" s="69">
        <v>751</v>
      </c>
      <c r="L75" s="69">
        <v>749</v>
      </c>
      <c r="M75" s="69">
        <v>2</v>
      </c>
      <c r="N75" s="69">
        <v>0</v>
      </c>
      <c r="O75" s="69">
        <v>0</v>
      </c>
      <c r="P75" s="69">
        <v>275</v>
      </c>
      <c r="Q75" s="80">
        <v>169</v>
      </c>
      <c r="R75" s="80">
        <v>9981474</v>
      </c>
      <c r="S75" s="80">
        <v>90589</v>
      </c>
      <c r="T75" s="80">
        <v>9890885</v>
      </c>
      <c r="U75" s="80">
        <v>10203672</v>
      </c>
      <c r="V75" s="80">
        <v>10678123</v>
      </c>
      <c r="W75" s="80">
        <v>0</v>
      </c>
      <c r="X75" s="80">
        <v>0</v>
      </c>
      <c r="Y75" s="80">
        <v>0</v>
      </c>
      <c r="Z75" s="80">
        <v>10678123</v>
      </c>
      <c r="AA75" s="80">
        <v>10639564</v>
      </c>
      <c r="AB75" s="80">
        <v>-38559</v>
      </c>
      <c r="AC75" s="69">
        <v>222198</v>
      </c>
      <c r="AD75" s="69">
        <v>136</v>
      </c>
      <c r="AE75" s="69">
        <v>0</v>
      </c>
      <c r="AF75" s="80">
        <v>51</v>
      </c>
      <c r="AG75" s="80">
        <v>147417</v>
      </c>
      <c r="AH75" s="69">
        <v>0</v>
      </c>
      <c r="AI75" s="69">
        <v>77</v>
      </c>
      <c r="AJ75" s="80">
        <v>3</v>
      </c>
      <c r="AK75" s="80">
        <v>27500</v>
      </c>
      <c r="AL75" s="69">
        <v>0</v>
      </c>
      <c r="AM75" s="69">
        <v>0</v>
      </c>
      <c r="AN75" s="80">
        <v>0</v>
      </c>
      <c r="AO75" s="80">
        <v>0</v>
      </c>
      <c r="AP75" s="69">
        <v>0</v>
      </c>
      <c r="AQ75" s="69">
        <v>0</v>
      </c>
      <c r="AR75" s="80">
        <v>0</v>
      </c>
      <c r="AS75" s="80">
        <v>0</v>
      </c>
      <c r="AT75" s="69">
        <v>0</v>
      </c>
      <c r="AU75" s="69">
        <v>0</v>
      </c>
      <c r="AV75" s="80">
        <v>0</v>
      </c>
      <c r="AW75" s="80">
        <v>0</v>
      </c>
      <c r="AX75" s="69">
        <v>0</v>
      </c>
      <c r="AY75" s="69">
        <v>0</v>
      </c>
      <c r="AZ75" s="80">
        <v>115</v>
      </c>
      <c r="BA75" s="80">
        <v>44650</v>
      </c>
      <c r="BB75" s="69">
        <v>0</v>
      </c>
      <c r="BC75" s="69">
        <v>0</v>
      </c>
      <c r="BD75" s="80">
        <v>0</v>
      </c>
      <c r="BE75" s="80">
        <v>0</v>
      </c>
      <c r="BF75" s="69">
        <v>0</v>
      </c>
      <c r="BG75" s="69">
        <v>0</v>
      </c>
      <c r="BH75" s="80">
        <v>0</v>
      </c>
      <c r="BI75" s="80">
        <v>0</v>
      </c>
      <c r="BJ75" s="69">
        <v>0</v>
      </c>
      <c r="BK75" s="69">
        <v>0</v>
      </c>
      <c r="BL75" s="80">
        <v>0</v>
      </c>
      <c r="BM75" s="80">
        <v>0</v>
      </c>
      <c r="BN75" s="69">
        <v>0</v>
      </c>
      <c r="BO75" s="69">
        <v>0</v>
      </c>
      <c r="BP75" s="80">
        <v>0</v>
      </c>
      <c r="BQ75" s="80">
        <v>0</v>
      </c>
      <c r="BR75" s="69">
        <v>0</v>
      </c>
      <c r="BS75" s="69">
        <v>0</v>
      </c>
      <c r="BT75" s="80">
        <v>0</v>
      </c>
      <c r="BU75" s="80">
        <v>0</v>
      </c>
      <c r="BV75" s="69">
        <v>0</v>
      </c>
      <c r="BW75" s="69">
        <v>0</v>
      </c>
      <c r="BX75" s="80">
        <v>0</v>
      </c>
      <c r="BY75" s="80">
        <v>0</v>
      </c>
      <c r="BZ75" s="69">
        <v>0</v>
      </c>
      <c r="CA75" s="69">
        <v>77</v>
      </c>
      <c r="CB75" s="80">
        <v>169</v>
      </c>
      <c r="CC75" s="80">
        <v>219567</v>
      </c>
      <c r="CD75" s="69">
        <v>0</v>
      </c>
      <c r="CE75" s="69" t="s">
        <v>550</v>
      </c>
      <c r="CF75" s="69" t="s">
        <v>551</v>
      </c>
      <c r="CG75" s="69" t="s">
        <v>514</v>
      </c>
      <c r="CH75" s="69" t="s">
        <v>514</v>
      </c>
      <c r="CI75" s="69" t="s">
        <v>514</v>
      </c>
      <c r="CJ75" s="68" t="s">
        <v>514</v>
      </c>
      <c r="CK75" s="68">
        <v>45925</v>
      </c>
      <c r="CL75" s="185" t="s">
        <v>723</v>
      </c>
      <c r="CM75" s="67" t="s">
        <v>724</v>
      </c>
      <c r="CN75" s="67" t="s">
        <v>168</v>
      </c>
      <c r="CO75" s="68">
        <v>45804</v>
      </c>
      <c r="CP75" s="185" t="s">
        <v>721</v>
      </c>
      <c r="CQ75" s="67" t="s">
        <v>730</v>
      </c>
      <c r="CR75" s="67" t="s">
        <v>745</v>
      </c>
      <c r="CS75" s="69">
        <v>10144016.25</v>
      </c>
      <c r="CT75" s="69"/>
      <c r="CU75" s="69"/>
      <c r="CV75" s="69">
        <v>33</v>
      </c>
      <c r="CW75" s="69">
        <v>62</v>
      </c>
      <c r="CX75" s="69">
        <v>0</v>
      </c>
      <c r="CY75" s="69">
        <v>0</v>
      </c>
      <c r="CZ75" s="69">
        <v>0</v>
      </c>
      <c r="DA75" s="69">
        <v>0</v>
      </c>
      <c r="DG75" t="str">
        <f t="shared" si="6"/>
        <v>DO</v>
      </c>
    </row>
    <row r="76" spans="1:111">
      <c r="A76" t="str">
        <f t="shared" si="5"/>
        <v>03DO</v>
      </c>
      <c r="B76" s="67" t="s">
        <v>2</v>
      </c>
      <c r="C76" s="67" t="s">
        <v>490</v>
      </c>
      <c r="D76" s="67" t="s">
        <v>491</v>
      </c>
      <c r="E76" s="68">
        <v>45211</v>
      </c>
      <c r="F76" s="185" t="s">
        <v>727</v>
      </c>
      <c r="G76" s="67" t="s">
        <v>725</v>
      </c>
      <c r="H76" s="69">
        <v>1</v>
      </c>
      <c r="I76" s="69">
        <v>0</v>
      </c>
      <c r="J76" s="69">
        <v>333</v>
      </c>
      <c r="K76" s="69">
        <v>516</v>
      </c>
      <c r="L76" s="69">
        <v>511</v>
      </c>
      <c r="M76" s="69">
        <v>5</v>
      </c>
      <c r="N76" s="69">
        <v>0</v>
      </c>
      <c r="O76" s="69">
        <v>0</v>
      </c>
      <c r="P76" s="69">
        <v>183</v>
      </c>
      <c r="Q76" s="80">
        <v>0</v>
      </c>
      <c r="R76" s="80">
        <v>3075367</v>
      </c>
      <c r="S76" s="80">
        <v>50000</v>
      </c>
      <c r="T76" s="80">
        <v>3025367</v>
      </c>
      <c r="U76" s="80">
        <v>3075367</v>
      </c>
      <c r="V76" s="80">
        <v>2907496</v>
      </c>
      <c r="W76" s="80">
        <v>0</v>
      </c>
      <c r="X76" s="80">
        <v>0</v>
      </c>
      <c r="Y76" s="80">
        <v>0</v>
      </c>
      <c r="Z76" s="80">
        <v>2907496</v>
      </c>
      <c r="AA76" s="80">
        <v>2907496</v>
      </c>
      <c r="AB76" s="80">
        <v>0</v>
      </c>
      <c r="AC76" s="69">
        <v>0</v>
      </c>
      <c r="AD76" s="69">
        <v>87</v>
      </c>
      <c r="AE76" s="69">
        <v>0</v>
      </c>
      <c r="AF76" s="80">
        <v>0</v>
      </c>
      <c r="AG76" s="80">
        <v>0</v>
      </c>
      <c r="AH76" s="69">
        <v>0</v>
      </c>
      <c r="AI76" s="69">
        <v>0</v>
      </c>
      <c r="AJ76" s="80">
        <v>0</v>
      </c>
      <c r="AK76" s="80">
        <v>0</v>
      </c>
      <c r="AL76" s="69">
        <v>0</v>
      </c>
      <c r="AM76" s="69">
        <v>0</v>
      </c>
      <c r="AN76" s="80">
        <v>0</v>
      </c>
      <c r="AO76" s="80">
        <v>0</v>
      </c>
      <c r="AP76" s="69">
        <v>0</v>
      </c>
      <c r="AQ76" s="69">
        <v>0</v>
      </c>
      <c r="AR76" s="80">
        <v>0</v>
      </c>
      <c r="AS76" s="80">
        <v>0</v>
      </c>
      <c r="AT76" s="69">
        <v>0</v>
      </c>
      <c r="AU76" s="69">
        <v>0</v>
      </c>
      <c r="AV76" s="80">
        <v>0</v>
      </c>
      <c r="AW76" s="80">
        <v>0</v>
      </c>
      <c r="AX76" s="69">
        <v>0</v>
      </c>
      <c r="AY76" s="69">
        <v>28</v>
      </c>
      <c r="AZ76" s="80">
        <v>0</v>
      </c>
      <c r="BA76" s="80">
        <v>0</v>
      </c>
      <c r="BB76" s="69">
        <v>0</v>
      </c>
      <c r="BC76" s="69">
        <v>0</v>
      </c>
      <c r="BD76" s="80">
        <v>0</v>
      </c>
      <c r="BE76" s="80">
        <v>0</v>
      </c>
      <c r="BF76" s="69">
        <v>0</v>
      </c>
      <c r="BG76" s="69">
        <v>0</v>
      </c>
      <c r="BH76" s="80">
        <v>0</v>
      </c>
      <c r="BI76" s="80">
        <v>0</v>
      </c>
      <c r="BJ76" s="69">
        <v>0</v>
      </c>
      <c r="BK76" s="69">
        <v>0</v>
      </c>
      <c r="BL76" s="80">
        <v>0</v>
      </c>
      <c r="BM76" s="80">
        <v>0</v>
      </c>
      <c r="BN76" s="69">
        <v>0</v>
      </c>
      <c r="BO76" s="69">
        <v>0</v>
      </c>
      <c r="BP76" s="80">
        <v>0</v>
      </c>
      <c r="BQ76" s="80">
        <v>0</v>
      </c>
      <c r="BR76" s="69">
        <v>0</v>
      </c>
      <c r="BS76" s="69">
        <v>0</v>
      </c>
      <c r="BT76" s="80">
        <v>0</v>
      </c>
      <c r="BU76" s="80">
        <v>0</v>
      </c>
      <c r="BV76" s="69">
        <v>0</v>
      </c>
      <c r="BW76" s="69">
        <v>0</v>
      </c>
      <c r="BX76" s="80">
        <v>0</v>
      </c>
      <c r="BY76" s="80">
        <v>0</v>
      </c>
      <c r="BZ76" s="69">
        <v>0</v>
      </c>
      <c r="CA76" s="69">
        <v>28</v>
      </c>
      <c r="CB76" s="80">
        <v>0</v>
      </c>
      <c r="CC76" s="80">
        <v>0</v>
      </c>
      <c r="CD76" s="69">
        <v>0</v>
      </c>
      <c r="CE76" s="69" t="s">
        <v>585</v>
      </c>
      <c r="CF76" s="69" t="s">
        <v>586</v>
      </c>
      <c r="CG76" s="69" t="s">
        <v>514</v>
      </c>
      <c r="CH76" s="69" t="s">
        <v>514</v>
      </c>
      <c r="CI76" s="69" t="s">
        <v>514</v>
      </c>
      <c r="CJ76" s="68" t="s">
        <v>514</v>
      </c>
      <c r="CK76" s="68">
        <v>45897</v>
      </c>
      <c r="CL76" s="185" t="s">
        <v>723</v>
      </c>
      <c r="CM76" s="67" t="s">
        <v>724</v>
      </c>
      <c r="CN76" s="67" t="s">
        <v>168</v>
      </c>
      <c r="CO76" s="68">
        <v>45821</v>
      </c>
      <c r="CP76" s="185" t="s">
        <v>721</v>
      </c>
      <c r="CQ76" s="67" t="s">
        <v>730</v>
      </c>
      <c r="CR76" s="67" t="s">
        <v>743</v>
      </c>
      <c r="CS76" s="69">
        <v>4067368.66</v>
      </c>
      <c r="CT76" s="69"/>
      <c r="CU76" s="69"/>
      <c r="CV76" s="69">
        <v>0</v>
      </c>
      <c r="CW76" s="69">
        <v>68</v>
      </c>
      <c r="CX76" s="69">
        <v>0</v>
      </c>
      <c r="CY76" s="69">
        <v>0</v>
      </c>
      <c r="CZ76" s="69">
        <v>0</v>
      </c>
      <c r="DA76" s="69">
        <v>0</v>
      </c>
      <c r="DG76" t="str">
        <f t="shared" si="6"/>
        <v>DO</v>
      </c>
    </row>
    <row r="77" spans="1:111">
      <c r="A77" t="str">
        <f t="shared" si="5"/>
        <v>03DO</v>
      </c>
      <c r="B77" s="67" t="s">
        <v>2</v>
      </c>
      <c r="C77" s="67" t="s">
        <v>258</v>
      </c>
      <c r="D77" s="67" t="s">
        <v>259</v>
      </c>
      <c r="E77" s="68">
        <v>45512</v>
      </c>
      <c r="F77" s="185" t="s">
        <v>723</v>
      </c>
      <c r="G77" s="67" t="s">
        <v>730</v>
      </c>
      <c r="H77" s="69">
        <v>2</v>
      </c>
      <c r="I77" s="69">
        <v>1</v>
      </c>
      <c r="J77" s="69">
        <v>170</v>
      </c>
      <c r="K77" s="69">
        <v>220</v>
      </c>
      <c r="L77" s="69">
        <v>220</v>
      </c>
      <c r="M77" s="69">
        <v>0</v>
      </c>
      <c r="N77" s="69">
        <v>0</v>
      </c>
      <c r="O77" s="69">
        <v>0</v>
      </c>
      <c r="P77" s="69">
        <v>16</v>
      </c>
      <c r="Q77" s="80">
        <v>34</v>
      </c>
      <c r="R77" s="80">
        <v>2949285</v>
      </c>
      <c r="S77" s="80">
        <v>50000</v>
      </c>
      <c r="T77" s="80">
        <v>2899285</v>
      </c>
      <c r="U77" s="80">
        <v>2625347</v>
      </c>
      <c r="V77" s="80">
        <v>2604415</v>
      </c>
      <c r="W77" s="80">
        <v>0</v>
      </c>
      <c r="X77" s="80">
        <v>0</v>
      </c>
      <c r="Y77" s="80">
        <v>0</v>
      </c>
      <c r="Z77" s="80">
        <v>2604415</v>
      </c>
      <c r="AA77" s="80">
        <v>2604415</v>
      </c>
      <c r="AB77" s="80">
        <v>0</v>
      </c>
      <c r="AC77" s="69">
        <v>-323937</v>
      </c>
      <c r="AD77" s="69">
        <v>5</v>
      </c>
      <c r="AE77" s="69">
        <v>0</v>
      </c>
      <c r="AF77" s="80">
        <v>16</v>
      </c>
      <c r="AG77" s="80">
        <v>0</v>
      </c>
      <c r="AH77" s="69">
        <v>0</v>
      </c>
      <c r="AI77" s="69">
        <v>0</v>
      </c>
      <c r="AJ77" s="80">
        <v>0</v>
      </c>
      <c r="AK77" s="80">
        <v>0</v>
      </c>
      <c r="AL77" s="69">
        <v>0</v>
      </c>
      <c r="AM77" s="69">
        <v>0</v>
      </c>
      <c r="AN77" s="80">
        <v>0</v>
      </c>
      <c r="AO77" s="80">
        <v>0</v>
      </c>
      <c r="AP77" s="69">
        <v>0</v>
      </c>
      <c r="AQ77" s="69">
        <v>0</v>
      </c>
      <c r="AR77" s="80">
        <v>0</v>
      </c>
      <c r="AS77" s="80">
        <v>0</v>
      </c>
      <c r="AT77" s="69">
        <v>0</v>
      </c>
      <c r="AU77" s="69">
        <v>0</v>
      </c>
      <c r="AV77" s="80">
        <v>0</v>
      </c>
      <c r="AW77" s="80">
        <v>0</v>
      </c>
      <c r="AX77" s="69">
        <v>0</v>
      </c>
      <c r="AY77" s="69">
        <v>0</v>
      </c>
      <c r="AZ77" s="80">
        <v>18</v>
      </c>
      <c r="BA77" s="80">
        <v>-323937</v>
      </c>
      <c r="BB77" s="69">
        <v>0</v>
      </c>
      <c r="BC77" s="69">
        <v>0</v>
      </c>
      <c r="BD77" s="80">
        <v>0</v>
      </c>
      <c r="BE77" s="80">
        <v>0</v>
      </c>
      <c r="BF77" s="69">
        <v>0</v>
      </c>
      <c r="BG77" s="69">
        <v>0</v>
      </c>
      <c r="BH77" s="80">
        <v>0</v>
      </c>
      <c r="BI77" s="80">
        <v>0</v>
      </c>
      <c r="BJ77" s="69">
        <v>0</v>
      </c>
      <c r="BK77" s="69">
        <v>0</v>
      </c>
      <c r="BL77" s="80">
        <v>0</v>
      </c>
      <c r="BM77" s="80">
        <v>0</v>
      </c>
      <c r="BN77" s="69">
        <v>0</v>
      </c>
      <c r="BO77" s="69">
        <v>0</v>
      </c>
      <c r="BP77" s="80">
        <v>0</v>
      </c>
      <c r="BQ77" s="80">
        <v>0</v>
      </c>
      <c r="BR77" s="69">
        <v>0</v>
      </c>
      <c r="BS77" s="69">
        <v>0</v>
      </c>
      <c r="BT77" s="80">
        <v>0</v>
      </c>
      <c r="BU77" s="80">
        <v>0</v>
      </c>
      <c r="BV77" s="69">
        <v>0</v>
      </c>
      <c r="BW77" s="69">
        <v>0</v>
      </c>
      <c r="BX77" s="80">
        <v>0</v>
      </c>
      <c r="BY77" s="80">
        <v>0</v>
      </c>
      <c r="BZ77" s="69">
        <v>0</v>
      </c>
      <c r="CA77" s="69">
        <v>0</v>
      </c>
      <c r="CB77" s="80">
        <v>34</v>
      </c>
      <c r="CC77" s="80">
        <v>-323937</v>
      </c>
      <c r="CD77" s="69">
        <v>0</v>
      </c>
      <c r="CE77" s="69" t="s">
        <v>587</v>
      </c>
      <c r="CF77" s="69" t="s">
        <v>588</v>
      </c>
      <c r="CG77" s="69" t="s">
        <v>514</v>
      </c>
      <c r="CH77" s="69" t="s">
        <v>514</v>
      </c>
      <c r="CI77" s="69" t="s">
        <v>514</v>
      </c>
      <c r="CJ77" s="68" t="s">
        <v>514</v>
      </c>
      <c r="CK77" s="68">
        <v>45994</v>
      </c>
      <c r="CL77" s="185" t="s">
        <v>727</v>
      </c>
      <c r="CM77" s="67" t="s">
        <v>724</v>
      </c>
      <c r="CN77" s="67" t="s">
        <v>168</v>
      </c>
      <c r="CO77" s="68">
        <v>45922</v>
      </c>
      <c r="CP77" s="185" t="s">
        <v>723</v>
      </c>
      <c r="CQ77" s="67" t="s">
        <v>724</v>
      </c>
      <c r="CR77" s="67" t="s">
        <v>744</v>
      </c>
      <c r="CS77" s="69">
        <v>3480038</v>
      </c>
      <c r="CT77" s="69"/>
      <c r="CU77" s="69"/>
      <c r="CV77" s="69">
        <v>34</v>
      </c>
      <c r="CW77" s="69">
        <v>11</v>
      </c>
      <c r="CX77" s="69">
        <v>0</v>
      </c>
      <c r="CY77" s="69">
        <v>0</v>
      </c>
      <c r="CZ77" s="69">
        <v>0</v>
      </c>
      <c r="DA77" s="69">
        <v>0</v>
      </c>
      <c r="DG77" t="str">
        <f t="shared" si="6"/>
        <v>DO</v>
      </c>
    </row>
    <row r="78" spans="1:111">
      <c r="A78" t="str">
        <f t="shared" si="5"/>
        <v>03DO</v>
      </c>
      <c r="B78" s="67" t="s">
        <v>2</v>
      </c>
      <c r="C78" s="67" t="s">
        <v>260</v>
      </c>
      <c r="D78" s="67" t="s">
        <v>261</v>
      </c>
      <c r="E78" s="68">
        <v>45085</v>
      </c>
      <c r="F78" s="185" t="s">
        <v>721</v>
      </c>
      <c r="G78" s="67" t="s">
        <v>728</v>
      </c>
      <c r="H78" s="69">
        <v>1</v>
      </c>
      <c r="I78" s="69">
        <v>1</v>
      </c>
      <c r="J78" s="69">
        <v>365</v>
      </c>
      <c r="K78" s="69">
        <v>665</v>
      </c>
      <c r="L78" s="69">
        <v>665</v>
      </c>
      <c r="M78" s="69">
        <v>0</v>
      </c>
      <c r="N78" s="69">
        <v>0</v>
      </c>
      <c r="O78" s="69">
        <v>0</v>
      </c>
      <c r="P78" s="69">
        <v>220</v>
      </c>
      <c r="Q78" s="80">
        <v>110</v>
      </c>
      <c r="R78" s="80">
        <v>4167167</v>
      </c>
      <c r="S78" s="80">
        <v>50000</v>
      </c>
      <c r="T78" s="80">
        <v>4117167</v>
      </c>
      <c r="U78" s="80">
        <v>4263313</v>
      </c>
      <c r="V78" s="80">
        <v>3906647</v>
      </c>
      <c r="W78" s="80">
        <v>0</v>
      </c>
      <c r="X78" s="80">
        <v>0</v>
      </c>
      <c r="Y78" s="80">
        <v>0</v>
      </c>
      <c r="Z78" s="80">
        <v>3906647</v>
      </c>
      <c r="AA78" s="80">
        <v>3906647</v>
      </c>
      <c r="AB78" s="80">
        <v>0</v>
      </c>
      <c r="AC78" s="69">
        <v>96146</v>
      </c>
      <c r="AD78" s="69">
        <v>18</v>
      </c>
      <c r="AE78" s="69">
        <v>0</v>
      </c>
      <c r="AF78" s="80">
        <v>0</v>
      </c>
      <c r="AG78" s="80">
        <v>0</v>
      </c>
      <c r="AH78" s="69">
        <v>0</v>
      </c>
      <c r="AI78" s="69">
        <v>0</v>
      </c>
      <c r="AJ78" s="80">
        <v>0</v>
      </c>
      <c r="AK78" s="80">
        <v>0</v>
      </c>
      <c r="AL78" s="69">
        <v>0</v>
      </c>
      <c r="AM78" s="69">
        <v>0</v>
      </c>
      <c r="AN78" s="80">
        <v>0</v>
      </c>
      <c r="AO78" s="80">
        <v>0</v>
      </c>
      <c r="AP78" s="69">
        <v>0</v>
      </c>
      <c r="AQ78" s="69">
        <v>0</v>
      </c>
      <c r="AR78" s="80">
        <v>0</v>
      </c>
      <c r="AS78" s="80">
        <v>0</v>
      </c>
      <c r="AT78" s="69">
        <v>0</v>
      </c>
      <c r="AU78" s="69">
        <v>0</v>
      </c>
      <c r="AV78" s="80">
        <v>0</v>
      </c>
      <c r="AW78" s="80">
        <v>0</v>
      </c>
      <c r="AX78" s="69">
        <v>0</v>
      </c>
      <c r="AY78" s="69">
        <v>120</v>
      </c>
      <c r="AZ78" s="80">
        <v>80</v>
      </c>
      <c r="BA78" s="80">
        <v>122581</v>
      </c>
      <c r="BB78" s="69">
        <v>0</v>
      </c>
      <c r="BC78" s="69">
        <v>0</v>
      </c>
      <c r="BD78" s="80">
        <v>0</v>
      </c>
      <c r="BE78" s="80">
        <v>0</v>
      </c>
      <c r="BF78" s="69">
        <v>0</v>
      </c>
      <c r="BG78" s="69">
        <v>0</v>
      </c>
      <c r="BH78" s="80">
        <v>0</v>
      </c>
      <c r="BI78" s="80">
        <v>0</v>
      </c>
      <c r="BJ78" s="69">
        <v>0</v>
      </c>
      <c r="BK78" s="69">
        <v>0</v>
      </c>
      <c r="BL78" s="80">
        <v>0</v>
      </c>
      <c r="BM78" s="80">
        <v>0</v>
      </c>
      <c r="BN78" s="69">
        <v>0</v>
      </c>
      <c r="BO78" s="69">
        <v>0</v>
      </c>
      <c r="BP78" s="80">
        <v>0</v>
      </c>
      <c r="BQ78" s="80">
        <v>0</v>
      </c>
      <c r="BR78" s="69">
        <v>0</v>
      </c>
      <c r="BS78" s="69">
        <v>0</v>
      </c>
      <c r="BT78" s="80">
        <v>0</v>
      </c>
      <c r="BU78" s="80">
        <v>0</v>
      </c>
      <c r="BV78" s="69">
        <v>0</v>
      </c>
      <c r="BW78" s="69">
        <v>0</v>
      </c>
      <c r="BX78" s="80">
        <v>0</v>
      </c>
      <c r="BY78" s="80">
        <v>0</v>
      </c>
      <c r="BZ78" s="69">
        <v>0</v>
      </c>
      <c r="CA78" s="69">
        <v>120</v>
      </c>
      <c r="CB78" s="80">
        <v>80</v>
      </c>
      <c r="CC78" s="80">
        <v>122581</v>
      </c>
      <c r="CD78" s="69">
        <v>0</v>
      </c>
      <c r="CE78" s="69" t="s">
        <v>587</v>
      </c>
      <c r="CF78" s="69" t="s">
        <v>588</v>
      </c>
      <c r="CG78" s="69" t="s">
        <v>514</v>
      </c>
      <c r="CH78" s="69" t="s">
        <v>514</v>
      </c>
      <c r="CI78" s="69" t="s">
        <v>514</v>
      </c>
      <c r="CJ78" s="68" t="s">
        <v>514</v>
      </c>
      <c r="CK78" s="68">
        <v>46022</v>
      </c>
      <c r="CL78" s="185" t="s">
        <v>727</v>
      </c>
      <c r="CM78" s="67" t="s">
        <v>724</v>
      </c>
      <c r="CN78" s="67" t="s">
        <v>168</v>
      </c>
      <c r="CO78" s="68">
        <v>45959</v>
      </c>
      <c r="CP78" s="185" t="s">
        <v>727</v>
      </c>
      <c r="CQ78" s="67" t="s">
        <v>724</v>
      </c>
      <c r="CR78" s="67" t="s">
        <v>746</v>
      </c>
      <c r="CS78" s="69">
        <v>4722891.55</v>
      </c>
      <c r="CT78" s="69"/>
      <c r="CU78" s="69"/>
      <c r="CV78" s="69">
        <v>0</v>
      </c>
      <c r="CW78" s="69">
        <v>82</v>
      </c>
      <c r="CX78" s="69">
        <v>0</v>
      </c>
      <c r="CY78" s="69">
        <v>0</v>
      </c>
      <c r="CZ78" s="69">
        <v>0</v>
      </c>
      <c r="DA78" s="69">
        <v>0</v>
      </c>
      <c r="DG78" t="str">
        <f t="shared" si="6"/>
        <v>DO</v>
      </c>
    </row>
    <row r="79" spans="1:111">
      <c r="A79" t="str">
        <f t="shared" si="5"/>
        <v>03DO</v>
      </c>
      <c r="B79" s="67" t="s">
        <v>2</v>
      </c>
      <c r="C79" s="67" t="s">
        <v>262</v>
      </c>
      <c r="D79" s="67" t="s">
        <v>263</v>
      </c>
      <c r="E79" s="68">
        <v>45057</v>
      </c>
      <c r="F79" s="185" t="s">
        <v>721</v>
      </c>
      <c r="G79" s="67" t="s">
        <v>728</v>
      </c>
      <c r="H79" s="69">
        <v>2</v>
      </c>
      <c r="I79" s="69">
        <v>1</v>
      </c>
      <c r="J79" s="69">
        <v>240</v>
      </c>
      <c r="K79" s="69">
        <v>529</v>
      </c>
      <c r="L79" s="69">
        <v>547</v>
      </c>
      <c r="M79" s="69">
        <v>-18</v>
      </c>
      <c r="N79" s="69">
        <v>18</v>
      </c>
      <c r="O79" s="69">
        <v>0</v>
      </c>
      <c r="P79" s="69">
        <v>286</v>
      </c>
      <c r="Q79" s="80">
        <v>3</v>
      </c>
      <c r="R79" s="80">
        <v>6286877</v>
      </c>
      <c r="S79" s="80">
        <v>58278</v>
      </c>
      <c r="T79" s="80">
        <v>6228599</v>
      </c>
      <c r="U79" s="80">
        <v>6497112</v>
      </c>
      <c r="V79" s="80">
        <v>6613095</v>
      </c>
      <c r="W79" s="80">
        <v>-68148</v>
      </c>
      <c r="X79" s="80">
        <v>0</v>
      </c>
      <c r="Y79" s="80">
        <v>-68148</v>
      </c>
      <c r="Z79" s="80">
        <v>6544947</v>
      </c>
      <c r="AA79" s="80">
        <v>6545243</v>
      </c>
      <c r="AB79" s="80">
        <v>297</v>
      </c>
      <c r="AC79" s="69">
        <v>210235</v>
      </c>
      <c r="AD79" s="69">
        <v>157</v>
      </c>
      <c r="AE79" s="69">
        <v>0</v>
      </c>
      <c r="AF79" s="80">
        <v>1</v>
      </c>
      <c r="AG79" s="80">
        <v>7085</v>
      </c>
      <c r="AH79" s="69">
        <v>0</v>
      </c>
      <c r="AI79" s="69">
        <v>45</v>
      </c>
      <c r="AJ79" s="80">
        <v>2</v>
      </c>
      <c r="AK79" s="80">
        <v>211204</v>
      </c>
      <c r="AL79" s="69">
        <v>0</v>
      </c>
      <c r="AM79" s="69">
        <v>0</v>
      </c>
      <c r="AN79" s="80">
        <v>0</v>
      </c>
      <c r="AO79" s="80">
        <v>0</v>
      </c>
      <c r="AP79" s="69">
        <v>0</v>
      </c>
      <c r="AQ79" s="69">
        <v>0</v>
      </c>
      <c r="AR79" s="80">
        <v>0</v>
      </c>
      <c r="AS79" s="80">
        <v>0</v>
      </c>
      <c r="AT79" s="69">
        <v>0</v>
      </c>
      <c r="AU79" s="69">
        <v>0</v>
      </c>
      <c r="AV79" s="80">
        <v>0</v>
      </c>
      <c r="AW79" s="80">
        <v>0</v>
      </c>
      <c r="AX79" s="69">
        <v>0</v>
      </c>
      <c r="AY79" s="69">
        <v>0</v>
      </c>
      <c r="AZ79" s="80">
        <v>0</v>
      </c>
      <c r="BA79" s="80">
        <v>0</v>
      </c>
      <c r="BB79" s="69">
        <v>0</v>
      </c>
      <c r="BC79" s="69">
        <v>0</v>
      </c>
      <c r="BD79" s="80">
        <v>0</v>
      </c>
      <c r="BE79" s="80">
        <v>0</v>
      </c>
      <c r="BF79" s="69">
        <v>0</v>
      </c>
      <c r="BG79" s="69">
        <v>0</v>
      </c>
      <c r="BH79" s="80">
        <v>0</v>
      </c>
      <c r="BI79" s="80">
        <v>0</v>
      </c>
      <c r="BJ79" s="69">
        <v>0</v>
      </c>
      <c r="BK79" s="69">
        <v>83</v>
      </c>
      <c r="BL79" s="80">
        <v>0</v>
      </c>
      <c r="BM79" s="80">
        <v>0</v>
      </c>
      <c r="BN79" s="69">
        <v>0</v>
      </c>
      <c r="BO79" s="69">
        <v>0</v>
      </c>
      <c r="BP79" s="80">
        <v>0</v>
      </c>
      <c r="BQ79" s="80">
        <v>0</v>
      </c>
      <c r="BR79" s="69">
        <v>0</v>
      </c>
      <c r="BS79" s="69">
        <v>0</v>
      </c>
      <c r="BT79" s="80">
        <v>0</v>
      </c>
      <c r="BU79" s="80">
        <v>0</v>
      </c>
      <c r="BV79" s="69">
        <v>0</v>
      </c>
      <c r="BW79" s="69">
        <v>0</v>
      </c>
      <c r="BX79" s="80">
        <v>0</v>
      </c>
      <c r="BY79" s="80">
        <v>0</v>
      </c>
      <c r="BZ79" s="69">
        <v>0</v>
      </c>
      <c r="CA79" s="69">
        <v>128</v>
      </c>
      <c r="CB79" s="80">
        <v>3</v>
      </c>
      <c r="CC79" s="80">
        <v>218289</v>
      </c>
      <c r="CD79" s="69">
        <v>0</v>
      </c>
      <c r="CE79" s="69" t="s">
        <v>532</v>
      </c>
      <c r="CF79" s="69" t="s">
        <v>533</v>
      </c>
      <c r="CG79" s="69" t="s">
        <v>514</v>
      </c>
      <c r="CH79" s="69" t="s">
        <v>514</v>
      </c>
      <c r="CI79" s="69" t="s">
        <v>514</v>
      </c>
      <c r="CJ79" s="68" t="s">
        <v>514</v>
      </c>
      <c r="CK79" s="68">
        <v>45852</v>
      </c>
      <c r="CL79" s="185" t="s">
        <v>723</v>
      </c>
      <c r="CM79" s="67" t="s">
        <v>724</v>
      </c>
      <c r="CN79" s="67" t="s">
        <v>168</v>
      </c>
      <c r="CO79" s="68">
        <v>45778</v>
      </c>
      <c r="CP79" s="185" t="s">
        <v>721</v>
      </c>
      <c r="CQ79" s="67" t="s">
        <v>730</v>
      </c>
      <c r="CR79" s="67" t="s">
        <v>741</v>
      </c>
      <c r="CS79" s="69">
        <v>5983264.8600000003</v>
      </c>
      <c r="CT79" s="69"/>
      <c r="CU79" s="69"/>
      <c r="CV79" s="69">
        <v>1</v>
      </c>
      <c r="CW79" s="69">
        <v>84</v>
      </c>
      <c r="CX79" s="69">
        <v>0</v>
      </c>
      <c r="CY79" s="69">
        <v>0</v>
      </c>
      <c r="CZ79" s="69">
        <v>0</v>
      </c>
      <c r="DA79" s="69">
        <v>0</v>
      </c>
      <c r="DG79" t="str">
        <f t="shared" si="6"/>
        <v>DO</v>
      </c>
    </row>
    <row r="80" spans="1:111">
      <c r="A80" t="str">
        <f t="shared" si="5"/>
        <v>03DO</v>
      </c>
      <c r="B80" s="67" t="s">
        <v>2</v>
      </c>
      <c r="C80" s="67" t="s">
        <v>467</v>
      </c>
      <c r="D80" s="67" t="s">
        <v>468</v>
      </c>
      <c r="E80" s="68">
        <v>45057</v>
      </c>
      <c r="F80" s="185" t="s">
        <v>721</v>
      </c>
      <c r="G80" s="67" t="s">
        <v>728</v>
      </c>
      <c r="H80" s="69">
        <v>1</v>
      </c>
      <c r="I80" s="69">
        <v>1</v>
      </c>
      <c r="J80" s="69">
        <v>195</v>
      </c>
      <c r="K80" s="69">
        <v>345</v>
      </c>
      <c r="L80" s="69">
        <v>394</v>
      </c>
      <c r="M80" s="69">
        <v>-49</v>
      </c>
      <c r="N80" s="69">
        <v>49</v>
      </c>
      <c r="O80" s="69">
        <v>0</v>
      </c>
      <c r="P80" s="69">
        <v>147</v>
      </c>
      <c r="Q80" s="80">
        <v>3</v>
      </c>
      <c r="R80" s="80">
        <v>6987787</v>
      </c>
      <c r="S80" s="80">
        <v>100654</v>
      </c>
      <c r="T80" s="80">
        <v>6887133</v>
      </c>
      <c r="U80" s="80">
        <v>6987787</v>
      </c>
      <c r="V80" s="80">
        <v>7253303</v>
      </c>
      <c r="W80" s="80">
        <v>-185514</v>
      </c>
      <c r="X80" s="80">
        <v>0</v>
      </c>
      <c r="Y80" s="80">
        <v>-185514</v>
      </c>
      <c r="Z80" s="80">
        <v>7067789</v>
      </c>
      <c r="AA80" s="80">
        <v>7068223</v>
      </c>
      <c r="AB80" s="80">
        <v>435</v>
      </c>
      <c r="AC80" s="69">
        <v>0</v>
      </c>
      <c r="AD80" s="69">
        <v>104</v>
      </c>
      <c r="AE80" s="69">
        <v>0</v>
      </c>
      <c r="AF80" s="80">
        <v>3</v>
      </c>
      <c r="AG80" s="80">
        <v>0</v>
      </c>
      <c r="AH80" s="69">
        <v>0</v>
      </c>
      <c r="AI80" s="69">
        <v>0</v>
      </c>
      <c r="AJ80" s="80">
        <v>0</v>
      </c>
      <c r="AK80" s="80">
        <v>0</v>
      </c>
      <c r="AL80" s="69">
        <v>0</v>
      </c>
      <c r="AM80" s="69">
        <v>0</v>
      </c>
      <c r="AN80" s="80">
        <v>0</v>
      </c>
      <c r="AO80" s="80">
        <v>0</v>
      </c>
      <c r="AP80" s="69">
        <v>0</v>
      </c>
      <c r="AQ80" s="69">
        <v>0</v>
      </c>
      <c r="AR80" s="80">
        <v>0</v>
      </c>
      <c r="AS80" s="80">
        <v>0</v>
      </c>
      <c r="AT80" s="69">
        <v>0</v>
      </c>
      <c r="AU80" s="69">
        <v>0</v>
      </c>
      <c r="AV80" s="80">
        <v>0</v>
      </c>
      <c r="AW80" s="80">
        <v>0</v>
      </c>
      <c r="AX80" s="69">
        <v>0</v>
      </c>
      <c r="AY80" s="69">
        <v>0</v>
      </c>
      <c r="AZ80" s="80">
        <v>0</v>
      </c>
      <c r="BA80" s="80">
        <v>0</v>
      </c>
      <c r="BB80" s="69">
        <v>0</v>
      </c>
      <c r="BC80" s="69">
        <v>0</v>
      </c>
      <c r="BD80" s="80">
        <v>0</v>
      </c>
      <c r="BE80" s="80">
        <v>0</v>
      </c>
      <c r="BF80" s="69">
        <v>0</v>
      </c>
      <c r="BG80" s="69">
        <v>0</v>
      </c>
      <c r="BH80" s="80">
        <v>0</v>
      </c>
      <c r="BI80" s="80">
        <v>0</v>
      </c>
      <c r="BJ80" s="69">
        <v>0</v>
      </c>
      <c r="BK80" s="69">
        <v>82</v>
      </c>
      <c r="BL80" s="80">
        <v>0</v>
      </c>
      <c r="BM80" s="80">
        <v>0</v>
      </c>
      <c r="BN80" s="69">
        <v>0</v>
      </c>
      <c r="BO80" s="69">
        <v>0</v>
      </c>
      <c r="BP80" s="80">
        <v>0</v>
      </c>
      <c r="BQ80" s="80">
        <v>0</v>
      </c>
      <c r="BR80" s="69">
        <v>0</v>
      </c>
      <c r="BS80" s="69">
        <v>0</v>
      </c>
      <c r="BT80" s="80">
        <v>0</v>
      </c>
      <c r="BU80" s="80">
        <v>0</v>
      </c>
      <c r="BV80" s="69">
        <v>0</v>
      </c>
      <c r="BW80" s="69">
        <v>0</v>
      </c>
      <c r="BX80" s="80">
        <v>0</v>
      </c>
      <c r="BY80" s="80">
        <v>0</v>
      </c>
      <c r="BZ80" s="69">
        <v>0</v>
      </c>
      <c r="CA80" s="69">
        <v>82</v>
      </c>
      <c r="CB80" s="80">
        <v>3</v>
      </c>
      <c r="CC80" s="80">
        <v>0</v>
      </c>
      <c r="CD80" s="69">
        <v>0</v>
      </c>
      <c r="CE80" s="69" t="s">
        <v>589</v>
      </c>
      <c r="CF80" s="69" t="s">
        <v>590</v>
      </c>
      <c r="CG80" s="69" t="s">
        <v>514</v>
      </c>
      <c r="CH80" s="69" t="s">
        <v>514</v>
      </c>
      <c r="CI80" s="69" t="s">
        <v>514</v>
      </c>
      <c r="CJ80" s="68" t="s">
        <v>514</v>
      </c>
      <c r="CK80" s="68">
        <v>45932</v>
      </c>
      <c r="CL80" s="185" t="s">
        <v>727</v>
      </c>
      <c r="CM80" s="67" t="s">
        <v>724</v>
      </c>
      <c r="CN80" s="67" t="s">
        <v>168</v>
      </c>
      <c r="CO80" s="68">
        <v>45580</v>
      </c>
      <c r="CP80" s="185" t="s">
        <v>727</v>
      </c>
      <c r="CQ80" s="67" t="s">
        <v>730</v>
      </c>
      <c r="CR80" s="67" t="s">
        <v>741</v>
      </c>
      <c r="CS80" s="69">
        <v>10217706.9</v>
      </c>
      <c r="CT80" s="69"/>
      <c r="CU80" s="69"/>
      <c r="CV80" s="69">
        <v>3</v>
      </c>
      <c r="CW80" s="69">
        <v>43</v>
      </c>
      <c r="CX80" s="69">
        <v>0</v>
      </c>
      <c r="CY80" s="69">
        <v>0</v>
      </c>
      <c r="CZ80" s="69">
        <v>0</v>
      </c>
      <c r="DA80" s="69">
        <v>0</v>
      </c>
      <c r="DG80" t="str">
        <f t="shared" si="6"/>
        <v>DO</v>
      </c>
    </row>
    <row r="81" spans="1:111">
      <c r="A81" t="str">
        <f t="shared" si="5"/>
        <v>03DO</v>
      </c>
      <c r="B81" s="67" t="s">
        <v>2</v>
      </c>
      <c r="C81" s="67" t="s">
        <v>591</v>
      </c>
      <c r="D81" s="67" t="s">
        <v>747</v>
      </c>
      <c r="E81" s="68">
        <v>45701</v>
      </c>
      <c r="F81" s="185" t="s">
        <v>729</v>
      </c>
      <c r="G81" s="67" t="s">
        <v>730</v>
      </c>
      <c r="H81" s="69">
        <v>1</v>
      </c>
      <c r="I81" s="69">
        <v>0</v>
      </c>
      <c r="J81" s="69">
        <v>60</v>
      </c>
      <c r="K81" s="69">
        <v>65</v>
      </c>
      <c r="L81" s="69">
        <v>52</v>
      </c>
      <c r="M81" s="69">
        <v>13</v>
      </c>
      <c r="N81" s="69">
        <v>0</v>
      </c>
      <c r="O81" s="69">
        <v>0</v>
      </c>
      <c r="P81" s="69">
        <v>5</v>
      </c>
      <c r="Q81" s="80">
        <v>0</v>
      </c>
      <c r="R81" s="80">
        <v>112106</v>
      </c>
      <c r="S81" s="80">
        <v>8466</v>
      </c>
      <c r="T81" s="80">
        <v>103639</v>
      </c>
      <c r="U81" s="80">
        <v>112106</v>
      </c>
      <c r="V81" s="80">
        <v>103639</v>
      </c>
      <c r="W81" s="80">
        <v>0</v>
      </c>
      <c r="X81" s="80">
        <v>0</v>
      </c>
      <c r="Y81" s="80">
        <v>0</v>
      </c>
      <c r="Z81" s="80">
        <v>103639</v>
      </c>
      <c r="AA81" s="80">
        <v>103639</v>
      </c>
      <c r="AB81" s="80">
        <v>0</v>
      </c>
      <c r="AC81" s="69">
        <v>0</v>
      </c>
      <c r="AD81" s="69">
        <v>0</v>
      </c>
      <c r="AE81" s="69">
        <v>0</v>
      </c>
      <c r="AF81" s="80">
        <v>0</v>
      </c>
      <c r="AG81" s="80">
        <v>0</v>
      </c>
      <c r="AH81" s="69">
        <v>0</v>
      </c>
      <c r="AI81" s="69">
        <v>0</v>
      </c>
      <c r="AJ81" s="80">
        <v>0</v>
      </c>
      <c r="AK81" s="80">
        <v>0</v>
      </c>
      <c r="AL81" s="69">
        <v>0</v>
      </c>
      <c r="AM81" s="69">
        <v>0</v>
      </c>
      <c r="AN81" s="80">
        <v>0</v>
      </c>
      <c r="AO81" s="80">
        <v>0</v>
      </c>
      <c r="AP81" s="69">
        <v>0</v>
      </c>
      <c r="AQ81" s="69">
        <v>0</v>
      </c>
      <c r="AR81" s="80">
        <v>0</v>
      </c>
      <c r="AS81" s="80">
        <v>0</v>
      </c>
      <c r="AT81" s="69">
        <v>0</v>
      </c>
      <c r="AU81" s="69">
        <v>0</v>
      </c>
      <c r="AV81" s="80">
        <v>0</v>
      </c>
      <c r="AW81" s="80">
        <v>0</v>
      </c>
      <c r="AX81" s="69">
        <v>0</v>
      </c>
      <c r="AY81" s="69">
        <v>0</v>
      </c>
      <c r="AZ81" s="80">
        <v>0</v>
      </c>
      <c r="BA81" s="80">
        <v>0</v>
      </c>
      <c r="BB81" s="69">
        <v>0</v>
      </c>
      <c r="BC81" s="69">
        <v>0</v>
      </c>
      <c r="BD81" s="80">
        <v>0</v>
      </c>
      <c r="BE81" s="80">
        <v>0</v>
      </c>
      <c r="BF81" s="69">
        <v>0</v>
      </c>
      <c r="BG81" s="69">
        <v>0</v>
      </c>
      <c r="BH81" s="80">
        <v>0</v>
      </c>
      <c r="BI81" s="80">
        <v>0</v>
      </c>
      <c r="BJ81" s="69">
        <v>0</v>
      </c>
      <c r="BK81" s="69">
        <v>0</v>
      </c>
      <c r="BL81" s="80">
        <v>0</v>
      </c>
      <c r="BM81" s="80">
        <v>0</v>
      </c>
      <c r="BN81" s="69">
        <v>0</v>
      </c>
      <c r="BO81" s="69">
        <v>0</v>
      </c>
      <c r="BP81" s="80">
        <v>0</v>
      </c>
      <c r="BQ81" s="80">
        <v>0</v>
      </c>
      <c r="BR81" s="69">
        <v>0</v>
      </c>
      <c r="BS81" s="69">
        <v>0</v>
      </c>
      <c r="BT81" s="80">
        <v>0</v>
      </c>
      <c r="BU81" s="80">
        <v>0</v>
      </c>
      <c r="BV81" s="69">
        <v>0</v>
      </c>
      <c r="BW81" s="69">
        <v>0</v>
      </c>
      <c r="BX81" s="80">
        <v>0</v>
      </c>
      <c r="BY81" s="80">
        <v>0</v>
      </c>
      <c r="BZ81" s="69">
        <v>0</v>
      </c>
      <c r="CA81" s="69">
        <v>0</v>
      </c>
      <c r="CB81" s="80">
        <v>0</v>
      </c>
      <c r="CC81" s="80">
        <v>0</v>
      </c>
      <c r="CD81" s="69">
        <v>0</v>
      </c>
      <c r="CE81" s="69" t="s">
        <v>592</v>
      </c>
      <c r="CF81" s="69" t="s">
        <v>593</v>
      </c>
      <c r="CG81" s="69" t="s">
        <v>514</v>
      </c>
      <c r="CH81" s="69" t="s">
        <v>514</v>
      </c>
      <c r="CI81" s="69" t="s">
        <v>514</v>
      </c>
      <c r="CJ81" s="68" t="s">
        <v>514</v>
      </c>
      <c r="CK81" s="68">
        <v>45862</v>
      </c>
      <c r="CL81" s="185" t="s">
        <v>723</v>
      </c>
      <c r="CM81" s="67" t="s">
        <v>724</v>
      </c>
      <c r="CN81" s="67" t="s">
        <v>168</v>
      </c>
      <c r="CO81" s="68">
        <v>45820</v>
      </c>
      <c r="CP81" s="185" t="s">
        <v>721</v>
      </c>
      <c r="CQ81" s="67" t="s">
        <v>730</v>
      </c>
      <c r="CR81" s="67" t="s">
        <v>745</v>
      </c>
      <c r="CS81" s="69">
        <v>174993.22</v>
      </c>
      <c r="CT81" s="69"/>
      <c r="CU81" s="69"/>
      <c r="CV81" s="69">
        <v>0</v>
      </c>
      <c r="CW81" s="69">
        <v>5</v>
      </c>
      <c r="CX81" s="69">
        <v>0</v>
      </c>
      <c r="CY81" s="69">
        <v>0</v>
      </c>
      <c r="CZ81" s="69">
        <v>0</v>
      </c>
      <c r="DA81" s="69">
        <v>0</v>
      </c>
      <c r="DG81" t="str">
        <f t="shared" si="6"/>
        <v>DO</v>
      </c>
    </row>
    <row r="82" spans="1:111">
      <c r="A82" t="str">
        <f t="shared" si="5"/>
        <v>03DO</v>
      </c>
      <c r="B82" s="67" t="s">
        <v>2</v>
      </c>
      <c r="C82" s="67" t="s">
        <v>492</v>
      </c>
      <c r="D82" s="67" t="s">
        <v>493</v>
      </c>
      <c r="E82" s="68">
        <v>45393</v>
      </c>
      <c r="F82" s="185" t="s">
        <v>721</v>
      </c>
      <c r="G82" s="67" t="s">
        <v>725</v>
      </c>
      <c r="H82" s="69">
        <v>1</v>
      </c>
      <c r="I82" s="69">
        <v>0</v>
      </c>
      <c r="J82" s="69">
        <v>90</v>
      </c>
      <c r="K82" s="69">
        <v>143</v>
      </c>
      <c r="L82" s="69">
        <v>142</v>
      </c>
      <c r="M82" s="69">
        <v>1</v>
      </c>
      <c r="N82" s="69">
        <v>0</v>
      </c>
      <c r="O82" s="69">
        <v>0</v>
      </c>
      <c r="P82" s="69">
        <v>53</v>
      </c>
      <c r="Q82" s="80">
        <v>0</v>
      </c>
      <c r="R82" s="80">
        <v>485265</v>
      </c>
      <c r="S82" s="80">
        <v>30756</v>
      </c>
      <c r="T82" s="80">
        <v>454509</v>
      </c>
      <c r="U82" s="80">
        <v>485265</v>
      </c>
      <c r="V82" s="80">
        <v>487819</v>
      </c>
      <c r="W82" s="80">
        <v>0</v>
      </c>
      <c r="X82" s="80">
        <v>0</v>
      </c>
      <c r="Y82" s="80">
        <v>0</v>
      </c>
      <c r="Z82" s="80">
        <v>487819</v>
      </c>
      <c r="AA82" s="80">
        <v>487819</v>
      </c>
      <c r="AB82" s="80">
        <v>0</v>
      </c>
      <c r="AC82" s="69">
        <v>0</v>
      </c>
      <c r="AD82" s="69">
        <v>34</v>
      </c>
      <c r="AE82" s="69">
        <v>0</v>
      </c>
      <c r="AF82" s="80">
        <v>0</v>
      </c>
      <c r="AG82" s="80">
        <v>0</v>
      </c>
      <c r="AH82" s="69">
        <v>0</v>
      </c>
      <c r="AI82" s="69">
        <v>0</v>
      </c>
      <c r="AJ82" s="80">
        <v>0</v>
      </c>
      <c r="AK82" s="80">
        <v>0</v>
      </c>
      <c r="AL82" s="69">
        <v>0</v>
      </c>
      <c r="AM82" s="69">
        <v>0</v>
      </c>
      <c r="AN82" s="80">
        <v>0</v>
      </c>
      <c r="AO82" s="80">
        <v>0</v>
      </c>
      <c r="AP82" s="69">
        <v>0</v>
      </c>
      <c r="AQ82" s="69">
        <v>0</v>
      </c>
      <c r="AR82" s="80">
        <v>0</v>
      </c>
      <c r="AS82" s="80">
        <v>0</v>
      </c>
      <c r="AT82" s="69">
        <v>0</v>
      </c>
      <c r="AU82" s="69">
        <v>0</v>
      </c>
      <c r="AV82" s="80">
        <v>0</v>
      </c>
      <c r="AW82" s="80">
        <v>0</v>
      </c>
      <c r="AX82" s="69">
        <v>0</v>
      </c>
      <c r="AY82" s="69">
        <v>0</v>
      </c>
      <c r="AZ82" s="80">
        <v>0</v>
      </c>
      <c r="BA82" s="80">
        <v>0</v>
      </c>
      <c r="BB82" s="69">
        <v>0</v>
      </c>
      <c r="BC82" s="69">
        <v>0</v>
      </c>
      <c r="BD82" s="80">
        <v>0</v>
      </c>
      <c r="BE82" s="80">
        <v>0</v>
      </c>
      <c r="BF82" s="69">
        <v>0</v>
      </c>
      <c r="BG82" s="69">
        <v>0</v>
      </c>
      <c r="BH82" s="80">
        <v>0</v>
      </c>
      <c r="BI82" s="80">
        <v>0</v>
      </c>
      <c r="BJ82" s="69">
        <v>0</v>
      </c>
      <c r="BK82" s="69">
        <v>16</v>
      </c>
      <c r="BL82" s="80">
        <v>0</v>
      </c>
      <c r="BM82" s="80">
        <v>0</v>
      </c>
      <c r="BN82" s="69">
        <v>0</v>
      </c>
      <c r="BO82" s="69">
        <v>0</v>
      </c>
      <c r="BP82" s="80">
        <v>0</v>
      </c>
      <c r="BQ82" s="80">
        <v>0</v>
      </c>
      <c r="BR82" s="69">
        <v>0</v>
      </c>
      <c r="BS82" s="69">
        <v>0</v>
      </c>
      <c r="BT82" s="80">
        <v>0</v>
      </c>
      <c r="BU82" s="80">
        <v>0</v>
      </c>
      <c r="BV82" s="69">
        <v>0</v>
      </c>
      <c r="BW82" s="69">
        <v>0</v>
      </c>
      <c r="BX82" s="80">
        <v>0</v>
      </c>
      <c r="BY82" s="80">
        <v>0</v>
      </c>
      <c r="BZ82" s="69">
        <v>0</v>
      </c>
      <c r="CA82" s="69">
        <v>16</v>
      </c>
      <c r="CB82" s="80">
        <v>0</v>
      </c>
      <c r="CC82" s="80">
        <v>0</v>
      </c>
      <c r="CD82" s="69">
        <v>0</v>
      </c>
      <c r="CE82" s="69" t="s">
        <v>594</v>
      </c>
      <c r="CF82" s="69" t="s">
        <v>595</v>
      </c>
      <c r="CG82" s="69" t="s">
        <v>514</v>
      </c>
      <c r="CH82" s="69" t="s">
        <v>514</v>
      </c>
      <c r="CI82" s="69" t="s">
        <v>514</v>
      </c>
      <c r="CJ82" s="68" t="s">
        <v>514</v>
      </c>
      <c r="CK82" s="68">
        <v>45875</v>
      </c>
      <c r="CL82" s="185" t="s">
        <v>723</v>
      </c>
      <c r="CM82" s="67" t="s">
        <v>724</v>
      </c>
      <c r="CN82" s="67" t="s">
        <v>168</v>
      </c>
      <c r="CO82" s="68">
        <v>45692</v>
      </c>
      <c r="CP82" s="185" t="s">
        <v>729</v>
      </c>
      <c r="CQ82" s="67" t="s">
        <v>730</v>
      </c>
      <c r="CR82" s="67" t="s">
        <v>744</v>
      </c>
      <c r="CS82" s="69">
        <v>555113.46</v>
      </c>
      <c r="CT82" s="69"/>
      <c r="CU82" s="69"/>
      <c r="CV82" s="69">
        <v>0</v>
      </c>
      <c r="CW82" s="69">
        <v>19</v>
      </c>
      <c r="CX82" s="69">
        <v>0</v>
      </c>
      <c r="CY82" s="69">
        <v>0</v>
      </c>
      <c r="CZ82" s="69">
        <v>0</v>
      </c>
      <c r="DA82" s="69">
        <v>0</v>
      </c>
      <c r="DG82" t="str">
        <f t="shared" si="6"/>
        <v>DO</v>
      </c>
    </row>
    <row r="83" spans="1:111">
      <c r="A83" t="str">
        <f t="shared" si="5"/>
        <v>03DO</v>
      </c>
      <c r="B83" s="67" t="s">
        <v>2</v>
      </c>
      <c r="C83" s="67" t="s">
        <v>494</v>
      </c>
      <c r="D83" s="67" t="s">
        <v>495</v>
      </c>
      <c r="E83" s="68">
        <v>45589</v>
      </c>
      <c r="F83" s="185" t="s">
        <v>727</v>
      </c>
      <c r="G83" s="67" t="s">
        <v>730</v>
      </c>
      <c r="H83" s="69">
        <v>1</v>
      </c>
      <c r="I83" s="69">
        <v>0</v>
      </c>
      <c r="J83" s="69">
        <v>120</v>
      </c>
      <c r="K83" s="69">
        <v>159</v>
      </c>
      <c r="L83" s="69">
        <v>153</v>
      </c>
      <c r="M83" s="69">
        <v>6</v>
      </c>
      <c r="N83" s="69">
        <v>0</v>
      </c>
      <c r="O83" s="69">
        <v>0</v>
      </c>
      <c r="P83" s="69">
        <v>39</v>
      </c>
      <c r="Q83" s="80">
        <v>0</v>
      </c>
      <c r="R83" s="80">
        <v>328567</v>
      </c>
      <c r="S83" s="80">
        <v>17193</v>
      </c>
      <c r="T83" s="80">
        <v>311374</v>
      </c>
      <c r="U83" s="80">
        <v>328567</v>
      </c>
      <c r="V83" s="80">
        <v>291720</v>
      </c>
      <c r="W83" s="80">
        <v>0</v>
      </c>
      <c r="X83" s="80">
        <v>0</v>
      </c>
      <c r="Y83" s="80">
        <v>0</v>
      </c>
      <c r="Z83" s="80">
        <v>291720</v>
      </c>
      <c r="AA83" s="80">
        <v>291720</v>
      </c>
      <c r="AB83" s="80">
        <v>0</v>
      </c>
      <c r="AC83" s="69">
        <v>0</v>
      </c>
      <c r="AD83" s="69">
        <v>0</v>
      </c>
      <c r="AE83" s="69">
        <v>0</v>
      </c>
      <c r="AF83" s="80">
        <v>0</v>
      </c>
      <c r="AG83" s="80">
        <v>0</v>
      </c>
      <c r="AH83" s="69">
        <v>0</v>
      </c>
      <c r="AI83" s="69">
        <v>0</v>
      </c>
      <c r="AJ83" s="80">
        <v>0</v>
      </c>
      <c r="AK83" s="80">
        <v>0</v>
      </c>
      <c r="AL83" s="69">
        <v>0</v>
      </c>
      <c r="AM83" s="69">
        <v>0</v>
      </c>
      <c r="AN83" s="80">
        <v>0</v>
      </c>
      <c r="AO83" s="80">
        <v>0</v>
      </c>
      <c r="AP83" s="69">
        <v>0</v>
      </c>
      <c r="AQ83" s="69">
        <v>0</v>
      </c>
      <c r="AR83" s="80">
        <v>0</v>
      </c>
      <c r="AS83" s="80">
        <v>0</v>
      </c>
      <c r="AT83" s="69">
        <v>0</v>
      </c>
      <c r="AU83" s="69">
        <v>0</v>
      </c>
      <c r="AV83" s="80">
        <v>0</v>
      </c>
      <c r="AW83" s="80">
        <v>0</v>
      </c>
      <c r="AX83" s="69">
        <v>0</v>
      </c>
      <c r="AY83" s="69">
        <v>30</v>
      </c>
      <c r="AZ83" s="80">
        <v>0</v>
      </c>
      <c r="BA83" s="80">
        <v>0</v>
      </c>
      <c r="BB83" s="69">
        <v>0</v>
      </c>
      <c r="BC83" s="69">
        <v>0</v>
      </c>
      <c r="BD83" s="80">
        <v>0</v>
      </c>
      <c r="BE83" s="80">
        <v>0</v>
      </c>
      <c r="BF83" s="69">
        <v>0</v>
      </c>
      <c r="BG83" s="69">
        <v>0</v>
      </c>
      <c r="BH83" s="80">
        <v>0</v>
      </c>
      <c r="BI83" s="80">
        <v>0</v>
      </c>
      <c r="BJ83" s="69">
        <v>0</v>
      </c>
      <c r="BK83" s="69">
        <v>0</v>
      </c>
      <c r="BL83" s="80">
        <v>0</v>
      </c>
      <c r="BM83" s="80">
        <v>0</v>
      </c>
      <c r="BN83" s="69">
        <v>0</v>
      </c>
      <c r="BO83" s="69">
        <v>0</v>
      </c>
      <c r="BP83" s="80">
        <v>0</v>
      </c>
      <c r="BQ83" s="80">
        <v>0</v>
      </c>
      <c r="BR83" s="69">
        <v>0</v>
      </c>
      <c r="BS83" s="69">
        <v>0</v>
      </c>
      <c r="BT83" s="80">
        <v>0</v>
      </c>
      <c r="BU83" s="80">
        <v>0</v>
      </c>
      <c r="BV83" s="69">
        <v>0</v>
      </c>
      <c r="BW83" s="69">
        <v>0</v>
      </c>
      <c r="BX83" s="80">
        <v>0</v>
      </c>
      <c r="BY83" s="80">
        <v>0</v>
      </c>
      <c r="BZ83" s="69">
        <v>0</v>
      </c>
      <c r="CA83" s="69">
        <v>30</v>
      </c>
      <c r="CB83" s="80">
        <v>0</v>
      </c>
      <c r="CC83" s="80">
        <v>0</v>
      </c>
      <c r="CD83" s="69">
        <v>0</v>
      </c>
      <c r="CE83" s="69" t="s">
        <v>535</v>
      </c>
      <c r="CF83" s="69" t="s">
        <v>536</v>
      </c>
      <c r="CG83" s="69" t="s">
        <v>514</v>
      </c>
      <c r="CH83" s="69" t="s">
        <v>514</v>
      </c>
      <c r="CI83" s="69" t="s">
        <v>514</v>
      </c>
      <c r="CJ83" s="68" t="s">
        <v>514</v>
      </c>
      <c r="CK83" s="68">
        <v>45994</v>
      </c>
      <c r="CL83" s="185" t="s">
        <v>727</v>
      </c>
      <c r="CM83" s="67" t="s">
        <v>724</v>
      </c>
      <c r="CN83" s="67" t="s">
        <v>168</v>
      </c>
      <c r="CO83" s="68">
        <v>45939</v>
      </c>
      <c r="CP83" s="185" t="s">
        <v>727</v>
      </c>
      <c r="CQ83" s="67" t="s">
        <v>724</v>
      </c>
      <c r="CR83" s="67" t="s">
        <v>743</v>
      </c>
      <c r="CS83" s="69">
        <v>364798.17</v>
      </c>
      <c r="CT83" s="69"/>
      <c r="CU83" s="69"/>
      <c r="CV83" s="69">
        <v>0</v>
      </c>
      <c r="CW83" s="69">
        <v>9</v>
      </c>
      <c r="CX83" s="69">
        <v>0</v>
      </c>
      <c r="CY83" s="69">
        <v>0</v>
      </c>
      <c r="CZ83" s="69">
        <v>0</v>
      </c>
      <c r="DA83" s="69">
        <v>0</v>
      </c>
      <c r="DG83" t="str">
        <f t="shared" si="6"/>
        <v>DO</v>
      </c>
    </row>
    <row r="84" spans="1:111">
      <c r="A84" t="str">
        <f t="shared" si="5"/>
        <v>03DO</v>
      </c>
      <c r="B84" s="67" t="s">
        <v>2</v>
      </c>
      <c r="C84" s="67" t="s">
        <v>596</v>
      </c>
      <c r="D84" s="67" t="s">
        <v>748</v>
      </c>
      <c r="E84" s="68">
        <v>45729</v>
      </c>
      <c r="F84" s="185" t="s">
        <v>729</v>
      </c>
      <c r="G84" s="67" t="s">
        <v>730</v>
      </c>
      <c r="H84" s="69">
        <v>1</v>
      </c>
      <c r="I84" s="69">
        <v>0</v>
      </c>
      <c r="J84" s="69">
        <v>90</v>
      </c>
      <c r="K84" s="69">
        <v>112</v>
      </c>
      <c r="L84" s="69">
        <v>86</v>
      </c>
      <c r="M84" s="69">
        <v>26</v>
      </c>
      <c r="N84" s="69">
        <v>0</v>
      </c>
      <c r="O84" s="69">
        <v>0</v>
      </c>
      <c r="P84" s="69">
        <v>22</v>
      </c>
      <c r="Q84" s="80">
        <v>0</v>
      </c>
      <c r="R84" s="80">
        <v>169075</v>
      </c>
      <c r="S84" s="80">
        <v>11395</v>
      </c>
      <c r="T84" s="80">
        <v>157679</v>
      </c>
      <c r="U84" s="80">
        <v>169075</v>
      </c>
      <c r="V84" s="80">
        <v>154095</v>
      </c>
      <c r="W84" s="80">
        <v>0</v>
      </c>
      <c r="X84" s="80">
        <v>0</v>
      </c>
      <c r="Y84" s="80">
        <v>0</v>
      </c>
      <c r="Z84" s="80">
        <v>154095</v>
      </c>
      <c r="AA84" s="80">
        <v>154095</v>
      </c>
      <c r="AB84" s="80">
        <v>0</v>
      </c>
      <c r="AC84" s="69">
        <v>0</v>
      </c>
      <c r="AD84" s="69">
        <v>18</v>
      </c>
      <c r="AE84" s="69">
        <v>0</v>
      </c>
      <c r="AF84" s="80">
        <v>0</v>
      </c>
      <c r="AG84" s="80">
        <v>0</v>
      </c>
      <c r="AH84" s="69">
        <v>0</v>
      </c>
      <c r="AI84" s="69">
        <v>0</v>
      </c>
      <c r="AJ84" s="80">
        <v>0</v>
      </c>
      <c r="AK84" s="80">
        <v>0</v>
      </c>
      <c r="AL84" s="69">
        <v>0</v>
      </c>
      <c r="AM84" s="69">
        <v>0</v>
      </c>
      <c r="AN84" s="80">
        <v>0</v>
      </c>
      <c r="AO84" s="80">
        <v>0</v>
      </c>
      <c r="AP84" s="69">
        <v>0</v>
      </c>
      <c r="AQ84" s="69">
        <v>0</v>
      </c>
      <c r="AR84" s="80">
        <v>0</v>
      </c>
      <c r="AS84" s="80">
        <v>0</v>
      </c>
      <c r="AT84" s="69">
        <v>0</v>
      </c>
      <c r="AU84" s="69">
        <v>0</v>
      </c>
      <c r="AV84" s="80">
        <v>0</v>
      </c>
      <c r="AW84" s="80">
        <v>0</v>
      </c>
      <c r="AX84" s="69">
        <v>0</v>
      </c>
      <c r="AY84" s="69">
        <v>0</v>
      </c>
      <c r="AZ84" s="80">
        <v>0</v>
      </c>
      <c r="BA84" s="80">
        <v>0</v>
      </c>
      <c r="BB84" s="69">
        <v>0</v>
      </c>
      <c r="BC84" s="69">
        <v>0</v>
      </c>
      <c r="BD84" s="80">
        <v>0</v>
      </c>
      <c r="BE84" s="80">
        <v>0</v>
      </c>
      <c r="BF84" s="69">
        <v>0</v>
      </c>
      <c r="BG84" s="69">
        <v>0</v>
      </c>
      <c r="BH84" s="80">
        <v>0</v>
      </c>
      <c r="BI84" s="80">
        <v>0</v>
      </c>
      <c r="BJ84" s="69">
        <v>0</v>
      </c>
      <c r="BK84" s="69">
        <v>0</v>
      </c>
      <c r="BL84" s="80">
        <v>0</v>
      </c>
      <c r="BM84" s="80">
        <v>0</v>
      </c>
      <c r="BN84" s="69">
        <v>0</v>
      </c>
      <c r="BO84" s="69">
        <v>0</v>
      </c>
      <c r="BP84" s="80">
        <v>0</v>
      </c>
      <c r="BQ84" s="80">
        <v>0</v>
      </c>
      <c r="BR84" s="69">
        <v>0</v>
      </c>
      <c r="BS84" s="69">
        <v>0</v>
      </c>
      <c r="BT84" s="80">
        <v>0</v>
      </c>
      <c r="BU84" s="80">
        <v>0</v>
      </c>
      <c r="BV84" s="69">
        <v>0</v>
      </c>
      <c r="BW84" s="69">
        <v>0</v>
      </c>
      <c r="BX84" s="80">
        <v>0</v>
      </c>
      <c r="BY84" s="80">
        <v>0</v>
      </c>
      <c r="BZ84" s="69">
        <v>0</v>
      </c>
      <c r="CA84" s="69">
        <v>0</v>
      </c>
      <c r="CB84" s="80">
        <v>0</v>
      </c>
      <c r="CC84" s="80">
        <v>0</v>
      </c>
      <c r="CD84" s="69">
        <v>0</v>
      </c>
      <c r="CE84" s="69" t="s">
        <v>597</v>
      </c>
      <c r="CF84" s="69" t="s">
        <v>598</v>
      </c>
      <c r="CG84" s="69" t="s">
        <v>514</v>
      </c>
      <c r="CH84" s="69" t="s">
        <v>514</v>
      </c>
      <c r="CI84" s="69" t="s">
        <v>514</v>
      </c>
      <c r="CJ84" s="68" t="s">
        <v>514</v>
      </c>
      <c r="CK84" s="68">
        <v>45959</v>
      </c>
      <c r="CL84" s="185" t="s">
        <v>727</v>
      </c>
      <c r="CM84" s="67" t="s">
        <v>724</v>
      </c>
      <c r="CN84" s="67" t="s">
        <v>168</v>
      </c>
      <c r="CO84" s="68">
        <v>45890</v>
      </c>
      <c r="CP84" s="185" t="s">
        <v>723</v>
      </c>
      <c r="CQ84" s="67" t="s">
        <v>724</v>
      </c>
      <c r="CR84" s="67" t="s">
        <v>743</v>
      </c>
      <c r="CS84" s="69">
        <v>240133.12</v>
      </c>
      <c r="CT84" s="69"/>
      <c r="CU84" s="69"/>
      <c r="CV84" s="69">
        <v>0</v>
      </c>
      <c r="CW84" s="69">
        <v>4</v>
      </c>
      <c r="CX84" s="69">
        <v>0</v>
      </c>
      <c r="CY84" s="69">
        <v>0</v>
      </c>
      <c r="CZ84" s="69">
        <v>0</v>
      </c>
      <c r="DA84" s="69">
        <v>0</v>
      </c>
      <c r="DG84" t="str">
        <f t="shared" si="6"/>
        <v>DO</v>
      </c>
    </row>
    <row r="85" spans="1:111">
      <c r="A85" t="str">
        <f t="shared" si="5"/>
        <v>03DO</v>
      </c>
      <c r="B85" s="67" t="s">
        <v>2</v>
      </c>
      <c r="C85" s="67" t="s">
        <v>599</v>
      </c>
      <c r="D85" s="67" t="s">
        <v>749</v>
      </c>
      <c r="E85" s="68">
        <v>45484</v>
      </c>
      <c r="F85" s="185" t="s">
        <v>723</v>
      </c>
      <c r="G85" s="67" t="s">
        <v>730</v>
      </c>
      <c r="H85" s="69">
        <v>1</v>
      </c>
      <c r="I85" s="69">
        <v>0</v>
      </c>
      <c r="J85" s="69">
        <v>225</v>
      </c>
      <c r="K85" s="69">
        <v>303</v>
      </c>
      <c r="L85" s="69">
        <v>223</v>
      </c>
      <c r="M85" s="69">
        <v>80</v>
      </c>
      <c r="N85" s="69">
        <v>0</v>
      </c>
      <c r="O85" s="69">
        <v>0</v>
      </c>
      <c r="P85" s="69">
        <v>78</v>
      </c>
      <c r="Q85" s="80">
        <v>0</v>
      </c>
      <c r="R85" s="80">
        <v>1112248</v>
      </c>
      <c r="S85" s="80">
        <v>50000</v>
      </c>
      <c r="T85" s="80">
        <v>1062248</v>
      </c>
      <c r="U85" s="80">
        <v>1112248</v>
      </c>
      <c r="V85" s="80">
        <v>1077908</v>
      </c>
      <c r="W85" s="80">
        <v>0</v>
      </c>
      <c r="X85" s="80">
        <v>0</v>
      </c>
      <c r="Y85" s="80">
        <v>0</v>
      </c>
      <c r="Z85" s="80">
        <v>1077908</v>
      </c>
      <c r="AA85" s="80">
        <v>1077908</v>
      </c>
      <c r="AB85" s="80">
        <v>0</v>
      </c>
      <c r="AC85" s="69">
        <v>0</v>
      </c>
      <c r="AD85" s="69">
        <v>44</v>
      </c>
      <c r="AE85" s="69">
        <v>0</v>
      </c>
      <c r="AF85" s="80">
        <v>0</v>
      </c>
      <c r="AG85" s="80">
        <v>0</v>
      </c>
      <c r="AH85" s="69">
        <v>0</v>
      </c>
      <c r="AI85" s="69">
        <v>0</v>
      </c>
      <c r="AJ85" s="80">
        <v>0</v>
      </c>
      <c r="AK85" s="80">
        <v>0</v>
      </c>
      <c r="AL85" s="69">
        <v>0</v>
      </c>
      <c r="AM85" s="69">
        <v>0</v>
      </c>
      <c r="AN85" s="80">
        <v>0</v>
      </c>
      <c r="AO85" s="80">
        <v>0</v>
      </c>
      <c r="AP85" s="69">
        <v>0</v>
      </c>
      <c r="AQ85" s="69">
        <v>0</v>
      </c>
      <c r="AR85" s="80">
        <v>0</v>
      </c>
      <c r="AS85" s="80">
        <v>0</v>
      </c>
      <c r="AT85" s="69">
        <v>0</v>
      </c>
      <c r="AU85" s="69">
        <v>0</v>
      </c>
      <c r="AV85" s="80">
        <v>0</v>
      </c>
      <c r="AW85" s="80">
        <v>0</v>
      </c>
      <c r="AX85" s="69">
        <v>0</v>
      </c>
      <c r="AY85" s="69">
        <v>0</v>
      </c>
      <c r="AZ85" s="80">
        <v>0</v>
      </c>
      <c r="BA85" s="80">
        <v>0</v>
      </c>
      <c r="BB85" s="69">
        <v>0</v>
      </c>
      <c r="BC85" s="69">
        <v>0</v>
      </c>
      <c r="BD85" s="80">
        <v>0</v>
      </c>
      <c r="BE85" s="80">
        <v>0</v>
      </c>
      <c r="BF85" s="69">
        <v>0</v>
      </c>
      <c r="BG85" s="69">
        <v>0</v>
      </c>
      <c r="BH85" s="80">
        <v>0</v>
      </c>
      <c r="BI85" s="80">
        <v>0</v>
      </c>
      <c r="BJ85" s="69">
        <v>0</v>
      </c>
      <c r="BK85" s="69">
        <v>0</v>
      </c>
      <c r="BL85" s="80">
        <v>0</v>
      </c>
      <c r="BM85" s="80">
        <v>0</v>
      </c>
      <c r="BN85" s="69">
        <v>0</v>
      </c>
      <c r="BO85" s="69">
        <v>0</v>
      </c>
      <c r="BP85" s="80">
        <v>0</v>
      </c>
      <c r="BQ85" s="80">
        <v>0</v>
      </c>
      <c r="BR85" s="69">
        <v>0</v>
      </c>
      <c r="BS85" s="69">
        <v>0</v>
      </c>
      <c r="BT85" s="80">
        <v>0</v>
      </c>
      <c r="BU85" s="80">
        <v>0</v>
      </c>
      <c r="BV85" s="69">
        <v>0</v>
      </c>
      <c r="BW85" s="69">
        <v>0</v>
      </c>
      <c r="BX85" s="80">
        <v>0</v>
      </c>
      <c r="BY85" s="80">
        <v>0</v>
      </c>
      <c r="BZ85" s="69">
        <v>0</v>
      </c>
      <c r="CA85" s="69">
        <v>0</v>
      </c>
      <c r="CB85" s="80">
        <v>0</v>
      </c>
      <c r="CC85" s="80">
        <v>0</v>
      </c>
      <c r="CD85" s="69">
        <v>0</v>
      </c>
      <c r="CE85" s="69" t="s">
        <v>592</v>
      </c>
      <c r="CF85" s="69" t="s">
        <v>593</v>
      </c>
      <c r="CG85" s="69" t="s">
        <v>514</v>
      </c>
      <c r="CH85" s="69" t="s">
        <v>514</v>
      </c>
      <c r="CI85" s="69" t="s">
        <v>514</v>
      </c>
      <c r="CJ85" s="68" t="s">
        <v>514</v>
      </c>
      <c r="CK85" s="68">
        <v>45852</v>
      </c>
      <c r="CL85" s="185" t="s">
        <v>723</v>
      </c>
      <c r="CM85" s="67" t="s">
        <v>724</v>
      </c>
      <c r="CN85" s="67" t="s">
        <v>168</v>
      </c>
      <c r="CO85" s="68">
        <v>45799</v>
      </c>
      <c r="CP85" s="185" t="s">
        <v>721</v>
      </c>
      <c r="CQ85" s="67" t="s">
        <v>730</v>
      </c>
      <c r="CR85" s="67" t="s">
        <v>743</v>
      </c>
      <c r="CS85" s="69">
        <v>1273505.1499999999</v>
      </c>
      <c r="CT85" s="69"/>
      <c r="CU85" s="69"/>
      <c r="CV85" s="69">
        <v>0</v>
      </c>
      <c r="CW85" s="69">
        <v>34</v>
      </c>
      <c r="CX85" s="69">
        <v>0</v>
      </c>
      <c r="CY85" s="69">
        <v>0</v>
      </c>
      <c r="CZ85" s="69">
        <v>0</v>
      </c>
      <c r="DA85" s="69">
        <v>0</v>
      </c>
      <c r="DG85" t="str">
        <f t="shared" si="6"/>
        <v>DO</v>
      </c>
    </row>
    <row r="86" spans="1:111">
      <c r="A86" t="str">
        <f t="shared" si="5"/>
        <v>03DO</v>
      </c>
      <c r="B86" s="67" t="s">
        <v>2</v>
      </c>
      <c r="C86" s="67" t="s">
        <v>264</v>
      </c>
      <c r="D86" s="67" t="s">
        <v>265</v>
      </c>
      <c r="E86" s="68">
        <v>45456</v>
      </c>
      <c r="F86" s="185" t="s">
        <v>721</v>
      </c>
      <c r="G86" s="67" t="s">
        <v>725</v>
      </c>
      <c r="H86" s="69">
        <v>2</v>
      </c>
      <c r="I86" s="69">
        <v>1</v>
      </c>
      <c r="J86" s="69">
        <v>175</v>
      </c>
      <c r="K86" s="69">
        <v>283</v>
      </c>
      <c r="L86" s="69">
        <v>282</v>
      </c>
      <c r="M86" s="69">
        <v>1</v>
      </c>
      <c r="N86" s="69">
        <v>0</v>
      </c>
      <c r="O86" s="69">
        <v>0</v>
      </c>
      <c r="P86" s="69">
        <v>103</v>
      </c>
      <c r="Q86" s="80">
        <v>5</v>
      </c>
      <c r="R86" s="80">
        <v>2342678</v>
      </c>
      <c r="S86" s="80">
        <v>50000</v>
      </c>
      <c r="T86" s="80">
        <v>2292678</v>
      </c>
      <c r="U86" s="80">
        <v>2369603</v>
      </c>
      <c r="V86" s="80">
        <v>2340433</v>
      </c>
      <c r="W86" s="80">
        <v>0</v>
      </c>
      <c r="X86" s="80">
        <v>0</v>
      </c>
      <c r="Y86" s="80">
        <v>0</v>
      </c>
      <c r="Z86" s="80">
        <v>2340433</v>
      </c>
      <c r="AA86" s="80">
        <v>2340369</v>
      </c>
      <c r="AB86" s="80">
        <v>-64</v>
      </c>
      <c r="AC86" s="69">
        <v>26925</v>
      </c>
      <c r="AD86" s="69">
        <v>78</v>
      </c>
      <c r="AE86" s="69">
        <v>0</v>
      </c>
      <c r="AF86" s="80">
        <v>0</v>
      </c>
      <c r="AG86" s="80">
        <v>0</v>
      </c>
      <c r="AH86" s="69">
        <v>0</v>
      </c>
      <c r="AI86" s="69">
        <v>0</v>
      </c>
      <c r="AJ86" s="80">
        <v>5</v>
      </c>
      <c r="AK86" s="80">
        <v>26925</v>
      </c>
      <c r="AL86" s="69">
        <v>0</v>
      </c>
      <c r="AM86" s="69">
        <v>0</v>
      </c>
      <c r="AN86" s="80">
        <v>0</v>
      </c>
      <c r="AO86" s="80">
        <v>0</v>
      </c>
      <c r="AP86" s="69">
        <v>0</v>
      </c>
      <c r="AQ86" s="69">
        <v>0</v>
      </c>
      <c r="AR86" s="80">
        <v>0</v>
      </c>
      <c r="AS86" s="80">
        <v>0</v>
      </c>
      <c r="AT86" s="69">
        <v>0</v>
      </c>
      <c r="AU86" s="69">
        <v>0</v>
      </c>
      <c r="AV86" s="80">
        <v>0</v>
      </c>
      <c r="AW86" s="80">
        <v>0</v>
      </c>
      <c r="AX86" s="69">
        <v>0</v>
      </c>
      <c r="AY86" s="69">
        <v>0</v>
      </c>
      <c r="AZ86" s="80">
        <v>0</v>
      </c>
      <c r="BA86" s="80">
        <v>0</v>
      </c>
      <c r="BB86" s="69">
        <v>0</v>
      </c>
      <c r="BC86" s="69">
        <v>0</v>
      </c>
      <c r="BD86" s="80">
        <v>0</v>
      </c>
      <c r="BE86" s="80">
        <v>0</v>
      </c>
      <c r="BF86" s="69">
        <v>0</v>
      </c>
      <c r="BG86" s="69">
        <v>0</v>
      </c>
      <c r="BH86" s="80">
        <v>0</v>
      </c>
      <c r="BI86" s="80">
        <v>0</v>
      </c>
      <c r="BJ86" s="69">
        <v>0</v>
      </c>
      <c r="BK86" s="69">
        <v>0</v>
      </c>
      <c r="BL86" s="80">
        <v>0</v>
      </c>
      <c r="BM86" s="80">
        <v>0</v>
      </c>
      <c r="BN86" s="69">
        <v>0</v>
      </c>
      <c r="BO86" s="69">
        <v>0</v>
      </c>
      <c r="BP86" s="80">
        <v>0</v>
      </c>
      <c r="BQ86" s="80">
        <v>0</v>
      </c>
      <c r="BR86" s="69">
        <v>0</v>
      </c>
      <c r="BS86" s="69">
        <v>0</v>
      </c>
      <c r="BT86" s="80">
        <v>0</v>
      </c>
      <c r="BU86" s="80">
        <v>0</v>
      </c>
      <c r="BV86" s="69">
        <v>0</v>
      </c>
      <c r="BW86" s="69">
        <v>0</v>
      </c>
      <c r="BX86" s="80">
        <v>0</v>
      </c>
      <c r="BY86" s="80">
        <v>0</v>
      </c>
      <c r="BZ86" s="69">
        <v>0</v>
      </c>
      <c r="CA86" s="69">
        <v>0</v>
      </c>
      <c r="CB86" s="80">
        <v>5</v>
      </c>
      <c r="CC86" s="80">
        <v>26925</v>
      </c>
      <c r="CD86" s="69">
        <v>0</v>
      </c>
      <c r="CE86" s="69" t="s">
        <v>532</v>
      </c>
      <c r="CF86" s="69" t="s">
        <v>533</v>
      </c>
      <c r="CG86" s="69" t="s">
        <v>514</v>
      </c>
      <c r="CH86" s="69" t="s">
        <v>514</v>
      </c>
      <c r="CI86" s="69" t="s">
        <v>514</v>
      </c>
      <c r="CJ86" s="68" t="s">
        <v>514</v>
      </c>
      <c r="CK86" s="68">
        <v>45994</v>
      </c>
      <c r="CL86" s="185" t="s">
        <v>727</v>
      </c>
      <c r="CM86" s="67" t="s">
        <v>724</v>
      </c>
      <c r="CN86" s="67" t="s">
        <v>168</v>
      </c>
      <c r="CO86" s="68">
        <v>45926</v>
      </c>
      <c r="CP86" s="185" t="s">
        <v>723</v>
      </c>
      <c r="CQ86" s="67" t="s">
        <v>724</v>
      </c>
      <c r="CR86" s="67" t="s">
        <v>741</v>
      </c>
      <c r="CS86" s="69">
        <v>2975754.37</v>
      </c>
      <c r="CT86" s="69"/>
      <c r="CU86" s="69"/>
      <c r="CV86" s="69">
        <v>0</v>
      </c>
      <c r="CW86" s="69">
        <v>25</v>
      </c>
      <c r="CX86" s="69">
        <v>0</v>
      </c>
      <c r="CY86" s="69">
        <v>0</v>
      </c>
      <c r="CZ86" s="69">
        <v>0</v>
      </c>
      <c r="DA86" s="69">
        <v>0</v>
      </c>
      <c r="DG86" t="str">
        <f t="shared" si="6"/>
        <v>DO</v>
      </c>
    </row>
    <row r="87" spans="1:111">
      <c r="A87" t="str">
        <f t="shared" si="5"/>
        <v>03DO</v>
      </c>
      <c r="B87" s="67" t="s">
        <v>2</v>
      </c>
      <c r="C87" s="67" t="s">
        <v>600</v>
      </c>
      <c r="D87" s="67" t="s">
        <v>750</v>
      </c>
      <c r="E87" s="68">
        <v>45484</v>
      </c>
      <c r="F87" s="185" t="s">
        <v>723</v>
      </c>
      <c r="G87" s="67" t="s">
        <v>730</v>
      </c>
      <c r="H87" s="69">
        <v>1</v>
      </c>
      <c r="I87" s="69">
        <v>0</v>
      </c>
      <c r="J87" s="69">
        <v>150</v>
      </c>
      <c r="K87" s="69">
        <v>208</v>
      </c>
      <c r="L87" s="69">
        <v>208</v>
      </c>
      <c r="M87" s="69">
        <v>0</v>
      </c>
      <c r="N87" s="69">
        <v>0</v>
      </c>
      <c r="O87" s="69">
        <v>0</v>
      </c>
      <c r="P87" s="69">
        <v>58</v>
      </c>
      <c r="Q87" s="80">
        <v>0</v>
      </c>
      <c r="R87" s="80">
        <v>4271650</v>
      </c>
      <c r="S87" s="80">
        <v>50000</v>
      </c>
      <c r="T87" s="80">
        <v>4221650</v>
      </c>
      <c r="U87" s="80">
        <v>4271650</v>
      </c>
      <c r="V87" s="80">
        <v>4371998</v>
      </c>
      <c r="W87" s="80">
        <v>0</v>
      </c>
      <c r="X87" s="80">
        <v>0</v>
      </c>
      <c r="Y87" s="80">
        <v>0</v>
      </c>
      <c r="Z87" s="80">
        <v>4371998</v>
      </c>
      <c r="AA87" s="80">
        <v>4360199</v>
      </c>
      <c r="AB87" s="80">
        <v>-11799</v>
      </c>
      <c r="AC87" s="69">
        <v>0</v>
      </c>
      <c r="AD87" s="69">
        <v>28</v>
      </c>
      <c r="AE87" s="69">
        <v>0</v>
      </c>
      <c r="AF87" s="80">
        <v>0</v>
      </c>
      <c r="AG87" s="80">
        <v>0</v>
      </c>
      <c r="AH87" s="69">
        <v>0</v>
      </c>
      <c r="AI87" s="69">
        <v>0</v>
      </c>
      <c r="AJ87" s="80">
        <v>0</v>
      </c>
      <c r="AK87" s="80">
        <v>0</v>
      </c>
      <c r="AL87" s="69">
        <v>0</v>
      </c>
      <c r="AM87" s="69">
        <v>0</v>
      </c>
      <c r="AN87" s="80">
        <v>0</v>
      </c>
      <c r="AO87" s="80">
        <v>0</v>
      </c>
      <c r="AP87" s="69">
        <v>0</v>
      </c>
      <c r="AQ87" s="69">
        <v>0</v>
      </c>
      <c r="AR87" s="80">
        <v>0</v>
      </c>
      <c r="AS87" s="80">
        <v>0</v>
      </c>
      <c r="AT87" s="69">
        <v>0</v>
      </c>
      <c r="AU87" s="69">
        <v>0</v>
      </c>
      <c r="AV87" s="80">
        <v>0</v>
      </c>
      <c r="AW87" s="80">
        <v>0</v>
      </c>
      <c r="AX87" s="69">
        <v>0</v>
      </c>
      <c r="AY87" s="69">
        <v>0</v>
      </c>
      <c r="AZ87" s="80">
        <v>0</v>
      </c>
      <c r="BA87" s="80">
        <v>0</v>
      </c>
      <c r="BB87" s="69">
        <v>0</v>
      </c>
      <c r="BC87" s="69">
        <v>0</v>
      </c>
      <c r="BD87" s="80">
        <v>0</v>
      </c>
      <c r="BE87" s="80">
        <v>0</v>
      </c>
      <c r="BF87" s="69">
        <v>0</v>
      </c>
      <c r="BG87" s="69">
        <v>0</v>
      </c>
      <c r="BH87" s="80">
        <v>0</v>
      </c>
      <c r="BI87" s="80">
        <v>0</v>
      </c>
      <c r="BJ87" s="69">
        <v>0</v>
      </c>
      <c r="BK87" s="69">
        <v>0</v>
      </c>
      <c r="BL87" s="80">
        <v>0</v>
      </c>
      <c r="BM87" s="80">
        <v>0</v>
      </c>
      <c r="BN87" s="69">
        <v>0</v>
      </c>
      <c r="BO87" s="69">
        <v>0</v>
      </c>
      <c r="BP87" s="80">
        <v>0</v>
      </c>
      <c r="BQ87" s="80">
        <v>0</v>
      </c>
      <c r="BR87" s="69">
        <v>0</v>
      </c>
      <c r="BS87" s="69">
        <v>0</v>
      </c>
      <c r="BT87" s="80">
        <v>0</v>
      </c>
      <c r="BU87" s="80">
        <v>0</v>
      </c>
      <c r="BV87" s="69">
        <v>0</v>
      </c>
      <c r="BW87" s="69">
        <v>0</v>
      </c>
      <c r="BX87" s="80">
        <v>0</v>
      </c>
      <c r="BY87" s="80">
        <v>0</v>
      </c>
      <c r="BZ87" s="69">
        <v>0</v>
      </c>
      <c r="CA87" s="69">
        <v>0</v>
      </c>
      <c r="CB87" s="80">
        <v>0</v>
      </c>
      <c r="CC87" s="80">
        <v>0</v>
      </c>
      <c r="CD87" s="69">
        <v>0</v>
      </c>
      <c r="CE87" s="69" t="s">
        <v>550</v>
      </c>
      <c r="CF87" s="69" t="s">
        <v>551</v>
      </c>
      <c r="CG87" s="69" t="s">
        <v>514</v>
      </c>
      <c r="CH87" s="69" t="s">
        <v>514</v>
      </c>
      <c r="CI87" s="69" t="s">
        <v>514</v>
      </c>
      <c r="CJ87" s="68" t="s">
        <v>514</v>
      </c>
      <c r="CK87" s="68">
        <v>45897</v>
      </c>
      <c r="CL87" s="185" t="s">
        <v>723</v>
      </c>
      <c r="CM87" s="67" t="s">
        <v>724</v>
      </c>
      <c r="CN87" s="67" t="s">
        <v>168</v>
      </c>
      <c r="CO87" s="68">
        <v>45797</v>
      </c>
      <c r="CP87" s="185" t="s">
        <v>721</v>
      </c>
      <c r="CQ87" s="67" t="s">
        <v>730</v>
      </c>
      <c r="CR87" s="67" t="s">
        <v>745</v>
      </c>
      <c r="CS87" s="69">
        <v>4754953.2</v>
      </c>
      <c r="CT87" s="69"/>
      <c r="CU87" s="69"/>
      <c r="CV87" s="69">
        <v>0</v>
      </c>
      <c r="CW87" s="69">
        <v>30</v>
      </c>
      <c r="CX87" s="69">
        <v>0</v>
      </c>
      <c r="CY87" s="69">
        <v>0</v>
      </c>
      <c r="CZ87" s="69">
        <v>0</v>
      </c>
      <c r="DA87" s="69">
        <v>0</v>
      </c>
      <c r="DG87" t="str">
        <f t="shared" si="6"/>
        <v>DO</v>
      </c>
    </row>
    <row r="88" spans="1:111">
      <c r="A88" t="str">
        <f t="shared" si="5"/>
        <v>03DO</v>
      </c>
      <c r="B88" s="67" t="s">
        <v>2</v>
      </c>
      <c r="C88" s="67" t="s">
        <v>496</v>
      </c>
      <c r="D88" s="67" t="s">
        <v>497</v>
      </c>
      <c r="E88" s="68">
        <v>45701</v>
      </c>
      <c r="F88" s="185" t="s">
        <v>729</v>
      </c>
      <c r="G88" s="67" t="s">
        <v>730</v>
      </c>
      <c r="H88" s="69">
        <v>1</v>
      </c>
      <c r="I88" s="69">
        <v>0</v>
      </c>
      <c r="J88" s="69">
        <v>150</v>
      </c>
      <c r="K88" s="69">
        <v>200</v>
      </c>
      <c r="L88" s="69">
        <v>155</v>
      </c>
      <c r="M88" s="69">
        <v>45</v>
      </c>
      <c r="N88" s="69">
        <v>0</v>
      </c>
      <c r="O88" s="69">
        <v>0</v>
      </c>
      <c r="P88" s="69">
        <v>50</v>
      </c>
      <c r="Q88" s="80">
        <v>0</v>
      </c>
      <c r="R88" s="80">
        <v>647631</v>
      </c>
      <c r="S88" s="80">
        <v>42452</v>
      </c>
      <c r="T88" s="80">
        <v>605180</v>
      </c>
      <c r="U88" s="80">
        <v>647631</v>
      </c>
      <c r="V88" s="80">
        <v>536583</v>
      </c>
      <c r="W88" s="80">
        <v>0</v>
      </c>
      <c r="X88" s="80">
        <v>0</v>
      </c>
      <c r="Y88" s="80">
        <v>0</v>
      </c>
      <c r="Z88" s="80">
        <v>536583</v>
      </c>
      <c r="AA88" s="80">
        <v>536583</v>
      </c>
      <c r="AB88" s="80">
        <v>0</v>
      </c>
      <c r="AC88" s="69">
        <v>0</v>
      </c>
      <c r="AD88" s="69">
        <v>9</v>
      </c>
      <c r="AE88" s="69">
        <v>0</v>
      </c>
      <c r="AF88" s="80">
        <v>0</v>
      </c>
      <c r="AG88" s="80">
        <v>0</v>
      </c>
      <c r="AH88" s="69">
        <v>0</v>
      </c>
      <c r="AI88" s="69">
        <v>0</v>
      </c>
      <c r="AJ88" s="80">
        <v>0</v>
      </c>
      <c r="AK88" s="80">
        <v>0</v>
      </c>
      <c r="AL88" s="69">
        <v>0</v>
      </c>
      <c r="AM88" s="69">
        <v>0</v>
      </c>
      <c r="AN88" s="80">
        <v>0</v>
      </c>
      <c r="AO88" s="80">
        <v>0</v>
      </c>
      <c r="AP88" s="69">
        <v>0</v>
      </c>
      <c r="AQ88" s="69">
        <v>0</v>
      </c>
      <c r="AR88" s="80">
        <v>0</v>
      </c>
      <c r="AS88" s="80">
        <v>0</v>
      </c>
      <c r="AT88" s="69">
        <v>0</v>
      </c>
      <c r="AU88" s="69">
        <v>0</v>
      </c>
      <c r="AV88" s="80">
        <v>0</v>
      </c>
      <c r="AW88" s="80">
        <v>0</v>
      </c>
      <c r="AX88" s="69">
        <v>0</v>
      </c>
      <c r="AY88" s="69">
        <v>30</v>
      </c>
      <c r="AZ88" s="80">
        <v>0</v>
      </c>
      <c r="BA88" s="80">
        <v>0</v>
      </c>
      <c r="BB88" s="69">
        <v>0</v>
      </c>
      <c r="BC88" s="69">
        <v>0</v>
      </c>
      <c r="BD88" s="80">
        <v>0</v>
      </c>
      <c r="BE88" s="80">
        <v>0</v>
      </c>
      <c r="BF88" s="69">
        <v>0</v>
      </c>
      <c r="BG88" s="69">
        <v>0</v>
      </c>
      <c r="BH88" s="80">
        <v>0</v>
      </c>
      <c r="BI88" s="80">
        <v>0</v>
      </c>
      <c r="BJ88" s="69">
        <v>0</v>
      </c>
      <c r="BK88" s="69">
        <v>0</v>
      </c>
      <c r="BL88" s="80">
        <v>0</v>
      </c>
      <c r="BM88" s="80">
        <v>0</v>
      </c>
      <c r="BN88" s="69">
        <v>0</v>
      </c>
      <c r="BO88" s="69">
        <v>0</v>
      </c>
      <c r="BP88" s="80">
        <v>0</v>
      </c>
      <c r="BQ88" s="80">
        <v>0</v>
      </c>
      <c r="BR88" s="69">
        <v>0</v>
      </c>
      <c r="BS88" s="69">
        <v>0</v>
      </c>
      <c r="BT88" s="80">
        <v>0</v>
      </c>
      <c r="BU88" s="80">
        <v>0</v>
      </c>
      <c r="BV88" s="69">
        <v>0</v>
      </c>
      <c r="BW88" s="69">
        <v>0</v>
      </c>
      <c r="BX88" s="80">
        <v>0</v>
      </c>
      <c r="BY88" s="80">
        <v>0</v>
      </c>
      <c r="BZ88" s="69">
        <v>0</v>
      </c>
      <c r="CA88" s="69">
        <v>30</v>
      </c>
      <c r="CB88" s="80">
        <v>0</v>
      </c>
      <c r="CC88" s="80">
        <v>0</v>
      </c>
      <c r="CD88" s="69">
        <v>0</v>
      </c>
      <c r="CE88" s="69" t="s">
        <v>597</v>
      </c>
      <c r="CF88" s="69" t="s">
        <v>598</v>
      </c>
      <c r="CG88" s="69" t="s">
        <v>514</v>
      </c>
      <c r="CH88" s="69" t="s">
        <v>514</v>
      </c>
      <c r="CI88" s="69" t="s">
        <v>514</v>
      </c>
      <c r="CJ88" s="68" t="s">
        <v>514</v>
      </c>
      <c r="CK88" s="68">
        <v>45965</v>
      </c>
      <c r="CL88" s="185" t="s">
        <v>727</v>
      </c>
      <c r="CM88" s="67" t="s">
        <v>724</v>
      </c>
      <c r="CN88" s="67" t="s">
        <v>168</v>
      </c>
      <c r="CO88" s="68">
        <v>45929</v>
      </c>
      <c r="CP88" s="185" t="s">
        <v>723</v>
      </c>
      <c r="CQ88" s="67" t="s">
        <v>724</v>
      </c>
      <c r="CR88" s="67" t="s">
        <v>743</v>
      </c>
      <c r="CS88" s="69">
        <v>900232.57</v>
      </c>
      <c r="CT88" s="69"/>
      <c r="CU88" s="69"/>
      <c r="CV88" s="69">
        <v>0</v>
      </c>
      <c r="CW88" s="69">
        <v>11</v>
      </c>
      <c r="CX88" s="69">
        <v>0</v>
      </c>
      <c r="CY88" s="69">
        <v>0</v>
      </c>
      <c r="CZ88" s="69">
        <v>0</v>
      </c>
      <c r="DA88" s="69">
        <v>0</v>
      </c>
      <c r="DG88" t="str">
        <f t="shared" si="6"/>
        <v>DO</v>
      </c>
    </row>
    <row r="89" spans="1:111">
      <c r="A89" t="str">
        <f t="shared" si="5"/>
        <v>03DO</v>
      </c>
      <c r="B89" s="67" t="s">
        <v>2</v>
      </c>
      <c r="C89" s="67" t="s">
        <v>266</v>
      </c>
      <c r="D89" s="67" t="s">
        <v>267</v>
      </c>
      <c r="E89" s="68">
        <v>45547</v>
      </c>
      <c r="F89" s="185" t="s">
        <v>723</v>
      </c>
      <c r="G89" s="67" t="s">
        <v>730</v>
      </c>
      <c r="H89" s="69">
        <v>1</v>
      </c>
      <c r="I89" s="69">
        <v>1</v>
      </c>
      <c r="J89" s="69">
        <v>120</v>
      </c>
      <c r="K89" s="69">
        <v>179</v>
      </c>
      <c r="L89" s="69">
        <v>178</v>
      </c>
      <c r="M89" s="69">
        <v>1</v>
      </c>
      <c r="N89" s="69">
        <v>0</v>
      </c>
      <c r="O89" s="69">
        <v>0</v>
      </c>
      <c r="P89" s="69">
        <v>58</v>
      </c>
      <c r="Q89" s="80">
        <v>1</v>
      </c>
      <c r="R89" s="80">
        <v>1172775</v>
      </c>
      <c r="S89" s="80">
        <v>50000</v>
      </c>
      <c r="T89" s="80">
        <v>1122775</v>
      </c>
      <c r="U89" s="80">
        <v>1197264</v>
      </c>
      <c r="V89" s="80">
        <v>1124063</v>
      </c>
      <c r="W89" s="80">
        <v>0</v>
      </c>
      <c r="X89" s="80">
        <v>0</v>
      </c>
      <c r="Y89" s="80">
        <v>0</v>
      </c>
      <c r="Z89" s="80">
        <v>1124063</v>
      </c>
      <c r="AA89" s="80">
        <v>1124063</v>
      </c>
      <c r="AB89" s="80">
        <v>0</v>
      </c>
      <c r="AC89" s="69">
        <v>24489</v>
      </c>
      <c r="AD89" s="69">
        <v>12</v>
      </c>
      <c r="AE89" s="69">
        <v>0</v>
      </c>
      <c r="AF89" s="80">
        <v>1</v>
      </c>
      <c r="AG89" s="80">
        <v>0</v>
      </c>
      <c r="AH89" s="69">
        <v>0</v>
      </c>
      <c r="AI89" s="69">
        <v>0</v>
      </c>
      <c r="AJ89" s="80">
        <v>0</v>
      </c>
      <c r="AK89" s="80">
        <v>0</v>
      </c>
      <c r="AL89" s="69">
        <v>0</v>
      </c>
      <c r="AM89" s="69">
        <v>0</v>
      </c>
      <c r="AN89" s="80">
        <v>0</v>
      </c>
      <c r="AO89" s="80">
        <v>0</v>
      </c>
      <c r="AP89" s="69">
        <v>0</v>
      </c>
      <c r="AQ89" s="69">
        <v>0</v>
      </c>
      <c r="AR89" s="80">
        <v>0</v>
      </c>
      <c r="AS89" s="80">
        <v>0</v>
      </c>
      <c r="AT89" s="69">
        <v>0</v>
      </c>
      <c r="AU89" s="69">
        <v>0</v>
      </c>
      <c r="AV89" s="80">
        <v>0</v>
      </c>
      <c r="AW89" s="80">
        <v>0</v>
      </c>
      <c r="AX89" s="69">
        <v>0</v>
      </c>
      <c r="AY89" s="69">
        <v>39</v>
      </c>
      <c r="AZ89" s="80">
        <v>0</v>
      </c>
      <c r="BA89" s="80">
        <v>24489</v>
      </c>
      <c r="BB89" s="69">
        <v>0</v>
      </c>
      <c r="BC89" s="69">
        <v>0</v>
      </c>
      <c r="BD89" s="80">
        <v>0</v>
      </c>
      <c r="BE89" s="80">
        <v>0</v>
      </c>
      <c r="BF89" s="69">
        <v>0</v>
      </c>
      <c r="BG89" s="69">
        <v>0</v>
      </c>
      <c r="BH89" s="80">
        <v>0</v>
      </c>
      <c r="BI89" s="80">
        <v>0</v>
      </c>
      <c r="BJ89" s="69">
        <v>0</v>
      </c>
      <c r="BK89" s="69">
        <v>0</v>
      </c>
      <c r="BL89" s="80">
        <v>0</v>
      </c>
      <c r="BM89" s="80">
        <v>0</v>
      </c>
      <c r="BN89" s="69">
        <v>0</v>
      </c>
      <c r="BO89" s="69">
        <v>0</v>
      </c>
      <c r="BP89" s="80">
        <v>0</v>
      </c>
      <c r="BQ89" s="80">
        <v>0</v>
      </c>
      <c r="BR89" s="69">
        <v>0</v>
      </c>
      <c r="BS89" s="69">
        <v>0</v>
      </c>
      <c r="BT89" s="80">
        <v>0</v>
      </c>
      <c r="BU89" s="80">
        <v>0</v>
      </c>
      <c r="BV89" s="69">
        <v>0</v>
      </c>
      <c r="BW89" s="69">
        <v>0</v>
      </c>
      <c r="BX89" s="80">
        <v>0</v>
      </c>
      <c r="BY89" s="80">
        <v>0</v>
      </c>
      <c r="BZ89" s="69">
        <v>0</v>
      </c>
      <c r="CA89" s="69">
        <v>39</v>
      </c>
      <c r="CB89" s="80">
        <v>1</v>
      </c>
      <c r="CC89" s="80">
        <v>24489</v>
      </c>
      <c r="CD89" s="69">
        <v>0</v>
      </c>
      <c r="CE89" s="69" t="s">
        <v>601</v>
      </c>
      <c r="CF89" s="69" t="s">
        <v>602</v>
      </c>
      <c r="CG89" s="69" t="s">
        <v>514</v>
      </c>
      <c r="CH89" s="69" t="s">
        <v>514</v>
      </c>
      <c r="CI89" s="69" t="s">
        <v>514</v>
      </c>
      <c r="CJ89" s="68" t="s">
        <v>514</v>
      </c>
      <c r="CK89" s="68">
        <v>45932</v>
      </c>
      <c r="CL89" s="185" t="s">
        <v>727</v>
      </c>
      <c r="CM89" s="67" t="s">
        <v>724</v>
      </c>
      <c r="CN89" s="67" t="s">
        <v>168</v>
      </c>
      <c r="CO89" s="68">
        <v>45868</v>
      </c>
      <c r="CP89" s="185" t="s">
        <v>723</v>
      </c>
      <c r="CQ89" s="67" t="s">
        <v>724</v>
      </c>
      <c r="CR89" s="67" t="s">
        <v>744</v>
      </c>
      <c r="CS89" s="69">
        <v>1445110</v>
      </c>
      <c r="CT89" s="69"/>
      <c r="CU89" s="69"/>
      <c r="CV89" s="69">
        <v>1</v>
      </c>
      <c r="CW89" s="69">
        <v>7</v>
      </c>
      <c r="CX89" s="69">
        <v>0</v>
      </c>
      <c r="CY89" s="69">
        <v>0</v>
      </c>
      <c r="CZ89" s="69">
        <v>0</v>
      </c>
      <c r="DA89" s="69">
        <v>0</v>
      </c>
      <c r="DG89" t="str">
        <f t="shared" si="6"/>
        <v>DO</v>
      </c>
    </row>
    <row r="90" spans="1:111">
      <c r="A90" t="str">
        <f t="shared" si="5"/>
        <v>03DO</v>
      </c>
      <c r="B90" s="67" t="s">
        <v>2</v>
      </c>
      <c r="C90" s="67" t="s">
        <v>603</v>
      </c>
      <c r="D90" s="67" t="s">
        <v>751</v>
      </c>
      <c r="E90" s="68">
        <v>45687</v>
      </c>
      <c r="F90" s="185" t="s">
        <v>729</v>
      </c>
      <c r="G90" s="67" t="s">
        <v>730</v>
      </c>
      <c r="H90" s="69">
        <v>1</v>
      </c>
      <c r="I90" s="69">
        <v>0</v>
      </c>
      <c r="J90" s="69">
        <v>120</v>
      </c>
      <c r="K90" s="69">
        <v>128</v>
      </c>
      <c r="L90" s="69">
        <v>115</v>
      </c>
      <c r="M90" s="69">
        <v>13</v>
      </c>
      <c r="N90" s="69">
        <v>0</v>
      </c>
      <c r="O90" s="69">
        <v>0</v>
      </c>
      <c r="P90" s="69">
        <v>8</v>
      </c>
      <c r="Q90" s="80">
        <v>0</v>
      </c>
      <c r="R90" s="80">
        <v>493247</v>
      </c>
      <c r="S90" s="80">
        <v>26670</v>
      </c>
      <c r="T90" s="80">
        <v>466577</v>
      </c>
      <c r="U90" s="80">
        <v>493247</v>
      </c>
      <c r="V90" s="80">
        <v>468786</v>
      </c>
      <c r="W90" s="80">
        <v>0</v>
      </c>
      <c r="X90" s="80">
        <v>0</v>
      </c>
      <c r="Y90" s="80">
        <v>0</v>
      </c>
      <c r="Z90" s="80">
        <v>468786</v>
      </c>
      <c r="AA90" s="80">
        <v>468786</v>
      </c>
      <c r="AB90" s="80">
        <v>0</v>
      </c>
      <c r="AC90" s="69">
        <v>0</v>
      </c>
      <c r="AD90" s="69">
        <v>0</v>
      </c>
      <c r="AE90" s="69">
        <v>0</v>
      </c>
      <c r="AF90" s="80">
        <v>0</v>
      </c>
      <c r="AG90" s="80">
        <v>0</v>
      </c>
      <c r="AH90" s="69">
        <v>0</v>
      </c>
      <c r="AI90" s="69">
        <v>0</v>
      </c>
      <c r="AJ90" s="80">
        <v>0</v>
      </c>
      <c r="AK90" s="80">
        <v>0</v>
      </c>
      <c r="AL90" s="69">
        <v>0</v>
      </c>
      <c r="AM90" s="69">
        <v>0</v>
      </c>
      <c r="AN90" s="80">
        <v>0</v>
      </c>
      <c r="AO90" s="80">
        <v>0</v>
      </c>
      <c r="AP90" s="69">
        <v>0</v>
      </c>
      <c r="AQ90" s="69">
        <v>0</v>
      </c>
      <c r="AR90" s="80">
        <v>0</v>
      </c>
      <c r="AS90" s="80">
        <v>0</v>
      </c>
      <c r="AT90" s="69">
        <v>0</v>
      </c>
      <c r="AU90" s="69">
        <v>0</v>
      </c>
      <c r="AV90" s="80">
        <v>0</v>
      </c>
      <c r="AW90" s="80">
        <v>0</v>
      </c>
      <c r="AX90" s="69">
        <v>0</v>
      </c>
      <c r="AY90" s="69">
        <v>0</v>
      </c>
      <c r="AZ90" s="80">
        <v>0</v>
      </c>
      <c r="BA90" s="80">
        <v>0</v>
      </c>
      <c r="BB90" s="69">
        <v>0</v>
      </c>
      <c r="BC90" s="69">
        <v>0</v>
      </c>
      <c r="BD90" s="80">
        <v>0</v>
      </c>
      <c r="BE90" s="80">
        <v>0</v>
      </c>
      <c r="BF90" s="69">
        <v>0</v>
      </c>
      <c r="BG90" s="69">
        <v>0</v>
      </c>
      <c r="BH90" s="80">
        <v>0</v>
      </c>
      <c r="BI90" s="80">
        <v>0</v>
      </c>
      <c r="BJ90" s="69">
        <v>0</v>
      </c>
      <c r="BK90" s="69">
        <v>0</v>
      </c>
      <c r="BL90" s="80">
        <v>0</v>
      </c>
      <c r="BM90" s="80">
        <v>0</v>
      </c>
      <c r="BN90" s="69">
        <v>0</v>
      </c>
      <c r="BO90" s="69">
        <v>0</v>
      </c>
      <c r="BP90" s="80">
        <v>0</v>
      </c>
      <c r="BQ90" s="80">
        <v>0</v>
      </c>
      <c r="BR90" s="69">
        <v>0</v>
      </c>
      <c r="BS90" s="69">
        <v>0</v>
      </c>
      <c r="BT90" s="80">
        <v>0</v>
      </c>
      <c r="BU90" s="80">
        <v>0</v>
      </c>
      <c r="BV90" s="69">
        <v>0</v>
      </c>
      <c r="BW90" s="69">
        <v>0</v>
      </c>
      <c r="BX90" s="80">
        <v>0</v>
      </c>
      <c r="BY90" s="80">
        <v>0</v>
      </c>
      <c r="BZ90" s="69">
        <v>0</v>
      </c>
      <c r="CA90" s="69">
        <v>0</v>
      </c>
      <c r="CB90" s="80">
        <v>0</v>
      </c>
      <c r="CC90" s="80">
        <v>0</v>
      </c>
      <c r="CD90" s="69">
        <v>0</v>
      </c>
      <c r="CE90" s="69" t="s">
        <v>594</v>
      </c>
      <c r="CF90" s="69" t="s">
        <v>595</v>
      </c>
      <c r="CG90" s="69" t="s">
        <v>514</v>
      </c>
      <c r="CH90" s="69" t="s">
        <v>514</v>
      </c>
      <c r="CI90" s="69" t="s">
        <v>514</v>
      </c>
      <c r="CJ90" s="68" t="s">
        <v>514</v>
      </c>
      <c r="CK90" s="68">
        <v>45959</v>
      </c>
      <c r="CL90" s="185" t="s">
        <v>727</v>
      </c>
      <c r="CM90" s="67" t="s">
        <v>724</v>
      </c>
      <c r="CN90" s="67" t="s">
        <v>168</v>
      </c>
      <c r="CO90" s="68">
        <v>45924</v>
      </c>
      <c r="CP90" s="185" t="s">
        <v>723</v>
      </c>
      <c r="CQ90" s="67" t="s">
        <v>724</v>
      </c>
      <c r="CR90" s="67" t="s">
        <v>744</v>
      </c>
      <c r="CS90" s="69">
        <v>566683.49</v>
      </c>
      <c r="CT90" s="69"/>
      <c r="CU90" s="69"/>
      <c r="CV90" s="69">
        <v>0</v>
      </c>
      <c r="CW90" s="69">
        <v>8</v>
      </c>
      <c r="CX90" s="69">
        <v>0</v>
      </c>
      <c r="CY90" s="69">
        <v>0</v>
      </c>
      <c r="CZ90" s="69">
        <v>0</v>
      </c>
      <c r="DA90" s="69">
        <v>0</v>
      </c>
      <c r="DG90" t="str">
        <f t="shared" si="6"/>
        <v>DO</v>
      </c>
    </row>
    <row r="91" spans="1:111">
      <c r="A91" t="str">
        <f t="shared" si="5"/>
        <v>03DO</v>
      </c>
      <c r="B91" s="67" t="s">
        <v>2</v>
      </c>
      <c r="C91" s="67" t="s">
        <v>604</v>
      </c>
      <c r="D91" s="67" t="s">
        <v>752</v>
      </c>
      <c r="E91" s="68">
        <v>45757</v>
      </c>
      <c r="F91" s="185" t="s">
        <v>721</v>
      </c>
      <c r="G91" s="67" t="s">
        <v>730</v>
      </c>
      <c r="H91" s="69">
        <v>1</v>
      </c>
      <c r="I91" s="69">
        <v>0</v>
      </c>
      <c r="J91" s="69">
        <v>120</v>
      </c>
      <c r="K91" s="69">
        <v>125</v>
      </c>
      <c r="L91" s="69">
        <v>107</v>
      </c>
      <c r="M91" s="69">
        <v>18</v>
      </c>
      <c r="N91" s="69">
        <v>0</v>
      </c>
      <c r="O91" s="69">
        <v>0</v>
      </c>
      <c r="P91" s="69">
        <v>5</v>
      </c>
      <c r="Q91" s="80">
        <v>0</v>
      </c>
      <c r="R91" s="80">
        <v>339177</v>
      </c>
      <c r="S91" s="80">
        <v>19836</v>
      </c>
      <c r="T91" s="80">
        <v>319341</v>
      </c>
      <c r="U91" s="80">
        <v>339177</v>
      </c>
      <c r="V91" s="80">
        <v>318764</v>
      </c>
      <c r="W91" s="80">
        <v>0</v>
      </c>
      <c r="X91" s="80">
        <v>0</v>
      </c>
      <c r="Y91" s="80">
        <v>0</v>
      </c>
      <c r="Z91" s="80">
        <v>318764</v>
      </c>
      <c r="AA91" s="80">
        <v>318764</v>
      </c>
      <c r="AB91" s="80">
        <v>0</v>
      </c>
      <c r="AC91" s="69">
        <v>0</v>
      </c>
      <c r="AD91" s="69">
        <v>1</v>
      </c>
      <c r="AE91" s="69">
        <v>0</v>
      </c>
      <c r="AF91" s="80">
        <v>0</v>
      </c>
      <c r="AG91" s="80">
        <v>0</v>
      </c>
      <c r="AH91" s="69">
        <v>0</v>
      </c>
      <c r="AI91" s="69">
        <v>0</v>
      </c>
      <c r="AJ91" s="80">
        <v>0</v>
      </c>
      <c r="AK91" s="80">
        <v>0</v>
      </c>
      <c r="AL91" s="69">
        <v>0</v>
      </c>
      <c r="AM91" s="69">
        <v>0</v>
      </c>
      <c r="AN91" s="80">
        <v>0</v>
      </c>
      <c r="AO91" s="80">
        <v>0</v>
      </c>
      <c r="AP91" s="69">
        <v>0</v>
      </c>
      <c r="AQ91" s="69">
        <v>0</v>
      </c>
      <c r="AR91" s="80">
        <v>0</v>
      </c>
      <c r="AS91" s="80">
        <v>0</v>
      </c>
      <c r="AT91" s="69">
        <v>0</v>
      </c>
      <c r="AU91" s="69">
        <v>0</v>
      </c>
      <c r="AV91" s="80">
        <v>0</v>
      </c>
      <c r="AW91" s="80">
        <v>0</v>
      </c>
      <c r="AX91" s="69">
        <v>0</v>
      </c>
      <c r="AY91" s="69">
        <v>0</v>
      </c>
      <c r="AZ91" s="80">
        <v>0</v>
      </c>
      <c r="BA91" s="80">
        <v>0</v>
      </c>
      <c r="BB91" s="69">
        <v>0</v>
      </c>
      <c r="BC91" s="69">
        <v>0</v>
      </c>
      <c r="BD91" s="80">
        <v>0</v>
      </c>
      <c r="BE91" s="80">
        <v>0</v>
      </c>
      <c r="BF91" s="69">
        <v>0</v>
      </c>
      <c r="BG91" s="69">
        <v>0</v>
      </c>
      <c r="BH91" s="80">
        <v>0</v>
      </c>
      <c r="BI91" s="80">
        <v>0</v>
      </c>
      <c r="BJ91" s="69">
        <v>0</v>
      </c>
      <c r="BK91" s="69">
        <v>0</v>
      </c>
      <c r="BL91" s="80">
        <v>0</v>
      </c>
      <c r="BM91" s="80">
        <v>0</v>
      </c>
      <c r="BN91" s="69">
        <v>0</v>
      </c>
      <c r="BO91" s="69">
        <v>0</v>
      </c>
      <c r="BP91" s="80">
        <v>0</v>
      </c>
      <c r="BQ91" s="80">
        <v>0</v>
      </c>
      <c r="BR91" s="69">
        <v>0</v>
      </c>
      <c r="BS91" s="69">
        <v>0</v>
      </c>
      <c r="BT91" s="80">
        <v>0</v>
      </c>
      <c r="BU91" s="80">
        <v>0</v>
      </c>
      <c r="BV91" s="69">
        <v>0</v>
      </c>
      <c r="BW91" s="69">
        <v>0</v>
      </c>
      <c r="BX91" s="80">
        <v>0</v>
      </c>
      <c r="BY91" s="80">
        <v>0</v>
      </c>
      <c r="BZ91" s="69">
        <v>0</v>
      </c>
      <c r="CA91" s="69">
        <v>0</v>
      </c>
      <c r="CB91" s="80">
        <v>0</v>
      </c>
      <c r="CC91" s="80">
        <v>0</v>
      </c>
      <c r="CD91" s="69">
        <v>0</v>
      </c>
      <c r="CE91" s="69" t="s">
        <v>592</v>
      </c>
      <c r="CF91" s="69" t="s">
        <v>593</v>
      </c>
      <c r="CG91" s="69" t="s">
        <v>514</v>
      </c>
      <c r="CH91" s="69" t="s">
        <v>514</v>
      </c>
      <c r="CI91" s="69" t="s">
        <v>514</v>
      </c>
      <c r="CJ91" s="68" t="s">
        <v>514</v>
      </c>
      <c r="CK91" s="68">
        <v>46022</v>
      </c>
      <c r="CL91" s="185" t="s">
        <v>727</v>
      </c>
      <c r="CM91" s="67" t="s">
        <v>724</v>
      </c>
      <c r="CN91" s="67" t="s">
        <v>168</v>
      </c>
      <c r="CO91" s="68">
        <v>45964</v>
      </c>
      <c r="CP91" s="185" t="s">
        <v>727</v>
      </c>
      <c r="CQ91" s="67" t="s">
        <v>724</v>
      </c>
      <c r="CR91" s="67" t="s">
        <v>741</v>
      </c>
      <c r="CS91" s="69">
        <v>393848.24</v>
      </c>
      <c r="CT91" s="69"/>
      <c r="CU91" s="69"/>
      <c r="CV91" s="69">
        <v>0</v>
      </c>
      <c r="CW91" s="69">
        <v>4</v>
      </c>
      <c r="CX91" s="69">
        <v>0</v>
      </c>
      <c r="CY91" s="69">
        <v>0</v>
      </c>
      <c r="CZ91" s="69">
        <v>0</v>
      </c>
      <c r="DA91" s="69">
        <v>0</v>
      </c>
      <c r="DG91" t="str">
        <f t="shared" si="6"/>
        <v>DO</v>
      </c>
    </row>
    <row r="92" spans="1:111">
      <c r="A92" t="str">
        <f t="shared" si="5"/>
        <v>04CO</v>
      </c>
      <c r="B92" s="67" t="s">
        <v>3</v>
      </c>
      <c r="C92" s="67" t="s">
        <v>471</v>
      </c>
      <c r="D92" s="67" t="s">
        <v>472</v>
      </c>
      <c r="E92" s="68">
        <v>44223</v>
      </c>
      <c r="F92" s="185" t="s">
        <v>729</v>
      </c>
      <c r="G92" s="67" t="s">
        <v>734</v>
      </c>
      <c r="H92" s="69">
        <v>1</v>
      </c>
      <c r="I92" s="69">
        <v>0</v>
      </c>
      <c r="J92" s="69">
        <v>482</v>
      </c>
      <c r="K92" s="69">
        <v>552</v>
      </c>
      <c r="L92" s="69">
        <v>551</v>
      </c>
      <c r="M92" s="69">
        <v>1</v>
      </c>
      <c r="N92" s="69">
        <v>0</v>
      </c>
      <c r="O92" s="69">
        <v>0</v>
      </c>
      <c r="P92" s="69">
        <v>70</v>
      </c>
      <c r="Q92" s="80">
        <v>0</v>
      </c>
      <c r="R92" s="80">
        <v>2472960</v>
      </c>
      <c r="S92" s="80">
        <v>50000</v>
      </c>
      <c r="T92" s="80">
        <v>2422960</v>
      </c>
      <c r="U92" s="80">
        <v>2472960</v>
      </c>
      <c r="V92" s="80">
        <v>2454293</v>
      </c>
      <c r="W92" s="80">
        <v>0</v>
      </c>
      <c r="X92" s="80">
        <v>0</v>
      </c>
      <c r="Y92" s="80">
        <v>0</v>
      </c>
      <c r="Z92" s="80">
        <v>2454293</v>
      </c>
      <c r="AA92" s="80">
        <v>2461065</v>
      </c>
      <c r="AB92" s="80">
        <v>134358</v>
      </c>
      <c r="AC92" s="69">
        <v>0</v>
      </c>
      <c r="AD92" s="69">
        <v>30</v>
      </c>
      <c r="AE92" s="69">
        <v>0</v>
      </c>
      <c r="AF92" s="80">
        <v>0</v>
      </c>
      <c r="AG92" s="80">
        <v>0</v>
      </c>
      <c r="AH92" s="69">
        <v>0</v>
      </c>
      <c r="AI92" s="69">
        <v>0</v>
      </c>
      <c r="AJ92" s="80">
        <v>0</v>
      </c>
      <c r="AK92" s="80">
        <v>19903</v>
      </c>
      <c r="AL92" s="69">
        <v>0</v>
      </c>
      <c r="AM92" s="69">
        <v>0</v>
      </c>
      <c r="AN92" s="80">
        <v>0</v>
      </c>
      <c r="AO92" s="80">
        <v>0</v>
      </c>
      <c r="AP92" s="69">
        <v>0</v>
      </c>
      <c r="AQ92" s="69">
        <v>0</v>
      </c>
      <c r="AR92" s="80">
        <v>0</v>
      </c>
      <c r="AS92" s="80">
        <v>0</v>
      </c>
      <c r="AT92" s="69">
        <v>0</v>
      </c>
      <c r="AU92" s="69">
        <v>0</v>
      </c>
      <c r="AV92" s="80">
        <v>0</v>
      </c>
      <c r="AW92" s="80">
        <v>0</v>
      </c>
      <c r="AX92" s="69">
        <v>0</v>
      </c>
      <c r="AY92" s="69">
        <v>0</v>
      </c>
      <c r="AZ92" s="80">
        <v>0</v>
      </c>
      <c r="BA92" s="80">
        <v>0</v>
      </c>
      <c r="BB92" s="69">
        <v>0</v>
      </c>
      <c r="BC92" s="69">
        <v>0</v>
      </c>
      <c r="BD92" s="80">
        <v>0</v>
      </c>
      <c r="BE92" s="80">
        <v>1215</v>
      </c>
      <c r="BF92" s="69">
        <v>0</v>
      </c>
      <c r="BG92" s="69">
        <v>0</v>
      </c>
      <c r="BH92" s="80">
        <v>0</v>
      </c>
      <c r="BI92" s="80">
        <v>0</v>
      </c>
      <c r="BJ92" s="69">
        <v>0</v>
      </c>
      <c r="BK92" s="69">
        <v>0</v>
      </c>
      <c r="BL92" s="80">
        <v>0</v>
      </c>
      <c r="BM92" s="80">
        <v>0</v>
      </c>
      <c r="BN92" s="69">
        <v>0</v>
      </c>
      <c r="BO92" s="69">
        <v>0</v>
      </c>
      <c r="BP92" s="80">
        <v>0</v>
      </c>
      <c r="BQ92" s="80">
        <v>0</v>
      </c>
      <c r="BR92" s="69">
        <v>0</v>
      </c>
      <c r="BS92" s="69">
        <v>0</v>
      </c>
      <c r="BT92" s="80">
        <v>0</v>
      </c>
      <c r="BU92" s="80">
        <v>0</v>
      </c>
      <c r="BV92" s="69">
        <v>0</v>
      </c>
      <c r="BW92" s="69">
        <v>0</v>
      </c>
      <c r="BX92" s="80">
        <v>0</v>
      </c>
      <c r="BY92" s="80">
        <v>0</v>
      </c>
      <c r="BZ92" s="69">
        <v>0</v>
      </c>
      <c r="CA92" s="69">
        <v>0</v>
      </c>
      <c r="CB92" s="80">
        <v>0</v>
      </c>
      <c r="CC92" s="80">
        <v>21118</v>
      </c>
      <c r="CD92" s="69">
        <v>0</v>
      </c>
      <c r="CE92" s="69" t="s">
        <v>633</v>
      </c>
      <c r="CF92" s="69" t="s">
        <v>634</v>
      </c>
      <c r="CG92" s="69" t="s">
        <v>514</v>
      </c>
      <c r="CH92" s="69" t="s">
        <v>514</v>
      </c>
      <c r="CI92" s="69" t="s">
        <v>514</v>
      </c>
      <c r="CJ92" s="68" t="s">
        <v>514</v>
      </c>
      <c r="CK92" s="68">
        <v>45922</v>
      </c>
      <c r="CL92" s="185" t="s">
        <v>723</v>
      </c>
      <c r="CM92" s="67" t="s">
        <v>724</v>
      </c>
      <c r="CN92" s="67" t="s">
        <v>168</v>
      </c>
      <c r="CO92" s="68">
        <v>44960</v>
      </c>
      <c r="CP92" s="185" t="s">
        <v>729</v>
      </c>
      <c r="CQ92" s="67" t="s">
        <v>728</v>
      </c>
      <c r="CR92" s="67" t="s">
        <v>753</v>
      </c>
      <c r="CS92" s="69">
        <v>2686957.88</v>
      </c>
      <c r="CT92" s="69"/>
      <c r="CU92" s="69"/>
      <c r="CV92" s="69">
        <v>0</v>
      </c>
      <c r="CW92" s="69">
        <v>40</v>
      </c>
      <c r="CX92" s="69">
        <v>0</v>
      </c>
      <c r="CY92" s="69">
        <v>0</v>
      </c>
      <c r="CZ92" s="69">
        <v>0</v>
      </c>
      <c r="DA92" s="69">
        <v>0</v>
      </c>
      <c r="DG92" t="str">
        <f t="shared" si="6"/>
        <v>CO</v>
      </c>
    </row>
    <row r="93" spans="1:111">
      <c r="A93" t="str">
        <f t="shared" si="5"/>
        <v>04CO</v>
      </c>
      <c r="B93" s="67" t="s">
        <v>3</v>
      </c>
      <c r="C93" s="67" t="s">
        <v>473</v>
      </c>
      <c r="D93" s="67" t="s">
        <v>474</v>
      </c>
      <c r="E93" s="68">
        <v>45133</v>
      </c>
      <c r="F93" s="185" t="s">
        <v>723</v>
      </c>
      <c r="G93" s="67" t="s">
        <v>725</v>
      </c>
      <c r="H93" s="69">
        <v>1</v>
      </c>
      <c r="I93" s="69">
        <v>0</v>
      </c>
      <c r="J93" s="69">
        <v>353</v>
      </c>
      <c r="K93" s="69">
        <v>497</v>
      </c>
      <c r="L93" s="69">
        <v>497</v>
      </c>
      <c r="M93" s="69">
        <v>0</v>
      </c>
      <c r="N93" s="69">
        <v>0</v>
      </c>
      <c r="O93" s="69">
        <v>0</v>
      </c>
      <c r="P93" s="69">
        <v>114</v>
      </c>
      <c r="Q93" s="80">
        <v>30</v>
      </c>
      <c r="R93" s="80">
        <v>1831417</v>
      </c>
      <c r="S93" s="80">
        <v>50000</v>
      </c>
      <c r="T93" s="80">
        <v>1781417</v>
      </c>
      <c r="U93" s="80">
        <v>1831417</v>
      </c>
      <c r="V93" s="80">
        <v>1800868</v>
      </c>
      <c r="W93" s="80">
        <v>0</v>
      </c>
      <c r="X93" s="80">
        <v>0</v>
      </c>
      <c r="Y93" s="80">
        <v>0</v>
      </c>
      <c r="Z93" s="80">
        <v>1800868</v>
      </c>
      <c r="AA93" s="80">
        <v>1800868</v>
      </c>
      <c r="AB93" s="80">
        <v>0</v>
      </c>
      <c r="AC93" s="69">
        <v>0</v>
      </c>
      <c r="AD93" s="69">
        <v>84</v>
      </c>
      <c r="AE93" s="69">
        <v>0</v>
      </c>
      <c r="AF93" s="80">
        <v>0</v>
      </c>
      <c r="AG93" s="80">
        <v>0</v>
      </c>
      <c r="AH93" s="69">
        <v>0</v>
      </c>
      <c r="AI93" s="69">
        <v>0</v>
      </c>
      <c r="AJ93" s="80">
        <v>30</v>
      </c>
      <c r="AK93" s="80">
        <v>47526</v>
      </c>
      <c r="AL93" s="69">
        <v>2447</v>
      </c>
      <c r="AM93" s="69">
        <v>0</v>
      </c>
      <c r="AN93" s="80">
        <v>0</v>
      </c>
      <c r="AO93" s="80">
        <v>0</v>
      </c>
      <c r="AP93" s="69">
        <v>0</v>
      </c>
      <c r="AQ93" s="69">
        <v>0</v>
      </c>
      <c r="AR93" s="80">
        <v>0</v>
      </c>
      <c r="AS93" s="80">
        <v>0</v>
      </c>
      <c r="AT93" s="69">
        <v>0</v>
      </c>
      <c r="AU93" s="69">
        <v>0</v>
      </c>
      <c r="AV93" s="80">
        <v>0</v>
      </c>
      <c r="AW93" s="80">
        <v>0</v>
      </c>
      <c r="AX93" s="69">
        <v>0</v>
      </c>
      <c r="AY93" s="69">
        <v>0</v>
      </c>
      <c r="AZ93" s="80">
        <v>0</v>
      </c>
      <c r="BA93" s="80">
        <v>0</v>
      </c>
      <c r="BB93" s="69">
        <v>0</v>
      </c>
      <c r="BC93" s="69">
        <v>0</v>
      </c>
      <c r="BD93" s="80">
        <v>0</v>
      </c>
      <c r="BE93" s="80">
        <v>0</v>
      </c>
      <c r="BF93" s="69">
        <v>0</v>
      </c>
      <c r="BG93" s="69">
        <v>0</v>
      </c>
      <c r="BH93" s="80">
        <v>0</v>
      </c>
      <c r="BI93" s="80">
        <v>0</v>
      </c>
      <c r="BJ93" s="69">
        <v>0</v>
      </c>
      <c r="BK93" s="69">
        <v>0</v>
      </c>
      <c r="BL93" s="80">
        <v>0</v>
      </c>
      <c r="BM93" s="80">
        <v>0</v>
      </c>
      <c r="BN93" s="69">
        <v>0</v>
      </c>
      <c r="BO93" s="69">
        <v>0</v>
      </c>
      <c r="BP93" s="80">
        <v>0</v>
      </c>
      <c r="BQ93" s="80">
        <v>0</v>
      </c>
      <c r="BR93" s="69">
        <v>0</v>
      </c>
      <c r="BS93" s="69">
        <v>0</v>
      </c>
      <c r="BT93" s="80">
        <v>0</v>
      </c>
      <c r="BU93" s="80">
        <v>0</v>
      </c>
      <c r="BV93" s="69">
        <v>0</v>
      </c>
      <c r="BW93" s="69">
        <v>0</v>
      </c>
      <c r="BX93" s="80">
        <v>0</v>
      </c>
      <c r="BY93" s="80">
        <v>0</v>
      </c>
      <c r="BZ93" s="69">
        <v>0</v>
      </c>
      <c r="CA93" s="69">
        <v>0</v>
      </c>
      <c r="CB93" s="80">
        <v>30</v>
      </c>
      <c r="CC93" s="80">
        <v>47526</v>
      </c>
      <c r="CD93" s="69">
        <v>2447</v>
      </c>
      <c r="CE93" s="69" t="s">
        <v>629</v>
      </c>
      <c r="CF93" s="69" t="s">
        <v>630</v>
      </c>
      <c r="CG93" s="69" t="s">
        <v>514</v>
      </c>
      <c r="CH93" s="69" t="s">
        <v>514</v>
      </c>
      <c r="CI93" s="69" t="s">
        <v>514</v>
      </c>
      <c r="CJ93" s="68" t="s">
        <v>514</v>
      </c>
      <c r="CK93" s="68">
        <v>45860</v>
      </c>
      <c r="CL93" s="185" t="s">
        <v>723</v>
      </c>
      <c r="CM93" s="67" t="s">
        <v>724</v>
      </c>
      <c r="CN93" s="67" t="s">
        <v>168</v>
      </c>
      <c r="CO93" s="68">
        <v>45824</v>
      </c>
      <c r="CP93" s="185" t="s">
        <v>721</v>
      </c>
      <c r="CQ93" s="67" t="s">
        <v>730</v>
      </c>
      <c r="CR93" s="67" t="s">
        <v>754</v>
      </c>
      <c r="CS93" s="69">
        <v>2390409.3199999998</v>
      </c>
      <c r="CT93" s="69"/>
      <c r="CU93" s="69"/>
      <c r="CV93" s="69">
        <v>30</v>
      </c>
      <c r="CW93" s="69">
        <v>30</v>
      </c>
      <c r="CX93" s="69">
        <v>0</v>
      </c>
      <c r="CY93" s="69">
        <v>0</v>
      </c>
      <c r="CZ93" s="69">
        <v>0</v>
      </c>
      <c r="DA93" s="69">
        <v>0</v>
      </c>
      <c r="DG93" t="str">
        <f t="shared" si="6"/>
        <v>CO</v>
      </c>
    </row>
    <row r="94" spans="1:111">
      <c r="A94" t="str">
        <f t="shared" si="5"/>
        <v>04CO</v>
      </c>
      <c r="B94" s="67" t="s">
        <v>3</v>
      </c>
      <c r="C94" s="67" t="s">
        <v>304</v>
      </c>
      <c r="D94" s="67" t="s">
        <v>305</v>
      </c>
      <c r="E94" s="68">
        <v>45133</v>
      </c>
      <c r="F94" s="185" t="s">
        <v>723</v>
      </c>
      <c r="G94" s="67" t="s">
        <v>725</v>
      </c>
      <c r="H94" s="69">
        <v>4</v>
      </c>
      <c r="I94" s="69">
        <v>4</v>
      </c>
      <c r="J94" s="69">
        <v>345</v>
      </c>
      <c r="K94" s="69">
        <v>512</v>
      </c>
      <c r="L94" s="69">
        <v>512</v>
      </c>
      <c r="M94" s="69">
        <v>0</v>
      </c>
      <c r="N94" s="69">
        <v>0</v>
      </c>
      <c r="O94" s="69">
        <v>0</v>
      </c>
      <c r="P94" s="69">
        <v>137</v>
      </c>
      <c r="Q94" s="80">
        <v>30</v>
      </c>
      <c r="R94" s="80">
        <v>8148235</v>
      </c>
      <c r="S94" s="80">
        <v>82702</v>
      </c>
      <c r="T94" s="80">
        <v>8065534</v>
      </c>
      <c r="U94" s="80">
        <v>8411133</v>
      </c>
      <c r="V94" s="80">
        <v>8179681</v>
      </c>
      <c r="W94" s="80">
        <v>0</v>
      </c>
      <c r="X94" s="80">
        <v>0</v>
      </c>
      <c r="Y94" s="80">
        <v>0</v>
      </c>
      <c r="Z94" s="80">
        <v>8179681</v>
      </c>
      <c r="AA94" s="80">
        <v>8160560</v>
      </c>
      <c r="AB94" s="80">
        <v>-3998</v>
      </c>
      <c r="AC94" s="69">
        <v>262898</v>
      </c>
      <c r="AD94" s="69">
        <v>110</v>
      </c>
      <c r="AE94" s="69">
        <v>0</v>
      </c>
      <c r="AF94" s="80">
        <v>0</v>
      </c>
      <c r="AG94" s="80">
        <v>0</v>
      </c>
      <c r="AH94" s="69">
        <v>0</v>
      </c>
      <c r="AI94" s="69">
        <v>0</v>
      </c>
      <c r="AJ94" s="80">
        <v>30</v>
      </c>
      <c r="AK94" s="80">
        <v>283139</v>
      </c>
      <c r="AL94" s="69">
        <v>127150</v>
      </c>
      <c r="AM94" s="69">
        <v>0</v>
      </c>
      <c r="AN94" s="80">
        <v>0</v>
      </c>
      <c r="AO94" s="80">
        <v>0</v>
      </c>
      <c r="AP94" s="69">
        <v>0</v>
      </c>
      <c r="AQ94" s="69">
        <v>0</v>
      </c>
      <c r="AR94" s="80">
        <v>0</v>
      </c>
      <c r="AS94" s="80">
        <v>0</v>
      </c>
      <c r="AT94" s="69">
        <v>0</v>
      </c>
      <c r="AU94" s="69">
        <v>0</v>
      </c>
      <c r="AV94" s="80">
        <v>0</v>
      </c>
      <c r="AW94" s="80">
        <v>0</v>
      </c>
      <c r="AX94" s="69">
        <v>0</v>
      </c>
      <c r="AY94" s="69">
        <v>0</v>
      </c>
      <c r="AZ94" s="80">
        <v>0</v>
      </c>
      <c r="BA94" s="80">
        <v>0</v>
      </c>
      <c r="BB94" s="69">
        <v>0</v>
      </c>
      <c r="BC94" s="69">
        <v>0</v>
      </c>
      <c r="BD94" s="80">
        <v>0</v>
      </c>
      <c r="BE94" s="80">
        <v>0</v>
      </c>
      <c r="BF94" s="69">
        <v>0</v>
      </c>
      <c r="BG94" s="69">
        <v>0</v>
      </c>
      <c r="BH94" s="80">
        <v>0</v>
      </c>
      <c r="BI94" s="80">
        <v>0</v>
      </c>
      <c r="BJ94" s="69">
        <v>0</v>
      </c>
      <c r="BK94" s="69">
        <v>0</v>
      </c>
      <c r="BL94" s="80">
        <v>0</v>
      </c>
      <c r="BM94" s="80">
        <v>0</v>
      </c>
      <c r="BN94" s="69">
        <v>0</v>
      </c>
      <c r="BO94" s="69">
        <v>0</v>
      </c>
      <c r="BP94" s="80">
        <v>0</v>
      </c>
      <c r="BQ94" s="80">
        <v>0</v>
      </c>
      <c r="BR94" s="69">
        <v>0</v>
      </c>
      <c r="BS94" s="69">
        <v>0</v>
      </c>
      <c r="BT94" s="80">
        <v>0</v>
      </c>
      <c r="BU94" s="80">
        <v>0</v>
      </c>
      <c r="BV94" s="69">
        <v>0</v>
      </c>
      <c r="BW94" s="69">
        <v>0</v>
      </c>
      <c r="BX94" s="80">
        <v>0</v>
      </c>
      <c r="BY94" s="80">
        <v>0</v>
      </c>
      <c r="BZ94" s="69">
        <v>0</v>
      </c>
      <c r="CA94" s="69">
        <v>0</v>
      </c>
      <c r="CB94" s="80">
        <v>30</v>
      </c>
      <c r="CC94" s="80">
        <v>283139</v>
      </c>
      <c r="CD94" s="69">
        <v>127150</v>
      </c>
      <c r="CE94" s="69" t="s">
        <v>635</v>
      </c>
      <c r="CF94" s="69" t="s">
        <v>636</v>
      </c>
      <c r="CG94" s="69" t="s">
        <v>514</v>
      </c>
      <c r="CH94" s="69" t="s">
        <v>514</v>
      </c>
      <c r="CI94" s="69" t="s">
        <v>514</v>
      </c>
      <c r="CJ94" s="68" t="s">
        <v>514</v>
      </c>
      <c r="CK94" s="68">
        <v>45993</v>
      </c>
      <c r="CL94" s="185" t="s">
        <v>727</v>
      </c>
      <c r="CM94" s="67" t="s">
        <v>724</v>
      </c>
      <c r="CN94" s="67" t="s">
        <v>168</v>
      </c>
      <c r="CO94" s="68">
        <v>45861</v>
      </c>
      <c r="CP94" s="185" t="s">
        <v>723</v>
      </c>
      <c r="CQ94" s="67" t="s">
        <v>724</v>
      </c>
      <c r="CR94" s="67" t="s">
        <v>754</v>
      </c>
      <c r="CS94" s="69">
        <v>8255267.2199999997</v>
      </c>
      <c r="CT94" s="69"/>
      <c r="CU94" s="69"/>
      <c r="CV94" s="69">
        <v>0</v>
      </c>
      <c r="CW94" s="69">
        <v>27</v>
      </c>
      <c r="CX94" s="69">
        <v>0</v>
      </c>
      <c r="CY94" s="69">
        <v>0</v>
      </c>
      <c r="CZ94" s="69">
        <v>0</v>
      </c>
      <c r="DA94" s="69">
        <v>0</v>
      </c>
      <c r="DG94" t="str">
        <f t="shared" si="6"/>
        <v>CO</v>
      </c>
    </row>
    <row r="95" spans="1:111">
      <c r="A95" t="str">
        <f t="shared" si="5"/>
        <v>04CO</v>
      </c>
      <c r="B95" s="67" t="s">
        <v>3</v>
      </c>
      <c r="C95" s="67" t="s">
        <v>306</v>
      </c>
      <c r="D95" s="67" t="s">
        <v>307</v>
      </c>
      <c r="E95" s="68">
        <v>45070</v>
      </c>
      <c r="F95" s="185" t="s">
        <v>721</v>
      </c>
      <c r="G95" s="67" t="s">
        <v>728</v>
      </c>
      <c r="H95" s="69">
        <v>2</v>
      </c>
      <c r="I95" s="69">
        <v>4</v>
      </c>
      <c r="J95" s="69">
        <v>430</v>
      </c>
      <c r="K95" s="69">
        <v>560</v>
      </c>
      <c r="L95" s="69">
        <v>558</v>
      </c>
      <c r="M95" s="69">
        <v>2</v>
      </c>
      <c r="N95" s="69">
        <v>0</v>
      </c>
      <c r="O95" s="69">
        <v>0</v>
      </c>
      <c r="P95" s="69">
        <v>130</v>
      </c>
      <c r="Q95" s="80">
        <v>0</v>
      </c>
      <c r="R95" s="80">
        <v>12833449</v>
      </c>
      <c r="S95" s="80">
        <v>133704</v>
      </c>
      <c r="T95" s="80">
        <v>12699745</v>
      </c>
      <c r="U95" s="80">
        <v>12956058</v>
      </c>
      <c r="V95" s="80">
        <v>12287948</v>
      </c>
      <c r="W95" s="80">
        <v>0</v>
      </c>
      <c r="X95" s="80">
        <v>0</v>
      </c>
      <c r="Y95" s="80">
        <v>0</v>
      </c>
      <c r="Z95" s="80">
        <v>12287948</v>
      </c>
      <c r="AA95" s="80">
        <v>12282375</v>
      </c>
      <c r="AB95" s="80">
        <v>2250</v>
      </c>
      <c r="AC95" s="69">
        <v>122609</v>
      </c>
      <c r="AD95" s="69">
        <v>65</v>
      </c>
      <c r="AE95" s="69">
        <v>0</v>
      </c>
      <c r="AF95" s="80">
        <v>0</v>
      </c>
      <c r="AG95" s="80">
        <v>35147</v>
      </c>
      <c r="AH95" s="69">
        <v>0</v>
      </c>
      <c r="AI95" s="69">
        <v>21</v>
      </c>
      <c r="AJ95" s="80">
        <v>0</v>
      </c>
      <c r="AK95" s="80">
        <v>79638</v>
      </c>
      <c r="AL95" s="69">
        <v>29413</v>
      </c>
      <c r="AM95" s="69">
        <v>0</v>
      </c>
      <c r="AN95" s="80">
        <v>0</v>
      </c>
      <c r="AO95" s="80">
        <v>0</v>
      </c>
      <c r="AP95" s="69">
        <v>0</v>
      </c>
      <c r="AQ95" s="69">
        <v>0</v>
      </c>
      <c r="AR95" s="80">
        <v>0</v>
      </c>
      <c r="AS95" s="80">
        <v>0</v>
      </c>
      <c r="AT95" s="69">
        <v>0</v>
      </c>
      <c r="AU95" s="69">
        <v>0</v>
      </c>
      <c r="AV95" s="80">
        <v>0</v>
      </c>
      <c r="AW95" s="80">
        <v>0</v>
      </c>
      <c r="AX95" s="69">
        <v>0</v>
      </c>
      <c r="AY95" s="69">
        <v>0</v>
      </c>
      <c r="AZ95" s="80">
        <v>0</v>
      </c>
      <c r="BA95" s="80">
        <v>0</v>
      </c>
      <c r="BB95" s="69">
        <v>0</v>
      </c>
      <c r="BC95" s="69">
        <v>0</v>
      </c>
      <c r="BD95" s="80">
        <v>0</v>
      </c>
      <c r="BE95" s="80">
        <v>0</v>
      </c>
      <c r="BF95" s="69">
        <v>0</v>
      </c>
      <c r="BG95" s="69">
        <v>0</v>
      </c>
      <c r="BH95" s="80">
        <v>0</v>
      </c>
      <c r="BI95" s="80">
        <v>0</v>
      </c>
      <c r="BJ95" s="69">
        <v>0</v>
      </c>
      <c r="BK95" s="69">
        <v>0</v>
      </c>
      <c r="BL95" s="80">
        <v>0</v>
      </c>
      <c r="BM95" s="80">
        <v>0</v>
      </c>
      <c r="BN95" s="69">
        <v>0</v>
      </c>
      <c r="BO95" s="69">
        <v>0</v>
      </c>
      <c r="BP95" s="80">
        <v>0</v>
      </c>
      <c r="BQ95" s="80">
        <v>0</v>
      </c>
      <c r="BR95" s="69">
        <v>0</v>
      </c>
      <c r="BS95" s="69">
        <v>0</v>
      </c>
      <c r="BT95" s="80">
        <v>0</v>
      </c>
      <c r="BU95" s="80">
        <v>0</v>
      </c>
      <c r="BV95" s="69">
        <v>0</v>
      </c>
      <c r="BW95" s="69">
        <v>0</v>
      </c>
      <c r="BX95" s="80">
        <v>0</v>
      </c>
      <c r="BY95" s="80">
        <v>0</v>
      </c>
      <c r="BZ95" s="69">
        <v>0</v>
      </c>
      <c r="CA95" s="69">
        <v>21</v>
      </c>
      <c r="CB95" s="80">
        <v>0</v>
      </c>
      <c r="CC95" s="80">
        <v>114786</v>
      </c>
      <c r="CD95" s="69">
        <v>29413</v>
      </c>
      <c r="CE95" s="69" t="s">
        <v>624</v>
      </c>
      <c r="CF95" s="69" t="s">
        <v>625</v>
      </c>
      <c r="CG95" s="69" t="s">
        <v>514</v>
      </c>
      <c r="CH95" s="69" t="s">
        <v>514</v>
      </c>
      <c r="CI95" s="69" t="s">
        <v>514</v>
      </c>
      <c r="CJ95" s="68" t="s">
        <v>514</v>
      </c>
      <c r="CK95" s="68">
        <v>45869</v>
      </c>
      <c r="CL95" s="185" t="s">
        <v>723</v>
      </c>
      <c r="CM95" s="67" t="s">
        <v>724</v>
      </c>
      <c r="CN95" s="67" t="s">
        <v>168</v>
      </c>
      <c r="CO95" s="68">
        <v>45779</v>
      </c>
      <c r="CP95" s="185" t="s">
        <v>721</v>
      </c>
      <c r="CQ95" s="67" t="s">
        <v>730</v>
      </c>
      <c r="CR95" s="67" t="s">
        <v>753</v>
      </c>
      <c r="CS95" s="69">
        <v>14351247.26</v>
      </c>
      <c r="CT95" s="69"/>
      <c r="CU95" s="69"/>
      <c r="CV95" s="69">
        <v>0</v>
      </c>
      <c r="CW95" s="69">
        <v>44</v>
      </c>
      <c r="CX95" s="69">
        <v>0</v>
      </c>
      <c r="CY95" s="69">
        <v>0</v>
      </c>
      <c r="CZ95" s="69">
        <v>0</v>
      </c>
      <c r="DA95" s="69">
        <v>0</v>
      </c>
      <c r="DG95" t="str">
        <f t="shared" si="6"/>
        <v>CO</v>
      </c>
    </row>
    <row r="96" spans="1:111">
      <c r="A96" t="str">
        <f t="shared" si="5"/>
        <v>04CO</v>
      </c>
      <c r="B96" s="67" t="s">
        <v>3</v>
      </c>
      <c r="C96" s="67" t="s">
        <v>308</v>
      </c>
      <c r="D96" s="67" t="s">
        <v>309</v>
      </c>
      <c r="E96" s="68">
        <v>45266</v>
      </c>
      <c r="F96" s="185" t="s">
        <v>727</v>
      </c>
      <c r="G96" s="67" t="s">
        <v>725</v>
      </c>
      <c r="H96" s="69">
        <v>1</v>
      </c>
      <c r="I96" s="69">
        <v>3</v>
      </c>
      <c r="J96" s="69">
        <v>182</v>
      </c>
      <c r="K96" s="69">
        <v>353</v>
      </c>
      <c r="L96" s="69">
        <v>351</v>
      </c>
      <c r="M96" s="69">
        <v>2</v>
      </c>
      <c r="N96" s="69">
        <v>0</v>
      </c>
      <c r="O96" s="69">
        <v>0</v>
      </c>
      <c r="P96" s="69">
        <v>171</v>
      </c>
      <c r="Q96" s="80">
        <v>0</v>
      </c>
      <c r="R96" s="80">
        <v>2710165</v>
      </c>
      <c r="S96" s="80">
        <v>50000</v>
      </c>
      <c r="T96" s="80">
        <v>2660165</v>
      </c>
      <c r="U96" s="80">
        <v>2699856</v>
      </c>
      <c r="V96" s="80">
        <v>2568771</v>
      </c>
      <c r="W96" s="80">
        <v>0</v>
      </c>
      <c r="X96" s="80">
        <v>0</v>
      </c>
      <c r="Y96" s="80">
        <v>0</v>
      </c>
      <c r="Z96" s="80">
        <v>2568771</v>
      </c>
      <c r="AA96" s="80">
        <v>2567076</v>
      </c>
      <c r="AB96" s="80">
        <v>-16</v>
      </c>
      <c r="AC96" s="69">
        <v>-10309</v>
      </c>
      <c r="AD96" s="69">
        <v>123</v>
      </c>
      <c r="AE96" s="69">
        <v>0</v>
      </c>
      <c r="AF96" s="80">
        <v>0</v>
      </c>
      <c r="AG96" s="80">
        <v>811</v>
      </c>
      <c r="AH96" s="69">
        <v>0</v>
      </c>
      <c r="AI96" s="69">
        <v>23</v>
      </c>
      <c r="AJ96" s="80">
        <v>0</v>
      </c>
      <c r="AK96" s="80">
        <v>-6653</v>
      </c>
      <c r="AL96" s="69">
        <v>0</v>
      </c>
      <c r="AM96" s="69">
        <v>0</v>
      </c>
      <c r="AN96" s="80">
        <v>0</v>
      </c>
      <c r="AO96" s="80">
        <v>0</v>
      </c>
      <c r="AP96" s="69">
        <v>0</v>
      </c>
      <c r="AQ96" s="69">
        <v>0</v>
      </c>
      <c r="AR96" s="80">
        <v>0</v>
      </c>
      <c r="AS96" s="80">
        <v>0</v>
      </c>
      <c r="AT96" s="69">
        <v>0</v>
      </c>
      <c r="AU96" s="69">
        <v>0</v>
      </c>
      <c r="AV96" s="80">
        <v>0</v>
      </c>
      <c r="AW96" s="80">
        <v>0</v>
      </c>
      <c r="AX96" s="69">
        <v>0</v>
      </c>
      <c r="AY96" s="69">
        <v>0</v>
      </c>
      <c r="AZ96" s="80">
        <v>0</v>
      </c>
      <c r="BA96" s="80">
        <v>0</v>
      </c>
      <c r="BB96" s="69">
        <v>0</v>
      </c>
      <c r="BC96" s="69">
        <v>0</v>
      </c>
      <c r="BD96" s="80">
        <v>0</v>
      </c>
      <c r="BE96" s="80">
        <v>0</v>
      </c>
      <c r="BF96" s="69">
        <v>0</v>
      </c>
      <c r="BG96" s="69">
        <v>0</v>
      </c>
      <c r="BH96" s="80">
        <v>0</v>
      </c>
      <c r="BI96" s="80">
        <v>0</v>
      </c>
      <c r="BJ96" s="69">
        <v>0</v>
      </c>
      <c r="BK96" s="69">
        <v>0</v>
      </c>
      <c r="BL96" s="80">
        <v>0</v>
      </c>
      <c r="BM96" s="80">
        <v>0</v>
      </c>
      <c r="BN96" s="69">
        <v>0</v>
      </c>
      <c r="BO96" s="69">
        <v>0</v>
      </c>
      <c r="BP96" s="80">
        <v>0</v>
      </c>
      <c r="BQ96" s="80">
        <v>0</v>
      </c>
      <c r="BR96" s="69">
        <v>0</v>
      </c>
      <c r="BS96" s="69">
        <v>0</v>
      </c>
      <c r="BT96" s="80">
        <v>0</v>
      </c>
      <c r="BU96" s="80">
        <v>0</v>
      </c>
      <c r="BV96" s="69">
        <v>0</v>
      </c>
      <c r="BW96" s="69">
        <v>0</v>
      </c>
      <c r="BX96" s="80">
        <v>0</v>
      </c>
      <c r="BY96" s="80">
        <v>0</v>
      </c>
      <c r="BZ96" s="69">
        <v>0</v>
      </c>
      <c r="CA96" s="69">
        <v>23</v>
      </c>
      <c r="CB96" s="80">
        <v>0</v>
      </c>
      <c r="CC96" s="80">
        <v>-5843</v>
      </c>
      <c r="CD96" s="69">
        <v>0</v>
      </c>
      <c r="CE96" s="69" t="s">
        <v>614</v>
      </c>
      <c r="CF96" s="69" t="s">
        <v>615</v>
      </c>
      <c r="CG96" s="69" t="s">
        <v>514</v>
      </c>
      <c r="CH96" s="69" t="s">
        <v>514</v>
      </c>
      <c r="CI96" s="69" t="s">
        <v>514</v>
      </c>
      <c r="CJ96" s="68" t="s">
        <v>514</v>
      </c>
      <c r="CK96" s="68">
        <v>45925</v>
      </c>
      <c r="CL96" s="185" t="s">
        <v>723</v>
      </c>
      <c r="CM96" s="67" t="s">
        <v>724</v>
      </c>
      <c r="CN96" s="67" t="s">
        <v>168</v>
      </c>
      <c r="CO96" s="68">
        <v>45880</v>
      </c>
      <c r="CP96" s="185" t="s">
        <v>723</v>
      </c>
      <c r="CQ96" s="67" t="s">
        <v>724</v>
      </c>
      <c r="CR96" s="67" t="s">
        <v>753</v>
      </c>
      <c r="CS96" s="69">
        <v>3354139.5</v>
      </c>
      <c r="CT96" s="69"/>
      <c r="CU96" s="69"/>
      <c r="CV96" s="69">
        <v>0</v>
      </c>
      <c r="CW96" s="69">
        <v>25</v>
      </c>
      <c r="CX96" s="69">
        <v>0</v>
      </c>
      <c r="CY96" s="69">
        <v>0</v>
      </c>
      <c r="CZ96" s="69">
        <v>0</v>
      </c>
      <c r="DA96" s="69">
        <v>0</v>
      </c>
      <c r="DG96" t="str">
        <f t="shared" si="6"/>
        <v>CO</v>
      </c>
    </row>
    <row r="97" spans="1:111">
      <c r="A97" t="str">
        <f t="shared" ref="A97:A128" si="7">CONCATENATE(B97,DG97)</f>
        <v>04CO</v>
      </c>
      <c r="B97" s="67" t="s">
        <v>3</v>
      </c>
      <c r="C97" s="67" t="s">
        <v>504</v>
      </c>
      <c r="D97" s="67" t="s">
        <v>505</v>
      </c>
      <c r="E97" s="68">
        <v>45182</v>
      </c>
      <c r="F97" s="185" t="s">
        <v>723</v>
      </c>
      <c r="G97" s="67" t="s">
        <v>725</v>
      </c>
      <c r="H97" s="69">
        <v>3</v>
      </c>
      <c r="I97" s="69">
        <v>0</v>
      </c>
      <c r="J97" s="69">
        <v>210</v>
      </c>
      <c r="K97" s="69">
        <v>395</v>
      </c>
      <c r="L97" s="69">
        <v>394</v>
      </c>
      <c r="M97" s="69">
        <v>1</v>
      </c>
      <c r="N97" s="69">
        <v>0</v>
      </c>
      <c r="O97" s="69">
        <v>0</v>
      </c>
      <c r="P97" s="69">
        <v>185</v>
      </c>
      <c r="Q97" s="80">
        <v>0</v>
      </c>
      <c r="R97" s="80">
        <v>1247247</v>
      </c>
      <c r="S97" s="80">
        <v>50000</v>
      </c>
      <c r="T97" s="80">
        <v>1197247</v>
      </c>
      <c r="U97" s="80">
        <v>1247247</v>
      </c>
      <c r="V97" s="80">
        <v>1175544</v>
      </c>
      <c r="W97" s="80">
        <v>0</v>
      </c>
      <c r="X97" s="80">
        <v>0</v>
      </c>
      <c r="Y97" s="80">
        <v>0</v>
      </c>
      <c r="Z97" s="80">
        <v>1175544</v>
      </c>
      <c r="AA97" s="80">
        <v>1174544</v>
      </c>
      <c r="AB97" s="80">
        <v>-1000</v>
      </c>
      <c r="AC97" s="69">
        <v>0</v>
      </c>
      <c r="AD97" s="69">
        <v>157</v>
      </c>
      <c r="AE97" s="69">
        <v>0</v>
      </c>
      <c r="AF97" s="80">
        <v>0</v>
      </c>
      <c r="AG97" s="80">
        <v>0</v>
      </c>
      <c r="AH97" s="69">
        <v>0</v>
      </c>
      <c r="AI97" s="69">
        <v>0</v>
      </c>
      <c r="AJ97" s="80">
        <v>0</v>
      </c>
      <c r="AK97" s="80">
        <v>0</v>
      </c>
      <c r="AL97" s="69">
        <v>0</v>
      </c>
      <c r="AM97" s="69">
        <v>0</v>
      </c>
      <c r="AN97" s="80">
        <v>0</v>
      </c>
      <c r="AO97" s="80">
        <v>0</v>
      </c>
      <c r="AP97" s="69">
        <v>0</v>
      </c>
      <c r="AQ97" s="69">
        <v>0</v>
      </c>
      <c r="AR97" s="80">
        <v>0</v>
      </c>
      <c r="AS97" s="80">
        <v>0</v>
      </c>
      <c r="AT97" s="69">
        <v>0</v>
      </c>
      <c r="AU97" s="69">
        <v>0</v>
      </c>
      <c r="AV97" s="80">
        <v>0</v>
      </c>
      <c r="AW97" s="80">
        <v>0</v>
      </c>
      <c r="AX97" s="69">
        <v>0</v>
      </c>
      <c r="AY97" s="69">
        <v>0</v>
      </c>
      <c r="AZ97" s="80">
        <v>0</v>
      </c>
      <c r="BA97" s="80">
        <v>0</v>
      </c>
      <c r="BB97" s="69">
        <v>0</v>
      </c>
      <c r="BC97" s="69">
        <v>0</v>
      </c>
      <c r="BD97" s="80">
        <v>0</v>
      </c>
      <c r="BE97" s="80">
        <v>0</v>
      </c>
      <c r="BF97" s="69">
        <v>0</v>
      </c>
      <c r="BG97" s="69">
        <v>0</v>
      </c>
      <c r="BH97" s="80">
        <v>0</v>
      </c>
      <c r="BI97" s="80">
        <v>0</v>
      </c>
      <c r="BJ97" s="69">
        <v>0</v>
      </c>
      <c r="BK97" s="69">
        <v>73</v>
      </c>
      <c r="BL97" s="80">
        <v>0</v>
      </c>
      <c r="BM97" s="80">
        <v>0</v>
      </c>
      <c r="BN97" s="69">
        <v>0</v>
      </c>
      <c r="BO97" s="69">
        <v>0</v>
      </c>
      <c r="BP97" s="80">
        <v>0</v>
      </c>
      <c r="BQ97" s="80">
        <v>0</v>
      </c>
      <c r="BR97" s="69">
        <v>0</v>
      </c>
      <c r="BS97" s="69">
        <v>0</v>
      </c>
      <c r="BT97" s="80">
        <v>0</v>
      </c>
      <c r="BU97" s="80">
        <v>0</v>
      </c>
      <c r="BV97" s="69">
        <v>0</v>
      </c>
      <c r="BW97" s="69">
        <v>0</v>
      </c>
      <c r="BX97" s="80">
        <v>0</v>
      </c>
      <c r="BY97" s="80">
        <v>0</v>
      </c>
      <c r="BZ97" s="69">
        <v>0</v>
      </c>
      <c r="CA97" s="69">
        <v>73</v>
      </c>
      <c r="CB97" s="80">
        <v>0</v>
      </c>
      <c r="CC97" s="80">
        <v>0</v>
      </c>
      <c r="CD97" s="69">
        <v>0</v>
      </c>
      <c r="CE97" s="69" t="s">
        <v>637</v>
      </c>
      <c r="CF97" s="69" t="s">
        <v>638</v>
      </c>
      <c r="CG97" s="69" t="s">
        <v>514</v>
      </c>
      <c r="CH97" s="69" t="s">
        <v>514</v>
      </c>
      <c r="CI97" s="69" t="s">
        <v>514</v>
      </c>
      <c r="CJ97" s="68" t="s">
        <v>514</v>
      </c>
      <c r="CK97" s="68">
        <v>45840</v>
      </c>
      <c r="CL97" s="185" t="s">
        <v>723</v>
      </c>
      <c r="CM97" s="67" t="s">
        <v>724</v>
      </c>
      <c r="CN97" s="67" t="s">
        <v>168</v>
      </c>
      <c r="CO97" s="68">
        <v>45789</v>
      </c>
      <c r="CP97" s="185" t="s">
        <v>721</v>
      </c>
      <c r="CQ97" s="67" t="s">
        <v>730</v>
      </c>
      <c r="CR97" s="67" t="s">
        <v>754</v>
      </c>
      <c r="CS97" s="69">
        <v>1347694.58</v>
      </c>
      <c r="CT97" s="69"/>
      <c r="CU97" s="69"/>
      <c r="CV97" s="69">
        <v>0</v>
      </c>
      <c r="CW97" s="69">
        <v>28</v>
      </c>
      <c r="CX97" s="69">
        <v>0</v>
      </c>
      <c r="CY97" s="69">
        <v>0</v>
      </c>
      <c r="CZ97" s="69">
        <v>0</v>
      </c>
      <c r="DA97" s="69">
        <v>0</v>
      </c>
      <c r="DG97" t="str">
        <f t="shared" si="6"/>
        <v>CO</v>
      </c>
    </row>
    <row r="98" spans="1:111">
      <c r="A98" t="str">
        <f t="shared" si="7"/>
        <v>04CO</v>
      </c>
      <c r="B98" s="67" t="s">
        <v>3</v>
      </c>
      <c r="C98" s="67" t="s">
        <v>639</v>
      </c>
      <c r="D98" s="67" t="s">
        <v>755</v>
      </c>
      <c r="E98" s="68">
        <v>45322</v>
      </c>
      <c r="F98" s="185" t="s">
        <v>729</v>
      </c>
      <c r="G98" s="67" t="s">
        <v>725</v>
      </c>
      <c r="H98" s="69">
        <v>3</v>
      </c>
      <c r="I98" s="69">
        <v>0</v>
      </c>
      <c r="J98" s="69">
        <v>244</v>
      </c>
      <c r="K98" s="69">
        <v>337</v>
      </c>
      <c r="L98" s="69">
        <v>336</v>
      </c>
      <c r="M98" s="69">
        <v>1</v>
      </c>
      <c r="N98" s="69">
        <v>0</v>
      </c>
      <c r="O98" s="69">
        <v>0</v>
      </c>
      <c r="P98" s="69">
        <v>93</v>
      </c>
      <c r="Q98" s="80">
        <v>0</v>
      </c>
      <c r="R98" s="80">
        <v>5469442</v>
      </c>
      <c r="S98" s="80">
        <v>56677</v>
      </c>
      <c r="T98" s="80">
        <v>5412765</v>
      </c>
      <c r="U98" s="80">
        <v>5469442</v>
      </c>
      <c r="V98" s="80">
        <v>5544372</v>
      </c>
      <c r="W98" s="80">
        <v>0</v>
      </c>
      <c r="X98" s="80">
        <v>0</v>
      </c>
      <c r="Y98" s="80">
        <v>0</v>
      </c>
      <c r="Z98" s="80">
        <v>5544372</v>
      </c>
      <c r="AA98" s="80">
        <v>5542177</v>
      </c>
      <c r="AB98" s="80">
        <v>-2195</v>
      </c>
      <c r="AC98" s="69">
        <v>0</v>
      </c>
      <c r="AD98" s="69">
        <v>70</v>
      </c>
      <c r="AE98" s="69">
        <v>0</v>
      </c>
      <c r="AF98" s="80">
        <v>0</v>
      </c>
      <c r="AG98" s="80">
        <v>0</v>
      </c>
      <c r="AH98" s="69">
        <v>0</v>
      </c>
      <c r="AI98" s="69">
        <v>0</v>
      </c>
      <c r="AJ98" s="80">
        <v>0</v>
      </c>
      <c r="AK98" s="80">
        <v>0</v>
      </c>
      <c r="AL98" s="69">
        <v>0</v>
      </c>
      <c r="AM98" s="69">
        <v>0</v>
      </c>
      <c r="AN98" s="80">
        <v>0</v>
      </c>
      <c r="AO98" s="80">
        <v>0</v>
      </c>
      <c r="AP98" s="69">
        <v>0</v>
      </c>
      <c r="AQ98" s="69">
        <v>0</v>
      </c>
      <c r="AR98" s="80">
        <v>0</v>
      </c>
      <c r="AS98" s="80">
        <v>0</v>
      </c>
      <c r="AT98" s="69">
        <v>0</v>
      </c>
      <c r="AU98" s="69">
        <v>0</v>
      </c>
      <c r="AV98" s="80">
        <v>0</v>
      </c>
      <c r="AW98" s="80">
        <v>0</v>
      </c>
      <c r="AX98" s="69">
        <v>0</v>
      </c>
      <c r="AY98" s="69">
        <v>0</v>
      </c>
      <c r="AZ98" s="80">
        <v>0</v>
      </c>
      <c r="BA98" s="80">
        <v>0</v>
      </c>
      <c r="BB98" s="69">
        <v>0</v>
      </c>
      <c r="BC98" s="69">
        <v>0</v>
      </c>
      <c r="BD98" s="80">
        <v>0</v>
      </c>
      <c r="BE98" s="80">
        <v>0</v>
      </c>
      <c r="BF98" s="69">
        <v>0</v>
      </c>
      <c r="BG98" s="69">
        <v>0</v>
      </c>
      <c r="BH98" s="80">
        <v>0</v>
      </c>
      <c r="BI98" s="80">
        <v>0</v>
      </c>
      <c r="BJ98" s="69">
        <v>0</v>
      </c>
      <c r="BK98" s="69">
        <v>0</v>
      </c>
      <c r="BL98" s="80">
        <v>0</v>
      </c>
      <c r="BM98" s="80">
        <v>0</v>
      </c>
      <c r="BN98" s="69">
        <v>0</v>
      </c>
      <c r="BO98" s="69">
        <v>0</v>
      </c>
      <c r="BP98" s="80">
        <v>0</v>
      </c>
      <c r="BQ98" s="80">
        <v>0</v>
      </c>
      <c r="BR98" s="69">
        <v>0</v>
      </c>
      <c r="BS98" s="69">
        <v>0</v>
      </c>
      <c r="BT98" s="80">
        <v>0</v>
      </c>
      <c r="BU98" s="80">
        <v>0</v>
      </c>
      <c r="BV98" s="69">
        <v>0</v>
      </c>
      <c r="BW98" s="69">
        <v>0</v>
      </c>
      <c r="BX98" s="80">
        <v>0</v>
      </c>
      <c r="BY98" s="80">
        <v>0</v>
      </c>
      <c r="BZ98" s="69">
        <v>0</v>
      </c>
      <c r="CA98" s="69">
        <v>0</v>
      </c>
      <c r="CB98" s="80">
        <v>0</v>
      </c>
      <c r="CC98" s="80">
        <v>0</v>
      </c>
      <c r="CD98" s="69">
        <v>0</v>
      </c>
      <c r="CE98" s="69" t="s">
        <v>620</v>
      </c>
      <c r="CF98" s="69" t="s">
        <v>621</v>
      </c>
      <c r="CG98" s="69" t="s">
        <v>514</v>
      </c>
      <c r="CH98" s="69" t="s">
        <v>514</v>
      </c>
      <c r="CI98" s="69" t="s">
        <v>514</v>
      </c>
      <c r="CJ98" s="68" t="s">
        <v>514</v>
      </c>
      <c r="CK98" s="68">
        <v>46003</v>
      </c>
      <c r="CL98" s="185" t="s">
        <v>727</v>
      </c>
      <c r="CM98" s="67" t="s">
        <v>724</v>
      </c>
      <c r="CN98" s="67" t="s">
        <v>168</v>
      </c>
      <c r="CO98" s="68">
        <v>45838</v>
      </c>
      <c r="CP98" s="185" t="s">
        <v>721</v>
      </c>
      <c r="CQ98" s="67" t="s">
        <v>730</v>
      </c>
      <c r="CR98" s="67" t="s">
        <v>754</v>
      </c>
      <c r="CS98" s="69">
        <v>5971108.6600000001</v>
      </c>
      <c r="CT98" s="69"/>
      <c r="CU98" s="69"/>
      <c r="CV98" s="69">
        <v>0</v>
      </c>
      <c r="CW98" s="69">
        <v>23</v>
      </c>
      <c r="CX98" s="69">
        <v>0</v>
      </c>
      <c r="CY98" s="69">
        <v>0</v>
      </c>
      <c r="CZ98" s="69">
        <v>0</v>
      </c>
      <c r="DA98" s="69">
        <v>0</v>
      </c>
      <c r="DG98" t="str">
        <f t="shared" si="6"/>
        <v>CO</v>
      </c>
    </row>
    <row r="99" spans="1:111">
      <c r="A99" t="str">
        <f t="shared" si="7"/>
        <v>04CO</v>
      </c>
      <c r="B99" s="67" t="s">
        <v>3</v>
      </c>
      <c r="C99" s="67" t="s">
        <v>506</v>
      </c>
      <c r="D99" s="67" t="s">
        <v>507</v>
      </c>
      <c r="E99" s="68">
        <v>45434</v>
      </c>
      <c r="F99" s="185" t="s">
        <v>721</v>
      </c>
      <c r="G99" s="67" t="s">
        <v>725</v>
      </c>
      <c r="H99" s="69">
        <v>1</v>
      </c>
      <c r="I99" s="69">
        <v>0</v>
      </c>
      <c r="J99" s="69">
        <v>167</v>
      </c>
      <c r="K99" s="69">
        <v>237</v>
      </c>
      <c r="L99" s="69">
        <v>237</v>
      </c>
      <c r="M99" s="69">
        <v>0</v>
      </c>
      <c r="N99" s="69">
        <v>0</v>
      </c>
      <c r="O99" s="69">
        <v>0</v>
      </c>
      <c r="P99" s="69">
        <v>70</v>
      </c>
      <c r="Q99" s="80">
        <v>0</v>
      </c>
      <c r="R99" s="80">
        <v>1600545</v>
      </c>
      <c r="S99" s="80">
        <v>50000</v>
      </c>
      <c r="T99" s="80">
        <v>1550545</v>
      </c>
      <c r="U99" s="80">
        <v>1600545</v>
      </c>
      <c r="V99" s="80">
        <v>1508063</v>
      </c>
      <c r="W99" s="80">
        <v>0</v>
      </c>
      <c r="X99" s="80">
        <v>0</v>
      </c>
      <c r="Y99" s="80">
        <v>0</v>
      </c>
      <c r="Z99" s="80">
        <v>1508063</v>
      </c>
      <c r="AA99" s="80">
        <v>1508063</v>
      </c>
      <c r="AB99" s="80">
        <v>0</v>
      </c>
      <c r="AC99" s="69">
        <v>0</v>
      </c>
      <c r="AD99" s="69">
        <v>22</v>
      </c>
      <c r="AE99" s="69">
        <v>0</v>
      </c>
      <c r="AF99" s="80">
        <v>0</v>
      </c>
      <c r="AG99" s="80">
        <v>0</v>
      </c>
      <c r="AH99" s="69">
        <v>0</v>
      </c>
      <c r="AI99" s="69">
        <v>29</v>
      </c>
      <c r="AJ99" s="80">
        <v>0</v>
      </c>
      <c r="AK99" s="80">
        <v>0</v>
      </c>
      <c r="AL99" s="69">
        <v>0</v>
      </c>
      <c r="AM99" s="69">
        <v>0</v>
      </c>
      <c r="AN99" s="80">
        <v>0</v>
      </c>
      <c r="AO99" s="80">
        <v>0</v>
      </c>
      <c r="AP99" s="69">
        <v>0</v>
      </c>
      <c r="AQ99" s="69">
        <v>0</v>
      </c>
      <c r="AR99" s="80">
        <v>0</v>
      </c>
      <c r="AS99" s="80">
        <v>0</v>
      </c>
      <c r="AT99" s="69">
        <v>0</v>
      </c>
      <c r="AU99" s="69">
        <v>0</v>
      </c>
      <c r="AV99" s="80">
        <v>0</v>
      </c>
      <c r="AW99" s="80">
        <v>0</v>
      </c>
      <c r="AX99" s="69">
        <v>0</v>
      </c>
      <c r="AY99" s="69">
        <v>0</v>
      </c>
      <c r="AZ99" s="80">
        <v>0</v>
      </c>
      <c r="BA99" s="80">
        <v>0</v>
      </c>
      <c r="BB99" s="69">
        <v>0</v>
      </c>
      <c r="BC99" s="69">
        <v>0</v>
      </c>
      <c r="BD99" s="80">
        <v>0</v>
      </c>
      <c r="BE99" s="80">
        <v>0</v>
      </c>
      <c r="BF99" s="69">
        <v>0</v>
      </c>
      <c r="BG99" s="69">
        <v>0</v>
      </c>
      <c r="BH99" s="80">
        <v>0</v>
      </c>
      <c r="BI99" s="80">
        <v>0</v>
      </c>
      <c r="BJ99" s="69">
        <v>0</v>
      </c>
      <c r="BK99" s="69">
        <v>0</v>
      </c>
      <c r="BL99" s="80">
        <v>0</v>
      </c>
      <c r="BM99" s="80">
        <v>0</v>
      </c>
      <c r="BN99" s="69">
        <v>0</v>
      </c>
      <c r="BO99" s="69">
        <v>0</v>
      </c>
      <c r="BP99" s="80">
        <v>0</v>
      </c>
      <c r="BQ99" s="80">
        <v>0</v>
      </c>
      <c r="BR99" s="69">
        <v>0</v>
      </c>
      <c r="BS99" s="69">
        <v>0</v>
      </c>
      <c r="BT99" s="80">
        <v>0</v>
      </c>
      <c r="BU99" s="80">
        <v>0</v>
      </c>
      <c r="BV99" s="69">
        <v>0</v>
      </c>
      <c r="BW99" s="69">
        <v>0</v>
      </c>
      <c r="BX99" s="80">
        <v>0</v>
      </c>
      <c r="BY99" s="80">
        <v>0</v>
      </c>
      <c r="BZ99" s="69">
        <v>0</v>
      </c>
      <c r="CA99" s="69">
        <v>29</v>
      </c>
      <c r="CB99" s="80">
        <v>0</v>
      </c>
      <c r="CC99" s="80">
        <v>0</v>
      </c>
      <c r="CD99" s="69">
        <v>0</v>
      </c>
      <c r="CE99" s="69" t="s">
        <v>574</v>
      </c>
      <c r="CF99" s="69" t="s">
        <v>575</v>
      </c>
      <c r="CG99" s="69" t="s">
        <v>514</v>
      </c>
      <c r="CH99" s="69" t="s">
        <v>514</v>
      </c>
      <c r="CI99" s="69" t="s">
        <v>514</v>
      </c>
      <c r="CJ99" s="68" t="s">
        <v>514</v>
      </c>
      <c r="CK99" s="68">
        <v>45853</v>
      </c>
      <c r="CL99" s="185" t="s">
        <v>723</v>
      </c>
      <c r="CM99" s="67" t="s">
        <v>724</v>
      </c>
      <c r="CN99" s="67" t="s">
        <v>168</v>
      </c>
      <c r="CO99" s="68">
        <v>45793</v>
      </c>
      <c r="CP99" s="185" t="s">
        <v>721</v>
      </c>
      <c r="CQ99" s="67" t="s">
        <v>730</v>
      </c>
      <c r="CR99" s="67" t="s">
        <v>756</v>
      </c>
      <c r="CS99" s="69">
        <v>2128846.17</v>
      </c>
      <c r="CT99" s="69"/>
      <c r="CU99" s="69"/>
      <c r="CV99" s="69">
        <v>0</v>
      </c>
      <c r="CW99" s="69">
        <v>19</v>
      </c>
      <c r="CX99" s="69">
        <v>0</v>
      </c>
      <c r="CY99" s="69">
        <v>0</v>
      </c>
      <c r="CZ99" s="69">
        <v>0</v>
      </c>
      <c r="DA99" s="69">
        <v>0</v>
      </c>
      <c r="DG99" t="str">
        <f t="shared" si="6"/>
        <v>CO</v>
      </c>
    </row>
    <row r="100" spans="1:111">
      <c r="A100" t="str">
        <f t="shared" si="7"/>
        <v>04CO</v>
      </c>
      <c r="B100" s="67" t="s">
        <v>3</v>
      </c>
      <c r="C100" s="67" t="s">
        <v>640</v>
      </c>
      <c r="D100" s="67" t="s">
        <v>757</v>
      </c>
      <c r="E100" s="68">
        <v>45504</v>
      </c>
      <c r="F100" s="185" t="s">
        <v>723</v>
      </c>
      <c r="G100" s="67" t="s">
        <v>730</v>
      </c>
      <c r="H100" s="69">
        <v>1</v>
      </c>
      <c r="I100" s="69">
        <v>0</v>
      </c>
      <c r="J100" s="69">
        <v>200</v>
      </c>
      <c r="K100" s="69">
        <v>237</v>
      </c>
      <c r="L100" s="69">
        <v>211</v>
      </c>
      <c r="M100" s="69">
        <v>26</v>
      </c>
      <c r="N100" s="69">
        <v>0</v>
      </c>
      <c r="O100" s="69">
        <v>0</v>
      </c>
      <c r="P100" s="69">
        <v>37</v>
      </c>
      <c r="Q100" s="80">
        <v>0</v>
      </c>
      <c r="R100" s="80">
        <v>1300000</v>
      </c>
      <c r="S100" s="80">
        <v>50000</v>
      </c>
      <c r="T100" s="80">
        <v>1250000</v>
      </c>
      <c r="U100" s="80">
        <v>1300000</v>
      </c>
      <c r="V100" s="80">
        <v>1243700</v>
      </c>
      <c r="W100" s="80">
        <v>0</v>
      </c>
      <c r="X100" s="80">
        <v>0</v>
      </c>
      <c r="Y100" s="80">
        <v>0</v>
      </c>
      <c r="Z100" s="80">
        <v>1243700</v>
      </c>
      <c r="AA100" s="80">
        <v>1243700</v>
      </c>
      <c r="AB100" s="80">
        <v>0</v>
      </c>
      <c r="AC100" s="69">
        <v>0</v>
      </c>
      <c r="AD100" s="69">
        <v>22</v>
      </c>
      <c r="AE100" s="69">
        <v>0</v>
      </c>
      <c r="AF100" s="80">
        <v>0</v>
      </c>
      <c r="AG100" s="80">
        <v>0</v>
      </c>
      <c r="AH100" s="69">
        <v>0</v>
      </c>
      <c r="AI100" s="69">
        <v>0</v>
      </c>
      <c r="AJ100" s="80">
        <v>0</v>
      </c>
      <c r="AK100" s="80">
        <v>0</v>
      </c>
      <c r="AL100" s="69">
        <v>0</v>
      </c>
      <c r="AM100" s="69">
        <v>0</v>
      </c>
      <c r="AN100" s="80">
        <v>0</v>
      </c>
      <c r="AO100" s="80">
        <v>0</v>
      </c>
      <c r="AP100" s="69">
        <v>0</v>
      </c>
      <c r="AQ100" s="69">
        <v>0</v>
      </c>
      <c r="AR100" s="80">
        <v>0</v>
      </c>
      <c r="AS100" s="80">
        <v>0</v>
      </c>
      <c r="AT100" s="69">
        <v>0</v>
      </c>
      <c r="AU100" s="69">
        <v>0</v>
      </c>
      <c r="AV100" s="80">
        <v>0</v>
      </c>
      <c r="AW100" s="80">
        <v>0</v>
      </c>
      <c r="AX100" s="69">
        <v>0</v>
      </c>
      <c r="AY100" s="69">
        <v>0</v>
      </c>
      <c r="AZ100" s="80">
        <v>0</v>
      </c>
      <c r="BA100" s="80">
        <v>0</v>
      </c>
      <c r="BB100" s="69">
        <v>0</v>
      </c>
      <c r="BC100" s="69">
        <v>0</v>
      </c>
      <c r="BD100" s="80">
        <v>0</v>
      </c>
      <c r="BE100" s="80">
        <v>0</v>
      </c>
      <c r="BF100" s="69">
        <v>0</v>
      </c>
      <c r="BG100" s="69">
        <v>0</v>
      </c>
      <c r="BH100" s="80">
        <v>0</v>
      </c>
      <c r="BI100" s="80">
        <v>0</v>
      </c>
      <c r="BJ100" s="69">
        <v>0</v>
      </c>
      <c r="BK100" s="69">
        <v>0</v>
      </c>
      <c r="BL100" s="80">
        <v>0</v>
      </c>
      <c r="BM100" s="80">
        <v>0</v>
      </c>
      <c r="BN100" s="69">
        <v>0</v>
      </c>
      <c r="BO100" s="69">
        <v>0</v>
      </c>
      <c r="BP100" s="80">
        <v>0</v>
      </c>
      <c r="BQ100" s="80">
        <v>0</v>
      </c>
      <c r="BR100" s="69">
        <v>0</v>
      </c>
      <c r="BS100" s="69">
        <v>0</v>
      </c>
      <c r="BT100" s="80">
        <v>0</v>
      </c>
      <c r="BU100" s="80">
        <v>0</v>
      </c>
      <c r="BV100" s="69">
        <v>0</v>
      </c>
      <c r="BW100" s="69">
        <v>0</v>
      </c>
      <c r="BX100" s="80">
        <v>0</v>
      </c>
      <c r="BY100" s="80">
        <v>0</v>
      </c>
      <c r="BZ100" s="69">
        <v>0</v>
      </c>
      <c r="CA100" s="69">
        <v>0</v>
      </c>
      <c r="CB100" s="80">
        <v>0</v>
      </c>
      <c r="CC100" s="80">
        <v>0</v>
      </c>
      <c r="CD100" s="69">
        <v>0</v>
      </c>
      <c r="CE100" s="69" t="s">
        <v>641</v>
      </c>
      <c r="CF100" s="69" t="s">
        <v>642</v>
      </c>
      <c r="CG100" s="69" t="s">
        <v>514</v>
      </c>
      <c r="CH100" s="69" t="s">
        <v>514</v>
      </c>
      <c r="CI100" s="69" t="s">
        <v>514</v>
      </c>
      <c r="CJ100" s="68" t="s">
        <v>514</v>
      </c>
      <c r="CK100" s="68">
        <v>45874</v>
      </c>
      <c r="CL100" s="185" t="s">
        <v>723</v>
      </c>
      <c r="CM100" s="67" t="s">
        <v>724</v>
      </c>
      <c r="CN100" s="67" t="s">
        <v>168</v>
      </c>
      <c r="CO100" s="68">
        <v>45838</v>
      </c>
      <c r="CP100" s="185" t="s">
        <v>721</v>
      </c>
      <c r="CQ100" s="67" t="s">
        <v>730</v>
      </c>
      <c r="CR100" s="67" t="s">
        <v>754</v>
      </c>
      <c r="CS100" s="69">
        <v>1369377.1</v>
      </c>
      <c r="CT100" s="69"/>
      <c r="CU100" s="69"/>
      <c r="CV100" s="69">
        <v>0</v>
      </c>
      <c r="CW100" s="69">
        <v>15</v>
      </c>
      <c r="CX100" s="69">
        <v>0</v>
      </c>
      <c r="CY100" s="69">
        <v>0</v>
      </c>
      <c r="CZ100" s="69">
        <v>0</v>
      </c>
      <c r="DA100" s="69">
        <v>0</v>
      </c>
      <c r="DG100" t="str">
        <f t="shared" si="6"/>
        <v>CO</v>
      </c>
    </row>
    <row r="101" spans="1:111">
      <c r="A101" t="str">
        <f t="shared" si="7"/>
        <v>04DO</v>
      </c>
      <c r="B101" s="67" t="s">
        <v>3</v>
      </c>
      <c r="C101" s="67" t="s">
        <v>280</v>
      </c>
      <c r="D101" s="67" t="s">
        <v>281</v>
      </c>
      <c r="E101" s="68">
        <v>45091</v>
      </c>
      <c r="F101" s="185" t="s">
        <v>721</v>
      </c>
      <c r="G101" s="67" t="s">
        <v>728</v>
      </c>
      <c r="H101" s="69">
        <v>1</v>
      </c>
      <c r="I101" s="69">
        <v>2</v>
      </c>
      <c r="J101" s="69">
        <v>281</v>
      </c>
      <c r="K101" s="69">
        <v>416</v>
      </c>
      <c r="L101" s="69">
        <v>416</v>
      </c>
      <c r="M101" s="69">
        <v>0</v>
      </c>
      <c r="N101" s="69">
        <v>0</v>
      </c>
      <c r="O101" s="69">
        <v>0</v>
      </c>
      <c r="P101" s="69">
        <v>135</v>
      </c>
      <c r="Q101" s="80">
        <v>0</v>
      </c>
      <c r="R101" s="80">
        <v>2126000</v>
      </c>
      <c r="S101" s="80">
        <v>50000</v>
      </c>
      <c r="T101" s="80">
        <v>2076000</v>
      </c>
      <c r="U101" s="80">
        <v>2132929</v>
      </c>
      <c r="V101" s="80">
        <v>1513603</v>
      </c>
      <c r="W101" s="80">
        <v>0</v>
      </c>
      <c r="X101" s="80">
        <v>0</v>
      </c>
      <c r="Y101" s="80">
        <v>0</v>
      </c>
      <c r="Z101" s="80">
        <v>1513603</v>
      </c>
      <c r="AA101" s="80">
        <v>1506673</v>
      </c>
      <c r="AB101" s="80">
        <v>0</v>
      </c>
      <c r="AC101" s="69">
        <v>6930</v>
      </c>
      <c r="AD101" s="69">
        <v>77</v>
      </c>
      <c r="AE101" s="69">
        <v>30</v>
      </c>
      <c r="AF101" s="80">
        <v>0</v>
      </c>
      <c r="AG101" s="80">
        <v>0</v>
      </c>
      <c r="AH101" s="69">
        <v>0</v>
      </c>
      <c r="AI101" s="69">
        <v>0</v>
      </c>
      <c r="AJ101" s="80">
        <v>0</v>
      </c>
      <c r="AK101" s="80">
        <v>0</v>
      </c>
      <c r="AL101" s="69">
        <v>0</v>
      </c>
      <c r="AM101" s="69">
        <v>0</v>
      </c>
      <c r="AN101" s="80">
        <v>0</v>
      </c>
      <c r="AO101" s="80">
        <v>0</v>
      </c>
      <c r="AP101" s="69">
        <v>0</v>
      </c>
      <c r="AQ101" s="69">
        <v>0</v>
      </c>
      <c r="AR101" s="80">
        <v>0</v>
      </c>
      <c r="AS101" s="80">
        <v>0</v>
      </c>
      <c r="AT101" s="69">
        <v>0</v>
      </c>
      <c r="AU101" s="69">
        <v>0</v>
      </c>
      <c r="AV101" s="80">
        <v>0</v>
      </c>
      <c r="AW101" s="80">
        <v>0</v>
      </c>
      <c r="AX101" s="69">
        <v>0</v>
      </c>
      <c r="AY101" s="69">
        <v>0</v>
      </c>
      <c r="AZ101" s="80">
        <v>0</v>
      </c>
      <c r="BA101" s="80">
        <v>0</v>
      </c>
      <c r="BB101" s="69">
        <v>0</v>
      </c>
      <c r="BC101" s="69">
        <v>0</v>
      </c>
      <c r="BD101" s="80">
        <v>0</v>
      </c>
      <c r="BE101" s="80">
        <v>0</v>
      </c>
      <c r="BF101" s="69">
        <v>0</v>
      </c>
      <c r="BG101" s="69">
        <v>0</v>
      </c>
      <c r="BH101" s="80">
        <v>0</v>
      </c>
      <c r="BI101" s="80">
        <v>0</v>
      </c>
      <c r="BJ101" s="69">
        <v>0</v>
      </c>
      <c r="BK101" s="69">
        <v>0</v>
      </c>
      <c r="BL101" s="80">
        <v>0</v>
      </c>
      <c r="BM101" s="80">
        <v>0</v>
      </c>
      <c r="BN101" s="69">
        <v>0</v>
      </c>
      <c r="BO101" s="69">
        <v>0</v>
      </c>
      <c r="BP101" s="80">
        <v>0</v>
      </c>
      <c r="BQ101" s="80">
        <v>0</v>
      </c>
      <c r="BR101" s="69">
        <v>0</v>
      </c>
      <c r="BS101" s="69">
        <v>0</v>
      </c>
      <c r="BT101" s="80">
        <v>0</v>
      </c>
      <c r="BU101" s="80">
        <v>0</v>
      </c>
      <c r="BV101" s="69">
        <v>0</v>
      </c>
      <c r="BW101" s="69">
        <v>0</v>
      </c>
      <c r="BX101" s="80">
        <v>0</v>
      </c>
      <c r="BY101" s="80">
        <v>0</v>
      </c>
      <c r="BZ101" s="69">
        <v>0</v>
      </c>
      <c r="CA101" s="69">
        <v>30</v>
      </c>
      <c r="CB101" s="80">
        <v>0</v>
      </c>
      <c r="CC101" s="80">
        <v>0</v>
      </c>
      <c r="CD101" s="69">
        <v>0</v>
      </c>
      <c r="CE101" s="69" t="s">
        <v>554</v>
      </c>
      <c r="CF101" s="69" t="s">
        <v>555</v>
      </c>
      <c r="CG101" s="69" t="s">
        <v>514</v>
      </c>
      <c r="CH101" s="69" t="s">
        <v>514</v>
      </c>
      <c r="CI101" s="69" t="s">
        <v>514</v>
      </c>
      <c r="CJ101" s="68" t="s">
        <v>514</v>
      </c>
      <c r="CK101" s="68">
        <v>45873</v>
      </c>
      <c r="CL101" s="185" t="s">
        <v>723</v>
      </c>
      <c r="CM101" s="67" t="s">
        <v>724</v>
      </c>
      <c r="CN101" s="67" t="s">
        <v>168</v>
      </c>
      <c r="CO101" s="68">
        <v>45715</v>
      </c>
      <c r="CP101" s="185" t="s">
        <v>729</v>
      </c>
      <c r="CQ101" s="67" t="s">
        <v>730</v>
      </c>
      <c r="CR101" s="67" t="s">
        <v>753</v>
      </c>
      <c r="CS101" s="69">
        <v>2622051.6</v>
      </c>
      <c r="CT101" s="69"/>
      <c r="CU101" s="69"/>
      <c r="CV101" s="69">
        <v>0</v>
      </c>
      <c r="CW101" s="69">
        <v>28</v>
      </c>
      <c r="CX101" s="69">
        <v>0</v>
      </c>
      <c r="CY101" s="69">
        <v>0</v>
      </c>
      <c r="CZ101" s="69">
        <v>0</v>
      </c>
      <c r="DA101" s="69">
        <v>0</v>
      </c>
      <c r="DG101" t="str">
        <f t="shared" si="6"/>
        <v>DO</v>
      </c>
    </row>
    <row r="102" spans="1:111">
      <c r="A102" t="str">
        <f t="shared" si="7"/>
        <v>04DO</v>
      </c>
      <c r="B102" s="67" t="s">
        <v>3</v>
      </c>
      <c r="C102" s="67" t="s">
        <v>282</v>
      </c>
      <c r="D102" s="67" t="s">
        <v>283</v>
      </c>
      <c r="E102" s="68">
        <v>45023</v>
      </c>
      <c r="F102" s="185" t="s">
        <v>721</v>
      </c>
      <c r="G102" s="67" t="s">
        <v>728</v>
      </c>
      <c r="H102" s="69">
        <v>1</v>
      </c>
      <c r="I102" s="69">
        <v>3</v>
      </c>
      <c r="J102" s="69">
        <v>764</v>
      </c>
      <c r="K102" s="69">
        <v>860</v>
      </c>
      <c r="L102" s="69">
        <v>713</v>
      </c>
      <c r="M102" s="69">
        <v>147</v>
      </c>
      <c r="N102" s="69">
        <v>0</v>
      </c>
      <c r="O102" s="69">
        <v>0</v>
      </c>
      <c r="P102" s="69">
        <v>96</v>
      </c>
      <c r="Q102" s="80">
        <v>0</v>
      </c>
      <c r="R102" s="80">
        <v>10631541</v>
      </c>
      <c r="S102" s="80">
        <v>85557</v>
      </c>
      <c r="T102" s="80">
        <v>10545984</v>
      </c>
      <c r="U102" s="80">
        <v>10738131</v>
      </c>
      <c r="V102" s="80">
        <v>11100934</v>
      </c>
      <c r="W102" s="80">
        <v>0</v>
      </c>
      <c r="X102" s="80">
        <v>0</v>
      </c>
      <c r="Y102" s="80">
        <v>0</v>
      </c>
      <c r="Z102" s="80">
        <v>11100934</v>
      </c>
      <c r="AA102" s="80">
        <v>11070252</v>
      </c>
      <c r="AB102" s="80">
        <v>-1518</v>
      </c>
      <c r="AC102" s="69">
        <v>106590</v>
      </c>
      <c r="AD102" s="69">
        <v>57</v>
      </c>
      <c r="AE102" s="69">
        <v>0</v>
      </c>
      <c r="AF102" s="80">
        <v>0</v>
      </c>
      <c r="AG102" s="80">
        <v>0</v>
      </c>
      <c r="AH102" s="69">
        <v>0</v>
      </c>
      <c r="AI102" s="69">
        <v>0</v>
      </c>
      <c r="AJ102" s="80">
        <v>0</v>
      </c>
      <c r="AK102" s="80">
        <v>0</v>
      </c>
      <c r="AL102" s="69">
        <v>0</v>
      </c>
      <c r="AM102" s="69">
        <v>0</v>
      </c>
      <c r="AN102" s="80">
        <v>0</v>
      </c>
      <c r="AO102" s="80">
        <v>0</v>
      </c>
      <c r="AP102" s="69">
        <v>0</v>
      </c>
      <c r="AQ102" s="69">
        <v>0</v>
      </c>
      <c r="AR102" s="80">
        <v>0</v>
      </c>
      <c r="AS102" s="80">
        <v>0</v>
      </c>
      <c r="AT102" s="69">
        <v>0</v>
      </c>
      <c r="AU102" s="69">
        <v>0</v>
      </c>
      <c r="AV102" s="80">
        <v>0</v>
      </c>
      <c r="AW102" s="80">
        <v>0</v>
      </c>
      <c r="AX102" s="69">
        <v>0</v>
      </c>
      <c r="AY102" s="69">
        <v>0</v>
      </c>
      <c r="AZ102" s="80">
        <v>0</v>
      </c>
      <c r="BA102" s="80">
        <v>0</v>
      </c>
      <c r="BB102" s="69">
        <v>0</v>
      </c>
      <c r="BC102" s="69">
        <v>0</v>
      </c>
      <c r="BD102" s="80">
        <v>0</v>
      </c>
      <c r="BE102" s="80">
        <v>77426</v>
      </c>
      <c r="BF102" s="69">
        <v>0</v>
      </c>
      <c r="BG102" s="69">
        <v>0</v>
      </c>
      <c r="BH102" s="80">
        <v>0</v>
      </c>
      <c r="BI102" s="80">
        <v>0</v>
      </c>
      <c r="BJ102" s="69">
        <v>0</v>
      </c>
      <c r="BK102" s="69">
        <v>0</v>
      </c>
      <c r="BL102" s="80">
        <v>0</v>
      </c>
      <c r="BM102" s="80">
        <v>0</v>
      </c>
      <c r="BN102" s="69">
        <v>0</v>
      </c>
      <c r="BO102" s="69">
        <v>0</v>
      </c>
      <c r="BP102" s="80">
        <v>0</v>
      </c>
      <c r="BQ102" s="80">
        <v>0</v>
      </c>
      <c r="BR102" s="69">
        <v>0</v>
      </c>
      <c r="BS102" s="69">
        <v>0</v>
      </c>
      <c r="BT102" s="80">
        <v>0</v>
      </c>
      <c r="BU102" s="80">
        <v>0</v>
      </c>
      <c r="BV102" s="69">
        <v>0</v>
      </c>
      <c r="BW102" s="69">
        <v>0</v>
      </c>
      <c r="BX102" s="80">
        <v>0</v>
      </c>
      <c r="BY102" s="80">
        <v>0</v>
      </c>
      <c r="BZ102" s="69">
        <v>0</v>
      </c>
      <c r="CA102" s="69">
        <v>0</v>
      </c>
      <c r="CB102" s="80">
        <v>0</v>
      </c>
      <c r="CC102" s="80">
        <v>77426</v>
      </c>
      <c r="CD102" s="69">
        <v>0</v>
      </c>
      <c r="CE102" s="69" t="s">
        <v>614</v>
      </c>
      <c r="CF102" s="69" t="s">
        <v>615</v>
      </c>
      <c r="CG102" s="69" t="s">
        <v>514</v>
      </c>
      <c r="CH102" s="69" t="s">
        <v>514</v>
      </c>
      <c r="CI102" s="69" t="s">
        <v>514</v>
      </c>
      <c r="CJ102" s="68" t="s">
        <v>514</v>
      </c>
      <c r="CK102" s="68">
        <v>45867</v>
      </c>
      <c r="CL102" s="185" t="s">
        <v>723</v>
      </c>
      <c r="CM102" s="67" t="s">
        <v>724</v>
      </c>
      <c r="CN102" s="67" t="s">
        <v>168</v>
      </c>
      <c r="CO102" s="68">
        <v>45845</v>
      </c>
      <c r="CP102" s="185" t="s">
        <v>723</v>
      </c>
      <c r="CQ102" s="67" t="s">
        <v>724</v>
      </c>
      <c r="CR102" s="67" t="s">
        <v>756</v>
      </c>
      <c r="CS102" s="69">
        <v>10492574.810000001</v>
      </c>
      <c r="CT102" s="69"/>
      <c r="CU102" s="69"/>
      <c r="CV102" s="69">
        <v>0</v>
      </c>
      <c r="CW102" s="69">
        <v>39</v>
      </c>
      <c r="CX102" s="69">
        <v>0</v>
      </c>
      <c r="CY102" s="69">
        <v>0</v>
      </c>
      <c r="CZ102" s="69">
        <v>0</v>
      </c>
      <c r="DA102" s="69">
        <v>0</v>
      </c>
      <c r="DG102" t="str">
        <f t="shared" si="6"/>
        <v>DO</v>
      </c>
    </row>
    <row r="103" spans="1:111">
      <c r="A103" t="str">
        <f t="shared" si="7"/>
        <v>04DO</v>
      </c>
      <c r="B103" s="67" t="s">
        <v>3</v>
      </c>
      <c r="C103" s="67" t="s">
        <v>284</v>
      </c>
      <c r="D103" s="67" t="s">
        <v>285</v>
      </c>
      <c r="E103" s="68">
        <v>44791</v>
      </c>
      <c r="F103" s="185" t="s">
        <v>723</v>
      </c>
      <c r="G103" s="67" t="s">
        <v>728</v>
      </c>
      <c r="H103" s="69">
        <v>2</v>
      </c>
      <c r="I103" s="69">
        <v>10</v>
      </c>
      <c r="J103" s="69">
        <v>622</v>
      </c>
      <c r="K103" s="69">
        <v>706</v>
      </c>
      <c r="L103" s="69">
        <v>649</v>
      </c>
      <c r="M103" s="69">
        <v>57</v>
      </c>
      <c r="N103" s="69">
        <v>0</v>
      </c>
      <c r="O103" s="69">
        <v>0</v>
      </c>
      <c r="P103" s="69">
        <v>84</v>
      </c>
      <c r="Q103" s="80">
        <v>0</v>
      </c>
      <c r="R103" s="80">
        <v>31058595</v>
      </c>
      <c r="S103" s="80">
        <v>150000</v>
      </c>
      <c r="T103" s="80">
        <v>30908595</v>
      </c>
      <c r="U103" s="80">
        <v>33155117</v>
      </c>
      <c r="V103" s="80">
        <v>32699199</v>
      </c>
      <c r="W103" s="80">
        <v>0</v>
      </c>
      <c r="X103" s="80">
        <v>0</v>
      </c>
      <c r="Y103" s="80">
        <v>0</v>
      </c>
      <c r="Z103" s="80">
        <v>32699199</v>
      </c>
      <c r="AA103" s="80">
        <v>32554410</v>
      </c>
      <c r="AB103" s="80">
        <v>-144790</v>
      </c>
      <c r="AC103" s="69">
        <v>1946522</v>
      </c>
      <c r="AD103" s="69">
        <v>57</v>
      </c>
      <c r="AE103" s="69">
        <v>0</v>
      </c>
      <c r="AF103" s="80">
        <v>0</v>
      </c>
      <c r="AG103" s="80">
        <v>1746</v>
      </c>
      <c r="AH103" s="69">
        <v>0</v>
      </c>
      <c r="AI103" s="69">
        <v>0</v>
      </c>
      <c r="AJ103" s="80">
        <v>0</v>
      </c>
      <c r="AK103" s="80">
        <v>1779105</v>
      </c>
      <c r="AL103" s="69">
        <v>8878</v>
      </c>
      <c r="AM103" s="69">
        <v>0</v>
      </c>
      <c r="AN103" s="80">
        <v>0</v>
      </c>
      <c r="AO103" s="80">
        <v>8824</v>
      </c>
      <c r="AP103" s="69">
        <v>0</v>
      </c>
      <c r="AQ103" s="69">
        <v>0</v>
      </c>
      <c r="AR103" s="80">
        <v>0</v>
      </c>
      <c r="AS103" s="80">
        <v>0</v>
      </c>
      <c r="AT103" s="69">
        <v>0</v>
      </c>
      <c r="AU103" s="69">
        <v>0</v>
      </c>
      <c r="AV103" s="80">
        <v>0</v>
      </c>
      <c r="AW103" s="80">
        <v>0</v>
      </c>
      <c r="AX103" s="69">
        <v>0</v>
      </c>
      <c r="AY103" s="69">
        <v>0</v>
      </c>
      <c r="AZ103" s="80">
        <v>0</v>
      </c>
      <c r="BA103" s="80">
        <v>239103</v>
      </c>
      <c r="BB103" s="69">
        <v>0</v>
      </c>
      <c r="BC103" s="69">
        <v>0</v>
      </c>
      <c r="BD103" s="80">
        <v>0</v>
      </c>
      <c r="BE103" s="80">
        <v>79175</v>
      </c>
      <c r="BF103" s="69">
        <v>0</v>
      </c>
      <c r="BG103" s="69">
        <v>0</v>
      </c>
      <c r="BH103" s="80">
        <v>0</v>
      </c>
      <c r="BI103" s="80">
        <v>0</v>
      </c>
      <c r="BJ103" s="69">
        <v>0</v>
      </c>
      <c r="BK103" s="69">
        <v>0</v>
      </c>
      <c r="BL103" s="80">
        <v>0</v>
      </c>
      <c r="BM103" s="80">
        <v>0</v>
      </c>
      <c r="BN103" s="69">
        <v>0</v>
      </c>
      <c r="BO103" s="69">
        <v>0</v>
      </c>
      <c r="BP103" s="80">
        <v>0</v>
      </c>
      <c r="BQ103" s="80">
        <v>0</v>
      </c>
      <c r="BR103" s="69">
        <v>0</v>
      </c>
      <c r="BS103" s="69">
        <v>0</v>
      </c>
      <c r="BT103" s="80">
        <v>0</v>
      </c>
      <c r="BU103" s="80">
        <v>0</v>
      </c>
      <c r="BV103" s="69">
        <v>0</v>
      </c>
      <c r="BW103" s="69">
        <v>0</v>
      </c>
      <c r="BX103" s="80">
        <v>0</v>
      </c>
      <c r="BY103" s="80">
        <v>0</v>
      </c>
      <c r="BZ103" s="69">
        <v>0</v>
      </c>
      <c r="CA103" s="69">
        <v>0</v>
      </c>
      <c r="CB103" s="80">
        <v>0</v>
      </c>
      <c r="CC103" s="80">
        <v>1989203</v>
      </c>
      <c r="CD103" s="69">
        <v>8878</v>
      </c>
      <c r="CE103" s="69" t="s">
        <v>537</v>
      </c>
      <c r="CF103" s="69" t="s">
        <v>538</v>
      </c>
      <c r="CG103" s="69" t="s">
        <v>514</v>
      </c>
      <c r="CH103" s="69" t="s">
        <v>514</v>
      </c>
      <c r="CI103" s="69" t="s">
        <v>514</v>
      </c>
      <c r="CJ103" s="68" t="s">
        <v>514</v>
      </c>
      <c r="CK103" s="68">
        <v>45839</v>
      </c>
      <c r="CL103" s="185" t="s">
        <v>723</v>
      </c>
      <c r="CM103" s="67" t="s">
        <v>724</v>
      </c>
      <c r="CN103" s="67" t="s">
        <v>168</v>
      </c>
      <c r="CO103" s="68">
        <v>45583</v>
      </c>
      <c r="CP103" s="185" t="s">
        <v>727</v>
      </c>
      <c r="CQ103" s="67" t="s">
        <v>730</v>
      </c>
      <c r="CR103" s="67" t="s">
        <v>754</v>
      </c>
      <c r="CS103" s="69">
        <v>29695111.359999999</v>
      </c>
      <c r="CT103" s="69"/>
      <c r="CU103" s="69"/>
      <c r="CV103" s="69">
        <v>0</v>
      </c>
      <c r="CW103" s="69">
        <v>27</v>
      </c>
      <c r="CX103" s="69">
        <v>0</v>
      </c>
      <c r="CY103" s="69">
        <v>0</v>
      </c>
      <c r="CZ103" s="69">
        <v>-118750</v>
      </c>
      <c r="DA103" s="69">
        <v>0</v>
      </c>
      <c r="DG103" t="str">
        <f t="shared" si="6"/>
        <v>DO</v>
      </c>
    </row>
    <row r="104" spans="1:111">
      <c r="A104" t="str">
        <f t="shared" si="7"/>
        <v>04DO</v>
      </c>
      <c r="B104" s="67" t="s">
        <v>3</v>
      </c>
      <c r="C104" s="67" t="s">
        <v>286</v>
      </c>
      <c r="D104" s="67" t="s">
        <v>287</v>
      </c>
      <c r="E104" s="68">
        <v>44897</v>
      </c>
      <c r="F104" s="185" t="s">
        <v>727</v>
      </c>
      <c r="G104" s="67" t="s">
        <v>728</v>
      </c>
      <c r="H104" s="69">
        <v>2</v>
      </c>
      <c r="I104" s="69">
        <v>11</v>
      </c>
      <c r="J104" s="69">
        <v>324</v>
      </c>
      <c r="K104" s="69">
        <v>551</v>
      </c>
      <c r="L104" s="69">
        <v>550</v>
      </c>
      <c r="M104" s="69">
        <v>1</v>
      </c>
      <c r="N104" s="69">
        <v>0</v>
      </c>
      <c r="O104" s="69">
        <v>0</v>
      </c>
      <c r="P104" s="69">
        <v>179</v>
      </c>
      <c r="Q104" s="80">
        <v>48</v>
      </c>
      <c r="R104" s="80">
        <v>3993841</v>
      </c>
      <c r="S104" s="80">
        <v>50000</v>
      </c>
      <c r="T104" s="80">
        <v>3943841</v>
      </c>
      <c r="U104" s="80">
        <v>4453325</v>
      </c>
      <c r="V104" s="80">
        <v>4438530</v>
      </c>
      <c r="W104" s="80">
        <v>0</v>
      </c>
      <c r="X104" s="80">
        <v>0</v>
      </c>
      <c r="Y104" s="80">
        <v>0</v>
      </c>
      <c r="Z104" s="80">
        <v>4438530</v>
      </c>
      <c r="AA104" s="80">
        <v>4429433</v>
      </c>
      <c r="AB104" s="80">
        <v>-6049</v>
      </c>
      <c r="AC104" s="69">
        <v>459484</v>
      </c>
      <c r="AD104" s="69">
        <v>135</v>
      </c>
      <c r="AE104" s="69">
        <v>0</v>
      </c>
      <c r="AF104" s="80">
        <v>0</v>
      </c>
      <c r="AG104" s="80">
        <v>14920</v>
      </c>
      <c r="AH104" s="69">
        <v>0</v>
      </c>
      <c r="AI104" s="69">
        <v>0</v>
      </c>
      <c r="AJ104" s="80">
        <v>48</v>
      </c>
      <c r="AK104" s="80">
        <v>317478</v>
      </c>
      <c r="AL104" s="69">
        <v>258</v>
      </c>
      <c r="AM104" s="69">
        <v>0</v>
      </c>
      <c r="AN104" s="80">
        <v>0</v>
      </c>
      <c r="AO104" s="80">
        <v>0</v>
      </c>
      <c r="AP104" s="69">
        <v>0</v>
      </c>
      <c r="AQ104" s="69">
        <v>0</v>
      </c>
      <c r="AR104" s="80">
        <v>0</v>
      </c>
      <c r="AS104" s="80">
        <v>0</v>
      </c>
      <c r="AT104" s="69">
        <v>0</v>
      </c>
      <c r="AU104" s="69">
        <v>0</v>
      </c>
      <c r="AV104" s="80">
        <v>0</v>
      </c>
      <c r="AW104" s="80">
        <v>0</v>
      </c>
      <c r="AX104" s="69">
        <v>0</v>
      </c>
      <c r="AY104" s="69">
        <v>0</v>
      </c>
      <c r="AZ104" s="80">
        <v>0</v>
      </c>
      <c r="BA104" s="80">
        <v>0</v>
      </c>
      <c r="BB104" s="69">
        <v>0</v>
      </c>
      <c r="BC104" s="69">
        <v>0</v>
      </c>
      <c r="BD104" s="80">
        <v>0</v>
      </c>
      <c r="BE104" s="80">
        <v>0</v>
      </c>
      <c r="BF104" s="69">
        <v>0</v>
      </c>
      <c r="BG104" s="69">
        <v>0</v>
      </c>
      <c r="BH104" s="80">
        <v>0</v>
      </c>
      <c r="BI104" s="80">
        <v>0</v>
      </c>
      <c r="BJ104" s="69">
        <v>0</v>
      </c>
      <c r="BK104" s="69">
        <v>19</v>
      </c>
      <c r="BL104" s="80">
        <v>0</v>
      </c>
      <c r="BM104" s="80">
        <v>0</v>
      </c>
      <c r="BN104" s="69">
        <v>0</v>
      </c>
      <c r="BO104" s="69">
        <v>0</v>
      </c>
      <c r="BP104" s="80">
        <v>0</v>
      </c>
      <c r="BQ104" s="80">
        <v>93000</v>
      </c>
      <c r="BR104" s="69">
        <v>0</v>
      </c>
      <c r="BS104" s="69">
        <v>0</v>
      </c>
      <c r="BT104" s="80">
        <v>0</v>
      </c>
      <c r="BU104" s="80">
        <v>0</v>
      </c>
      <c r="BV104" s="69">
        <v>0</v>
      </c>
      <c r="BW104" s="69">
        <v>0</v>
      </c>
      <c r="BX104" s="80">
        <v>0</v>
      </c>
      <c r="BY104" s="80">
        <v>0</v>
      </c>
      <c r="BZ104" s="69">
        <v>0</v>
      </c>
      <c r="CA104" s="69">
        <v>19</v>
      </c>
      <c r="CB104" s="80">
        <v>48</v>
      </c>
      <c r="CC104" s="80">
        <v>425398</v>
      </c>
      <c r="CD104" s="69">
        <v>258</v>
      </c>
      <c r="CE104" s="69" t="s">
        <v>616</v>
      </c>
      <c r="CF104" s="69" t="s">
        <v>617</v>
      </c>
      <c r="CG104" s="69" t="s">
        <v>514</v>
      </c>
      <c r="CH104" s="69" t="s">
        <v>514</v>
      </c>
      <c r="CI104" s="69" t="s">
        <v>514</v>
      </c>
      <c r="CJ104" s="68" t="s">
        <v>514</v>
      </c>
      <c r="CK104" s="68">
        <v>45852</v>
      </c>
      <c r="CL104" s="185" t="s">
        <v>723</v>
      </c>
      <c r="CM104" s="67" t="s">
        <v>724</v>
      </c>
      <c r="CN104" s="67" t="s">
        <v>168</v>
      </c>
      <c r="CO104" s="68">
        <v>45737</v>
      </c>
      <c r="CP104" s="185" t="s">
        <v>729</v>
      </c>
      <c r="CQ104" s="67" t="s">
        <v>730</v>
      </c>
      <c r="CR104" s="67" t="s">
        <v>756</v>
      </c>
      <c r="CS104" s="69">
        <v>4033616.25</v>
      </c>
      <c r="CT104" s="69"/>
      <c r="CU104" s="69"/>
      <c r="CV104" s="69">
        <v>0</v>
      </c>
      <c r="CW104" s="69">
        <v>44</v>
      </c>
      <c r="CX104" s="69">
        <v>0</v>
      </c>
      <c r="CY104" s="69">
        <v>0</v>
      </c>
      <c r="CZ104" s="69">
        <v>0</v>
      </c>
      <c r="DA104" s="69">
        <v>0</v>
      </c>
      <c r="DG104" t="str">
        <f t="shared" si="6"/>
        <v>DO</v>
      </c>
    </row>
    <row r="105" spans="1:111">
      <c r="A105" t="str">
        <f t="shared" si="7"/>
        <v>04DO</v>
      </c>
      <c r="B105" s="67" t="s">
        <v>3</v>
      </c>
      <c r="C105" s="67" t="s">
        <v>288</v>
      </c>
      <c r="D105" s="67" t="s">
        <v>289</v>
      </c>
      <c r="E105" s="68">
        <v>45051</v>
      </c>
      <c r="F105" s="185" t="s">
        <v>721</v>
      </c>
      <c r="G105" s="67" t="s">
        <v>728</v>
      </c>
      <c r="H105" s="69">
        <v>2</v>
      </c>
      <c r="I105" s="69">
        <v>5</v>
      </c>
      <c r="J105" s="69">
        <v>241</v>
      </c>
      <c r="K105" s="69">
        <v>466</v>
      </c>
      <c r="L105" s="69">
        <v>466</v>
      </c>
      <c r="M105" s="69">
        <v>0</v>
      </c>
      <c r="N105" s="69">
        <v>0</v>
      </c>
      <c r="O105" s="69">
        <v>0</v>
      </c>
      <c r="P105" s="69">
        <v>225</v>
      </c>
      <c r="Q105" s="80">
        <v>0</v>
      </c>
      <c r="R105" s="80">
        <v>8153790</v>
      </c>
      <c r="S105" s="80">
        <v>72216</v>
      </c>
      <c r="T105" s="80">
        <v>8081573</v>
      </c>
      <c r="U105" s="80">
        <v>8619435</v>
      </c>
      <c r="V105" s="80">
        <v>8570644</v>
      </c>
      <c r="W105" s="80">
        <v>0</v>
      </c>
      <c r="X105" s="80">
        <v>0</v>
      </c>
      <c r="Y105" s="80">
        <v>0</v>
      </c>
      <c r="Z105" s="80">
        <v>8570644</v>
      </c>
      <c r="AA105" s="80">
        <v>8567270</v>
      </c>
      <c r="AB105" s="80">
        <v>0</v>
      </c>
      <c r="AC105" s="69">
        <v>469019</v>
      </c>
      <c r="AD105" s="69">
        <v>175</v>
      </c>
      <c r="AE105" s="69">
        <v>0</v>
      </c>
      <c r="AF105" s="80">
        <v>0</v>
      </c>
      <c r="AG105" s="80">
        <v>121843</v>
      </c>
      <c r="AH105" s="69">
        <v>1201843</v>
      </c>
      <c r="AI105" s="69">
        <v>0</v>
      </c>
      <c r="AJ105" s="80">
        <v>0</v>
      </c>
      <c r="AK105" s="80">
        <v>314395</v>
      </c>
      <c r="AL105" s="69">
        <v>24985</v>
      </c>
      <c r="AM105" s="69">
        <v>0</v>
      </c>
      <c r="AN105" s="80">
        <v>0</v>
      </c>
      <c r="AO105" s="80">
        <v>0</v>
      </c>
      <c r="AP105" s="69">
        <v>0</v>
      </c>
      <c r="AQ105" s="69">
        <v>0</v>
      </c>
      <c r="AR105" s="80">
        <v>0</v>
      </c>
      <c r="AS105" s="80">
        <v>0</v>
      </c>
      <c r="AT105" s="69">
        <v>0</v>
      </c>
      <c r="AU105" s="69">
        <v>0</v>
      </c>
      <c r="AV105" s="80">
        <v>0</v>
      </c>
      <c r="AW105" s="80">
        <v>0</v>
      </c>
      <c r="AX105" s="69">
        <v>0</v>
      </c>
      <c r="AY105" s="69">
        <v>0</v>
      </c>
      <c r="AZ105" s="80">
        <v>0</v>
      </c>
      <c r="BA105" s="80">
        <v>3335</v>
      </c>
      <c r="BB105" s="69">
        <v>3335</v>
      </c>
      <c r="BC105" s="69">
        <v>0</v>
      </c>
      <c r="BD105" s="80">
        <v>0</v>
      </c>
      <c r="BE105" s="80">
        <v>22700</v>
      </c>
      <c r="BF105" s="69">
        <v>22700</v>
      </c>
      <c r="BG105" s="69">
        <v>0</v>
      </c>
      <c r="BH105" s="80">
        <v>0</v>
      </c>
      <c r="BI105" s="80">
        <v>0</v>
      </c>
      <c r="BJ105" s="69">
        <v>0</v>
      </c>
      <c r="BK105" s="69">
        <v>0</v>
      </c>
      <c r="BL105" s="80">
        <v>0</v>
      </c>
      <c r="BM105" s="80">
        <v>0</v>
      </c>
      <c r="BN105" s="69">
        <v>0</v>
      </c>
      <c r="BO105" s="69">
        <v>0</v>
      </c>
      <c r="BP105" s="80">
        <v>0</v>
      </c>
      <c r="BQ105" s="80">
        <v>0</v>
      </c>
      <c r="BR105" s="69">
        <v>0</v>
      </c>
      <c r="BS105" s="69">
        <v>0</v>
      </c>
      <c r="BT105" s="80">
        <v>0</v>
      </c>
      <c r="BU105" s="80">
        <v>0</v>
      </c>
      <c r="BV105" s="69">
        <v>0</v>
      </c>
      <c r="BW105" s="69">
        <v>0</v>
      </c>
      <c r="BX105" s="80">
        <v>0</v>
      </c>
      <c r="BY105" s="80">
        <v>0</v>
      </c>
      <c r="BZ105" s="69">
        <v>0</v>
      </c>
      <c r="CA105" s="69">
        <v>0</v>
      </c>
      <c r="CB105" s="80">
        <v>0</v>
      </c>
      <c r="CC105" s="80">
        <v>462272</v>
      </c>
      <c r="CD105" s="69">
        <v>1252862</v>
      </c>
      <c r="CE105" s="69" t="s">
        <v>618</v>
      </c>
      <c r="CF105" s="69" t="s">
        <v>619</v>
      </c>
      <c r="CG105" s="69" t="s">
        <v>514</v>
      </c>
      <c r="CH105" s="69" t="s">
        <v>514</v>
      </c>
      <c r="CI105" s="69" t="s">
        <v>514</v>
      </c>
      <c r="CJ105" s="68" t="s">
        <v>514</v>
      </c>
      <c r="CK105" s="68">
        <v>45853</v>
      </c>
      <c r="CL105" s="185" t="s">
        <v>723</v>
      </c>
      <c r="CM105" s="67" t="s">
        <v>724</v>
      </c>
      <c r="CN105" s="67" t="s">
        <v>168</v>
      </c>
      <c r="CO105" s="68">
        <v>45702</v>
      </c>
      <c r="CP105" s="185" t="s">
        <v>729</v>
      </c>
      <c r="CQ105" s="67" t="s">
        <v>730</v>
      </c>
      <c r="CR105" s="67" t="s">
        <v>754</v>
      </c>
      <c r="CS105" s="69">
        <v>7653131.2000000002</v>
      </c>
      <c r="CT105" s="69"/>
      <c r="CU105" s="69"/>
      <c r="CV105" s="69">
        <v>0</v>
      </c>
      <c r="CW105" s="69">
        <v>50</v>
      </c>
      <c r="CX105" s="69">
        <v>0</v>
      </c>
      <c r="CY105" s="69">
        <v>0</v>
      </c>
      <c r="CZ105" s="69">
        <v>0</v>
      </c>
      <c r="DA105" s="69">
        <v>0</v>
      </c>
      <c r="DG105" t="str">
        <f t="shared" si="6"/>
        <v>DO</v>
      </c>
    </row>
    <row r="106" spans="1:111">
      <c r="A106" t="str">
        <f t="shared" si="7"/>
        <v>04DO</v>
      </c>
      <c r="B106" s="67" t="s">
        <v>3</v>
      </c>
      <c r="C106" s="67" t="s">
        <v>469</v>
      </c>
      <c r="D106" s="67" t="s">
        <v>470</v>
      </c>
      <c r="E106" s="68">
        <v>45142</v>
      </c>
      <c r="F106" s="185" t="s">
        <v>723</v>
      </c>
      <c r="G106" s="67" t="s">
        <v>725</v>
      </c>
      <c r="H106" s="69">
        <v>1</v>
      </c>
      <c r="I106" s="69">
        <v>1</v>
      </c>
      <c r="J106" s="69">
        <v>287</v>
      </c>
      <c r="K106" s="69">
        <v>408</v>
      </c>
      <c r="L106" s="69">
        <v>408</v>
      </c>
      <c r="M106" s="69">
        <v>0</v>
      </c>
      <c r="N106" s="69">
        <v>0</v>
      </c>
      <c r="O106" s="69">
        <v>0</v>
      </c>
      <c r="P106" s="69">
        <v>121</v>
      </c>
      <c r="Q106" s="80">
        <v>0</v>
      </c>
      <c r="R106" s="80">
        <v>5369226</v>
      </c>
      <c r="S106" s="80">
        <v>50000</v>
      </c>
      <c r="T106" s="80">
        <v>5319226</v>
      </c>
      <c r="U106" s="80">
        <v>5369226</v>
      </c>
      <c r="V106" s="80">
        <v>5576786</v>
      </c>
      <c r="W106" s="80">
        <v>0</v>
      </c>
      <c r="X106" s="80">
        <v>0</v>
      </c>
      <c r="Y106" s="80">
        <v>0</v>
      </c>
      <c r="Z106" s="80">
        <v>5576786</v>
      </c>
      <c r="AA106" s="80">
        <v>5571433</v>
      </c>
      <c r="AB106" s="80">
        <v>-5352</v>
      </c>
      <c r="AC106" s="69">
        <v>104495</v>
      </c>
      <c r="AD106" s="69">
        <v>64</v>
      </c>
      <c r="AE106" s="69">
        <v>28</v>
      </c>
      <c r="AF106" s="80">
        <v>0</v>
      </c>
      <c r="AG106" s="80">
        <v>31492</v>
      </c>
      <c r="AH106" s="69">
        <v>0</v>
      </c>
      <c r="AI106" s="69">
        <v>0</v>
      </c>
      <c r="AJ106" s="80">
        <v>0</v>
      </c>
      <c r="AK106" s="80">
        <v>7489</v>
      </c>
      <c r="AL106" s="69">
        <v>0</v>
      </c>
      <c r="AM106" s="69">
        <v>0</v>
      </c>
      <c r="AN106" s="80">
        <v>0</v>
      </c>
      <c r="AO106" s="80">
        <v>0</v>
      </c>
      <c r="AP106" s="69">
        <v>0</v>
      </c>
      <c r="AQ106" s="69">
        <v>0</v>
      </c>
      <c r="AR106" s="80">
        <v>0</v>
      </c>
      <c r="AS106" s="80">
        <v>0</v>
      </c>
      <c r="AT106" s="69">
        <v>0</v>
      </c>
      <c r="AU106" s="69">
        <v>0</v>
      </c>
      <c r="AV106" s="80">
        <v>0</v>
      </c>
      <c r="AW106" s="80">
        <v>0</v>
      </c>
      <c r="AX106" s="69">
        <v>0</v>
      </c>
      <c r="AY106" s="69">
        <v>0</v>
      </c>
      <c r="AZ106" s="80">
        <v>0</v>
      </c>
      <c r="BA106" s="80">
        <v>0</v>
      </c>
      <c r="BB106" s="69">
        <v>0</v>
      </c>
      <c r="BC106" s="69">
        <v>0</v>
      </c>
      <c r="BD106" s="80">
        <v>0</v>
      </c>
      <c r="BE106" s="80">
        <v>0</v>
      </c>
      <c r="BF106" s="69">
        <v>0</v>
      </c>
      <c r="BG106" s="69">
        <v>0</v>
      </c>
      <c r="BH106" s="80">
        <v>0</v>
      </c>
      <c r="BI106" s="80">
        <v>0</v>
      </c>
      <c r="BJ106" s="69">
        <v>0</v>
      </c>
      <c r="BK106" s="69">
        <v>0</v>
      </c>
      <c r="BL106" s="80">
        <v>0</v>
      </c>
      <c r="BM106" s="80">
        <v>0</v>
      </c>
      <c r="BN106" s="69">
        <v>0</v>
      </c>
      <c r="BO106" s="69">
        <v>0</v>
      </c>
      <c r="BP106" s="80">
        <v>0</v>
      </c>
      <c r="BQ106" s="80">
        <v>0</v>
      </c>
      <c r="BR106" s="69">
        <v>0</v>
      </c>
      <c r="BS106" s="69">
        <v>0</v>
      </c>
      <c r="BT106" s="80">
        <v>0</v>
      </c>
      <c r="BU106" s="80">
        <v>0</v>
      </c>
      <c r="BV106" s="69">
        <v>0</v>
      </c>
      <c r="BW106" s="69">
        <v>0</v>
      </c>
      <c r="BX106" s="80">
        <v>0</v>
      </c>
      <c r="BY106" s="80">
        <v>0</v>
      </c>
      <c r="BZ106" s="69">
        <v>0</v>
      </c>
      <c r="CA106" s="69">
        <v>28</v>
      </c>
      <c r="CB106" s="80">
        <v>0</v>
      </c>
      <c r="CC106" s="80">
        <v>38981</v>
      </c>
      <c r="CD106" s="69">
        <v>0</v>
      </c>
      <c r="CE106" s="69" t="s">
        <v>620</v>
      </c>
      <c r="CF106" s="69" t="s">
        <v>621</v>
      </c>
      <c r="CG106" s="69" t="s">
        <v>514</v>
      </c>
      <c r="CH106" s="69" t="s">
        <v>514</v>
      </c>
      <c r="CI106" s="69" t="s">
        <v>514</v>
      </c>
      <c r="CJ106" s="68" t="s">
        <v>514</v>
      </c>
      <c r="CK106" s="68">
        <v>45951</v>
      </c>
      <c r="CL106" s="185" t="s">
        <v>727</v>
      </c>
      <c r="CM106" s="67" t="s">
        <v>724</v>
      </c>
      <c r="CN106" s="67" t="s">
        <v>168</v>
      </c>
      <c r="CO106" s="68">
        <v>45756</v>
      </c>
      <c r="CP106" s="185" t="s">
        <v>721</v>
      </c>
      <c r="CQ106" s="67" t="s">
        <v>730</v>
      </c>
      <c r="CR106" s="67" t="s">
        <v>753</v>
      </c>
      <c r="CS106" s="69">
        <v>4627615.0599999996</v>
      </c>
      <c r="CT106" s="69"/>
      <c r="CU106" s="69"/>
      <c r="CV106" s="69">
        <v>0</v>
      </c>
      <c r="CW106" s="69">
        <v>29</v>
      </c>
      <c r="CX106" s="69">
        <v>0</v>
      </c>
      <c r="CY106" s="69">
        <v>0</v>
      </c>
      <c r="CZ106" s="69">
        <v>0</v>
      </c>
      <c r="DA106" s="69">
        <v>0</v>
      </c>
      <c r="DG106" t="str">
        <f t="shared" si="6"/>
        <v>DO</v>
      </c>
    </row>
    <row r="107" spans="1:111">
      <c r="A107" t="str">
        <f t="shared" si="7"/>
        <v>04DO</v>
      </c>
      <c r="B107" s="67" t="s">
        <v>3</v>
      </c>
      <c r="C107" s="67" t="s">
        <v>290</v>
      </c>
      <c r="D107" s="67" t="s">
        <v>291</v>
      </c>
      <c r="E107" s="68">
        <v>45233</v>
      </c>
      <c r="F107" s="185" t="s">
        <v>727</v>
      </c>
      <c r="G107" s="67" t="s">
        <v>725</v>
      </c>
      <c r="H107" s="69">
        <v>3</v>
      </c>
      <c r="I107" s="69">
        <v>5</v>
      </c>
      <c r="J107" s="69">
        <v>182</v>
      </c>
      <c r="K107" s="69">
        <v>306</v>
      </c>
      <c r="L107" s="69">
        <v>303</v>
      </c>
      <c r="M107" s="69">
        <v>3</v>
      </c>
      <c r="N107" s="69">
        <v>0</v>
      </c>
      <c r="O107" s="69">
        <v>0</v>
      </c>
      <c r="P107" s="69">
        <v>105</v>
      </c>
      <c r="Q107" s="80">
        <v>19</v>
      </c>
      <c r="R107" s="80">
        <v>4285836</v>
      </c>
      <c r="S107" s="80">
        <v>50000</v>
      </c>
      <c r="T107" s="80">
        <v>4235836</v>
      </c>
      <c r="U107" s="80">
        <v>4430549</v>
      </c>
      <c r="V107" s="80">
        <v>4413846</v>
      </c>
      <c r="W107" s="80">
        <v>0</v>
      </c>
      <c r="X107" s="80">
        <v>0</v>
      </c>
      <c r="Y107" s="80">
        <v>0</v>
      </c>
      <c r="Z107" s="80">
        <v>4413846</v>
      </c>
      <c r="AA107" s="80">
        <v>4401052</v>
      </c>
      <c r="AB107" s="80">
        <v>-9192</v>
      </c>
      <c r="AC107" s="69">
        <v>144713</v>
      </c>
      <c r="AD107" s="69">
        <v>79</v>
      </c>
      <c r="AE107" s="69">
        <v>0</v>
      </c>
      <c r="AF107" s="80">
        <v>0</v>
      </c>
      <c r="AG107" s="80">
        <v>0</v>
      </c>
      <c r="AH107" s="69">
        <v>0</v>
      </c>
      <c r="AI107" s="69">
        <v>0</v>
      </c>
      <c r="AJ107" s="80">
        <v>0</v>
      </c>
      <c r="AK107" s="80">
        <v>85267</v>
      </c>
      <c r="AL107" s="69">
        <v>0</v>
      </c>
      <c r="AM107" s="69">
        <v>0</v>
      </c>
      <c r="AN107" s="80">
        <v>0</v>
      </c>
      <c r="AO107" s="80">
        <v>0</v>
      </c>
      <c r="AP107" s="69">
        <v>0</v>
      </c>
      <c r="AQ107" s="69">
        <v>0</v>
      </c>
      <c r="AR107" s="80">
        <v>0</v>
      </c>
      <c r="AS107" s="80">
        <v>0</v>
      </c>
      <c r="AT107" s="69">
        <v>0</v>
      </c>
      <c r="AU107" s="69">
        <v>0</v>
      </c>
      <c r="AV107" s="80">
        <v>0</v>
      </c>
      <c r="AW107" s="80">
        <v>0</v>
      </c>
      <c r="AX107" s="69">
        <v>0</v>
      </c>
      <c r="AY107" s="69">
        <v>0</v>
      </c>
      <c r="AZ107" s="80">
        <v>0</v>
      </c>
      <c r="BA107" s="80">
        <v>4354</v>
      </c>
      <c r="BB107" s="69">
        <v>0</v>
      </c>
      <c r="BC107" s="69">
        <v>0</v>
      </c>
      <c r="BD107" s="80">
        <v>0</v>
      </c>
      <c r="BE107" s="80">
        <v>0</v>
      </c>
      <c r="BF107" s="69">
        <v>0</v>
      </c>
      <c r="BG107" s="69">
        <v>0</v>
      </c>
      <c r="BH107" s="80">
        <v>0</v>
      </c>
      <c r="BI107" s="80">
        <v>0</v>
      </c>
      <c r="BJ107" s="69">
        <v>0</v>
      </c>
      <c r="BK107" s="69">
        <v>0</v>
      </c>
      <c r="BL107" s="80">
        <v>0</v>
      </c>
      <c r="BM107" s="80">
        <v>0</v>
      </c>
      <c r="BN107" s="69">
        <v>0</v>
      </c>
      <c r="BO107" s="69">
        <v>0</v>
      </c>
      <c r="BP107" s="80">
        <v>0</v>
      </c>
      <c r="BQ107" s="80">
        <v>0</v>
      </c>
      <c r="BR107" s="69">
        <v>0</v>
      </c>
      <c r="BS107" s="69">
        <v>0</v>
      </c>
      <c r="BT107" s="80">
        <v>19</v>
      </c>
      <c r="BU107" s="80">
        <v>55844</v>
      </c>
      <c r="BV107" s="69">
        <v>55844</v>
      </c>
      <c r="BW107" s="69">
        <v>0</v>
      </c>
      <c r="BX107" s="80">
        <v>0</v>
      </c>
      <c r="BY107" s="80">
        <v>0</v>
      </c>
      <c r="BZ107" s="69">
        <v>0</v>
      </c>
      <c r="CA107" s="69">
        <v>0</v>
      </c>
      <c r="CB107" s="80">
        <v>19</v>
      </c>
      <c r="CC107" s="80">
        <v>145465</v>
      </c>
      <c r="CD107" s="69">
        <v>55844</v>
      </c>
      <c r="CE107" s="69" t="s">
        <v>622</v>
      </c>
      <c r="CF107" s="69" t="s">
        <v>623</v>
      </c>
      <c r="CG107" s="69" t="s">
        <v>514</v>
      </c>
      <c r="CH107" s="69" t="s">
        <v>514</v>
      </c>
      <c r="CI107" s="69" t="s">
        <v>514</v>
      </c>
      <c r="CJ107" s="68" t="s">
        <v>514</v>
      </c>
      <c r="CK107" s="68">
        <v>45960</v>
      </c>
      <c r="CL107" s="185" t="s">
        <v>727</v>
      </c>
      <c r="CM107" s="67" t="s">
        <v>724</v>
      </c>
      <c r="CN107" s="67" t="s">
        <v>168</v>
      </c>
      <c r="CO107" s="68">
        <v>45824</v>
      </c>
      <c r="CP107" s="185" t="s">
        <v>721</v>
      </c>
      <c r="CQ107" s="67" t="s">
        <v>730</v>
      </c>
      <c r="CR107" s="67" t="s">
        <v>756</v>
      </c>
      <c r="CS107" s="69">
        <v>4697027.08</v>
      </c>
      <c r="CT107" s="69"/>
      <c r="CU107" s="69"/>
      <c r="CV107" s="69">
        <v>0</v>
      </c>
      <c r="CW107" s="69">
        <v>26</v>
      </c>
      <c r="CX107" s="69">
        <v>0</v>
      </c>
      <c r="CY107" s="69">
        <v>0</v>
      </c>
      <c r="CZ107" s="69">
        <v>0</v>
      </c>
      <c r="DA107" s="69">
        <v>0</v>
      </c>
      <c r="DG107" t="str">
        <f t="shared" si="6"/>
        <v>DO</v>
      </c>
    </row>
    <row r="108" spans="1:111">
      <c r="A108" t="str">
        <f t="shared" si="7"/>
        <v>04DO</v>
      </c>
      <c r="B108" s="67" t="s">
        <v>3</v>
      </c>
      <c r="C108" s="67" t="s">
        <v>292</v>
      </c>
      <c r="D108" s="67" t="s">
        <v>293</v>
      </c>
      <c r="E108" s="68">
        <v>45296</v>
      </c>
      <c r="F108" s="185" t="s">
        <v>729</v>
      </c>
      <c r="G108" s="67" t="s">
        <v>725</v>
      </c>
      <c r="H108" s="69">
        <v>2</v>
      </c>
      <c r="I108" s="69">
        <v>2</v>
      </c>
      <c r="J108" s="69">
        <v>274</v>
      </c>
      <c r="K108" s="69">
        <v>356</v>
      </c>
      <c r="L108" s="69">
        <v>355</v>
      </c>
      <c r="M108" s="69">
        <v>1</v>
      </c>
      <c r="N108" s="69">
        <v>0</v>
      </c>
      <c r="O108" s="69">
        <v>0</v>
      </c>
      <c r="P108" s="69">
        <v>82</v>
      </c>
      <c r="Q108" s="80">
        <v>0</v>
      </c>
      <c r="R108" s="80">
        <v>4881711</v>
      </c>
      <c r="S108" s="80">
        <v>57650</v>
      </c>
      <c r="T108" s="80">
        <v>4824061</v>
      </c>
      <c r="U108" s="80">
        <v>4893014</v>
      </c>
      <c r="V108" s="80">
        <v>4759434</v>
      </c>
      <c r="W108" s="80">
        <v>0</v>
      </c>
      <c r="X108" s="80">
        <v>0</v>
      </c>
      <c r="Y108" s="80">
        <v>0</v>
      </c>
      <c r="Z108" s="80">
        <v>4759434</v>
      </c>
      <c r="AA108" s="80">
        <v>4740765</v>
      </c>
      <c r="AB108" s="80">
        <v>-5116</v>
      </c>
      <c r="AC108" s="69">
        <v>11303</v>
      </c>
      <c r="AD108" s="69">
        <v>40</v>
      </c>
      <c r="AE108" s="69">
        <v>0</v>
      </c>
      <c r="AF108" s="80">
        <v>0</v>
      </c>
      <c r="AG108" s="80">
        <v>0</v>
      </c>
      <c r="AH108" s="69">
        <v>0</v>
      </c>
      <c r="AI108" s="69">
        <v>0</v>
      </c>
      <c r="AJ108" s="80">
        <v>0</v>
      </c>
      <c r="AK108" s="80">
        <v>23092</v>
      </c>
      <c r="AL108" s="69">
        <v>0</v>
      </c>
      <c r="AM108" s="69">
        <v>0</v>
      </c>
      <c r="AN108" s="80">
        <v>0</v>
      </c>
      <c r="AO108" s="80">
        <v>0</v>
      </c>
      <c r="AP108" s="69">
        <v>0</v>
      </c>
      <c r="AQ108" s="69">
        <v>0</v>
      </c>
      <c r="AR108" s="80">
        <v>0</v>
      </c>
      <c r="AS108" s="80">
        <v>0</v>
      </c>
      <c r="AT108" s="69">
        <v>0</v>
      </c>
      <c r="AU108" s="69">
        <v>0</v>
      </c>
      <c r="AV108" s="80">
        <v>0</v>
      </c>
      <c r="AW108" s="80">
        <v>0</v>
      </c>
      <c r="AX108" s="69">
        <v>0</v>
      </c>
      <c r="AY108" s="69">
        <v>0</v>
      </c>
      <c r="AZ108" s="80">
        <v>0</v>
      </c>
      <c r="BA108" s="80">
        <v>0</v>
      </c>
      <c r="BB108" s="69">
        <v>0</v>
      </c>
      <c r="BC108" s="69">
        <v>0</v>
      </c>
      <c r="BD108" s="80">
        <v>0</v>
      </c>
      <c r="BE108" s="80">
        <v>0</v>
      </c>
      <c r="BF108" s="69">
        <v>0</v>
      </c>
      <c r="BG108" s="69">
        <v>0</v>
      </c>
      <c r="BH108" s="80">
        <v>0</v>
      </c>
      <c r="BI108" s="80">
        <v>0</v>
      </c>
      <c r="BJ108" s="69">
        <v>0</v>
      </c>
      <c r="BK108" s="69">
        <v>0</v>
      </c>
      <c r="BL108" s="80">
        <v>0</v>
      </c>
      <c r="BM108" s="80">
        <v>0</v>
      </c>
      <c r="BN108" s="69">
        <v>0</v>
      </c>
      <c r="BO108" s="69">
        <v>0</v>
      </c>
      <c r="BP108" s="80">
        <v>0</v>
      </c>
      <c r="BQ108" s="80">
        <v>0</v>
      </c>
      <c r="BR108" s="69">
        <v>0</v>
      </c>
      <c r="BS108" s="69">
        <v>0</v>
      </c>
      <c r="BT108" s="80">
        <v>0</v>
      </c>
      <c r="BU108" s="80">
        <v>0</v>
      </c>
      <c r="BV108" s="69">
        <v>0</v>
      </c>
      <c r="BW108" s="69">
        <v>26</v>
      </c>
      <c r="BX108" s="80">
        <v>0</v>
      </c>
      <c r="BY108" s="80">
        <v>0</v>
      </c>
      <c r="BZ108" s="69">
        <v>0</v>
      </c>
      <c r="CA108" s="69">
        <v>26</v>
      </c>
      <c r="CB108" s="80">
        <v>0</v>
      </c>
      <c r="CC108" s="80">
        <v>23092</v>
      </c>
      <c r="CD108" s="69">
        <v>0</v>
      </c>
      <c r="CE108" s="69" t="s">
        <v>624</v>
      </c>
      <c r="CF108" s="69" t="s">
        <v>625</v>
      </c>
      <c r="CG108" s="69" t="s">
        <v>514</v>
      </c>
      <c r="CH108" s="69" t="s">
        <v>514</v>
      </c>
      <c r="CI108" s="69" t="s">
        <v>514</v>
      </c>
      <c r="CJ108" s="68" t="s">
        <v>514</v>
      </c>
      <c r="CK108" s="68">
        <v>45839</v>
      </c>
      <c r="CL108" s="185" t="s">
        <v>723</v>
      </c>
      <c r="CM108" s="67" t="s">
        <v>724</v>
      </c>
      <c r="CN108" s="67" t="s">
        <v>168</v>
      </c>
      <c r="CO108" s="68">
        <v>45764</v>
      </c>
      <c r="CP108" s="185" t="s">
        <v>721</v>
      </c>
      <c r="CQ108" s="67" t="s">
        <v>730</v>
      </c>
      <c r="CR108" s="67" t="s">
        <v>753</v>
      </c>
      <c r="CS108" s="69">
        <v>5716819.0999999996</v>
      </c>
      <c r="CT108" s="69"/>
      <c r="CU108" s="69"/>
      <c r="CV108" s="69">
        <v>0</v>
      </c>
      <c r="CW108" s="69">
        <v>16</v>
      </c>
      <c r="CX108" s="69">
        <v>0</v>
      </c>
      <c r="CY108" s="69">
        <v>0</v>
      </c>
      <c r="CZ108" s="69">
        <v>0</v>
      </c>
      <c r="DA108" s="69">
        <v>0</v>
      </c>
      <c r="DG108" t="str">
        <f t="shared" si="6"/>
        <v>DO</v>
      </c>
    </row>
    <row r="109" spans="1:111">
      <c r="A109" t="str">
        <f t="shared" si="7"/>
        <v>04DO</v>
      </c>
      <c r="B109" s="67" t="s">
        <v>3</v>
      </c>
      <c r="C109" s="67" t="s">
        <v>294</v>
      </c>
      <c r="D109" s="67" t="s">
        <v>295</v>
      </c>
      <c r="E109" s="68">
        <v>45324</v>
      </c>
      <c r="F109" s="185" t="s">
        <v>729</v>
      </c>
      <c r="G109" s="67" t="s">
        <v>725</v>
      </c>
      <c r="H109" s="69">
        <v>3</v>
      </c>
      <c r="I109" s="69">
        <v>3</v>
      </c>
      <c r="J109" s="69">
        <v>233</v>
      </c>
      <c r="K109" s="69">
        <v>271</v>
      </c>
      <c r="L109" s="69">
        <v>240</v>
      </c>
      <c r="M109" s="69">
        <v>31</v>
      </c>
      <c r="N109" s="69">
        <v>0</v>
      </c>
      <c r="O109" s="69">
        <v>0</v>
      </c>
      <c r="P109" s="69">
        <v>55</v>
      </c>
      <c r="Q109" s="80">
        <v>-17</v>
      </c>
      <c r="R109" s="80">
        <v>6226524</v>
      </c>
      <c r="S109" s="80">
        <v>63037</v>
      </c>
      <c r="T109" s="80">
        <v>6163487</v>
      </c>
      <c r="U109" s="80">
        <v>6395874</v>
      </c>
      <c r="V109" s="80">
        <v>6393098</v>
      </c>
      <c r="W109" s="80">
        <v>0</v>
      </c>
      <c r="X109" s="80">
        <v>0</v>
      </c>
      <c r="Y109" s="80">
        <v>0</v>
      </c>
      <c r="Z109" s="80">
        <v>6393098</v>
      </c>
      <c r="AA109" s="80">
        <v>6379878</v>
      </c>
      <c r="AB109" s="80">
        <v>-5542</v>
      </c>
      <c r="AC109" s="69">
        <v>169350</v>
      </c>
      <c r="AD109" s="69">
        <v>38</v>
      </c>
      <c r="AE109" s="69">
        <v>0</v>
      </c>
      <c r="AF109" s="80">
        <v>0</v>
      </c>
      <c r="AG109" s="80">
        <v>103394</v>
      </c>
      <c r="AH109" s="69">
        <v>103394</v>
      </c>
      <c r="AI109" s="69">
        <v>0</v>
      </c>
      <c r="AJ109" s="80">
        <v>0</v>
      </c>
      <c r="AK109" s="80">
        <v>59105</v>
      </c>
      <c r="AL109" s="69">
        <v>0</v>
      </c>
      <c r="AM109" s="69">
        <v>0</v>
      </c>
      <c r="AN109" s="80">
        <v>0</v>
      </c>
      <c r="AO109" s="80">
        <v>0</v>
      </c>
      <c r="AP109" s="69">
        <v>0</v>
      </c>
      <c r="AQ109" s="69">
        <v>0</v>
      </c>
      <c r="AR109" s="80">
        <v>0</v>
      </c>
      <c r="AS109" s="80">
        <v>0</v>
      </c>
      <c r="AT109" s="69">
        <v>0</v>
      </c>
      <c r="AU109" s="69">
        <v>0</v>
      </c>
      <c r="AV109" s="80">
        <v>0</v>
      </c>
      <c r="AW109" s="80">
        <v>0</v>
      </c>
      <c r="AX109" s="69">
        <v>0</v>
      </c>
      <c r="AY109" s="69">
        <v>0</v>
      </c>
      <c r="AZ109" s="80">
        <v>0</v>
      </c>
      <c r="BA109" s="80">
        <v>0</v>
      </c>
      <c r="BB109" s="69">
        <v>0</v>
      </c>
      <c r="BC109" s="69">
        <v>0</v>
      </c>
      <c r="BD109" s="80">
        <v>0</v>
      </c>
      <c r="BE109" s="80">
        <v>0</v>
      </c>
      <c r="BF109" s="69">
        <v>0</v>
      </c>
      <c r="BG109" s="69">
        <v>0</v>
      </c>
      <c r="BH109" s="80">
        <v>0</v>
      </c>
      <c r="BI109" s="80">
        <v>0</v>
      </c>
      <c r="BJ109" s="69">
        <v>0</v>
      </c>
      <c r="BK109" s="69">
        <v>0</v>
      </c>
      <c r="BL109" s="80">
        <v>0</v>
      </c>
      <c r="BM109" s="80">
        <v>0</v>
      </c>
      <c r="BN109" s="69">
        <v>0</v>
      </c>
      <c r="BO109" s="69">
        <v>0</v>
      </c>
      <c r="BP109" s="80">
        <v>0</v>
      </c>
      <c r="BQ109" s="80">
        <v>0</v>
      </c>
      <c r="BR109" s="69">
        <v>0</v>
      </c>
      <c r="BS109" s="69">
        <v>0</v>
      </c>
      <c r="BT109" s="80">
        <v>0</v>
      </c>
      <c r="BU109" s="80">
        <v>0</v>
      </c>
      <c r="BV109" s="69">
        <v>0</v>
      </c>
      <c r="BW109" s="69">
        <v>0</v>
      </c>
      <c r="BX109" s="80">
        <v>0</v>
      </c>
      <c r="BY109" s="80">
        <v>0</v>
      </c>
      <c r="BZ109" s="69">
        <v>0</v>
      </c>
      <c r="CA109" s="69">
        <v>0</v>
      </c>
      <c r="CB109" s="80">
        <v>0</v>
      </c>
      <c r="CC109" s="80">
        <v>162498</v>
      </c>
      <c r="CD109" s="69">
        <v>103394</v>
      </c>
      <c r="CE109" s="69" t="s">
        <v>618</v>
      </c>
      <c r="CF109" s="69" t="s">
        <v>619</v>
      </c>
      <c r="CG109" s="69" t="s">
        <v>514</v>
      </c>
      <c r="CH109" s="69" t="s">
        <v>514</v>
      </c>
      <c r="CI109" s="69" t="s">
        <v>514</v>
      </c>
      <c r="CJ109" s="68" t="s">
        <v>514</v>
      </c>
      <c r="CK109" s="68">
        <v>45994</v>
      </c>
      <c r="CL109" s="185" t="s">
        <v>727</v>
      </c>
      <c r="CM109" s="67" t="s">
        <v>724</v>
      </c>
      <c r="CN109" s="67" t="s">
        <v>168</v>
      </c>
      <c r="CO109" s="68">
        <v>45756</v>
      </c>
      <c r="CP109" s="185" t="s">
        <v>721</v>
      </c>
      <c r="CQ109" s="67" t="s">
        <v>730</v>
      </c>
      <c r="CR109" s="67" t="s">
        <v>754</v>
      </c>
      <c r="CS109" s="69">
        <v>6625403.9000000004</v>
      </c>
      <c r="CT109" s="69"/>
      <c r="CU109" s="69"/>
      <c r="CV109" s="69">
        <v>0</v>
      </c>
      <c r="CW109" s="69">
        <v>17</v>
      </c>
      <c r="CX109" s="69">
        <v>0</v>
      </c>
      <c r="CY109" s="69">
        <v>0</v>
      </c>
      <c r="CZ109" s="69">
        <v>0</v>
      </c>
      <c r="DA109" s="69">
        <v>0</v>
      </c>
      <c r="DG109" t="str">
        <f t="shared" si="6"/>
        <v>DO</v>
      </c>
    </row>
    <row r="110" spans="1:111">
      <c r="A110" t="str">
        <f t="shared" si="7"/>
        <v>04DO</v>
      </c>
      <c r="B110" s="67" t="s">
        <v>3</v>
      </c>
      <c r="C110" s="67" t="s">
        <v>296</v>
      </c>
      <c r="D110" s="67" t="s">
        <v>297</v>
      </c>
      <c r="E110" s="68">
        <v>45485</v>
      </c>
      <c r="F110" s="185" t="s">
        <v>723</v>
      </c>
      <c r="G110" s="67" t="s">
        <v>730</v>
      </c>
      <c r="H110" s="69">
        <v>1</v>
      </c>
      <c r="I110" s="69">
        <v>1</v>
      </c>
      <c r="J110" s="69">
        <v>180</v>
      </c>
      <c r="K110" s="69">
        <v>262</v>
      </c>
      <c r="L110" s="69">
        <v>260</v>
      </c>
      <c r="M110" s="69">
        <v>2</v>
      </c>
      <c r="N110" s="69">
        <v>0</v>
      </c>
      <c r="O110" s="69">
        <v>0</v>
      </c>
      <c r="P110" s="69">
        <v>82</v>
      </c>
      <c r="Q110" s="80">
        <v>0</v>
      </c>
      <c r="R110" s="80">
        <v>3966137</v>
      </c>
      <c r="S110" s="80">
        <v>50000</v>
      </c>
      <c r="T110" s="80">
        <v>3916137</v>
      </c>
      <c r="U110" s="80">
        <v>3985889</v>
      </c>
      <c r="V110" s="80">
        <v>3958991</v>
      </c>
      <c r="W110" s="80">
        <v>0</v>
      </c>
      <c r="X110" s="80">
        <v>0</v>
      </c>
      <c r="Y110" s="80">
        <v>0</v>
      </c>
      <c r="Z110" s="80">
        <v>3958991</v>
      </c>
      <c r="AA110" s="80">
        <v>3953275</v>
      </c>
      <c r="AB110" s="80">
        <v>-5716</v>
      </c>
      <c r="AC110" s="69">
        <v>19752</v>
      </c>
      <c r="AD110" s="69">
        <v>60</v>
      </c>
      <c r="AE110" s="69">
        <v>0</v>
      </c>
      <c r="AF110" s="80">
        <v>0</v>
      </c>
      <c r="AG110" s="80">
        <v>0</v>
      </c>
      <c r="AH110" s="69">
        <v>0</v>
      </c>
      <c r="AI110" s="69">
        <v>0</v>
      </c>
      <c r="AJ110" s="80">
        <v>0</v>
      </c>
      <c r="AK110" s="80">
        <v>19752</v>
      </c>
      <c r="AL110" s="69">
        <v>0</v>
      </c>
      <c r="AM110" s="69">
        <v>0</v>
      </c>
      <c r="AN110" s="80">
        <v>0</v>
      </c>
      <c r="AO110" s="80">
        <v>0</v>
      </c>
      <c r="AP110" s="69">
        <v>0</v>
      </c>
      <c r="AQ110" s="69">
        <v>0</v>
      </c>
      <c r="AR110" s="80">
        <v>0</v>
      </c>
      <c r="AS110" s="80">
        <v>0</v>
      </c>
      <c r="AT110" s="69">
        <v>0</v>
      </c>
      <c r="AU110" s="69">
        <v>0</v>
      </c>
      <c r="AV110" s="80">
        <v>0</v>
      </c>
      <c r="AW110" s="80">
        <v>0</v>
      </c>
      <c r="AX110" s="69">
        <v>0</v>
      </c>
      <c r="AY110" s="69">
        <v>0</v>
      </c>
      <c r="AZ110" s="80">
        <v>0</v>
      </c>
      <c r="BA110" s="80">
        <v>0</v>
      </c>
      <c r="BB110" s="69">
        <v>0</v>
      </c>
      <c r="BC110" s="69">
        <v>0</v>
      </c>
      <c r="BD110" s="80">
        <v>0</v>
      </c>
      <c r="BE110" s="80">
        <v>0</v>
      </c>
      <c r="BF110" s="69">
        <v>0</v>
      </c>
      <c r="BG110" s="69">
        <v>0</v>
      </c>
      <c r="BH110" s="80">
        <v>0</v>
      </c>
      <c r="BI110" s="80">
        <v>0</v>
      </c>
      <c r="BJ110" s="69">
        <v>0</v>
      </c>
      <c r="BK110" s="69">
        <v>0</v>
      </c>
      <c r="BL110" s="80">
        <v>0</v>
      </c>
      <c r="BM110" s="80">
        <v>0</v>
      </c>
      <c r="BN110" s="69">
        <v>0</v>
      </c>
      <c r="BO110" s="69">
        <v>0</v>
      </c>
      <c r="BP110" s="80">
        <v>0</v>
      </c>
      <c r="BQ110" s="80">
        <v>0</v>
      </c>
      <c r="BR110" s="69">
        <v>0</v>
      </c>
      <c r="BS110" s="69">
        <v>0</v>
      </c>
      <c r="BT110" s="80">
        <v>0</v>
      </c>
      <c r="BU110" s="80">
        <v>0</v>
      </c>
      <c r="BV110" s="69">
        <v>0</v>
      </c>
      <c r="BW110" s="69">
        <v>0</v>
      </c>
      <c r="BX110" s="80">
        <v>0</v>
      </c>
      <c r="BY110" s="80">
        <v>0</v>
      </c>
      <c r="BZ110" s="69">
        <v>0</v>
      </c>
      <c r="CA110" s="69">
        <v>0</v>
      </c>
      <c r="CB110" s="80">
        <v>0</v>
      </c>
      <c r="CC110" s="80">
        <v>19752</v>
      </c>
      <c r="CD110" s="69">
        <v>0</v>
      </c>
      <c r="CE110" s="69" t="s">
        <v>620</v>
      </c>
      <c r="CF110" s="69" t="s">
        <v>621</v>
      </c>
      <c r="CG110" s="69" t="s">
        <v>514</v>
      </c>
      <c r="CH110" s="69" t="s">
        <v>514</v>
      </c>
      <c r="CI110" s="69" t="s">
        <v>514</v>
      </c>
      <c r="CJ110" s="68" t="s">
        <v>514</v>
      </c>
      <c r="CK110" s="68">
        <v>45929</v>
      </c>
      <c r="CL110" s="185" t="s">
        <v>723</v>
      </c>
      <c r="CM110" s="67" t="s">
        <v>724</v>
      </c>
      <c r="CN110" s="67" t="s">
        <v>168</v>
      </c>
      <c r="CO110" s="68">
        <v>45868</v>
      </c>
      <c r="CP110" s="185" t="s">
        <v>723</v>
      </c>
      <c r="CQ110" s="67" t="s">
        <v>724</v>
      </c>
      <c r="CR110" s="67" t="s">
        <v>754</v>
      </c>
      <c r="CS110" s="69">
        <v>4276093.3499999996</v>
      </c>
      <c r="CT110" s="69"/>
      <c r="CU110" s="69"/>
      <c r="CV110" s="69">
        <v>0</v>
      </c>
      <c r="CW110" s="69">
        <v>22</v>
      </c>
      <c r="CX110" s="69">
        <v>0</v>
      </c>
      <c r="CY110" s="69">
        <v>0</v>
      </c>
      <c r="CZ110" s="69">
        <v>0</v>
      </c>
      <c r="DA110" s="69">
        <v>0</v>
      </c>
      <c r="DG110" t="str">
        <f t="shared" si="6"/>
        <v>DO</v>
      </c>
    </row>
    <row r="111" spans="1:111">
      <c r="A111" t="str">
        <f t="shared" si="7"/>
        <v>04DO</v>
      </c>
      <c r="B111" s="67" t="s">
        <v>3</v>
      </c>
      <c r="C111" s="67" t="s">
        <v>626</v>
      </c>
      <c r="D111" s="67" t="s">
        <v>758</v>
      </c>
      <c r="E111" s="68">
        <v>45485</v>
      </c>
      <c r="F111" s="185" t="s">
        <v>723</v>
      </c>
      <c r="G111" s="67" t="s">
        <v>730</v>
      </c>
      <c r="H111" s="69">
        <v>2</v>
      </c>
      <c r="I111" s="69">
        <v>0</v>
      </c>
      <c r="J111" s="69">
        <v>185</v>
      </c>
      <c r="K111" s="69">
        <v>224</v>
      </c>
      <c r="L111" s="69">
        <v>215</v>
      </c>
      <c r="M111" s="69">
        <v>9</v>
      </c>
      <c r="N111" s="69">
        <v>0</v>
      </c>
      <c r="O111" s="69">
        <v>0</v>
      </c>
      <c r="P111" s="69">
        <v>39</v>
      </c>
      <c r="Q111" s="80">
        <v>0</v>
      </c>
      <c r="R111" s="80">
        <v>3198987</v>
      </c>
      <c r="S111" s="80">
        <v>50000</v>
      </c>
      <c r="T111" s="80">
        <v>3148987</v>
      </c>
      <c r="U111" s="80">
        <v>3198987</v>
      </c>
      <c r="V111" s="80">
        <v>3046918</v>
      </c>
      <c r="W111" s="80">
        <v>0</v>
      </c>
      <c r="X111" s="80">
        <v>0</v>
      </c>
      <c r="Y111" s="80">
        <v>0</v>
      </c>
      <c r="Z111" s="80">
        <v>3046918</v>
      </c>
      <c r="AA111" s="80">
        <v>3045966</v>
      </c>
      <c r="AB111" s="80">
        <v>-952</v>
      </c>
      <c r="AC111" s="69">
        <v>0</v>
      </c>
      <c r="AD111" s="69">
        <v>18</v>
      </c>
      <c r="AE111" s="69">
        <v>0</v>
      </c>
      <c r="AF111" s="80">
        <v>0</v>
      </c>
      <c r="AG111" s="80">
        <v>0</v>
      </c>
      <c r="AH111" s="69">
        <v>0</v>
      </c>
      <c r="AI111" s="69">
        <v>0</v>
      </c>
      <c r="AJ111" s="80">
        <v>0</v>
      </c>
      <c r="AK111" s="80">
        <v>0</v>
      </c>
      <c r="AL111" s="69">
        <v>0</v>
      </c>
      <c r="AM111" s="69">
        <v>0</v>
      </c>
      <c r="AN111" s="80">
        <v>0</v>
      </c>
      <c r="AO111" s="80">
        <v>0</v>
      </c>
      <c r="AP111" s="69">
        <v>0</v>
      </c>
      <c r="AQ111" s="69">
        <v>0</v>
      </c>
      <c r="AR111" s="80">
        <v>0</v>
      </c>
      <c r="AS111" s="80">
        <v>0</v>
      </c>
      <c r="AT111" s="69">
        <v>0</v>
      </c>
      <c r="AU111" s="69">
        <v>0</v>
      </c>
      <c r="AV111" s="80">
        <v>0</v>
      </c>
      <c r="AW111" s="80">
        <v>0</v>
      </c>
      <c r="AX111" s="69">
        <v>0</v>
      </c>
      <c r="AY111" s="69">
        <v>0</v>
      </c>
      <c r="AZ111" s="80">
        <v>0</v>
      </c>
      <c r="BA111" s="80">
        <v>0</v>
      </c>
      <c r="BB111" s="69">
        <v>0</v>
      </c>
      <c r="BC111" s="69">
        <v>0</v>
      </c>
      <c r="BD111" s="80">
        <v>0</v>
      </c>
      <c r="BE111" s="80">
        <v>0</v>
      </c>
      <c r="BF111" s="69">
        <v>0</v>
      </c>
      <c r="BG111" s="69">
        <v>0</v>
      </c>
      <c r="BH111" s="80">
        <v>0</v>
      </c>
      <c r="BI111" s="80">
        <v>0</v>
      </c>
      <c r="BJ111" s="69">
        <v>0</v>
      </c>
      <c r="BK111" s="69">
        <v>0</v>
      </c>
      <c r="BL111" s="80">
        <v>0</v>
      </c>
      <c r="BM111" s="80">
        <v>0</v>
      </c>
      <c r="BN111" s="69">
        <v>0</v>
      </c>
      <c r="BO111" s="69">
        <v>0</v>
      </c>
      <c r="BP111" s="80">
        <v>0</v>
      </c>
      <c r="BQ111" s="80">
        <v>0</v>
      </c>
      <c r="BR111" s="69">
        <v>0</v>
      </c>
      <c r="BS111" s="69">
        <v>0</v>
      </c>
      <c r="BT111" s="80">
        <v>0</v>
      </c>
      <c r="BU111" s="80">
        <v>0</v>
      </c>
      <c r="BV111" s="69">
        <v>0</v>
      </c>
      <c r="BW111" s="69">
        <v>0</v>
      </c>
      <c r="BX111" s="80">
        <v>0</v>
      </c>
      <c r="BY111" s="80">
        <v>0</v>
      </c>
      <c r="BZ111" s="69">
        <v>0</v>
      </c>
      <c r="CA111" s="69">
        <v>0</v>
      </c>
      <c r="CB111" s="80">
        <v>0</v>
      </c>
      <c r="CC111" s="80">
        <v>0</v>
      </c>
      <c r="CD111" s="69">
        <v>0</v>
      </c>
      <c r="CE111" s="69" t="s">
        <v>627</v>
      </c>
      <c r="CF111" s="69" t="s">
        <v>628</v>
      </c>
      <c r="CG111" s="69" t="s">
        <v>514</v>
      </c>
      <c r="CH111" s="69" t="s">
        <v>514</v>
      </c>
      <c r="CI111" s="69" t="s">
        <v>514</v>
      </c>
      <c r="CJ111" s="68" t="s">
        <v>514</v>
      </c>
      <c r="CK111" s="68">
        <v>45856</v>
      </c>
      <c r="CL111" s="185" t="s">
        <v>723</v>
      </c>
      <c r="CM111" s="67" t="s">
        <v>724</v>
      </c>
      <c r="CN111" s="67" t="s">
        <v>168</v>
      </c>
      <c r="CO111" s="68">
        <v>45827</v>
      </c>
      <c r="CP111" s="185" t="s">
        <v>721</v>
      </c>
      <c r="CQ111" s="67" t="s">
        <v>730</v>
      </c>
      <c r="CR111" s="67" t="s">
        <v>756</v>
      </c>
      <c r="CS111" s="69">
        <v>3443705</v>
      </c>
      <c r="CT111" s="69"/>
      <c r="CU111" s="69"/>
      <c r="CV111" s="69">
        <v>0</v>
      </c>
      <c r="CW111" s="69">
        <v>21</v>
      </c>
      <c r="CX111" s="69">
        <v>0</v>
      </c>
      <c r="CY111" s="69">
        <v>0</v>
      </c>
      <c r="CZ111" s="69">
        <v>0</v>
      </c>
      <c r="DA111" s="69">
        <v>0</v>
      </c>
      <c r="DG111" t="str">
        <f t="shared" si="6"/>
        <v>DO</v>
      </c>
    </row>
    <row r="112" spans="1:111">
      <c r="A112" t="str">
        <f t="shared" si="7"/>
        <v>04DO</v>
      </c>
      <c r="B112" s="67" t="s">
        <v>3</v>
      </c>
      <c r="C112" s="67" t="s">
        <v>298</v>
      </c>
      <c r="D112" s="67" t="s">
        <v>299</v>
      </c>
      <c r="E112" s="68">
        <v>45324</v>
      </c>
      <c r="F112" s="185" t="s">
        <v>729</v>
      </c>
      <c r="G112" s="67" t="s">
        <v>725</v>
      </c>
      <c r="H112" s="69">
        <v>1</v>
      </c>
      <c r="I112" s="69">
        <v>1</v>
      </c>
      <c r="J112" s="69">
        <v>132</v>
      </c>
      <c r="K112" s="69">
        <v>174</v>
      </c>
      <c r="L112" s="69">
        <v>174</v>
      </c>
      <c r="M112" s="69">
        <v>0</v>
      </c>
      <c r="N112" s="69">
        <v>0</v>
      </c>
      <c r="O112" s="69">
        <v>0</v>
      </c>
      <c r="P112" s="69">
        <v>42</v>
      </c>
      <c r="Q112" s="80">
        <v>0</v>
      </c>
      <c r="R112" s="80">
        <v>1849000</v>
      </c>
      <c r="S112" s="80">
        <v>50000</v>
      </c>
      <c r="T112" s="80">
        <v>1799000</v>
      </c>
      <c r="U112" s="80">
        <v>1870772</v>
      </c>
      <c r="V112" s="80">
        <v>1768167</v>
      </c>
      <c r="W112" s="80">
        <v>0</v>
      </c>
      <c r="X112" s="80">
        <v>0</v>
      </c>
      <c r="Y112" s="80">
        <v>0</v>
      </c>
      <c r="Z112" s="80">
        <v>1768167</v>
      </c>
      <c r="AA112" s="80">
        <v>1768167</v>
      </c>
      <c r="AB112" s="80">
        <v>0</v>
      </c>
      <c r="AC112" s="69">
        <v>21772</v>
      </c>
      <c r="AD112" s="69">
        <v>38</v>
      </c>
      <c r="AE112" s="69">
        <v>0</v>
      </c>
      <c r="AF112" s="80">
        <v>0</v>
      </c>
      <c r="AG112" s="80">
        <v>4117</v>
      </c>
      <c r="AH112" s="69">
        <v>0</v>
      </c>
      <c r="AI112" s="69">
        <v>0</v>
      </c>
      <c r="AJ112" s="80">
        <v>0</v>
      </c>
      <c r="AK112" s="80">
        <v>22787</v>
      </c>
      <c r="AL112" s="69">
        <v>0</v>
      </c>
      <c r="AM112" s="69">
        <v>0</v>
      </c>
      <c r="AN112" s="80">
        <v>0</v>
      </c>
      <c r="AO112" s="80">
        <v>0</v>
      </c>
      <c r="AP112" s="69">
        <v>0</v>
      </c>
      <c r="AQ112" s="69">
        <v>0</v>
      </c>
      <c r="AR112" s="80">
        <v>0</v>
      </c>
      <c r="AS112" s="80">
        <v>0</v>
      </c>
      <c r="AT112" s="69">
        <v>0</v>
      </c>
      <c r="AU112" s="69">
        <v>0</v>
      </c>
      <c r="AV112" s="80">
        <v>0</v>
      </c>
      <c r="AW112" s="80">
        <v>0</v>
      </c>
      <c r="AX112" s="69">
        <v>0</v>
      </c>
      <c r="AY112" s="69">
        <v>0</v>
      </c>
      <c r="AZ112" s="80">
        <v>0</v>
      </c>
      <c r="BA112" s="80">
        <v>0</v>
      </c>
      <c r="BB112" s="69">
        <v>0</v>
      </c>
      <c r="BC112" s="69">
        <v>0</v>
      </c>
      <c r="BD112" s="80">
        <v>0</v>
      </c>
      <c r="BE112" s="80">
        <v>0</v>
      </c>
      <c r="BF112" s="69">
        <v>0</v>
      </c>
      <c r="BG112" s="69">
        <v>0</v>
      </c>
      <c r="BH112" s="80">
        <v>0</v>
      </c>
      <c r="BI112" s="80">
        <v>0</v>
      </c>
      <c r="BJ112" s="69">
        <v>0</v>
      </c>
      <c r="BK112" s="69">
        <v>0</v>
      </c>
      <c r="BL112" s="80">
        <v>0</v>
      </c>
      <c r="BM112" s="80">
        <v>0</v>
      </c>
      <c r="BN112" s="69">
        <v>0</v>
      </c>
      <c r="BO112" s="69">
        <v>0</v>
      </c>
      <c r="BP112" s="80">
        <v>0</v>
      </c>
      <c r="BQ112" s="80">
        <v>0</v>
      </c>
      <c r="BR112" s="69">
        <v>0</v>
      </c>
      <c r="BS112" s="69">
        <v>0</v>
      </c>
      <c r="BT112" s="80">
        <v>0</v>
      </c>
      <c r="BU112" s="80">
        <v>0</v>
      </c>
      <c r="BV112" s="69">
        <v>0</v>
      </c>
      <c r="BW112" s="69">
        <v>0</v>
      </c>
      <c r="BX112" s="80">
        <v>0</v>
      </c>
      <c r="BY112" s="80">
        <v>0</v>
      </c>
      <c r="BZ112" s="69">
        <v>0</v>
      </c>
      <c r="CA112" s="69">
        <v>0</v>
      </c>
      <c r="CB112" s="80">
        <v>0</v>
      </c>
      <c r="CC112" s="80">
        <v>26904</v>
      </c>
      <c r="CD112" s="69">
        <v>0</v>
      </c>
      <c r="CE112" s="69" t="s">
        <v>629</v>
      </c>
      <c r="CF112" s="69" t="s">
        <v>630</v>
      </c>
      <c r="CG112" s="69" t="s">
        <v>514</v>
      </c>
      <c r="CH112" s="69" t="s">
        <v>514</v>
      </c>
      <c r="CI112" s="69" t="s">
        <v>514</v>
      </c>
      <c r="CJ112" s="68" t="s">
        <v>514</v>
      </c>
      <c r="CK112" s="68">
        <v>45912</v>
      </c>
      <c r="CL112" s="185" t="s">
        <v>723</v>
      </c>
      <c r="CM112" s="67" t="s">
        <v>724</v>
      </c>
      <c r="CN112" s="67" t="s">
        <v>168</v>
      </c>
      <c r="CO112" s="68">
        <v>45840</v>
      </c>
      <c r="CP112" s="185" t="s">
        <v>723</v>
      </c>
      <c r="CQ112" s="67" t="s">
        <v>724</v>
      </c>
      <c r="CR112" s="67" t="s">
        <v>753</v>
      </c>
      <c r="CS112" s="69">
        <v>2011837.24</v>
      </c>
      <c r="CT112" s="69"/>
      <c r="CU112" s="69"/>
      <c r="CV112" s="69">
        <v>0</v>
      </c>
      <c r="CW112" s="69">
        <v>4</v>
      </c>
      <c r="CX112" s="69">
        <v>0</v>
      </c>
      <c r="CY112" s="69">
        <v>0</v>
      </c>
      <c r="CZ112" s="69">
        <v>0</v>
      </c>
      <c r="DA112" s="69">
        <v>0</v>
      </c>
      <c r="DG112" t="str">
        <f t="shared" si="6"/>
        <v>DO</v>
      </c>
    </row>
    <row r="113" spans="1:111">
      <c r="A113" t="str">
        <f t="shared" si="7"/>
        <v>04DO</v>
      </c>
      <c r="B113" s="67" t="s">
        <v>3</v>
      </c>
      <c r="C113" s="67" t="s">
        <v>300</v>
      </c>
      <c r="D113" s="67" t="s">
        <v>301</v>
      </c>
      <c r="E113" s="68">
        <v>45541</v>
      </c>
      <c r="F113" s="185" t="s">
        <v>723</v>
      </c>
      <c r="G113" s="67" t="s">
        <v>730</v>
      </c>
      <c r="H113" s="69">
        <v>1</v>
      </c>
      <c r="I113" s="69">
        <v>1</v>
      </c>
      <c r="J113" s="69">
        <v>222</v>
      </c>
      <c r="K113" s="69">
        <v>278</v>
      </c>
      <c r="L113" s="69">
        <v>278</v>
      </c>
      <c r="M113" s="69">
        <v>0</v>
      </c>
      <c r="N113" s="69">
        <v>0</v>
      </c>
      <c r="O113" s="69">
        <v>0</v>
      </c>
      <c r="P113" s="69">
        <v>56</v>
      </c>
      <c r="Q113" s="80">
        <v>0</v>
      </c>
      <c r="R113" s="80">
        <v>3983900</v>
      </c>
      <c r="S113" s="80">
        <v>50853</v>
      </c>
      <c r="T113" s="80">
        <v>3933047</v>
      </c>
      <c r="U113" s="80">
        <v>4183008</v>
      </c>
      <c r="V113" s="80">
        <v>4262893</v>
      </c>
      <c r="W113" s="80">
        <v>0</v>
      </c>
      <c r="X113" s="80">
        <v>0</v>
      </c>
      <c r="Y113" s="80">
        <v>0</v>
      </c>
      <c r="Z113" s="80">
        <v>4262893</v>
      </c>
      <c r="AA113" s="80">
        <v>4262893</v>
      </c>
      <c r="AB113" s="80">
        <v>0</v>
      </c>
      <c r="AC113" s="69">
        <v>199108</v>
      </c>
      <c r="AD113" s="69">
        <v>48</v>
      </c>
      <c r="AE113" s="69">
        <v>0</v>
      </c>
      <c r="AF113" s="80">
        <v>0</v>
      </c>
      <c r="AG113" s="80">
        <v>0</v>
      </c>
      <c r="AH113" s="69">
        <v>0</v>
      </c>
      <c r="AI113" s="69">
        <v>0</v>
      </c>
      <c r="AJ113" s="80">
        <v>0</v>
      </c>
      <c r="AK113" s="80">
        <v>0</v>
      </c>
      <c r="AL113" s="69">
        <v>0</v>
      </c>
      <c r="AM113" s="69">
        <v>0</v>
      </c>
      <c r="AN113" s="80">
        <v>0</v>
      </c>
      <c r="AO113" s="80">
        <v>0</v>
      </c>
      <c r="AP113" s="69">
        <v>0</v>
      </c>
      <c r="AQ113" s="69">
        <v>0</v>
      </c>
      <c r="AR113" s="80">
        <v>0</v>
      </c>
      <c r="AS113" s="80">
        <v>0</v>
      </c>
      <c r="AT113" s="69">
        <v>0</v>
      </c>
      <c r="AU113" s="69">
        <v>0</v>
      </c>
      <c r="AV113" s="80">
        <v>0</v>
      </c>
      <c r="AW113" s="80">
        <v>0</v>
      </c>
      <c r="AX113" s="69">
        <v>0</v>
      </c>
      <c r="AY113" s="69">
        <v>0</v>
      </c>
      <c r="AZ113" s="80">
        <v>0</v>
      </c>
      <c r="BA113" s="80">
        <v>177000</v>
      </c>
      <c r="BB113" s="69">
        <v>0</v>
      </c>
      <c r="BC113" s="69">
        <v>0</v>
      </c>
      <c r="BD113" s="80">
        <v>0</v>
      </c>
      <c r="BE113" s="80">
        <v>0</v>
      </c>
      <c r="BF113" s="69">
        <v>0</v>
      </c>
      <c r="BG113" s="69">
        <v>0</v>
      </c>
      <c r="BH113" s="80">
        <v>0</v>
      </c>
      <c r="BI113" s="80">
        <v>0</v>
      </c>
      <c r="BJ113" s="69">
        <v>0</v>
      </c>
      <c r="BK113" s="69">
        <v>0</v>
      </c>
      <c r="BL113" s="80">
        <v>0</v>
      </c>
      <c r="BM113" s="80">
        <v>0</v>
      </c>
      <c r="BN113" s="69">
        <v>0</v>
      </c>
      <c r="BO113" s="69">
        <v>0</v>
      </c>
      <c r="BP113" s="80">
        <v>0</v>
      </c>
      <c r="BQ113" s="80">
        <v>22108</v>
      </c>
      <c r="BR113" s="69">
        <v>0</v>
      </c>
      <c r="BS113" s="69">
        <v>0</v>
      </c>
      <c r="BT113" s="80">
        <v>0</v>
      </c>
      <c r="BU113" s="80">
        <v>0</v>
      </c>
      <c r="BV113" s="69">
        <v>0</v>
      </c>
      <c r="BW113" s="69">
        <v>0</v>
      </c>
      <c r="BX113" s="80">
        <v>0</v>
      </c>
      <c r="BY113" s="80">
        <v>0</v>
      </c>
      <c r="BZ113" s="69">
        <v>0</v>
      </c>
      <c r="CA113" s="69">
        <v>0</v>
      </c>
      <c r="CB113" s="80">
        <v>0</v>
      </c>
      <c r="CC113" s="80">
        <v>199108</v>
      </c>
      <c r="CD113" s="69">
        <v>0</v>
      </c>
      <c r="CE113" s="69" t="s">
        <v>631</v>
      </c>
      <c r="CF113" s="69" t="s">
        <v>632</v>
      </c>
      <c r="CG113" s="69" t="s">
        <v>514</v>
      </c>
      <c r="CH113" s="69" t="s">
        <v>514</v>
      </c>
      <c r="CI113" s="69" t="s">
        <v>514</v>
      </c>
      <c r="CJ113" s="68" t="s">
        <v>514</v>
      </c>
      <c r="CK113" s="68">
        <v>46009</v>
      </c>
      <c r="CL113" s="185" t="s">
        <v>727</v>
      </c>
      <c r="CM113" s="67" t="s">
        <v>724</v>
      </c>
      <c r="CN113" s="67" t="s">
        <v>168</v>
      </c>
      <c r="CO113" s="68">
        <v>45961</v>
      </c>
      <c r="CP113" s="185" t="s">
        <v>727</v>
      </c>
      <c r="CQ113" s="67" t="s">
        <v>724</v>
      </c>
      <c r="CR113" s="67" t="s">
        <v>753</v>
      </c>
      <c r="CS113" s="69">
        <v>5126069.1100000003</v>
      </c>
      <c r="CT113" s="69"/>
      <c r="CU113" s="69"/>
      <c r="CV113" s="69">
        <v>0</v>
      </c>
      <c r="CW113" s="69">
        <v>8</v>
      </c>
      <c r="CX113" s="69">
        <v>0</v>
      </c>
      <c r="CY113" s="69">
        <v>0</v>
      </c>
      <c r="CZ113" s="69">
        <v>0</v>
      </c>
      <c r="DA113" s="69">
        <v>0</v>
      </c>
      <c r="DG113" t="str">
        <f t="shared" si="6"/>
        <v>DO</v>
      </c>
    </row>
    <row r="114" spans="1:111">
      <c r="A114" t="str">
        <f t="shared" si="7"/>
        <v>04DO</v>
      </c>
      <c r="B114" s="67" t="s">
        <v>3</v>
      </c>
      <c r="C114" s="67" t="s">
        <v>302</v>
      </c>
      <c r="D114" s="67" t="s">
        <v>303</v>
      </c>
      <c r="E114" s="68">
        <v>45541</v>
      </c>
      <c r="F114" s="185" t="s">
        <v>723</v>
      </c>
      <c r="G114" s="67" t="s">
        <v>730</v>
      </c>
      <c r="H114" s="69">
        <v>1</v>
      </c>
      <c r="I114" s="69">
        <v>1</v>
      </c>
      <c r="J114" s="69">
        <v>262</v>
      </c>
      <c r="K114" s="69">
        <v>309</v>
      </c>
      <c r="L114" s="69">
        <v>294</v>
      </c>
      <c r="M114" s="69">
        <v>15</v>
      </c>
      <c r="N114" s="69">
        <v>0</v>
      </c>
      <c r="O114" s="69">
        <v>0</v>
      </c>
      <c r="P114" s="69">
        <v>47</v>
      </c>
      <c r="Q114" s="80">
        <v>0</v>
      </c>
      <c r="R114" s="80">
        <v>2579048</v>
      </c>
      <c r="S114" s="80">
        <v>50000</v>
      </c>
      <c r="T114" s="80">
        <v>2529048</v>
      </c>
      <c r="U114" s="80">
        <v>2787519</v>
      </c>
      <c r="V114" s="80">
        <v>2747199</v>
      </c>
      <c r="W114" s="80">
        <v>0</v>
      </c>
      <c r="X114" s="80">
        <v>0</v>
      </c>
      <c r="Y114" s="80">
        <v>0</v>
      </c>
      <c r="Z114" s="80">
        <v>2747199</v>
      </c>
      <c r="AA114" s="80">
        <v>2747177</v>
      </c>
      <c r="AB114" s="80">
        <v>-22</v>
      </c>
      <c r="AC114" s="69">
        <v>208471</v>
      </c>
      <c r="AD114" s="69">
        <v>38</v>
      </c>
      <c r="AE114" s="69">
        <v>0</v>
      </c>
      <c r="AF114" s="80">
        <v>0</v>
      </c>
      <c r="AG114" s="80">
        <v>0</v>
      </c>
      <c r="AH114" s="69">
        <v>0</v>
      </c>
      <c r="AI114" s="69">
        <v>0</v>
      </c>
      <c r="AJ114" s="80">
        <v>0</v>
      </c>
      <c r="AK114" s="80">
        <v>9697</v>
      </c>
      <c r="AL114" s="69">
        <v>0</v>
      </c>
      <c r="AM114" s="69">
        <v>0</v>
      </c>
      <c r="AN114" s="80">
        <v>0</v>
      </c>
      <c r="AO114" s="80">
        <v>0</v>
      </c>
      <c r="AP114" s="69">
        <v>0</v>
      </c>
      <c r="AQ114" s="69">
        <v>0</v>
      </c>
      <c r="AR114" s="80">
        <v>0</v>
      </c>
      <c r="AS114" s="80">
        <v>0</v>
      </c>
      <c r="AT114" s="69">
        <v>0</v>
      </c>
      <c r="AU114" s="69">
        <v>0</v>
      </c>
      <c r="AV114" s="80">
        <v>0</v>
      </c>
      <c r="AW114" s="80">
        <v>0</v>
      </c>
      <c r="AX114" s="69">
        <v>0</v>
      </c>
      <c r="AY114" s="69">
        <v>0</v>
      </c>
      <c r="AZ114" s="80">
        <v>0</v>
      </c>
      <c r="BA114" s="80">
        <v>0</v>
      </c>
      <c r="BB114" s="69">
        <v>0</v>
      </c>
      <c r="BC114" s="69">
        <v>0</v>
      </c>
      <c r="BD114" s="80">
        <v>0</v>
      </c>
      <c r="BE114" s="80">
        <v>0</v>
      </c>
      <c r="BF114" s="69">
        <v>0</v>
      </c>
      <c r="BG114" s="69">
        <v>0</v>
      </c>
      <c r="BH114" s="80">
        <v>0</v>
      </c>
      <c r="BI114" s="80">
        <v>0</v>
      </c>
      <c r="BJ114" s="69">
        <v>0</v>
      </c>
      <c r="BK114" s="69">
        <v>0</v>
      </c>
      <c r="BL114" s="80">
        <v>0</v>
      </c>
      <c r="BM114" s="80">
        <v>0</v>
      </c>
      <c r="BN114" s="69">
        <v>0</v>
      </c>
      <c r="BO114" s="69">
        <v>0</v>
      </c>
      <c r="BP114" s="80">
        <v>0</v>
      </c>
      <c r="BQ114" s="80">
        <v>208471</v>
      </c>
      <c r="BR114" s="69">
        <v>0</v>
      </c>
      <c r="BS114" s="69">
        <v>0</v>
      </c>
      <c r="BT114" s="80">
        <v>0</v>
      </c>
      <c r="BU114" s="80">
        <v>0</v>
      </c>
      <c r="BV114" s="69">
        <v>0</v>
      </c>
      <c r="BW114" s="69">
        <v>0</v>
      </c>
      <c r="BX114" s="80">
        <v>0</v>
      </c>
      <c r="BY114" s="80">
        <v>0</v>
      </c>
      <c r="BZ114" s="69">
        <v>0</v>
      </c>
      <c r="CA114" s="69">
        <v>0</v>
      </c>
      <c r="CB114" s="80">
        <v>0</v>
      </c>
      <c r="CC114" s="80">
        <v>218168</v>
      </c>
      <c r="CD114" s="69">
        <v>0</v>
      </c>
      <c r="CE114" s="69" t="s">
        <v>585</v>
      </c>
      <c r="CF114" s="69" t="s">
        <v>586</v>
      </c>
      <c r="CG114" s="69" t="s">
        <v>514</v>
      </c>
      <c r="CH114" s="69" t="s">
        <v>514</v>
      </c>
      <c r="CI114" s="69" t="s">
        <v>514</v>
      </c>
      <c r="CJ114" s="68" t="s">
        <v>514</v>
      </c>
      <c r="CK114" s="68">
        <v>46014</v>
      </c>
      <c r="CL114" s="185" t="s">
        <v>727</v>
      </c>
      <c r="CM114" s="67" t="s">
        <v>724</v>
      </c>
      <c r="CN114" s="67" t="s">
        <v>168</v>
      </c>
      <c r="CO114" s="68">
        <v>45974</v>
      </c>
      <c r="CP114" s="185" t="s">
        <v>727</v>
      </c>
      <c r="CQ114" s="67" t="s">
        <v>724</v>
      </c>
      <c r="CR114" s="67" t="s">
        <v>756</v>
      </c>
      <c r="CS114" s="69">
        <v>3891911.4</v>
      </c>
      <c r="CT114" s="69"/>
      <c r="CU114" s="69"/>
      <c r="CV114" s="69">
        <v>0</v>
      </c>
      <c r="CW114" s="69">
        <v>9</v>
      </c>
      <c r="CX114" s="69">
        <v>0</v>
      </c>
      <c r="CY114" s="69">
        <v>0</v>
      </c>
      <c r="CZ114" s="69">
        <v>0</v>
      </c>
      <c r="DA114" s="69">
        <v>0</v>
      </c>
      <c r="DG114" t="str">
        <f t="shared" si="6"/>
        <v>DO</v>
      </c>
    </row>
    <row r="115" spans="1:111">
      <c r="A115" t="str">
        <f t="shared" si="7"/>
        <v>05CO</v>
      </c>
      <c r="B115" s="67" t="s">
        <v>4</v>
      </c>
      <c r="C115" s="67" t="s">
        <v>332</v>
      </c>
      <c r="D115" s="67" t="s">
        <v>333</v>
      </c>
      <c r="E115" s="68">
        <v>43915</v>
      </c>
      <c r="F115" s="185" t="s">
        <v>729</v>
      </c>
      <c r="G115" s="67" t="s">
        <v>722</v>
      </c>
      <c r="H115" s="69">
        <v>6</v>
      </c>
      <c r="I115" s="69">
        <v>12</v>
      </c>
      <c r="J115" s="69">
        <v>1100</v>
      </c>
      <c r="K115" s="69">
        <v>1761</v>
      </c>
      <c r="L115" s="69">
        <v>1761</v>
      </c>
      <c r="M115" s="69">
        <v>0</v>
      </c>
      <c r="N115" s="69">
        <v>0</v>
      </c>
      <c r="O115" s="69">
        <v>0</v>
      </c>
      <c r="P115" s="69">
        <v>559</v>
      </c>
      <c r="Q115" s="80">
        <v>102</v>
      </c>
      <c r="R115" s="80">
        <v>44888403</v>
      </c>
      <c r="S115" s="80">
        <v>150000</v>
      </c>
      <c r="T115" s="80">
        <v>44738403</v>
      </c>
      <c r="U115" s="80">
        <v>47699589</v>
      </c>
      <c r="V115" s="80">
        <v>48432679</v>
      </c>
      <c r="W115" s="80">
        <v>0</v>
      </c>
      <c r="X115" s="80">
        <v>0</v>
      </c>
      <c r="Y115" s="80">
        <v>0</v>
      </c>
      <c r="Z115" s="80">
        <v>48432679</v>
      </c>
      <c r="AA115" s="80">
        <v>48288286</v>
      </c>
      <c r="AB115" s="80">
        <v>2318006</v>
      </c>
      <c r="AC115" s="69">
        <v>2811186</v>
      </c>
      <c r="AD115" s="69">
        <v>343</v>
      </c>
      <c r="AE115" s="69">
        <v>0</v>
      </c>
      <c r="AF115" s="80">
        <v>0</v>
      </c>
      <c r="AG115" s="80">
        <v>1647033</v>
      </c>
      <c r="AH115" s="69">
        <v>0</v>
      </c>
      <c r="AI115" s="69">
        <v>0</v>
      </c>
      <c r="AJ115" s="80">
        <v>102</v>
      </c>
      <c r="AK115" s="80">
        <v>784469</v>
      </c>
      <c r="AL115" s="69">
        <v>30264</v>
      </c>
      <c r="AM115" s="69">
        <v>0</v>
      </c>
      <c r="AN115" s="80">
        <v>0</v>
      </c>
      <c r="AO115" s="80">
        <v>9451</v>
      </c>
      <c r="AP115" s="69">
        <v>0</v>
      </c>
      <c r="AQ115" s="69">
        <v>0</v>
      </c>
      <c r="AR115" s="80">
        <v>0</v>
      </c>
      <c r="AS115" s="80">
        <v>0</v>
      </c>
      <c r="AT115" s="69">
        <v>0</v>
      </c>
      <c r="AU115" s="69">
        <v>0</v>
      </c>
      <c r="AV115" s="80">
        <v>0</v>
      </c>
      <c r="AW115" s="80">
        <v>0</v>
      </c>
      <c r="AX115" s="69">
        <v>0</v>
      </c>
      <c r="AY115" s="69">
        <v>0</v>
      </c>
      <c r="AZ115" s="80">
        <v>0</v>
      </c>
      <c r="BA115" s="80">
        <v>26536</v>
      </c>
      <c r="BB115" s="69">
        <v>0</v>
      </c>
      <c r="BC115" s="69">
        <v>0</v>
      </c>
      <c r="BD115" s="80">
        <v>0</v>
      </c>
      <c r="BE115" s="80">
        <v>12848</v>
      </c>
      <c r="BF115" s="69">
        <v>0</v>
      </c>
      <c r="BG115" s="69">
        <v>0</v>
      </c>
      <c r="BH115" s="80">
        <v>0</v>
      </c>
      <c r="BI115" s="80">
        <v>0</v>
      </c>
      <c r="BJ115" s="69">
        <v>0</v>
      </c>
      <c r="BK115" s="69">
        <v>0</v>
      </c>
      <c r="BL115" s="80">
        <v>0</v>
      </c>
      <c r="BM115" s="80">
        <v>342802</v>
      </c>
      <c r="BN115" s="69">
        <v>0</v>
      </c>
      <c r="BO115" s="69">
        <v>0</v>
      </c>
      <c r="BP115" s="80">
        <v>0</v>
      </c>
      <c r="BQ115" s="80">
        <v>0</v>
      </c>
      <c r="BR115" s="69">
        <v>0</v>
      </c>
      <c r="BS115" s="69">
        <v>0</v>
      </c>
      <c r="BT115" s="80">
        <v>0</v>
      </c>
      <c r="BU115" s="80">
        <v>0</v>
      </c>
      <c r="BV115" s="69">
        <v>0</v>
      </c>
      <c r="BW115" s="69">
        <v>0</v>
      </c>
      <c r="BX115" s="80">
        <v>0</v>
      </c>
      <c r="BY115" s="80">
        <v>0</v>
      </c>
      <c r="BZ115" s="69">
        <v>0</v>
      </c>
      <c r="CA115" s="69">
        <v>0</v>
      </c>
      <c r="CB115" s="80">
        <v>102</v>
      </c>
      <c r="CC115" s="80">
        <v>2823138</v>
      </c>
      <c r="CD115" s="69">
        <v>30264</v>
      </c>
      <c r="CE115" s="69" t="s">
        <v>556</v>
      </c>
      <c r="CF115" s="69" t="s">
        <v>557</v>
      </c>
      <c r="CG115" s="69" t="s">
        <v>514</v>
      </c>
      <c r="CH115" s="69" t="s">
        <v>514</v>
      </c>
      <c r="CI115" s="69" t="s">
        <v>514</v>
      </c>
      <c r="CJ115" s="68" t="s">
        <v>514</v>
      </c>
      <c r="CK115" s="68">
        <v>45890</v>
      </c>
      <c r="CL115" s="185" t="s">
        <v>723</v>
      </c>
      <c r="CM115" s="67" t="s">
        <v>724</v>
      </c>
      <c r="CN115" s="67" t="s">
        <v>168</v>
      </c>
      <c r="CO115" s="68">
        <v>45783</v>
      </c>
      <c r="CP115" s="185" t="s">
        <v>721</v>
      </c>
      <c r="CQ115" s="67" t="s">
        <v>730</v>
      </c>
      <c r="CR115" s="67" t="s">
        <v>759</v>
      </c>
      <c r="CS115" s="69">
        <v>37019154.5</v>
      </c>
      <c r="CT115" s="69"/>
      <c r="CU115" s="69"/>
      <c r="CV115" s="69">
        <v>0</v>
      </c>
      <c r="CW115" s="69">
        <v>216</v>
      </c>
      <c r="CX115" s="69">
        <v>0</v>
      </c>
      <c r="CY115" s="69">
        <v>0</v>
      </c>
      <c r="CZ115" s="69">
        <v>0</v>
      </c>
      <c r="DA115" s="69">
        <v>0</v>
      </c>
      <c r="DG115" t="str">
        <f t="shared" si="6"/>
        <v>CO</v>
      </c>
    </row>
    <row r="116" spans="1:111">
      <c r="A116" t="str">
        <f t="shared" si="7"/>
        <v>05CO</v>
      </c>
      <c r="B116" s="67" t="s">
        <v>4</v>
      </c>
      <c r="C116" s="67" t="s">
        <v>334</v>
      </c>
      <c r="D116" s="67" t="s">
        <v>335</v>
      </c>
      <c r="E116" s="68">
        <v>44314</v>
      </c>
      <c r="F116" s="185" t="s">
        <v>721</v>
      </c>
      <c r="G116" s="67" t="s">
        <v>734</v>
      </c>
      <c r="H116" s="69">
        <v>7</v>
      </c>
      <c r="I116" s="69">
        <v>17</v>
      </c>
      <c r="J116" s="69">
        <v>690</v>
      </c>
      <c r="K116" s="69">
        <v>1399</v>
      </c>
      <c r="L116" s="69">
        <v>1340</v>
      </c>
      <c r="M116" s="69">
        <v>59</v>
      </c>
      <c r="N116" s="69">
        <v>0</v>
      </c>
      <c r="O116" s="69">
        <v>0</v>
      </c>
      <c r="P116" s="69">
        <v>674</v>
      </c>
      <c r="Q116" s="80">
        <v>35</v>
      </c>
      <c r="R116" s="80">
        <v>11250000</v>
      </c>
      <c r="S116" s="80">
        <v>233500</v>
      </c>
      <c r="T116" s="80">
        <v>11016500</v>
      </c>
      <c r="U116" s="80">
        <v>12978309</v>
      </c>
      <c r="V116" s="80">
        <v>13223828</v>
      </c>
      <c r="W116" s="80">
        <v>0</v>
      </c>
      <c r="X116" s="80">
        <v>0</v>
      </c>
      <c r="Y116" s="80">
        <v>0</v>
      </c>
      <c r="Z116" s="80">
        <v>13223828</v>
      </c>
      <c r="AA116" s="80">
        <v>13314228</v>
      </c>
      <c r="AB116" s="80">
        <v>155455</v>
      </c>
      <c r="AC116" s="69">
        <v>1728309</v>
      </c>
      <c r="AD116" s="69">
        <v>360</v>
      </c>
      <c r="AE116" s="69">
        <v>0</v>
      </c>
      <c r="AF116" s="80">
        <v>18</v>
      </c>
      <c r="AG116" s="80">
        <v>529414</v>
      </c>
      <c r="AH116" s="69">
        <v>11401</v>
      </c>
      <c r="AI116" s="69">
        <v>0</v>
      </c>
      <c r="AJ116" s="80">
        <v>0</v>
      </c>
      <c r="AK116" s="80">
        <v>879425</v>
      </c>
      <c r="AL116" s="69">
        <v>0</v>
      </c>
      <c r="AM116" s="69">
        <v>0</v>
      </c>
      <c r="AN116" s="80">
        <v>0</v>
      </c>
      <c r="AO116" s="80">
        <v>40741</v>
      </c>
      <c r="AP116" s="69">
        <v>0</v>
      </c>
      <c r="AQ116" s="69">
        <v>0</v>
      </c>
      <c r="AR116" s="80">
        <v>0</v>
      </c>
      <c r="AS116" s="80">
        <v>0</v>
      </c>
      <c r="AT116" s="69">
        <v>0</v>
      </c>
      <c r="AU116" s="69">
        <v>0</v>
      </c>
      <c r="AV116" s="80">
        <v>0</v>
      </c>
      <c r="AW116" s="80">
        <v>0</v>
      </c>
      <c r="AX116" s="69">
        <v>0</v>
      </c>
      <c r="AY116" s="69">
        <v>0</v>
      </c>
      <c r="AZ116" s="80">
        <v>0</v>
      </c>
      <c r="BA116" s="80">
        <v>0</v>
      </c>
      <c r="BB116" s="69">
        <v>0</v>
      </c>
      <c r="BC116" s="69">
        <v>0</v>
      </c>
      <c r="BD116" s="80">
        <v>0</v>
      </c>
      <c r="BE116" s="80">
        <v>7816</v>
      </c>
      <c r="BF116" s="69">
        <v>0</v>
      </c>
      <c r="BG116" s="69">
        <v>0</v>
      </c>
      <c r="BH116" s="80">
        <v>0</v>
      </c>
      <c r="BI116" s="80">
        <v>0</v>
      </c>
      <c r="BJ116" s="69">
        <v>0</v>
      </c>
      <c r="BK116" s="69">
        <v>0</v>
      </c>
      <c r="BL116" s="80">
        <v>0</v>
      </c>
      <c r="BM116" s="80">
        <v>56556</v>
      </c>
      <c r="BN116" s="69">
        <v>0</v>
      </c>
      <c r="BO116" s="69">
        <v>0</v>
      </c>
      <c r="BP116" s="80">
        <v>0</v>
      </c>
      <c r="BQ116" s="80">
        <v>355913</v>
      </c>
      <c r="BR116" s="69">
        <v>0</v>
      </c>
      <c r="BS116" s="69">
        <v>0</v>
      </c>
      <c r="BT116" s="80">
        <v>0</v>
      </c>
      <c r="BU116" s="80">
        <v>0</v>
      </c>
      <c r="BV116" s="69">
        <v>0</v>
      </c>
      <c r="BW116" s="69">
        <v>0</v>
      </c>
      <c r="BX116" s="80">
        <v>0</v>
      </c>
      <c r="BY116" s="80">
        <v>0</v>
      </c>
      <c r="BZ116" s="69">
        <v>0</v>
      </c>
      <c r="CA116" s="69">
        <v>0</v>
      </c>
      <c r="CB116" s="80">
        <v>18</v>
      </c>
      <c r="CC116" s="80">
        <v>1869865</v>
      </c>
      <c r="CD116" s="69">
        <v>11401</v>
      </c>
      <c r="CE116" s="69" t="s">
        <v>664</v>
      </c>
      <c r="CF116" s="69" t="s">
        <v>665</v>
      </c>
      <c r="CG116" s="69" t="s">
        <v>514</v>
      </c>
      <c r="CH116" s="69" t="s">
        <v>514</v>
      </c>
      <c r="CI116" s="69" t="s">
        <v>514</v>
      </c>
      <c r="CJ116" s="68" t="s">
        <v>514</v>
      </c>
      <c r="CK116" s="68">
        <v>45953</v>
      </c>
      <c r="CL116" s="185" t="s">
        <v>727</v>
      </c>
      <c r="CM116" s="67" t="s">
        <v>724</v>
      </c>
      <c r="CN116" s="67" t="s">
        <v>168</v>
      </c>
      <c r="CO116" s="68">
        <v>45772</v>
      </c>
      <c r="CP116" s="185" t="s">
        <v>721</v>
      </c>
      <c r="CQ116" s="67" t="s">
        <v>730</v>
      </c>
      <c r="CR116" s="67" t="s">
        <v>760</v>
      </c>
      <c r="CS116" s="69">
        <v>10799982.789999999</v>
      </c>
      <c r="CT116" s="69"/>
      <c r="CU116" s="69"/>
      <c r="CV116" s="69">
        <v>0</v>
      </c>
      <c r="CW116" s="69">
        <v>314</v>
      </c>
      <c r="CX116" s="69">
        <v>0</v>
      </c>
      <c r="CY116" s="69">
        <v>0</v>
      </c>
      <c r="CZ116" s="69">
        <v>0</v>
      </c>
      <c r="DA116" s="69">
        <v>0</v>
      </c>
      <c r="DG116" t="str">
        <f t="shared" si="6"/>
        <v>CO</v>
      </c>
    </row>
    <row r="117" spans="1:111">
      <c r="A117" t="str">
        <f t="shared" si="7"/>
        <v>05CO</v>
      </c>
      <c r="B117" s="67" t="s">
        <v>4</v>
      </c>
      <c r="C117" s="67" t="s">
        <v>336</v>
      </c>
      <c r="D117" s="67" t="s">
        <v>337</v>
      </c>
      <c r="E117" s="68">
        <v>44706</v>
      </c>
      <c r="F117" s="185" t="s">
        <v>721</v>
      </c>
      <c r="G117" s="67" t="s">
        <v>726</v>
      </c>
      <c r="H117" s="69">
        <v>5</v>
      </c>
      <c r="I117" s="69">
        <v>7</v>
      </c>
      <c r="J117" s="69">
        <v>280</v>
      </c>
      <c r="K117" s="69">
        <v>568</v>
      </c>
      <c r="L117" s="69">
        <v>568</v>
      </c>
      <c r="M117" s="69">
        <v>0</v>
      </c>
      <c r="N117" s="69">
        <v>0</v>
      </c>
      <c r="O117" s="69">
        <v>0</v>
      </c>
      <c r="P117" s="69">
        <v>156</v>
      </c>
      <c r="Q117" s="80">
        <v>132</v>
      </c>
      <c r="R117" s="80">
        <v>6696978</v>
      </c>
      <c r="S117" s="80">
        <v>50000</v>
      </c>
      <c r="T117" s="80">
        <v>6646978</v>
      </c>
      <c r="U117" s="80">
        <v>7142732</v>
      </c>
      <c r="V117" s="80">
        <v>7032054</v>
      </c>
      <c r="W117" s="80">
        <v>0</v>
      </c>
      <c r="X117" s="80">
        <v>0</v>
      </c>
      <c r="Y117" s="80">
        <v>0</v>
      </c>
      <c r="Z117" s="80">
        <v>7032054</v>
      </c>
      <c r="AA117" s="80">
        <v>7019736</v>
      </c>
      <c r="AB117" s="80">
        <v>0</v>
      </c>
      <c r="AC117" s="69">
        <v>445755</v>
      </c>
      <c r="AD117" s="69">
        <v>106</v>
      </c>
      <c r="AE117" s="69">
        <v>0</v>
      </c>
      <c r="AF117" s="80">
        <v>4</v>
      </c>
      <c r="AG117" s="80">
        <v>102719</v>
      </c>
      <c r="AH117" s="69">
        <v>0</v>
      </c>
      <c r="AI117" s="69">
        <v>0</v>
      </c>
      <c r="AJ117" s="80">
        <v>3</v>
      </c>
      <c r="AK117" s="80">
        <v>36135</v>
      </c>
      <c r="AL117" s="69">
        <v>0</v>
      </c>
      <c r="AM117" s="69">
        <v>0</v>
      </c>
      <c r="AN117" s="80">
        <v>0</v>
      </c>
      <c r="AO117" s="80">
        <v>0</v>
      </c>
      <c r="AP117" s="69">
        <v>0</v>
      </c>
      <c r="AQ117" s="69">
        <v>0</v>
      </c>
      <c r="AR117" s="80">
        <v>0</v>
      </c>
      <c r="AS117" s="80">
        <v>0</v>
      </c>
      <c r="AT117" s="69">
        <v>0</v>
      </c>
      <c r="AU117" s="69">
        <v>0</v>
      </c>
      <c r="AV117" s="80">
        <v>0</v>
      </c>
      <c r="AW117" s="80">
        <v>0</v>
      </c>
      <c r="AX117" s="69">
        <v>0</v>
      </c>
      <c r="AY117" s="69">
        <v>0</v>
      </c>
      <c r="AZ117" s="80">
        <v>0</v>
      </c>
      <c r="BA117" s="80">
        <v>0</v>
      </c>
      <c r="BB117" s="69">
        <v>0</v>
      </c>
      <c r="BC117" s="69">
        <v>0</v>
      </c>
      <c r="BD117" s="80">
        <v>0</v>
      </c>
      <c r="BE117" s="80">
        <v>1456</v>
      </c>
      <c r="BF117" s="69">
        <v>0</v>
      </c>
      <c r="BG117" s="69">
        <v>0</v>
      </c>
      <c r="BH117" s="80">
        <v>0</v>
      </c>
      <c r="BI117" s="80">
        <v>0</v>
      </c>
      <c r="BJ117" s="69">
        <v>0</v>
      </c>
      <c r="BK117" s="69">
        <v>0</v>
      </c>
      <c r="BL117" s="80">
        <v>0</v>
      </c>
      <c r="BM117" s="80">
        <v>12318</v>
      </c>
      <c r="BN117" s="69">
        <v>0</v>
      </c>
      <c r="BO117" s="69">
        <v>0</v>
      </c>
      <c r="BP117" s="80">
        <v>0</v>
      </c>
      <c r="BQ117" s="80">
        <v>0</v>
      </c>
      <c r="BR117" s="69">
        <v>0</v>
      </c>
      <c r="BS117" s="69">
        <v>0</v>
      </c>
      <c r="BT117" s="80">
        <v>0</v>
      </c>
      <c r="BU117" s="80">
        <v>0</v>
      </c>
      <c r="BV117" s="69">
        <v>0</v>
      </c>
      <c r="BW117" s="69">
        <v>0</v>
      </c>
      <c r="BX117" s="80">
        <v>0</v>
      </c>
      <c r="BY117" s="80">
        <v>0</v>
      </c>
      <c r="BZ117" s="69">
        <v>0</v>
      </c>
      <c r="CA117" s="69">
        <v>0</v>
      </c>
      <c r="CB117" s="80">
        <v>7</v>
      </c>
      <c r="CC117" s="80">
        <v>152629</v>
      </c>
      <c r="CD117" s="69">
        <v>0</v>
      </c>
      <c r="CE117" s="69" t="s">
        <v>532</v>
      </c>
      <c r="CF117" s="69" t="s">
        <v>533</v>
      </c>
      <c r="CG117" s="69" t="s">
        <v>514</v>
      </c>
      <c r="CH117" s="69" t="s">
        <v>514</v>
      </c>
      <c r="CI117" s="69" t="s">
        <v>514</v>
      </c>
      <c r="CJ117" s="68" t="s">
        <v>514</v>
      </c>
      <c r="CK117" s="68">
        <v>45937</v>
      </c>
      <c r="CL117" s="185" t="s">
        <v>727</v>
      </c>
      <c r="CM117" s="67" t="s">
        <v>724</v>
      </c>
      <c r="CN117" s="67" t="s">
        <v>168</v>
      </c>
      <c r="CO117" s="68">
        <v>45587</v>
      </c>
      <c r="CP117" s="185" t="s">
        <v>727</v>
      </c>
      <c r="CQ117" s="67" t="s">
        <v>730</v>
      </c>
      <c r="CR117" s="67" t="s">
        <v>761</v>
      </c>
      <c r="CS117" s="69">
        <v>5918166.2599999998</v>
      </c>
      <c r="CT117" s="69"/>
      <c r="CU117" s="69"/>
      <c r="CV117" s="69">
        <v>5</v>
      </c>
      <c r="CW117" s="69">
        <v>50</v>
      </c>
      <c r="CX117" s="69">
        <v>0</v>
      </c>
      <c r="CY117" s="69">
        <v>0</v>
      </c>
      <c r="CZ117" s="69">
        <v>0</v>
      </c>
      <c r="DA117" s="69">
        <v>0</v>
      </c>
      <c r="DG117" t="str">
        <f t="shared" si="6"/>
        <v>CO</v>
      </c>
    </row>
    <row r="118" spans="1:111">
      <c r="A118" t="str">
        <f t="shared" si="7"/>
        <v>05CO</v>
      </c>
      <c r="B118" s="67" t="s">
        <v>4</v>
      </c>
      <c r="C118" s="67" t="s">
        <v>338</v>
      </c>
      <c r="D118" s="67" t="s">
        <v>339</v>
      </c>
      <c r="E118" s="68">
        <v>45042</v>
      </c>
      <c r="F118" s="185" t="s">
        <v>721</v>
      </c>
      <c r="G118" s="67" t="s">
        <v>728</v>
      </c>
      <c r="H118" s="69">
        <v>5</v>
      </c>
      <c r="I118" s="69">
        <v>6</v>
      </c>
      <c r="J118" s="69">
        <v>170</v>
      </c>
      <c r="K118" s="69">
        <v>600</v>
      </c>
      <c r="L118" s="69">
        <v>588</v>
      </c>
      <c r="M118" s="69">
        <v>12</v>
      </c>
      <c r="N118" s="69">
        <v>0</v>
      </c>
      <c r="O118" s="69">
        <v>0</v>
      </c>
      <c r="P118" s="69">
        <v>430</v>
      </c>
      <c r="Q118" s="80">
        <v>0</v>
      </c>
      <c r="R118" s="80">
        <v>3865830</v>
      </c>
      <c r="S118" s="80">
        <v>50000</v>
      </c>
      <c r="T118" s="80">
        <v>3815830</v>
      </c>
      <c r="U118" s="80">
        <v>3991018</v>
      </c>
      <c r="V118" s="80">
        <v>3937381</v>
      </c>
      <c r="W118" s="80">
        <v>0</v>
      </c>
      <c r="X118" s="80">
        <v>0</v>
      </c>
      <c r="Y118" s="80">
        <v>0</v>
      </c>
      <c r="Z118" s="80">
        <v>3937381</v>
      </c>
      <c r="AA118" s="80">
        <v>3936003</v>
      </c>
      <c r="AB118" s="80">
        <v>-1378</v>
      </c>
      <c r="AC118" s="69">
        <v>125188</v>
      </c>
      <c r="AD118" s="69">
        <v>128</v>
      </c>
      <c r="AE118" s="69">
        <v>0</v>
      </c>
      <c r="AF118" s="80">
        <v>0</v>
      </c>
      <c r="AG118" s="80">
        <v>-12273</v>
      </c>
      <c r="AH118" s="69">
        <v>0</v>
      </c>
      <c r="AI118" s="69">
        <v>0</v>
      </c>
      <c r="AJ118" s="80">
        <v>0</v>
      </c>
      <c r="AK118" s="80">
        <v>-103071</v>
      </c>
      <c r="AL118" s="69">
        <v>39310</v>
      </c>
      <c r="AM118" s="69">
        <v>0</v>
      </c>
      <c r="AN118" s="80">
        <v>0</v>
      </c>
      <c r="AO118" s="80">
        <v>0</v>
      </c>
      <c r="AP118" s="69">
        <v>0</v>
      </c>
      <c r="AQ118" s="69">
        <v>0</v>
      </c>
      <c r="AR118" s="80">
        <v>0</v>
      </c>
      <c r="AS118" s="80">
        <v>0</v>
      </c>
      <c r="AT118" s="69">
        <v>0</v>
      </c>
      <c r="AU118" s="69">
        <v>0</v>
      </c>
      <c r="AV118" s="80">
        <v>0</v>
      </c>
      <c r="AW118" s="80">
        <v>0</v>
      </c>
      <c r="AX118" s="69">
        <v>0</v>
      </c>
      <c r="AY118" s="69">
        <v>0</v>
      </c>
      <c r="AZ118" s="80">
        <v>0</v>
      </c>
      <c r="BA118" s="80">
        <v>251410</v>
      </c>
      <c r="BB118" s="69">
        <v>185032</v>
      </c>
      <c r="BC118" s="69">
        <v>0</v>
      </c>
      <c r="BD118" s="80">
        <v>0</v>
      </c>
      <c r="BE118" s="80">
        <v>0</v>
      </c>
      <c r="BF118" s="69">
        <v>0</v>
      </c>
      <c r="BG118" s="69">
        <v>0</v>
      </c>
      <c r="BH118" s="80">
        <v>0</v>
      </c>
      <c r="BI118" s="80">
        <v>0</v>
      </c>
      <c r="BJ118" s="69">
        <v>0</v>
      </c>
      <c r="BK118" s="69">
        <v>0</v>
      </c>
      <c r="BL118" s="80">
        <v>0</v>
      </c>
      <c r="BM118" s="80">
        <v>0</v>
      </c>
      <c r="BN118" s="69">
        <v>0</v>
      </c>
      <c r="BO118" s="69">
        <v>0</v>
      </c>
      <c r="BP118" s="80">
        <v>0</v>
      </c>
      <c r="BQ118" s="80">
        <v>0</v>
      </c>
      <c r="BR118" s="69">
        <v>0</v>
      </c>
      <c r="BS118" s="69">
        <v>0</v>
      </c>
      <c r="BT118" s="80">
        <v>0</v>
      </c>
      <c r="BU118" s="80">
        <v>0</v>
      </c>
      <c r="BV118" s="69">
        <v>0</v>
      </c>
      <c r="BW118" s="69">
        <v>0</v>
      </c>
      <c r="BX118" s="80">
        <v>0</v>
      </c>
      <c r="BY118" s="80">
        <v>0</v>
      </c>
      <c r="BZ118" s="69">
        <v>0</v>
      </c>
      <c r="CA118" s="69">
        <v>0</v>
      </c>
      <c r="CB118" s="80">
        <v>0</v>
      </c>
      <c r="CC118" s="80">
        <v>136067</v>
      </c>
      <c r="CD118" s="69">
        <v>224342</v>
      </c>
      <c r="CE118" s="69" t="s">
        <v>616</v>
      </c>
      <c r="CF118" s="69" t="s">
        <v>617</v>
      </c>
      <c r="CG118" s="69" t="s">
        <v>514</v>
      </c>
      <c r="CH118" s="69" t="s">
        <v>514</v>
      </c>
      <c r="CI118" s="69" t="s">
        <v>514</v>
      </c>
      <c r="CJ118" s="68" t="s">
        <v>514</v>
      </c>
      <c r="CK118" s="68">
        <v>45995</v>
      </c>
      <c r="CL118" s="185" t="s">
        <v>727</v>
      </c>
      <c r="CM118" s="67" t="s">
        <v>724</v>
      </c>
      <c r="CN118" s="67" t="s">
        <v>168</v>
      </c>
      <c r="CO118" s="68">
        <v>45882</v>
      </c>
      <c r="CP118" s="185" t="s">
        <v>723</v>
      </c>
      <c r="CQ118" s="67" t="s">
        <v>724</v>
      </c>
      <c r="CR118" s="67" t="s">
        <v>762</v>
      </c>
      <c r="CS118" s="69">
        <v>3318268.57</v>
      </c>
      <c r="CT118" s="69"/>
      <c r="CU118" s="69"/>
      <c r="CV118" s="69">
        <v>0</v>
      </c>
      <c r="CW118" s="69">
        <v>302</v>
      </c>
      <c r="CX118" s="69">
        <v>0</v>
      </c>
      <c r="CY118" s="69">
        <v>0</v>
      </c>
      <c r="CZ118" s="69">
        <v>0</v>
      </c>
      <c r="DA118" s="69">
        <v>0</v>
      </c>
      <c r="DG118" t="str">
        <f t="shared" si="6"/>
        <v>CO</v>
      </c>
    </row>
    <row r="119" spans="1:111">
      <c r="A119" t="str">
        <f t="shared" si="7"/>
        <v>05CO</v>
      </c>
      <c r="B119" s="67" t="s">
        <v>4</v>
      </c>
      <c r="C119" s="67" t="s">
        <v>340</v>
      </c>
      <c r="D119" s="67" t="s">
        <v>341</v>
      </c>
      <c r="E119" s="68">
        <v>45091</v>
      </c>
      <c r="F119" s="185" t="s">
        <v>721</v>
      </c>
      <c r="G119" s="67" t="s">
        <v>728</v>
      </c>
      <c r="H119" s="69">
        <v>4</v>
      </c>
      <c r="I119" s="69">
        <v>2</v>
      </c>
      <c r="J119" s="69">
        <v>320</v>
      </c>
      <c r="K119" s="69">
        <v>519</v>
      </c>
      <c r="L119" s="69">
        <v>515</v>
      </c>
      <c r="M119" s="69">
        <v>4</v>
      </c>
      <c r="N119" s="69">
        <v>0</v>
      </c>
      <c r="O119" s="69">
        <v>0</v>
      </c>
      <c r="P119" s="69">
        <v>199</v>
      </c>
      <c r="Q119" s="80">
        <v>0</v>
      </c>
      <c r="R119" s="80">
        <v>9020145</v>
      </c>
      <c r="S119" s="80">
        <v>60000</v>
      </c>
      <c r="T119" s="80">
        <v>8960145</v>
      </c>
      <c r="U119" s="80">
        <v>9091224</v>
      </c>
      <c r="V119" s="80">
        <v>9371724</v>
      </c>
      <c r="W119" s="80">
        <v>0</v>
      </c>
      <c r="X119" s="80">
        <v>0</v>
      </c>
      <c r="Y119" s="80">
        <v>0</v>
      </c>
      <c r="Z119" s="80">
        <v>9371724</v>
      </c>
      <c r="AA119" s="80">
        <v>9358265</v>
      </c>
      <c r="AB119" s="80">
        <v>-1051</v>
      </c>
      <c r="AC119" s="69">
        <v>71079</v>
      </c>
      <c r="AD119" s="69">
        <v>39</v>
      </c>
      <c r="AE119" s="69">
        <v>0</v>
      </c>
      <c r="AF119" s="80">
        <v>0</v>
      </c>
      <c r="AG119" s="80">
        <v>58672</v>
      </c>
      <c r="AH119" s="69">
        <v>0</v>
      </c>
      <c r="AI119" s="69">
        <v>0</v>
      </c>
      <c r="AJ119" s="80">
        <v>0</v>
      </c>
      <c r="AK119" s="80">
        <v>4020</v>
      </c>
      <c r="AL119" s="69">
        <v>0</v>
      </c>
      <c r="AM119" s="69">
        <v>0</v>
      </c>
      <c r="AN119" s="80">
        <v>0</v>
      </c>
      <c r="AO119" s="80">
        <v>0</v>
      </c>
      <c r="AP119" s="69">
        <v>0</v>
      </c>
      <c r="AQ119" s="69">
        <v>0</v>
      </c>
      <c r="AR119" s="80">
        <v>0</v>
      </c>
      <c r="AS119" s="80">
        <v>0</v>
      </c>
      <c r="AT119" s="69">
        <v>0</v>
      </c>
      <c r="AU119" s="69">
        <v>0</v>
      </c>
      <c r="AV119" s="80">
        <v>0</v>
      </c>
      <c r="AW119" s="80">
        <v>0</v>
      </c>
      <c r="AX119" s="69">
        <v>0</v>
      </c>
      <c r="AY119" s="69">
        <v>0</v>
      </c>
      <c r="AZ119" s="80">
        <v>0</v>
      </c>
      <c r="BA119" s="80">
        <v>0</v>
      </c>
      <c r="BB119" s="69">
        <v>0</v>
      </c>
      <c r="BC119" s="69">
        <v>0</v>
      </c>
      <c r="BD119" s="80">
        <v>0</v>
      </c>
      <c r="BE119" s="80">
        <v>0</v>
      </c>
      <c r="BF119" s="69">
        <v>0</v>
      </c>
      <c r="BG119" s="69">
        <v>0</v>
      </c>
      <c r="BH119" s="80">
        <v>0</v>
      </c>
      <c r="BI119" s="80">
        <v>0</v>
      </c>
      <c r="BJ119" s="69">
        <v>0</v>
      </c>
      <c r="BK119" s="69">
        <v>0</v>
      </c>
      <c r="BL119" s="80">
        <v>0</v>
      </c>
      <c r="BM119" s="80">
        <v>0</v>
      </c>
      <c r="BN119" s="69">
        <v>0</v>
      </c>
      <c r="BO119" s="69">
        <v>0</v>
      </c>
      <c r="BP119" s="80">
        <v>0</v>
      </c>
      <c r="BQ119" s="80">
        <v>0</v>
      </c>
      <c r="BR119" s="69">
        <v>0</v>
      </c>
      <c r="BS119" s="69">
        <v>0</v>
      </c>
      <c r="BT119" s="80">
        <v>0</v>
      </c>
      <c r="BU119" s="80">
        <v>0</v>
      </c>
      <c r="BV119" s="69">
        <v>0</v>
      </c>
      <c r="BW119" s="69">
        <v>0</v>
      </c>
      <c r="BX119" s="80">
        <v>0</v>
      </c>
      <c r="BY119" s="80">
        <v>0</v>
      </c>
      <c r="BZ119" s="69">
        <v>0</v>
      </c>
      <c r="CA119" s="69">
        <v>0</v>
      </c>
      <c r="CB119" s="80">
        <v>0</v>
      </c>
      <c r="CC119" s="80">
        <v>62692</v>
      </c>
      <c r="CD119" s="69">
        <v>0</v>
      </c>
      <c r="CE119" s="69" t="s">
        <v>521</v>
      </c>
      <c r="CF119" s="69" t="s">
        <v>522</v>
      </c>
      <c r="CG119" s="69" t="s">
        <v>514</v>
      </c>
      <c r="CH119" s="69" t="s">
        <v>514</v>
      </c>
      <c r="CI119" s="69" t="s">
        <v>514</v>
      </c>
      <c r="CJ119" s="68" t="s">
        <v>514</v>
      </c>
      <c r="CK119" s="68">
        <v>45940</v>
      </c>
      <c r="CL119" s="185" t="s">
        <v>727</v>
      </c>
      <c r="CM119" s="67" t="s">
        <v>724</v>
      </c>
      <c r="CN119" s="67" t="s">
        <v>168</v>
      </c>
      <c r="CO119" s="68">
        <v>45835</v>
      </c>
      <c r="CP119" s="185" t="s">
        <v>721</v>
      </c>
      <c r="CQ119" s="67" t="s">
        <v>730</v>
      </c>
      <c r="CR119" s="67" t="s">
        <v>763</v>
      </c>
      <c r="CS119" s="69">
        <v>8000814.1900000004</v>
      </c>
      <c r="CT119" s="69"/>
      <c r="CU119" s="69"/>
      <c r="CV119" s="69">
        <v>0</v>
      </c>
      <c r="CW119" s="69">
        <v>130</v>
      </c>
      <c r="CX119" s="69">
        <v>0</v>
      </c>
      <c r="CY119" s="69">
        <v>0</v>
      </c>
      <c r="CZ119" s="69">
        <v>0</v>
      </c>
      <c r="DA119" s="69">
        <v>0</v>
      </c>
      <c r="DG119" t="str">
        <f t="shared" si="6"/>
        <v>CO</v>
      </c>
    </row>
    <row r="120" spans="1:111">
      <c r="A120" t="str">
        <f t="shared" si="7"/>
        <v>05CO</v>
      </c>
      <c r="B120" s="67" t="s">
        <v>4</v>
      </c>
      <c r="C120" s="67" t="s">
        <v>342</v>
      </c>
      <c r="D120" s="67" t="s">
        <v>343</v>
      </c>
      <c r="E120" s="68">
        <v>44951</v>
      </c>
      <c r="F120" s="185" t="s">
        <v>729</v>
      </c>
      <c r="G120" s="67" t="s">
        <v>728</v>
      </c>
      <c r="H120" s="69">
        <v>3</v>
      </c>
      <c r="I120" s="69">
        <v>5</v>
      </c>
      <c r="J120" s="69">
        <v>650</v>
      </c>
      <c r="K120" s="69">
        <v>704</v>
      </c>
      <c r="L120" s="69">
        <v>611</v>
      </c>
      <c r="M120" s="69">
        <v>93</v>
      </c>
      <c r="N120" s="69">
        <v>0</v>
      </c>
      <c r="O120" s="69">
        <v>0</v>
      </c>
      <c r="P120" s="69">
        <v>86</v>
      </c>
      <c r="Q120" s="80">
        <v>-32</v>
      </c>
      <c r="R120" s="80">
        <v>22896706</v>
      </c>
      <c r="S120" s="80">
        <v>150000</v>
      </c>
      <c r="T120" s="80">
        <v>22746706</v>
      </c>
      <c r="U120" s="80">
        <v>23663870</v>
      </c>
      <c r="V120" s="80">
        <v>23767312</v>
      </c>
      <c r="W120" s="80">
        <v>0</v>
      </c>
      <c r="X120" s="80">
        <v>0</v>
      </c>
      <c r="Y120" s="80">
        <v>0</v>
      </c>
      <c r="Z120" s="80">
        <v>23767312</v>
      </c>
      <c r="AA120" s="80">
        <v>22921260</v>
      </c>
      <c r="AB120" s="80">
        <v>-826558</v>
      </c>
      <c r="AC120" s="69">
        <v>767164</v>
      </c>
      <c r="AD120" s="69">
        <v>32</v>
      </c>
      <c r="AE120" s="69">
        <v>0</v>
      </c>
      <c r="AF120" s="80">
        <v>0</v>
      </c>
      <c r="AG120" s="80">
        <v>12008</v>
      </c>
      <c r="AH120" s="69">
        <v>0</v>
      </c>
      <c r="AI120" s="69">
        <v>0</v>
      </c>
      <c r="AJ120" s="80">
        <v>0</v>
      </c>
      <c r="AK120" s="80">
        <v>246258</v>
      </c>
      <c r="AL120" s="69">
        <v>0</v>
      </c>
      <c r="AM120" s="69">
        <v>0</v>
      </c>
      <c r="AN120" s="80">
        <v>0</v>
      </c>
      <c r="AO120" s="80">
        <v>0</v>
      </c>
      <c r="AP120" s="69">
        <v>0</v>
      </c>
      <c r="AQ120" s="69">
        <v>0</v>
      </c>
      <c r="AR120" s="80">
        <v>0</v>
      </c>
      <c r="AS120" s="80">
        <v>0</v>
      </c>
      <c r="AT120" s="69">
        <v>0</v>
      </c>
      <c r="AU120" s="69">
        <v>0</v>
      </c>
      <c r="AV120" s="80">
        <v>0</v>
      </c>
      <c r="AW120" s="80">
        <v>0</v>
      </c>
      <c r="AX120" s="69">
        <v>0</v>
      </c>
      <c r="AY120" s="69">
        <v>0</v>
      </c>
      <c r="AZ120" s="80">
        <v>0</v>
      </c>
      <c r="BA120" s="80">
        <v>0</v>
      </c>
      <c r="BB120" s="69">
        <v>0</v>
      </c>
      <c r="BC120" s="69">
        <v>0</v>
      </c>
      <c r="BD120" s="80">
        <v>0</v>
      </c>
      <c r="BE120" s="80">
        <v>4738</v>
      </c>
      <c r="BF120" s="69">
        <v>0</v>
      </c>
      <c r="BG120" s="69">
        <v>0</v>
      </c>
      <c r="BH120" s="80">
        <v>0</v>
      </c>
      <c r="BI120" s="80">
        <v>0</v>
      </c>
      <c r="BJ120" s="69">
        <v>0</v>
      </c>
      <c r="BK120" s="69">
        <v>0</v>
      </c>
      <c r="BL120" s="80">
        <v>0</v>
      </c>
      <c r="BM120" s="80">
        <v>19494</v>
      </c>
      <c r="BN120" s="69">
        <v>0</v>
      </c>
      <c r="BO120" s="69">
        <v>0</v>
      </c>
      <c r="BP120" s="80">
        <v>0</v>
      </c>
      <c r="BQ120" s="80">
        <v>0</v>
      </c>
      <c r="BR120" s="69">
        <v>0</v>
      </c>
      <c r="BS120" s="69">
        <v>0</v>
      </c>
      <c r="BT120" s="80">
        <v>0</v>
      </c>
      <c r="BU120" s="80">
        <v>0</v>
      </c>
      <c r="BV120" s="69">
        <v>0</v>
      </c>
      <c r="BW120" s="69">
        <v>0</v>
      </c>
      <c r="BX120" s="80">
        <v>0</v>
      </c>
      <c r="BY120" s="80">
        <v>0</v>
      </c>
      <c r="BZ120" s="69">
        <v>0</v>
      </c>
      <c r="CA120" s="69">
        <v>0</v>
      </c>
      <c r="CB120" s="80">
        <v>0</v>
      </c>
      <c r="CC120" s="80">
        <v>282497</v>
      </c>
      <c r="CD120" s="69">
        <v>0</v>
      </c>
      <c r="CE120" s="69" t="s">
        <v>666</v>
      </c>
      <c r="CF120" s="69" t="s">
        <v>667</v>
      </c>
      <c r="CG120" s="69" t="s">
        <v>514</v>
      </c>
      <c r="CH120" s="69" t="s">
        <v>514</v>
      </c>
      <c r="CI120" s="69" t="s">
        <v>514</v>
      </c>
      <c r="CJ120" s="68" t="s">
        <v>514</v>
      </c>
      <c r="CK120" s="68">
        <v>45877</v>
      </c>
      <c r="CL120" s="185" t="s">
        <v>723</v>
      </c>
      <c r="CM120" s="67" t="s">
        <v>724</v>
      </c>
      <c r="CN120" s="67" t="s">
        <v>168</v>
      </c>
      <c r="CO120" s="68">
        <v>45727</v>
      </c>
      <c r="CP120" s="185" t="s">
        <v>729</v>
      </c>
      <c r="CQ120" s="67" t="s">
        <v>730</v>
      </c>
      <c r="CR120" s="67" t="s">
        <v>762</v>
      </c>
      <c r="CS120" s="69">
        <v>28387049.829999998</v>
      </c>
      <c r="CT120" s="69" t="s">
        <v>668</v>
      </c>
      <c r="CU120" s="69" t="s">
        <v>669</v>
      </c>
      <c r="CV120" s="69">
        <v>0</v>
      </c>
      <c r="CW120" s="69">
        <v>51</v>
      </c>
      <c r="CX120" s="69">
        <v>0</v>
      </c>
      <c r="CY120" s="69">
        <v>0</v>
      </c>
      <c r="CZ120" s="69">
        <v>0</v>
      </c>
      <c r="DA120" s="69">
        <v>0</v>
      </c>
      <c r="DG120" t="str">
        <f t="shared" si="6"/>
        <v>CO</v>
      </c>
    </row>
    <row r="121" spans="1:111">
      <c r="A121" t="str">
        <f t="shared" si="7"/>
        <v>05CO</v>
      </c>
      <c r="B121" s="67" t="s">
        <v>4</v>
      </c>
      <c r="C121" s="67" t="s">
        <v>477</v>
      </c>
      <c r="D121" s="67" t="s">
        <v>478</v>
      </c>
      <c r="E121" s="68">
        <v>44951</v>
      </c>
      <c r="F121" s="185" t="s">
        <v>729</v>
      </c>
      <c r="G121" s="67" t="s">
        <v>728</v>
      </c>
      <c r="H121" s="69">
        <v>1</v>
      </c>
      <c r="I121" s="69">
        <v>1</v>
      </c>
      <c r="J121" s="69">
        <v>250</v>
      </c>
      <c r="K121" s="69">
        <v>396</v>
      </c>
      <c r="L121" s="69">
        <v>395</v>
      </c>
      <c r="M121" s="69">
        <v>1</v>
      </c>
      <c r="N121" s="69">
        <v>0</v>
      </c>
      <c r="O121" s="69">
        <v>0</v>
      </c>
      <c r="P121" s="69">
        <v>146</v>
      </c>
      <c r="Q121" s="80">
        <v>0</v>
      </c>
      <c r="R121" s="80">
        <v>1617324</v>
      </c>
      <c r="S121" s="80">
        <v>47000</v>
      </c>
      <c r="T121" s="80">
        <v>1570324</v>
      </c>
      <c r="U121" s="80">
        <v>1637324</v>
      </c>
      <c r="V121" s="80">
        <v>1467772</v>
      </c>
      <c r="W121" s="80">
        <v>0</v>
      </c>
      <c r="X121" s="80">
        <v>0</v>
      </c>
      <c r="Y121" s="80">
        <v>0</v>
      </c>
      <c r="Z121" s="80">
        <v>1467772</v>
      </c>
      <c r="AA121" s="80">
        <v>1467140</v>
      </c>
      <c r="AB121" s="80">
        <v>-632</v>
      </c>
      <c r="AC121" s="69">
        <v>20000</v>
      </c>
      <c r="AD121" s="69">
        <v>119</v>
      </c>
      <c r="AE121" s="69">
        <v>0</v>
      </c>
      <c r="AF121" s="80">
        <v>0</v>
      </c>
      <c r="AG121" s="80">
        <v>34331</v>
      </c>
      <c r="AH121" s="69">
        <v>0</v>
      </c>
      <c r="AI121" s="69">
        <v>0</v>
      </c>
      <c r="AJ121" s="80">
        <v>0</v>
      </c>
      <c r="AK121" s="80">
        <v>2454</v>
      </c>
      <c r="AL121" s="69">
        <v>0</v>
      </c>
      <c r="AM121" s="69">
        <v>0</v>
      </c>
      <c r="AN121" s="80">
        <v>0</v>
      </c>
      <c r="AO121" s="80">
        <v>0</v>
      </c>
      <c r="AP121" s="69">
        <v>0</v>
      </c>
      <c r="AQ121" s="69">
        <v>0</v>
      </c>
      <c r="AR121" s="80">
        <v>0</v>
      </c>
      <c r="AS121" s="80">
        <v>0</v>
      </c>
      <c r="AT121" s="69">
        <v>0</v>
      </c>
      <c r="AU121" s="69">
        <v>0</v>
      </c>
      <c r="AV121" s="80">
        <v>0</v>
      </c>
      <c r="AW121" s="80">
        <v>0</v>
      </c>
      <c r="AX121" s="69">
        <v>0</v>
      </c>
      <c r="AY121" s="69">
        <v>0</v>
      </c>
      <c r="AZ121" s="80">
        <v>0</v>
      </c>
      <c r="BA121" s="80">
        <v>0</v>
      </c>
      <c r="BB121" s="69">
        <v>0</v>
      </c>
      <c r="BC121" s="69">
        <v>0</v>
      </c>
      <c r="BD121" s="80">
        <v>0</v>
      </c>
      <c r="BE121" s="80">
        <v>0</v>
      </c>
      <c r="BF121" s="69">
        <v>0</v>
      </c>
      <c r="BG121" s="69">
        <v>0</v>
      </c>
      <c r="BH121" s="80">
        <v>0</v>
      </c>
      <c r="BI121" s="80">
        <v>0</v>
      </c>
      <c r="BJ121" s="69">
        <v>0</v>
      </c>
      <c r="BK121" s="69">
        <v>0</v>
      </c>
      <c r="BL121" s="80">
        <v>0</v>
      </c>
      <c r="BM121" s="80">
        <v>0</v>
      </c>
      <c r="BN121" s="69">
        <v>0</v>
      </c>
      <c r="BO121" s="69">
        <v>0</v>
      </c>
      <c r="BP121" s="80">
        <v>0</v>
      </c>
      <c r="BQ121" s="80">
        <v>0</v>
      </c>
      <c r="BR121" s="69">
        <v>0</v>
      </c>
      <c r="BS121" s="69">
        <v>0</v>
      </c>
      <c r="BT121" s="80">
        <v>0</v>
      </c>
      <c r="BU121" s="80">
        <v>0</v>
      </c>
      <c r="BV121" s="69">
        <v>0</v>
      </c>
      <c r="BW121" s="69">
        <v>0</v>
      </c>
      <c r="BX121" s="80">
        <v>0</v>
      </c>
      <c r="BY121" s="80">
        <v>0</v>
      </c>
      <c r="BZ121" s="69">
        <v>0</v>
      </c>
      <c r="CA121" s="69">
        <v>0</v>
      </c>
      <c r="CB121" s="80">
        <v>0</v>
      </c>
      <c r="CC121" s="80">
        <v>36784</v>
      </c>
      <c r="CD121" s="69">
        <v>0</v>
      </c>
      <c r="CE121" s="69" t="s">
        <v>564</v>
      </c>
      <c r="CF121" s="69" t="s">
        <v>565</v>
      </c>
      <c r="CG121" s="69" t="s">
        <v>514</v>
      </c>
      <c r="CH121" s="69" t="s">
        <v>514</v>
      </c>
      <c r="CI121" s="69" t="s">
        <v>514</v>
      </c>
      <c r="CJ121" s="68" t="s">
        <v>514</v>
      </c>
      <c r="CK121" s="68">
        <v>45839</v>
      </c>
      <c r="CL121" s="185" t="s">
        <v>723</v>
      </c>
      <c r="CM121" s="67" t="s">
        <v>724</v>
      </c>
      <c r="CN121" s="67" t="s">
        <v>168</v>
      </c>
      <c r="CO121" s="68">
        <v>45687</v>
      </c>
      <c r="CP121" s="185" t="s">
        <v>729</v>
      </c>
      <c r="CQ121" s="67" t="s">
        <v>730</v>
      </c>
      <c r="CR121" s="67" t="s">
        <v>763</v>
      </c>
      <c r="CS121" s="69">
        <v>1625738.6</v>
      </c>
      <c r="CT121" s="69"/>
      <c r="CU121" s="69"/>
      <c r="CV121" s="69">
        <v>0</v>
      </c>
      <c r="CW121" s="69">
        <v>27</v>
      </c>
      <c r="CX121" s="69">
        <v>0</v>
      </c>
      <c r="CY121" s="69">
        <v>0</v>
      </c>
      <c r="CZ121" s="69">
        <v>0</v>
      </c>
      <c r="DA121" s="69">
        <v>0</v>
      </c>
      <c r="DG121" t="str">
        <f t="shared" si="6"/>
        <v>CO</v>
      </c>
    </row>
    <row r="122" spans="1:111">
      <c r="A122" t="str">
        <f t="shared" si="7"/>
        <v>05CO</v>
      </c>
      <c r="B122" s="67" t="s">
        <v>4</v>
      </c>
      <c r="C122" s="67" t="s">
        <v>344</v>
      </c>
      <c r="D122" s="67" t="s">
        <v>345</v>
      </c>
      <c r="E122" s="68">
        <v>45091</v>
      </c>
      <c r="F122" s="185" t="s">
        <v>721</v>
      </c>
      <c r="G122" s="67" t="s">
        <v>728</v>
      </c>
      <c r="H122" s="69">
        <v>4</v>
      </c>
      <c r="I122" s="69">
        <v>2</v>
      </c>
      <c r="J122" s="69">
        <v>410</v>
      </c>
      <c r="K122" s="69">
        <v>545</v>
      </c>
      <c r="L122" s="69">
        <v>545</v>
      </c>
      <c r="M122" s="69">
        <v>0</v>
      </c>
      <c r="N122" s="69">
        <v>0</v>
      </c>
      <c r="O122" s="69">
        <v>0</v>
      </c>
      <c r="P122" s="69">
        <v>135</v>
      </c>
      <c r="Q122" s="80">
        <v>0</v>
      </c>
      <c r="R122" s="80">
        <v>10986719</v>
      </c>
      <c r="S122" s="80">
        <v>117744</v>
      </c>
      <c r="T122" s="80">
        <v>10868975</v>
      </c>
      <c r="U122" s="80">
        <v>11011859</v>
      </c>
      <c r="V122" s="80">
        <v>11062198</v>
      </c>
      <c r="W122" s="80">
        <v>0</v>
      </c>
      <c r="X122" s="80">
        <v>0</v>
      </c>
      <c r="Y122" s="80">
        <v>0</v>
      </c>
      <c r="Z122" s="80">
        <v>11062198</v>
      </c>
      <c r="AA122" s="80">
        <v>11032701</v>
      </c>
      <c r="AB122" s="80">
        <v>-4358</v>
      </c>
      <c r="AC122" s="69">
        <v>25139</v>
      </c>
      <c r="AD122" s="69">
        <v>80</v>
      </c>
      <c r="AE122" s="69">
        <v>0</v>
      </c>
      <c r="AF122" s="80">
        <v>0</v>
      </c>
      <c r="AG122" s="80">
        <v>0</v>
      </c>
      <c r="AH122" s="69">
        <v>0</v>
      </c>
      <c r="AI122" s="69">
        <v>0</v>
      </c>
      <c r="AJ122" s="80">
        <v>0</v>
      </c>
      <c r="AK122" s="80">
        <v>0</v>
      </c>
      <c r="AL122" s="69">
        <v>0</v>
      </c>
      <c r="AM122" s="69">
        <v>0</v>
      </c>
      <c r="AN122" s="80">
        <v>0</v>
      </c>
      <c r="AO122" s="80">
        <v>0</v>
      </c>
      <c r="AP122" s="69">
        <v>0</v>
      </c>
      <c r="AQ122" s="69">
        <v>0</v>
      </c>
      <c r="AR122" s="80">
        <v>0</v>
      </c>
      <c r="AS122" s="80">
        <v>0</v>
      </c>
      <c r="AT122" s="69">
        <v>0</v>
      </c>
      <c r="AU122" s="69">
        <v>0</v>
      </c>
      <c r="AV122" s="80">
        <v>0</v>
      </c>
      <c r="AW122" s="80">
        <v>0</v>
      </c>
      <c r="AX122" s="69">
        <v>0</v>
      </c>
      <c r="AY122" s="69">
        <v>0</v>
      </c>
      <c r="AZ122" s="80">
        <v>0</v>
      </c>
      <c r="BA122" s="80">
        <v>3949</v>
      </c>
      <c r="BB122" s="69">
        <v>0</v>
      </c>
      <c r="BC122" s="69">
        <v>0</v>
      </c>
      <c r="BD122" s="80">
        <v>0</v>
      </c>
      <c r="BE122" s="80">
        <v>0</v>
      </c>
      <c r="BF122" s="69">
        <v>0</v>
      </c>
      <c r="BG122" s="69">
        <v>0</v>
      </c>
      <c r="BH122" s="80">
        <v>0</v>
      </c>
      <c r="BI122" s="80">
        <v>0</v>
      </c>
      <c r="BJ122" s="69">
        <v>0</v>
      </c>
      <c r="BK122" s="69">
        <v>0</v>
      </c>
      <c r="BL122" s="80">
        <v>0</v>
      </c>
      <c r="BM122" s="80">
        <v>0</v>
      </c>
      <c r="BN122" s="69">
        <v>0</v>
      </c>
      <c r="BO122" s="69">
        <v>0</v>
      </c>
      <c r="BP122" s="80">
        <v>0</v>
      </c>
      <c r="BQ122" s="80">
        <v>0</v>
      </c>
      <c r="BR122" s="69">
        <v>0</v>
      </c>
      <c r="BS122" s="69">
        <v>0</v>
      </c>
      <c r="BT122" s="80">
        <v>0</v>
      </c>
      <c r="BU122" s="80">
        <v>0</v>
      </c>
      <c r="BV122" s="69">
        <v>0</v>
      </c>
      <c r="BW122" s="69">
        <v>0</v>
      </c>
      <c r="BX122" s="80">
        <v>0</v>
      </c>
      <c r="BY122" s="80">
        <v>0</v>
      </c>
      <c r="BZ122" s="69">
        <v>0</v>
      </c>
      <c r="CA122" s="69">
        <v>0</v>
      </c>
      <c r="CB122" s="80">
        <v>0</v>
      </c>
      <c r="CC122" s="80">
        <v>3949</v>
      </c>
      <c r="CD122" s="69">
        <v>0</v>
      </c>
      <c r="CE122" s="69" t="s">
        <v>532</v>
      </c>
      <c r="CF122" s="69" t="s">
        <v>533</v>
      </c>
      <c r="CG122" s="69" t="s">
        <v>514</v>
      </c>
      <c r="CH122" s="69" t="s">
        <v>514</v>
      </c>
      <c r="CI122" s="69" t="s">
        <v>514</v>
      </c>
      <c r="CJ122" s="68" t="s">
        <v>514</v>
      </c>
      <c r="CK122" s="68">
        <v>45958</v>
      </c>
      <c r="CL122" s="185" t="s">
        <v>727</v>
      </c>
      <c r="CM122" s="67" t="s">
        <v>724</v>
      </c>
      <c r="CN122" s="67" t="s">
        <v>168</v>
      </c>
      <c r="CO122" s="68">
        <v>45757</v>
      </c>
      <c r="CP122" s="185" t="s">
        <v>721</v>
      </c>
      <c r="CQ122" s="67" t="s">
        <v>730</v>
      </c>
      <c r="CR122" s="67" t="s">
        <v>761</v>
      </c>
      <c r="CS122" s="69">
        <v>14985674.130000001</v>
      </c>
      <c r="CT122" s="69"/>
      <c r="CU122" s="69"/>
      <c r="CV122" s="69">
        <v>0</v>
      </c>
      <c r="CW122" s="69">
        <v>55</v>
      </c>
      <c r="CX122" s="69">
        <v>0</v>
      </c>
      <c r="CY122" s="69">
        <v>0</v>
      </c>
      <c r="CZ122" s="69">
        <v>0</v>
      </c>
      <c r="DA122" s="69">
        <v>0</v>
      </c>
      <c r="DG122" t="str">
        <f t="shared" si="6"/>
        <v>CO</v>
      </c>
    </row>
    <row r="123" spans="1:111">
      <c r="A123" t="str">
        <f t="shared" si="7"/>
        <v>05CO</v>
      </c>
      <c r="B123" s="67" t="s">
        <v>4</v>
      </c>
      <c r="C123" s="67" t="s">
        <v>346</v>
      </c>
      <c r="D123" s="67" t="s">
        <v>347</v>
      </c>
      <c r="E123" s="68">
        <v>45070</v>
      </c>
      <c r="F123" s="185" t="s">
        <v>721</v>
      </c>
      <c r="G123" s="67" t="s">
        <v>728</v>
      </c>
      <c r="H123" s="69">
        <v>3</v>
      </c>
      <c r="I123" s="69">
        <v>3</v>
      </c>
      <c r="J123" s="69">
        <v>360</v>
      </c>
      <c r="K123" s="69">
        <v>467</v>
      </c>
      <c r="L123" s="69">
        <v>467</v>
      </c>
      <c r="M123" s="69">
        <v>0</v>
      </c>
      <c r="N123" s="69">
        <v>0</v>
      </c>
      <c r="O123" s="69">
        <v>0</v>
      </c>
      <c r="P123" s="69">
        <v>92</v>
      </c>
      <c r="Q123" s="80">
        <v>15</v>
      </c>
      <c r="R123" s="80">
        <v>8448064</v>
      </c>
      <c r="S123" s="80">
        <v>70000</v>
      </c>
      <c r="T123" s="80">
        <v>8378064</v>
      </c>
      <c r="U123" s="80">
        <v>8800372</v>
      </c>
      <c r="V123" s="80">
        <v>8800513</v>
      </c>
      <c r="W123" s="80">
        <v>0</v>
      </c>
      <c r="X123" s="80">
        <v>0</v>
      </c>
      <c r="Y123" s="80">
        <v>0</v>
      </c>
      <c r="Z123" s="80">
        <v>8800513</v>
      </c>
      <c r="AA123" s="80">
        <v>8740511</v>
      </c>
      <c r="AB123" s="80">
        <v>855</v>
      </c>
      <c r="AC123" s="69">
        <v>352308</v>
      </c>
      <c r="AD123" s="69">
        <v>69</v>
      </c>
      <c r="AE123" s="69">
        <v>0</v>
      </c>
      <c r="AF123" s="80">
        <v>0</v>
      </c>
      <c r="AG123" s="80">
        <v>0</v>
      </c>
      <c r="AH123" s="69">
        <v>0</v>
      </c>
      <c r="AI123" s="69">
        <v>0</v>
      </c>
      <c r="AJ123" s="80">
        <v>0</v>
      </c>
      <c r="AK123" s="80">
        <v>93573</v>
      </c>
      <c r="AL123" s="69">
        <v>14238</v>
      </c>
      <c r="AM123" s="69">
        <v>0</v>
      </c>
      <c r="AN123" s="80">
        <v>0</v>
      </c>
      <c r="AO123" s="80">
        <v>0</v>
      </c>
      <c r="AP123" s="69">
        <v>0</v>
      </c>
      <c r="AQ123" s="69">
        <v>0</v>
      </c>
      <c r="AR123" s="80">
        <v>0</v>
      </c>
      <c r="AS123" s="80">
        <v>0</v>
      </c>
      <c r="AT123" s="69">
        <v>0</v>
      </c>
      <c r="AU123" s="69">
        <v>0</v>
      </c>
      <c r="AV123" s="80">
        <v>0</v>
      </c>
      <c r="AW123" s="80">
        <v>0</v>
      </c>
      <c r="AX123" s="69">
        <v>0</v>
      </c>
      <c r="AY123" s="69">
        <v>0</v>
      </c>
      <c r="AZ123" s="80">
        <v>0</v>
      </c>
      <c r="BA123" s="80">
        <v>3247</v>
      </c>
      <c r="BB123" s="69">
        <v>0</v>
      </c>
      <c r="BC123" s="69">
        <v>0</v>
      </c>
      <c r="BD123" s="80">
        <v>0</v>
      </c>
      <c r="BE123" s="80">
        <v>0</v>
      </c>
      <c r="BF123" s="69">
        <v>0</v>
      </c>
      <c r="BG123" s="69">
        <v>0</v>
      </c>
      <c r="BH123" s="80">
        <v>0</v>
      </c>
      <c r="BI123" s="80">
        <v>0</v>
      </c>
      <c r="BJ123" s="69">
        <v>0</v>
      </c>
      <c r="BK123" s="69">
        <v>0</v>
      </c>
      <c r="BL123" s="80">
        <v>0</v>
      </c>
      <c r="BM123" s="80">
        <v>0</v>
      </c>
      <c r="BN123" s="69">
        <v>0</v>
      </c>
      <c r="BO123" s="69">
        <v>0</v>
      </c>
      <c r="BP123" s="80">
        <v>0</v>
      </c>
      <c r="BQ123" s="80">
        <v>0</v>
      </c>
      <c r="BR123" s="69">
        <v>0</v>
      </c>
      <c r="BS123" s="69">
        <v>0</v>
      </c>
      <c r="BT123" s="80">
        <v>0</v>
      </c>
      <c r="BU123" s="80">
        <v>0</v>
      </c>
      <c r="BV123" s="69">
        <v>0</v>
      </c>
      <c r="BW123" s="69">
        <v>0</v>
      </c>
      <c r="BX123" s="80">
        <v>0</v>
      </c>
      <c r="BY123" s="80">
        <v>0</v>
      </c>
      <c r="BZ123" s="69">
        <v>0</v>
      </c>
      <c r="CA123" s="69">
        <v>0</v>
      </c>
      <c r="CB123" s="80">
        <v>0</v>
      </c>
      <c r="CC123" s="80">
        <v>96820</v>
      </c>
      <c r="CD123" s="69">
        <v>14238</v>
      </c>
      <c r="CE123" s="69" t="s">
        <v>622</v>
      </c>
      <c r="CF123" s="69" t="s">
        <v>623</v>
      </c>
      <c r="CG123" s="69" t="s">
        <v>514</v>
      </c>
      <c r="CH123" s="69" t="s">
        <v>514</v>
      </c>
      <c r="CI123" s="69" t="s">
        <v>514</v>
      </c>
      <c r="CJ123" s="68" t="s">
        <v>514</v>
      </c>
      <c r="CK123" s="68">
        <v>45952</v>
      </c>
      <c r="CL123" s="185" t="s">
        <v>727</v>
      </c>
      <c r="CM123" s="67" t="s">
        <v>724</v>
      </c>
      <c r="CN123" s="67" t="s">
        <v>168</v>
      </c>
      <c r="CO123" s="68">
        <v>45643</v>
      </c>
      <c r="CP123" s="185" t="s">
        <v>727</v>
      </c>
      <c r="CQ123" s="67" t="s">
        <v>730</v>
      </c>
      <c r="CR123" s="67" t="s">
        <v>764</v>
      </c>
      <c r="CS123" s="69">
        <v>8153514.7199999997</v>
      </c>
      <c r="CT123" s="69"/>
      <c r="CU123" s="69"/>
      <c r="CV123" s="69">
        <v>0</v>
      </c>
      <c r="CW123" s="69">
        <v>23</v>
      </c>
      <c r="CX123" s="69">
        <v>0</v>
      </c>
      <c r="CY123" s="69">
        <v>0</v>
      </c>
      <c r="CZ123" s="69">
        <v>0</v>
      </c>
      <c r="DA123" s="69">
        <v>0</v>
      </c>
      <c r="DG123" t="str">
        <f t="shared" si="6"/>
        <v>CO</v>
      </c>
    </row>
    <row r="124" spans="1:111">
      <c r="A124" t="str">
        <f t="shared" si="7"/>
        <v>05CO</v>
      </c>
      <c r="B124" s="67" t="s">
        <v>4</v>
      </c>
      <c r="C124" s="67" t="s">
        <v>348</v>
      </c>
      <c r="D124" s="67" t="s">
        <v>349</v>
      </c>
      <c r="E124" s="68">
        <v>45091</v>
      </c>
      <c r="F124" s="185" t="s">
        <v>721</v>
      </c>
      <c r="G124" s="67" t="s">
        <v>728</v>
      </c>
      <c r="H124" s="69">
        <v>3</v>
      </c>
      <c r="I124" s="69">
        <v>4</v>
      </c>
      <c r="J124" s="69">
        <v>380</v>
      </c>
      <c r="K124" s="69">
        <v>531</v>
      </c>
      <c r="L124" s="69">
        <v>523</v>
      </c>
      <c r="M124" s="69">
        <v>8</v>
      </c>
      <c r="N124" s="69">
        <v>0</v>
      </c>
      <c r="O124" s="69">
        <v>0</v>
      </c>
      <c r="P124" s="69">
        <v>92</v>
      </c>
      <c r="Q124" s="80">
        <v>59</v>
      </c>
      <c r="R124" s="80">
        <v>8347803</v>
      </c>
      <c r="S124" s="80">
        <v>60000</v>
      </c>
      <c r="T124" s="80">
        <v>8287803</v>
      </c>
      <c r="U124" s="80">
        <v>8496009</v>
      </c>
      <c r="V124" s="80">
        <v>8830863</v>
      </c>
      <c r="W124" s="80">
        <v>0</v>
      </c>
      <c r="X124" s="80">
        <v>0</v>
      </c>
      <c r="Y124" s="80">
        <v>0</v>
      </c>
      <c r="Z124" s="80">
        <v>8830863</v>
      </c>
      <c r="AA124" s="80">
        <v>8791083</v>
      </c>
      <c r="AB124" s="80">
        <v>-490</v>
      </c>
      <c r="AC124" s="69">
        <v>148206</v>
      </c>
      <c r="AD124" s="69">
        <v>43</v>
      </c>
      <c r="AE124" s="69">
        <v>0</v>
      </c>
      <c r="AF124" s="80">
        <v>59</v>
      </c>
      <c r="AG124" s="80">
        <v>0</v>
      </c>
      <c r="AH124" s="69">
        <v>0</v>
      </c>
      <c r="AI124" s="69">
        <v>0</v>
      </c>
      <c r="AJ124" s="80">
        <v>0</v>
      </c>
      <c r="AK124" s="80">
        <v>139202</v>
      </c>
      <c r="AL124" s="69">
        <v>0</v>
      </c>
      <c r="AM124" s="69">
        <v>0</v>
      </c>
      <c r="AN124" s="80">
        <v>0</v>
      </c>
      <c r="AO124" s="80">
        <v>0</v>
      </c>
      <c r="AP124" s="69">
        <v>0</v>
      </c>
      <c r="AQ124" s="69">
        <v>0</v>
      </c>
      <c r="AR124" s="80">
        <v>0</v>
      </c>
      <c r="AS124" s="80">
        <v>0</v>
      </c>
      <c r="AT124" s="69">
        <v>0</v>
      </c>
      <c r="AU124" s="69">
        <v>0</v>
      </c>
      <c r="AV124" s="80">
        <v>0</v>
      </c>
      <c r="AW124" s="80">
        <v>0</v>
      </c>
      <c r="AX124" s="69">
        <v>0</v>
      </c>
      <c r="AY124" s="69">
        <v>0</v>
      </c>
      <c r="AZ124" s="80">
        <v>0</v>
      </c>
      <c r="BA124" s="80">
        <v>0</v>
      </c>
      <c r="BB124" s="69">
        <v>0</v>
      </c>
      <c r="BC124" s="69">
        <v>0</v>
      </c>
      <c r="BD124" s="80">
        <v>0</v>
      </c>
      <c r="BE124" s="80">
        <v>6781</v>
      </c>
      <c r="BF124" s="69">
        <v>0</v>
      </c>
      <c r="BG124" s="69">
        <v>0</v>
      </c>
      <c r="BH124" s="80">
        <v>0</v>
      </c>
      <c r="BI124" s="80">
        <v>0</v>
      </c>
      <c r="BJ124" s="69">
        <v>0</v>
      </c>
      <c r="BK124" s="69">
        <v>0</v>
      </c>
      <c r="BL124" s="80">
        <v>0</v>
      </c>
      <c r="BM124" s="80">
        <v>0</v>
      </c>
      <c r="BN124" s="69">
        <v>0</v>
      </c>
      <c r="BO124" s="69">
        <v>0</v>
      </c>
      <c r="BP124" s="80">
        <v>0</v>
      </c>
      <c r="BQ124" s="80">
        <v>0</v>
      </c>
      <c r="BR124" s="69">
        <v>0</v>
      </c>
      <c r="BS124" s="69">
        <v>0</v>
      </c>
      <c r="BT124" s="80">
        <v>0</v>
      </c>
      <c r="BU124" s="80">
        <v>0</v>
      </c>
      <c r="BV124" s="69">
        <v>0</v>
      </c>
      <c r="BW124" s="69">
        <v>0</v>
      </c>
      <c r="BX124" s="80">
        <v>0</v>
      </c>
      <c r="BY124" s="80">
        <v>0</v>
      </c>
      <c r="BZ124" s="69">
        <v>0</v>
      </c>
      <c r="CA124" s="69">
        <v>0</v>
      </c>
      <c r="CB124" s="80">
        <v>59</v>
      </c>
      <c r="CC124" s="80">
        <v>145982</v>
      </c>
      <c r="CD124" s="69">
        <v>0</v>
      </c>
      <c r="CE124" s="69" t="s">
        <v>521</v>
      </c>
      <c r="CF124" s="69" t="s">
        <v>522</v>
      </c>
      <c r="CG124" s="69" t="s">
        <v>514</v>
      </c>
      <c r="CH124" s="69" t="s">
        <v>514</v>
      </c>
      <c r="CI124" s="69" t="s">
        <v>514</v>
      </c>
      <c r="CJ124" s="68" t="s">
        <v>514</v>
      </c>
      <c r="CK124" s="68">
        <v>45877</v>
      </c>
      <c r="CL124" s="185" t="s">
        <v>723</v>
      </c>
      <c r="CM124" s="67" t="s">
        <v>724</v>
      </c>
      <c r="CN124" s="67" t="s">
        <v>168</v>
      </c>
      <c r="CO124" s="68">
        <v>45730</v>
      </c>
      <c r="CP124" s="185" t="s">
        <v>729</v>
      </c>
      <c r="CQ124" s="67" t="s">
        <v>730</v>
      </c>
      <c r="CR124" s="67" t="s">
        <v>760</v>
      </c>
      <c r="CS124" s="69">
        <v>8013785.0999999996</v>
      </c>
      <c r="CT124" s="69"/>
      <c r="CU124" s="69"/>
      <c r="CV124" s="69">
        <v>0</v>
      </c>
      <c r="CW124" s="69">
        <v>49</v>
      </c>
      <c r="CX124" s="69">
        <v>0</v>
      </c>
      <c r="CY124" s="69">
        <v>0</v>
      </c>
      <c r="CZ124" s="69">
        <v>0</v>
      </c>
      <c r="DA124" s="69">
        <v>0</v>
      </c>
      <c r="DG124" t="str">
        <f t="shared" si="6"/>
        <v>CO</v>
      </c>
    </row>
    <row r="125" spans="1:111">
      <c r="A125" t="str">
        <f t="shared" si="7"/>
        <v>05CO</v>
      </c>
      <c r="B125" s="67" t="s">
        <v>4</v>
      </c>
      <c r="C125" s="67" t="s">
        <v>350</v>
      </c>
      <c r="D125" s="67" t="s">
        <v>351</v>
      </c>
      <c r="E125" s="68">
        <v>45224</v>
      </c>
      <c r="F125" s="185" t="s">
        <v>727</v>
      </c>
      <c r="G125" s="67" t="s">
        <v>725</v>
      </c>
      <c r="H125" s="69">
        <v>3</v>
      </c>
      <c r="I125" s="69">
        <v>7</v>
      </c>
      <c r="J125" s="69">
        <v>330</v>
      </c>
      <c r="K125" s="69">
        <v>445</v>
      </c>
      <c r="L125" s="69">
        <v>445</v>
      </c>
      <c r="M125" s="69">
        <v>0</v>
      </c>
      <c r="N125" s="69">
        <v>0</v>
      </c>
      <c r="O125" s="69">
        <v>0</v>
      </c>
      <c r="P125" s="69">
        <v>101</v>
      </c>
      <c r="Q125" s="80">
        <v>14</v>
      </c>
      <c r="R125" s="80">
        <v>7000000</v>
      </c>
      <c r="S125" s="80">
        <v>71000</v>
      </c>
      <c r="T125" s="80">
        <v>6929000</v>
      </c>
      <c r="U125" s="80">
        <v>7423497</v>
      </c>
      <c r="V125" s="80">
        <v>7482575</v>
      </c>
      <c r="W125" s="80">
        <v>0</v>
      </c>
      <c r="X125" s="80">
        <v>0</v>
      </c>
      <c r="Y125" s="80">
        <v>0</v>
      </c>
      <c r="Z125" s="80">
        <v>7482575</v>
      </c>
      <c r="AA125" s="80">
        <v>7419445</v>
      </c>
      <c r="AB125" s="80">
        <v>-33657</v>
      </c>
      <c r="AC125" s="69">
        <v>423497</v>
      </c>
      <c r="AD125" s="69">
        <v>66</v>
      </c>
      <c r="AE125" s="69">
        <v>0</v>
      </c>
      <c r="AF125" s="80">
        <v>0</v>
      </c>
      <c r="AG125" s="80">
        <v>0</v>
      </c>
      <c r="AH125" s="69">
        <v>0</v>
      </c>
      <c r="AI125" s="69">
        <v>0</v>
      </c>
      <c r="AJ125" s="80">
        <v>0</v>
      </c>
      <c r="AK125" s="80">
        <v>220409</v>
      </c>
      <c r="AL125" s="69">
        <v>72070</v>
      </c>
      <c r="AM125" s="69">
        <v>0</v>
      </c>
      <c r="AN125" s="80">
        <v>0</v>
      </c>
      <c r="AO125" s="80">
        <v>0</v>
      </c>
      <c r="AP125" s="69">
        <v>0</v>
      </c>
      <c r="AQ125" s="69">
        <v>0</v>
      </c>
      <c r="AR125" s="80">
        <v>0</v>
      </c>
      <c r="AS125" s="80">
        <v>0</v>
      </c>
      <c r="AT125" s="69">
        <v>0</v>
      </c>
      <c r="AU125" s="69">
        <v>0</v>
      </c>
      <c r="AV125" s="80">
        <v>0</v>
      </c>
      <c r="AW125" s="80">
        <v>0</v>
      </c>
      <c r="AX125" s="69">
        <v>0</v>
      </c>
      <c r="AY125" s="69">
        <v>0</v>
      </c>
      <c r="AZ125" s="80">
        <v>0</v>
      </c>
      <c r="BA125" s="80">
        <v>156171</v>
      </c>
      <c r="BB125" s="69">
        <v>0</v>
      </c>
      <c r="BC125" s="69">
        <v>0</v>
      </c>
      <c r="BD125" s="80">
        <v>0</v>
      </c>
      <c r="BE125" s="80">
        <v>2070</v>
      </c>
      <c r="BF125" s="69">
        <v>0</v>
      </c>
      <c r="BG125" s="69">
        <v>0</v>
      </c>
      <c r="BH125" s="80">
        <v>0</v>
      </c>
      <c r="BI125" s="80">
        <v>0</v>
      </c>
      <c r="BJ125" s="69">
        <v>0</v>
      </c>
      <c r="BK125" s="69">
        <v>0</v>
      </c>
      <c r="BL125" s="80">
        <v>0</v>
      </c>
      <c r="BM125" s="80">
        <v>0</v>
      </c>
      <c r="BN125" s="69">
        <v>0</v>
      </c>
      <c r="BO125" s="69">
        <v>0</v>
      </c>
      <c r="BP125" s="80">
        <v>0</v>
      </c>
      <c r="BQ125" s="80">
        <v>0</v>
      </c>
      <c r="BR125" s="69">
        <v>0</v>
      </c>
      <c r="BS125" s="69">
        <v>0</v>
      </c>
      <c r="BT125" s="80">
        <v>0</v>
      </c>
      <c r="BU125" s="80">
        <v>0</v>
      </c>
      <c r="BV125" s="69">
        <v>0</v>
      </c>
      <c r="BW125" s="69">
        <v>0</v>
      </c>
      <c r="BX125" s="80">
        <v>0</v>
      </c>
      <c r="BY125" s="80">
        <v>0</v>
      </c>
      <c r="BZ125" s="69">
        <v>0</v>
      </c>
      <c r="CA125" s="69">
        <v>0</v>
      </c>
      <c r="CB125" s="80">
        <v>0</v>
      </c>
      <c r="CC125" s="80">
        <v>378650</v>
      </c>
      <c r="CD125" s="69">
        <v>72070</v>
      </c>
      <c r="CE125" s="69" t="s">
        <v>664</v>
      </c>
      <c r="CF125" s="69" t="s">
        <v>665</v>
      </c>
      <c r="CG125" s="69" t="s">
        <v>514</v>
      </c>
      <c r="CH125" s="69" t="s">
        <v>514</v>
      </c>
      <c r="CI125" s="69" t="s">
        <v>514</v>
      </c>
      <c r="CJ125" s="68" t="s">
        <v>514</v>
      </c>
      <c r="CK125" s="68">
        <v>45875</v>
      </c>
      <c r="CL125" s="185" t="s">
        <v>723</v>
      </c>
      <c r="CM125" s="67" t="s">
        <v>724</v>
      </c>
      <c r="CN125" s="67" t="s">
        <v>168</v>
      </c>
      <c r="CO125" s="68">
        <v>45762</v>
      </c>
      <c r="CP125" s="185" t="s">
        <v>721</v>
      </c>
      <c r="CQ125" s="67" t="s">
        <v>730</v>
      </c>
      <c r="CR125" s="67" t="s">
        <v>759</v>
      </c>
      <c r="CS125" s="69">
        <v>8074701.25</v>
      </c>
      <c r="CT125" s="69"/>
      <c r="CU125" s="69"/>
      <c r="CV125" s="69">
        <v>0</v>
      </c>
      <c r="CW125" s="69">
        <v>35</v>
      </c>
      <c r="CX125" s="69">
        <v>0</v>
      </c>
      <c r="CY125" s="69">
        <v>0</v>
      </c>
      <c r="CZ125" s="69">
        <v>0</v>
      </c>
      <c r="DA125" s="69">
        <v>0</v>
      </c>
      <c r="DG125" t="str">
        <f t="shared" si="6"/>
        <v>CO</v>
      </c>
    </row>
    <row r="126" spans="1:111">
      <c r="A126" t="str">
        <f t="shared" si="7"/>
        <v>05CO</v>
      </c>
      <c r="B126" s="67" t="s">
        <v>4</v>
      </c>
      <c r="C126" s="67" t="s">
        <v>352</v>
      </c>
      <c r="D126" s="67" t="s">
        <v>353</v>
      </c>
      <c r="E126" s="68">
        <v>45133</v>
      </c>
      <c r="F126" s="185" t="s">
        <v>723</v>
      </c>
      <c r="G126" s="67" t="s">
        <v>725</v>
      </c>
      <c r="H126" s="69">
        <v>3</v>
      </c>
      <c r="I126" s="69">
        <v>5</v>
      </c>
      <c r="J126" s="69">
        <v>230</v>
      </c>
      <c r="K126" s="69">
        <v>409</v>
      </c>
      <c r="L126" s="69">
        <v>491</v>
      </c>
      <c r="M126" s="69">
        <v>-82</v>
      </c>
      <c r="N126" s="69">
        <v>82</v>
      </c>
      <c r="O126" s="69">
        <v>0</v>
      </c>
      <c r="P126" s="69">
        <v>93</v>
      </c>
      <c r="Q126" s="80">
        <v>86</v>
      </c>
      <c r="R126" s="80">
        <v>3679712</v>
      </c>
      <c r="S126" s="80">
        <v>50000</v>
      </c>
      <c r="T126" s="80">
        <v>3629712</v>
      </c>
      <c r="U126" s="80">
        <v>3851805</v>
      </c>
      <c r="V126" s="80">
        <v>3808215</v>
      </c>
      <c r="W126" s="80">
        <v>0</v>
      </c>
      <c r="X126" s="80">
        <v>0</v>
      </c>
      <c r="Y126" s="80">
        <v>0</v>
      </c>
      <c r="Z126" s="80">
        <v>3808215</v>
      </c>
      <c r="AA126" s="80">
        <v>3802526</v>
      </c>
      <c r="AB126" s="80">
        <v>-69</v>
      </c>
      <c r="AC126" s="69">
        <v>172092</v>
      </c>
      <c r="AD126" s="69">
        <v>61</v>
      </c>
      <c r="AE126" s="69">
        <v>0</v>
      </c>
      <c r="AF126" s="80">
        <v>4</v>
      </c>
      <c r="AG126" s="80">
        <v>19175</v>
      </c>
      <c r="AH126" s="69">
        <v>31865</v>
      </c>
      <c r="AI126" s="69">
        <v>0</v>
      </c>
      <c r="AJ126" s="80">
        <v>9</v>
      </c>
      <c r="AK126" s="80">
        <v>74668</v>
      </c>
      <c r="AL126" s="69">
        <v>34516</v>
      </c>
      <c r="AM126" s="69">
        <v>0</v>
      </c>
      <c r="AN126" s="80">
        <v>0</v>
      </c>
      <c r="AO126" s="80">
        <v>0</v>
      </c>
      <c r="AP126" s="69">
        <v>0</v>
      </c>
      <c r="AQ126" s="69">
        <v>0</v>
      </c>
      <c r="AR126" s="80">
        <v>0</v>
      </c>
      <c r="AS126" s="80">
        <v>0</v>
      </c>
      <c r="AT126" s="69">
        <v>0</v>
      </c>
      <c r="AU126" s="69">
        <v>0</v>
      </c>
      <c r="AV126" s="80">
        <v>0</v>
      </c>
      <c r="AW126" s="80">
        <v>0</v>
      </c>
      <c r="AX126" s="69">
        <v>0</v>
      </c>
      <c r="AY126" s="69">
        <v>0</v>
      </c>
      <c r="AZ126" s="80">
        <v>0</v>
      </c>
      <c r="BA126" s="80">
        <v>0</v>
      </c>
      <c r="BB126" s="69">
        <v>0</v>
      </c>
      <c r="BC126" s="69">
        <v>0</v>
      </c>
      <c r="BD126" s="80">
        <v>4</v>
      </c>
      <c r="BE126" s="80">
        <v>11145</v>
      </c>
      <c r="BF126" s="69">
        <v>0</v>
      </c>
      <c r="BG126" s="69">
        <v>0</v>
      </c>
      <c r="BH126" s="80">
        <v>0</v>
      </c>
      <c r="BI126" s="80">
        <v>0</v>
      </c>
      <c r="BJ126" s="69">
        <v>0</v>
      </c>
      <c r="BK126" s="69">
        <v>0</v>
      </c>
      <c r="BL126" s="80">
        <v>0</v>
      </c>
      <c r="BM126" s="80">
        <v>0</v>
      </c>
      <c r="BN126" s="69">
        <v>0</v>
      </c>
      <c r="BO126" s="69">
        <v>0</v>
      </c>
      <c r="BP126" s="80">
        <v>0</v>
      </c>
      <c r="BQ126" s="80">
        <v>0</v>
      </c>
      <c r="BR126" s="69">
        <v>0</v>
      </c>
      <c r="BS126" s="69">
        <v>0</v>
      </c>
      <c r="BT126" s="80">
        <v>0</v>
      </c>
      <c r="BU126" s="80">
        <v>0</v>
      </c>
      <c r="BV126" s="69">
        <v>0</v>
      </c>
      <c r="BW126" s="69">
        <v>0</v>
      </c>
      <c r="BX126" s="80">
        <v>0</v>
      </c>
      <c r="BY126" s="80">
        <v>0</v>
      </c>
      <c r="BZ126" s="69">
        <v>0</v>
      </c>
      <c r="CA126" s="69">
        <v>0</v>
      </c>
      <c r="CB126" s="80">
        <v>17</v>
      </c>
      <c r="CC126" s="80">
        <v>104988</v>
      </c>
      <c r="CD126" s="69">
        <v>66380</v>
      </c>
      <c r="CE126" s="69" t="s">
        <v>651</v>
      </c>
      <c r="CF126" s="69" t="s">
        <v>652</v>
      </c>
      <c r="CG126" s="69" t="s">
        <v>514</v>
      </c>
      <c r="CH126" s="69" t="s">
        <v>514</v>
      </c>
      <c r="CI126" s="69" t="s">
        <v>514</v>
      </c>
      <c r="CJ126" s="68" t="s">
        <v>514</v>
      </c>
      <c r="CK126" s="68">
        <v>46000</v>
      </c>
      <c r="CL126" s="185" t="s">
        <v>727</v>
      </c>
      <c r="CM126" s="67" t="s">
        <v>724</v>
      </c>
      <c r="CN126" s="67" t="s">
        <v>168</v>
      </c>
      <c r="CO126" s="68">
        <v>45813</v>
      </c>
      <c r="CP126" s="185" t="s">
        <v>721</v>
      </c>
      <c r="CQ126" s="67" t="s">
        <v>730</v>
      </c>
      <c r="CR126" s="67" t="s">
        <v>762</v>
      </c>
      <c r="CS126" s="69">
        <v>2818721.96</v>
      </c>
      <c r="CT126" s="69"/>
      <c r="CU126" s="69"/>
      <c r="CV126" s="69">
        <v>15</v>
      </c>
      <c r="CW126" s="69">
        <v>32</v>
      </c>
      <c r="CX126" s="69">
        <v>0</v>
      </c>
      <c r="CY126" s="69">
        <v>0</v>
      </c>
      <c r="CZ126" s="69">
        <v>0</v>
      </c>
      <c r="DA126" s="69">
        <v>0</v>
      </c>
      <c r="DG126" t="str">
        <f t="shared" si="6"/>
        <v>CO</v>
      </c>
    </row>
    <row r="127" spans="1:111">
      <c r="A127" t="str">
        <f t="shared" si="7"/>
        <v>05CO</v>
      </c>
      <c r="B127" s="67" t="s">
        <v>4</v>
      </c>
      <c r="C127" s="67" t="s">
        <v>354</v>
      </c>
      <c r="D127" s="67" t="s">
        <v>355</v>
      </c>
      <c r="E127" s="68">
        <v>45196</v>
      </c>
      <c r="F127" s="185" t="s">
        <v>723</v>
      </c>
      <c r="G127" s="67" t="s">
        <v>725</v>
      </c>
      <c r="H127" s="69">
        <v>1</v>
      </c>
      <c r="I127" s="69">
        <v>1</v>
      </c>
      <c r="J127" s="69">
        <v>280</v>
      </c>
      <c r="K127" s="69">
        <v>334</v>
      </c>
      <c r="L127" s="69">
        <v>332</v>
      </c>
      <c r="M127" s="69">
        <v>2</v>
      </c>
      <c r="N127" s="69">
        <v>0</v>
      </c>
      <c r="O127" s="69">
        <v>0</v>
      </c>
      <c r="P127" s="69">
        <v>54</v>
      </c>
      <c r="Q127" s="80">
        <v>0</v>
      </c>
      <c r="R127" s="80">
        <v>3271306</v>
      </c>
      <c r="S127" s="80">
        <v>50000</v>
      </c>
      <c r="T127" s="80">
        <v>3221306</v>
      </c>
      <c r="U127" s="80">
        <v>3287930</v>
      </c>
      <c r="V127" s="80">
        <v>3244926</v>
      </c>
      <c r="W127" s="80">
        <v>0</v>
      </c>
      <c r="X127" s="80">
        <v>0</v>
      </c>
      <c r="Y127" s="80">
        <v>0</v>
      </c>
      <c r="Z127" s="80">
        <v>3244926</v>
      </c>
      <c r="AA127" s="80">
        <v>3224506</v>
      </c>
      <c r="AB127" s="80">
        <v>-20420</v>
      </c>
      <c r="AC127" s="69">
        <v>16623</v>
      </c>
      <c r="AD127" s="69">
        <v>41</v>
      </c>
      <c r="AE127" s="69">
        <v>0</v>
      </c>
      <c r="AF127" s="80">
        <v>0</v>
      </c>
      <c r="AG127" s="80">
        <v>0</v>
      </c>
      <c r="AH127" s="69">
        <v>0</v>
      </c>
      <c r="AI127" s="69">
        <v>0</v>
      </c>
      <c r="AJ127" s="80">
        <v>0</v>
      </c>
      <c r="AK127" s="80">
        <v>0</v>
      </c>
      <c r="AL127" s="69">
        <v>0</v>
      </c>
      <c r="AM127" s="69">
        <v>0</v>
      </c>
      <c r="AN127" s="80">
        <v>0</v>
      </c>
      <c r="AO127" s="80">
        <v>0</v>
      </c>
      <c r="AP127" s="69">
        <v>0</v>
      </c>
      <c r="AQ127" s="69">
        <v>0</v>
      </c>
      <c r="AR127" s="80">
        <v>0</v>
      </c>
      <c r="AS127" s="80">
        <v>0</v>
      </c>
      <c r="AT127" s="69">
        <v>0</v>
      </c>
      <c r="AU127" s="69">
        <v>0</v>
      </c>
      <c r="AV127" s="80">
        <v>0</v>
      </c>
      <c r="AW127" s="80">
        <v>0</v>
      </c>
      <c r="AX127" s="69">
        <v>0</v>
      </c>
      <c r="AY127" s="69">
        <v>0</v>
      </c>
      <c r="AZ127" s="80">
        <v>0</v>
      </c>
      <c r="BA127" s="80">
        <v>16623</v>
      </c>
      <c r="BB127" s="69">
        <v>16623</v>
      </c>
      <c r="BC127" s="69">
        <v>0</v>
      </c>
      <c r="BD127" s="80">
        <v>0</v>
      </c>
      <c r="BE127" s="80">
        <v>0</v>
      </c>
      <c r="BF127" s="69">
        <v>0</v>
      </c>
      <c r="BG127" s="69">
        <v>0</v>
      </c>
      <c r="BH127" s="80">
        <v>0</v>
      </c>
      <c r="BI127" s="80">
        <v>0</v>
      </c>
      <c r="BJ127" s="69">
        <v>0</v>
      </c>
      <c r="BK127" s="69">
        <v>0</v>
      </c>
      <c r="BL127" s="80">
        <v>0</v>
      </c>
      <c r="BM127" s="80">
        <v>0</v>
      </c>
      <c r="BN127" s="69">
        <v>0</v>
      </c>
      <c r="BO127" s="69">
        <v>0</v>
      </c>
      <c r="BP127" s="80">
        <v>0</v>
      </c>
      <c r="BQ127" s="80">
        <v>0</v>
      </c>
      <c r="BR127" s="69">
        <v>0</v>
      </c>
      <c r="BS127" s="69">
        <v>0</v>
      </c>
      <c r="BT127" s="80">
        <v>0</v>
      </c>
      <c r="BU127" s="80">
        <v>0</v>
      </c>
      <c r="BV127" s="69">
        <v>0</v>
      </c>
      <c r="BW127" s="69">
        <v>0</v>
      </c>
      <c r="BX127" s="80">
        <v>0</v>
      </c>
      <c r="BY127" s="80">
        <v>0</v>
      </c>
      <c r="BZ127" s="69">
        <v>0</v>
      </c>
      <c r="CA127" s="69">
        <v>0</v>
      </c>
      <c r="CB127" s="80">
        <v>0</v>
      </c>
      <c r="CC127" s="80">
        <v>16623</v>
      </c>
      <c r="CD127" s="69">
        <v>16623</v>
      </c>
      <c r="CE127" s="69" t="s">
        <v>670</v>
      </c>
      <c r="CF127" s="69" t="s">
        <v>671</v>
      </c>
      <c r="CG127" s="69" t="s">
        <v>514</v>
      </c>
      <c r="CH127" s="69" t="s">
        <v>514</v>
      </c>
      <c r="CI127" s="69" t="s">
        <v>514</v>
      </c>
      <c r="CJ127" s="68" t="s">
        <v>514</v>
      </c>
      <c r="CK127" s="68">
        <v>45890</v>
      </c>
      <c r="CL127" s="185" t="s">
        <v>723</v>
      </c>
      <c r="CM127" s="67" t="s">
        <v>724</v>
      </c>
      <c r="CN127" s="67" t="s">
        <v>168</v>
      </c>
      <c r="CO127" s="68">
        <v>45622</v>
      </c>
      <c r="CP127" s="185" t="s">
        <v>727</v>
      </c>
      <c r="CQ127" s="67" t="s">
        <v>730</v>
      </c>
      <c r="CR127" s="67" t="s">
        <v>762</v>
      </c>
      <c r="CS127" s="69">
        <v>4597690.87</v>
      </c>
      <c r="CT127" s="69"/>
      <c r="CU127" s="69"/>
      <c r="CV127" s="69">
        <v>0</v>
      </c>
      <c r="CW127" s="69">
        <v>13</v>
      </c>
      <c r="CX127" s="69">
        <v>0</v>
      </c>
      <c r="CY127" s="69">
        <v>0</v>
      </c>
      <c r="CZ127" s="69">
        <v>0</v>
      </c>
      <c r="DA127" s="69">
        <v>0</v>
      </c>
      <c r="DG127" t="str">
        <f t="shared" si="6"/>
        <v>CO</v>
      </c>
    </row>
    <row r="128" spans="1:111">
      <c r="A128" t="str">
        <f t="shared" si="7"/>
        <v>05CO</v>
      </c>
      <c r="B128" s="67" t="s">
        <v>4</v>
      </c>
      <c r="C128" s="67" t="s">
        <v>356</v>
      </c>
      <c r="D128" s="67" t="s">
        <v>357</v>
      </c>
      <c r="E128" s="68">
        <v>45196</v>
      </c>
      <c r="F128" s="185" t="s">
        <v>723</v>
      </c>
      <c r="G128" s="67" t="s">
        <v>725</v>
      </c>
      <c r="H128" s="69">
        <v>3</v>
      </c>
      <c r="I128" s="69">
        <v>3</v>
      </c>
      <c r="J128" s="69">
        <v>300</v>
      </c>
      <c r="K128" s="69">
        <v>435</v>
      </c>
      <c r="L128" s="69">
        <v>431</v>
      </c>
      <c r="M128" s="69">
        <v>4</v>
      </c>
      <c r="N128" s="69">
        <v>0</v>
      </c>
      <c r="O128" s="69">
        <v>0</v>
      </c>
      <c r="P128" s="69">
        <v>135</v>
      </c>
      <c r="Q128" s="80">
        <v>0</v>
      </c>
      <c r="R128" s="80">
        <v>9892142</v>
      </c>
      <c r="S128" s="80">
        <v>110000</v>
      </c>
      <c r="T128" s="80">
        <v>9782142</v>
      </c>
      <c r="U128" s="80">
        <v>9938977</v>
      </c>
      <c r="V128" s="80">
        <v>10455307</v>
      </c>
      <c r="W128" s="80">
        <v>0</v>
      </c>
      <c r="X128" s="80">
        <v>0</v>
      </c>
      <c r="Y128" s="80">
        <v>0</v>
      </c>
      <c r="Z128" s="80">
        <v>10455307</v>
      </c>
      <c r="AA128" s="80">
        <v>10363664</v>
      </c>
      <c r="AB128" s="80">
        <v>-58186</v>
      </c>
      <c r="AC128" s="69">
        <v>46835</v>
      </c>
      <c r="AD128" s="69">
        <v>73</v>
      </c>
      <c r="AE128" s="69">
        <v>0</v>
      </c>
      <c r="AF128" s="80">
        <v>0</v>
      </c>
      <c r="AG128" s="80">
        <v>0</v>
      </c>
      <c r="AH128" s="69">
        <v>0</v>
      </c>
      <c r="AI128" s="69">
        <v>0</v>
      </c>
      <c r="AJ128" s="80">
        <v>0</v>
      </c>
      <c r="AK128" s="80">
        <v>13379</v>
      </c>
      <c r="AL128" s="69">
        <v>0</v>
      </c>
      <c r="AM128" s="69">
        <v>0</v>
      </c>
      <c r="AN128" s="80">
        <v>0</v>
      </c>
      <c r="AO128" s="80">
        <v>0</v>
      </c>
      <c r="AP128" s="69">
        <v>0</v>
      </c>
      <c r="AQ128" s="69">
        <v>0</v>
      </c>
      <c r="AR128" s="80">
        <v>0</v>
      </c>
      <c r="AS128" s="80">
        <v>0</v>
      </c>
      <c r="AT128" s="69">
        <v>0</v>
      </c>
      <c r="AU128" s="69">
        <v>0</v>
      </c>
      <c r="AV128" s="80">
        <v>0</v>
      </c>
      <c r="AW128" s="80">
        <v>0</v>
      </c>
      <c r="AX128" s="69">
        <v>0</v>
      </c>
      <c r="AY128" s="69">
        <v>0</v>
      </c>
      <c r="AZ128" s="80">
        <v>0</v>
      </c>
      <c r="BA128" s="80">
        <v>0</v>
      </c>
      <c r="BB128" s="69">
        <v>0</v>
      </c>
      <c r="BC128" s="69">
        <v>0</v>
      </c>
      <c r="BD128" s="80">
        <v>0</v>
      </c>
      <c r="BE128" s="80">
        <v>0</v>
      </c>
      <c r="BF128" s="69">
        <v>0</v>
      </c>
      <c r="BG128" s="69">
        <v>0</v>
      </c>
      <c r="BH128" s="80">
        <v>0</v>
      </c>
      <c r="BI128" s="80">
        <v>0</v>
      </c>
      <c r="BJ128" s="69">
        <v>0</v>
      </c>
      <c r="BK128" s="69">
        <v>0</v>
      </c>
      <c r="BL128" s="80">
        <v>0</v>
      </c>
      <c r="BM128" s="80">
        <v>0</v>
      </c>
      <c r="BN128" s="69">
        <v>0</v>
      </c>
      <c r="BO128" s="69">
        <v>0</v>
      </c>
      <c r="BP128" s="80">
        <v>0</v>
      </c>
      <c r="BQ128" s="80">
        <v>0</v>
      </c>
      <c r="BR128" s="69">
        <v>0</v>
      </c>
      <c r="BS128" s="69">
        <v>0</v>
      </c>
      <c r="BT128" s="80">
        <v>0</v>
      </c>
      <c r="BU128" s="80">
        <v>0</v>
      </c>
      <c r="BV128" s="69">
        <v>0</v>
      </c>
      <c r="BW128" s="69">
        <v>0</v>
      </c>
      <c r="BX128" s="80">
        <v>0</v>
      </c>
      <c r="BY128" s="80">
        <v>0</v>
      </c>
      <c r="BZ128" s="69">
        <v>0</v>
      </c>
      <c r="CA128" s="69">
        <v>0</v>
      </c>
      <c r="CB128" s="80">
        <v>0</v>
      </c>
      <c r="CC128" s="80">
        <v>13379</v>
      </c>
      <c r="CD128" s="69">
        <v>0</v>
      </c>
      <c r="CE128" s="69" t="s">
        <v>544</v>
      </c>
      <c r="CF128" s="69" t="s">
        <v>545</v>
      </c>
      <c r="CG128" s="69" t="s">
        <v>514</v>
      </c>
      <c r="CH128" s="69" t="s">
        <v>514</v>
      </c>
      <c r="CI128" s="69" t="s">
        <v>514</v>
      </c>
      <c r="CJ128" s="68" t="s">
        <v>514</v>
      </c>
      <c r="CK128" s="68">
        <v>45876</v>
      </c>
      <c r="CL128" s="185" t="s">
        <v>723</v>
      </c>
      <c r="CM128" s="67" t="s">
        <v>724</v>
      </c>
      <c r="CN128" s="67" t="s">
        <v>168</v>
      </c>
      <c r="CO128" s="68">
        <v>45748</v>
      </c>
      <c r="CP128" s="185" t="s">
        <v>721</v>
      </c>
      <c r="CQ128" s="67" t="s">
        <v>730</v>
      </c>
      <c r="CR128" s="67" t="s">
        <v>764</v>
      </c>
      <c r="CS128" s="69">
        <v>11922850</v>
      </c>
      <c r="CT128" s="69"/>
      <c r="CU128" s="69"/>
      <c r="CV128" s="69">
        <v>0</v>
      </c>
      <c r="CW128" s="69">
        <v>62</v>
      </c>
      <c r="CX128" s="69">
        <v>0</v>
      </c>
      <c r="CY128" s="69">
        <v>0</v>
      </c>
      <c r="CZ128" s="69">
        <v>0</v>
      </c>
      <c r="DA128" s="69">
        <v>0</v>
      </c>
      <c r="DG128" t="str">
        <f t="shared" si="6"/>
        <v>CO</v>
      </c>
    </row>
    <row r="129" spans="1:111">
      <c r="A129" t="str">
        <f t="shared" ref="A129:A160" si="8">CONCATENATE(B129,DG129)</f>
        <v>05CO</v>
      </c>
      <c r="B129" s="67" t="s">
        <v>4</v>
      </c>
      <c r="C129" s="67" t="s">
        <v>358</v>
      </c>
      <c r="D129" s="67" t="s">
        <v>359</v>
      </c>
      <c r="E129" s="68">
        <v>45196</v>
      </c>
      <c r="F129" s="185" t="s">
        <v>723</v>
      </c>
      <c r="G129" s="67" t="s">
        <v>725</v>
      </c>
      <c r="H129" s="69">
        <v>4</v>
      </c>
      <c r="I129" s="69">
        <v>2</v>
      </c>
      <c r="J129" s="69">
        <v>420</v>
      </c>
      <c r="K129" s="69">
        <v>517</v>
      </c>
      <c r="L129" s="69">
        <v>481</v>
      </c>
      <c r="M129" s="69">
        <v>36</v>
      </c>
      <c r="N129" s="69">
        <v>0</v>
      </c>
      <c r="O129" s="69">
        <v>0</v>
      </c>
      <c r="P129" s="69">
        <v>97</v>
      </c>
      <c r="Q129" s="80">
        <v>0</v>
      </c>
      <c r="R129" s="80">
        <v>19059007</v>
      </c>
      <c r="S129" s="80">
        <v>150000</v>
      </c>
      <c r="T129" s="80">
        <v>18909007</v>
      </c>
      <c r="U129" s="80">
        <v>19456279</v>
      </c>
      <c r="V129" s="80">
        <v>20132774</v>
      </c>
      <c r="W129" s="80">
        <v>0</v>
      </c>
      <c r="X129" s="80">
        <v>0</v>
      </c>
      <c r="Y129" s="80">
        <v>0</v>
      </c>
      <c r="Z129" s="80">
        <v>20132774</v>
      </c>
      <c r="AA129" s="80">
        <v>19987244</v>
      </c>
      <c r="AB129" s="80">
        <v>-74410</v>
      </c>
      <c r="AC129" s="69">
        <v>397272</v>
      </c>
      <c r="AD129" s="69">
        <v>63</v>
      </c>
      <c r="AE129" s="69">
        <v>0</v>
      </c>
      <c r="AF129" s="80">
        <v>0</v>
      </c>
      <c r="AG129" s="80">
        <v>0</v>
      </c>
      <c r="AH129" s="69">
        <v>0</v>
      </c>
      <c r="AI129" s="69">
        <v>0</v>
      </c>
      <c r="AJ129" s="80">
        <v>0</v>
      </c>
      <c r="AK129" s="80">
        <v>333760</v>
      </c>
      <c r="AL129" s="69">
        <v>0</v>
      </c>
      <c r="AM129" s="69">
        <v>0</v>
      </c>
      <c r="AN129" s="80">
        <v>0</v>
      </c>
      <c r="AO129" s="80">
        <v>0</v>
      </c>
      <c r="AP129" s="69">
        <v>0</v>
      </c>
      <c r="AQ129" s="69">
        <v>0</v>
      </c>
      <c r="AR129" s="80">
        <v>0</v>
      </c>
      <c r="AS129" s="80">
        <v>0</v>
      </c>
      <c r="AT129" s="69">
        <v>0</v>
      </c>
      <c r="AU129" s="69">
        <v>0</v>
      </c>
      <c r="AV129" s="80">
        <v>0</v>
      </c>
      <c r="AW129" s="80">
        <v>0</v>
      </c>
      <c r="AX129" s="69">
        <v>0</v>
      </c>
      <c r="AY129" s="69">
        <v>0</v>
      </c>
      <c r="AZ129" s="80">
        <v>0</v>
      </c>
      <c r="BA129" s="80">
        <v>0</v>
      </c>
      <c r="BB129" s="69">
        <v>0</v>
      </c>
      <c r="BC129" s="69">
        <v>0</v>
      </c>
      <c r="BD129" s="80">
        <v>0</v>
      </c>
      <c r="BE129" s="80">
        <v>0</v>
      </c>
      <c r="BF129" s="69">
        <v>0</v>
      </c>
      <c r="BG129" s="69">
        <v>0</v>
      </c>
      <c r="BH129" s="80">
        <v>0</v>
      </c>
      <c r="BI129" s="80">
        <v>0</v>
      </c>
      <c r="BJ129" s="69">
        <v>0</v>
      </c>
      <c r="BK129" s="69">
        <v>0</v>
      </c>
      <c r="BL129" s="80">
        <v>0</v>
      </c>
      <c r="BM129" s="80">
        <v>0</v>
      </c>
      <c r="BN129" s="69">
        <v>0</v>
      </c>
      <c r="BO129" s="69">
        <v>0</v>
      </c>
      <c r="BP129" s="80">
        <v>0</v>
      </c>
      <c r="BQ129" s="80">
        <v>0</v>
      </c>
      <c r="BR129" s="69">
        <v>0</v>
      </c>
      <c r="BS129" s="69">
        <v>0</v>
      </c>
      <c r="BT129" s="80">
        <v>0</v>
      </c>
      <c r="BU129" s="80">
        <v>0</v>
      </c>
      <c r="BV129" s="69">
        <v>0</v>
      </c>
      <c r="BW129" s="69">
        <v>0</v>
      </c>
      <c r="BX129" s="80">
        <v>0</v>
      </c>
      <c r="BY129" s="80">
        <v>0</v>
      </c>
      <c r="BZ129" s="69">
        <v>0</v>
      </c>
      <c r="CA129" s="69">
        <v>0</v>
      </c>
      <c r="CB129" s="80">
        <v>0</v>
      </c>
      <c r="CC129" s="80">
        <v>333760</v>
      </c>
      <c r="CD129" s="69">
        <v>0</v>
      </c>
      <c r="CE129" s="69" t="s">
        <v>651</v>
      </c>
      <c r="CF129" s="69" t="s">
        <v>652</v>
      </c>
      <c r="CG129" s="69" t="s">
        <v>514</v>
      </c>
      <c r="CH129" s="69" t="s">
        <v>514</v>
      </c>
      <c r="CI129" s="69" t="s">
        <v>514</v>
      </c>
      <c r="CJ129" s="68" t="s">
        <v>514</v>
      </c>
      <c r="CK129" s="68">
        <v>45936</v>
      </c>
      <c r="CL129" s="185" t="s">
        <v>727</v>
      </c>
      <c r="CM129" s="67" t="s">
        <v>724</v>
      </c>
      <c r="CN129" s="67" t="s">
        <v>168</v>
      </c>
      <c r="CO129" s="68">
        <v>45849</v>
      </c>
      <c r="CP129" s="185" t="s">
        <v>723</v>
      </c>
      <c r="CQ129" s="67" t="s">
        <v>724</v>
      </c>
      <c r="CR129" s="67" t="s">
        <v>759</v>
      </c>
      <c r="CS129" s="69">
        <v>20470643.27</v>
      </c>
      <c r="CT129" s="69"/>
      <c r="CU129" s="69"/>
      <c r="CV129" s="69">
        <v>0</v>
      </c>
      <c r="CW129" s="69">
        <v>34</v>
      </c>
      <c r="CX129" s="69">
        <v>0</v>
      </c>
      <c r="CY129" s="69">
        <v>0</v>
      </c>
      <c r="CZ129" s="69">
        <v>0</v>
      </c>
      <c r="DA129" s="69">
        <v>0</v>
      </c>
      <c r="DG129" t="str">
        <f t="shared" ref="DG129:DG192" si="9">IF(LEFT(C129,1)="E","DO","CO")</f>
        <v>CO</v>
      </c>
    </row>
    <row r="130" spans="1:111">
      <c r="A130" t="str">
        <f t="shared" si="8"/>
        <v>05CO</v>
      </c>
      <c r="B130" s="67" t="s">
        <v>4</v>
      </c>
      <c r="C130" s="67" t="s">
        <v>360</v>
      </c>
      <c r="D130" s="67" t="s">
        <v>361</v>
      </c>
      <c r="E130" s="68">
        <v>45224</v>
      </c>
      <c r="F130" s="185" t="s">
        <v>727</v>
      </c>
      <c r="G130" s="67" t="s">
        <v>725</v>
      </c>
      <c r="H130" s="69">
        <v>6</v>
      </c>
      <c r="I130" s="69">
        <v>6</v>
      </c>
      <c r="J130" s="69">
        <v>250</v>
      </c>
      <c r="K130" s="69">
        <v>541</v>
      </c>
      <c r="L130" s="69">
        <v>540</v>
      </c>
      <c r="M130" s="69">
        <v>1</v>
      </c>
      <c r="N130" s="69">
        <v>0</v>
      </c>
      <c r="O130" s="69">
        <v>0</v>
      </c>
      <c r="P130" s="69">
        <v>176</v>
      </c>
      <c r="Q130" s="80">
        <v>115</v>
      </c>
      <c r="R130" s="80">
        <v>15324226</v>
      </c>
      <c r="S130" s="80">
        <v>150000</v>
      </c>
      <c r="T130" s="80">
        <v>15174226</v>
      </c>
      <c r="U130" s="80">
        <v>16443632</v>
      </c>
      <c r="V130" s="80">
        <v>16758792</v>
      </c>
      <c r="W130" s="80">
        <v>0</v>
      </c>
      <c r="X130" s="80">
        <v>0</v>
      </c>
      <c r="Y130" s="80">
        <v>0</v>
      </c>
      <c r="Z130" s="80">
        <v>16758792</v>
      </c>
      <c r="AA130" s="80">
        <v>16617261</v>
      </c>
      <c r="AB130" s="80">
        <v>-118108</v>
      </c>
      <c r="AC130" s="69">
        <v>1119406</v>
      </c>
      <c r="AD130" s="69">
        <v>124</v>
      </c>
      <c r="AE130" s="69">
        <v>0</v>
      </c>
      <c r="AF130" s="80">
        <v>0</v>
      </c>
      <c r="AG130" s="80">
        <v>0</v>
      </c>
      <c r="AH130" s="69">
        <v>0</v>
      </c>
      <c r="AI130" s="69">
        <v>0</v>
      </c>
      <c r="AJ130" s="80">
        <v>0</v>
      </c>
      <c r="AK130" s="80">
        <v>614667</v>
      </c>
      <c r="AL130" s="69">
        <v>0</v>
      </c>
      <c r="AM130" s="69">
        <v>0</v>
      </c>
      <c r="AN130" s="80">
        <v>0</v>
      </c>
      <c r="AO130" s="80">
        <v>0</v>
      </c>
      <c r="AP130" s="69">
        <v>0</v>
      </c>
      <c r="AQ130" s="69">
        <v>0</v>
      </c>
      <c r="AR130" s="80">
        <v>0</v>
      </c>
      <c r="AS130" s="80">
        <v>0</v>
      </c>
      <c r="AT130" s="69">
        <v>0</v>
      </c>
      <c r="AU130" s="69">
        <v>0</v>
      </c>
      <c r="AV130" s="80">
        <v>0</v>
      </c>
      <c r="AW130" s="80">
        <v>0</v>
      </c>
      <c r="AX130" s="69">
        <v>0</v>
      </c>
      <c r="AY130" s="69">
        <v>0</v>
      </c>
      <c r="AZ130" s="80">
        <v>0</v>
      </c>
      <c r="BA130" s="80">
        <v>0</v>
      </c>
      <c r="BB130" s="69">
        <v>0</v>
      </c>
      <c r="BC130" s="69">
        <v>0</v>
      </c>
      <c r="BD130" s="80">
        <v>0</v>
      </c>
      <c r="BE130" s="80">
        <v>43781</v>
      </c>
      <c r="BF130" s="69">
        <v>0</v>
      </c>
      <c r="BG130" s="69">
        <v>0</v>
      </c>
      <c r="BH130" s="80">
        <v>0</v>
      </c>
      <c r="BI130" s="80">
        <v>0</v>
      </c>
      <c r="BJ130" s="69">
        <v>0</v>
      </c>
      <c r="BK130" s="69">
        <v>0</v>
      </c>
      <c r="BL130" s="80">
        <v>10</v>
      </c>
      <c r="BM130" s="80">
        <v>8794</v>
      </c>
      <c r="BN130" s="69">
        <v>0</v>
      </c>
      <c r="BO130" s="69">
        <v>0</v>
      </c>
      <c r="BP130" s="80">
        <v>0</v>
      </c>
      <c r="BQ130" s="80">
        <v>0</v>
      </c>
      <c r="BR130" s="69">
        <v>0</v>
      </c>
      <c r="BS130" s="69">
        <v>0</v>
      </c>
      <c r="BT130" s="80">
        <v>115</v>
      </c>
      <c r="BU130" s="80">
        <v>380350</v>
      </c>
      <c r="BV130" s="69">
        <v>643594</v>
      </c>
      <c r="BW130" s="69">
        <v>0</v>
      </c>
      <c r="BX130" s="80">
        <v>0</v>
      </c>
      <c r="BY130" s="80">
        <v>0</v>
      </c>
      <c r="BZ130" s="69">
        <v>0</v>
      </c>
      <c r="CA130" s="69">
        <v>0</v>
      </c>
      <c r="CB130" s="80">
        <v>125</v>
      </c>
      <c r="CC130" s="80">
        <v>1047592</v>
      </c>
      <c r="CD130" s="69">
        <v>643594</v>
      </c>
      <c r="CE130" s="69" t="s">
        <v>532</v>
      </c>
      <c r="CF130" s="69" t="s">
        <v>533</v>
      </c>
      <c r="CG130" s="69" t="s">
        <v>514</v>
      </c>
      <c r="CH130" s="69" t="s">
        <v>514</v>
      </c>
      <c r="CI130" s="69" t="s">
        <v>514</v>
      </c>
      <c r="CJ130" s="68" t="s">
        <v>514</v>
      </c>
      <c r="CK130" s="68">
        <v>46009</v>
      </c>
      <c r="CL130" s="185" t="s">
        <v>727</v>
      </c>
      <c r="CM130" s="67" t="s">
        <v>724</v>
      </c>
      <c r="CN130" s="67" t="s">
        <v>168</v>
      </c>
      <c r="CO130" s="68">
        <v>45873</v>
      </c>
      <c r="CP130" s="185" t="s">
        <v>723</v>
      </c>
      <c r="CQ130" s="67" t="s">
        <v>724</v>
      </c>
      <c r="CR130" s="67" t="s">
        <v>764</v>
      </c>
      <c r="CS130" s="69">
        <v>22228374.210000001</v>
      </c>
      <c r="CT130" s="69"/>
      <c r="CU130" s="69"/>
      <c r="CV130" s="69">
        <v>0</v>
      </c>
      <c r="CW130" s="69">
        <v>42</v>
      </c>
      <c r="CX130" s="69">
        <v>0</v>
      </c>
      <c r="CY130" s="69">
        <v>0</v>
      </c>
      <c r="CZ130" s="69">
        <v>0</v>
      </c>
      <c r="DA130" s="69">
        <v>0</v>
      </c>
      <c r="DG130" t="str">
        <f t="shared" si="9"/>
        <v>CO</v>
      </c>
    </row>
    <row r="131" spans="1:111">
      <c r="A131" t="str">
        <f t="shared" si="8"/>
        <v>05CO</v>
      </c>
      <c r="B131" s="67" t="s">
        <v>4</v>
      </c>
      <c r="C131" s="67" t="s">
        <v>672</v>
      </c>
      <c r="D131" s="67" t="s">
        <v>765</v>
      </c>
      <c r="E131" s="68">
        <v>45560</v>
      </c>
      <c r="F131" s="185" t="s">
        <v>723</v>
      </c>
      <c r="G131" s="67" t="s">
        <v>730</v>
      </c>
      <c r="H131" s="69">
        <v>2</v>
      </c>
      <c r="I131" s="69">
        <v>0</v>
      </c>
      <c r="J131" s="69">
        <v>180</v>
      </c>
      <c r="K131" s="69">
        <v>241</v>
      </c>
      <c r="L131" s="69">
        <v>241</v>
      </c>
      <c r="M131" s="69">
        <v>0</v>
      </c>
      <c r="N131" s="69">
        <v>0</v>
      </c>
      <c r="O131" s="69">
        <v>0</v>
      </c>
      <c r="P131" s="69">
        <v>61</v>
      </c>
      <c r="Q131" s="80">
        <v>0</v>
      </c>
      <c r="R131" s="80">
        <v>2100000</v>
      </c>
      <c r="S131" s="80">
        <v>50000</v>
      </c>
      <c r="T131" s="80">
        <v>2050000</v>
      </c>
      <c r="U131" s="80">
        <v>2100000</v>
      </c>
      <c r="V131" s="80">
        <v>2001416</v>
      </c>
      <c r="W131" s="80">
        <v>0</v>
      </c>
      <c r="X131" s="80">
        <v>0</v>
      </c>
      <c r="Y131" s="80">
        <v>0</v>
      </c>
      <c r="Z131" s="80">
        <v>2001416</v>
      </c>
      <c r="AA131" s="80">
        <v>2001416</v>
      </c>
      <c r="AB131" s="80">
        <v>0</v>
      </c>
      <c r="AC131" s="69">
        <v>0</v>
      </c>
      <c r="AD131" s="69">
        <v>8</v>
      </c>
      <c r="AE131" s="69">
        <v>0</v>
      </c>
      <c r="AF131" s="80">
        <v>0</v>
      </c>
      <c r="AG131" s="80">
        <v>0</v>
      </c>
      <c r="AH131" s="69">
        <v>0</v>
      </c>
      <c r="AI131" s="69">
        <v>0</v>
      </c>
      <c r="AJ131" s="80">
        <v>0</v>
      </c>
      <c r="AK131" s="80">
        <v>0</v>
      </c>
      <c r="AL131" s="69">
        <v>0</v>
      </c>
      <c r="AM131" s="69">
        <v>0</v>
      </c>
      <c r="AN131" s="80">
        <v>0</v>
      </c>
      <c r="AO131" s="80">
        <v>0</v>
      </c>
      <c r="AP131" s="69">
        <v>0</v>
      </c>
      <c r="AQ131" s="69">
        <v>0</v>
      </c>
      <c r="AR131" s="80">
        <v>0</v>
      </c>
      <c r="AS131" s="80">
        <v>0</v>
      </c>
      <c r="AT131" s="69">
        <v>0</v>
      </c>
      <c r="AU131" s="69">
        <v>0</v>
      </c>
      <c r="AV131" s="80">
        <v>0</v>
      </c>
      <c r="AW131" s="80">
        <v>0</v>
      </c>
      <c r="AX131" s="69">
        <v>0</v>
      </c>
      <c r="AY131" s="69">
        <v>0</v>
      </c>
      <c r="AZ131" s="80">
        <v>0</v>
      </c>
      <c r="BA131" s="80">
        <v>0</v>
      </c>
      <c r="BB131" s="69">
        <v>0</v>
      </c>
      <c r="BC131" s="69">
        <v>0</v>
      </c>
      <c r="BD131" s="80">
        <v>0</v>
      </c>
      <c r="BE131" s="80">
        <v>0</v>
      </c>
      <c r="BF131" s="69">
        <v>0</v>
      </c>
      <c r="BG131" s="69">
        <v>0</v>
      </c>
      <c r="BH131" s="80">
        <v>0</v>
      </c>
      <c r="BI131" s="80">
        <v>0</v>
      </c>
      <c r="BJ131" s="69">
        <v>0</v>
      </c>
      <c r="BK131" s="69">
        <v>0</v>
      </c>
      <c r="BL131" s="80">
        <v>0</v>
      </c>
      <c r="BM131" s="80">
        <v>0</v>
      </c>
      <c r="BN131" s="69">
        <v>0</v>
      </c>
      <c r="BO131" s="69">
        <v>0</v>
      </c>
      <c r="BP131" s="80">
        <v>0</v>
      </c>
      <c r="BQ131" s="80">
        <v>0</v>
      </c>
      <c r="BR131" s="69">
        <v>0</v>
      </c>
      <c r="BS131" s="69">
        <v>0</v>
      </c>
      <c r="BT131" s="80">
        <v>0</v>
      </c>
      <c r="BU131" s="80">
        <v>0</v>
      </c>
      <c r="BV131" s="69">
        <v>0</v>
      </c>
      <c r="BW131" s="69">
        <v>0</v>
      </c>
      <c r="BX131" s="80">
        <v>0</v>
      </c>
      <c r="BY131" s="80">
        <v>0</v>
      </c>
      <c r="BZ131" s="69">
        <v>0</v>
      </c>
      <c r="CA131" s="69">
        <v>0</v>
      </c>
      <c r="CB131" s="80">
        <v>0</v>
      </c>
      <c r="CC131" s="80">
        <v>0</v>
      </c>
      <c r="CD131" s="69">
        <v>0</v>
      </c>
      <c r="CE131" s="69" t="s">
        <v>647</v>
      </c>
      <c r="CF131" s="69" t="s">
        <v>648</v>
      </c>
      <c r="CG131" s="69" t="s">
        <v>514</v>
      </c>
      <c r="CH131" s="69" t="s">
        <v>514</v>
      </c>
      <c r="CI131" s="69" t="s">
        <v>514</v>
      </c>
      <c r="CJ131" s="68" t="s">
        <v>514</v>
      </c>
      <c r="CK131" s="68">
        <v>45918</v>
      </c>
      <c r="CL131" s="185" t="s">
        <v>723</v>
      </c>
      <c r="CM131" s="67" t="s">
        <v>724</v>
      </c>
      <c r="CN131" s="67" t="s">
        <v>168</v>
      </c>
      <c r="CO131" s="68">
        <v>45868</v>
      </c>
      <c r="CP131" s="185" t="s">
        <v>723</v>
      </c>
      <c r="CQ131" s="67" t="s">
        <v>724</v>
      </c>
      <c r="CR131" s="67" t="s">
        <v>759</v>
      </c>
      <c r="CS131" s="69">
        <v>2701146.14</v>
      </c>
      <c r="CT131" s="69"/>
      <c r="CU131" s="69"/>
      <c r="CV131" s="69">
        <v>0</v>
      </c>
      <c r="CW131" s="69">
        <v>53</v>
      </c>
      <c r="CX131" s="69">
        <v>0</v>
      </c>
      <c r="CY131" s="69">
        <v>0</v>
      </c>
      <c r="CZ131" s="69">
        <v>0</v>
      </c>
      <c r="DA131" s="69">
        <v>0</v>
      </c>
      <c r="DG131" t="str">
        <f t="shared" si="9"/>
        <v>CO</v>
      </c>
    </row>
    <row r="132" spans="1:111">
      <c r="A132" t="str">
        <f t="shared" si="8"/>
        <v>05CO</v>
      </c>
      <c r="B132" s="67" t="s">
        <v>4</v>
      </c>
      <c r="C132" s="67" t="s">
        <v>673</v>
      </c>
      <c r="D132" s="67" t="s">
        <v>766</v>
      </c>
      <c r="E132" s="68">
        <v>45595</v>
      </c>
      <c r="F132" s="185" t="s">
        <v>727</v>
      </c>
      <c r="G132" s="67" t="s">
        <v>730</v>
      </c>
      <c r="H132" s="69">
        <v>1</v>
      </c>
      <c r="I132" s="69">
        <v>0</v>
      </c>
      <c r="J132" s="69">
        <v>160</v>
      </c>
      <c r="K132" s="69">
        <v>209</v>
      </c>
      <c r="L132" s="69">
        <v>209</v>
      </c>
      <c r="M132" s="69">
        <v>0</v>
      </c>
      <c r="N132" s="69">
        <v>0</v>
      </c>
      <c r="O132" s="69">
        <v>0</v>
      </c>
      <c r="P132" s="69">
        <v>49</v>
      </c>
      <c r="Q132" s="80">
        <v>0</v>
      </c>
      <c r="R132" s="80">
        <v>3081418</v>
      </c>
      <c r="S132" s="80">
        <v>50000</v>
      </c>
      <c r="T132" s="80">
        <v>3031418</v>
      </c>
      <c r="U132" s="80">
        <v>3081418</v>
      </c>
      <c r="V132" s="80">
        <v>3111059</v>
      </c>
      <c r="W132" s="80">
        <v>0</v>
      </c>
      <c r="X132" s="80">
        <v>0</v>
      </c>
      <c r="Y132" s="80">
        <v>0</v>
      </c>
      <c r="Z132" s="80">
        <v>3111059</v>
      </c>
      <c r="AA132" s="80">
        <v>3112003</v>
      </c>
      <c r="AB132" s="80">
        <v>944</v>
      </c>
      <c r="AC132" s="69">
        <v>0</v>
      </c>
      <c r="AD132" s="69">
        <v>37</v>
      </c>
      <c r="AE132" s="69">
        <v>0</v>
      </c>
      <c r="AF132" s="80">
        <v>0</v>
      </c>
      <c r="AG132" s="80">
        <v>0</v>
      </c>
      <c r="AH132" s="69">
        <v>0</v>
      </c>
      <c r="AI132" s="69">
        <v>0</v>
      </c>
      <c r="AJ132" s="80">
        <v>0</v>
      </c>
      <c r="AK132" s="80">
        <v>0</v>
      </c>
      <c r="AL132" s="69">
        <v>0</v>
      </c>
      <c r="AM132" s="69">
        <v>0</v>
      </c>
      <c r="AN132" s="80">
        <v>0</v>
      </c>
      <c r="AO132" s="80">
        <v>0</v>
      </c>
      <c r="AP132" s="69">
        <v>0</v>
      </c>
      <c r="AQ132" s="69">
        <v>0</v>
      </c>
      <c r="AR132" s="80">
        <v>0</v>
      </c>
      <c r="AS132" s="80">
        <v>0</v>
      </c>
      <c r="AT132" s="69">
        <v>0</v>
      </c>
      <c r="AU132" s="69">
        <v>0</v>
      </c>
      <c r="AV132" s="80">
        <v>0</v>
      </c>
      <c r="AW132" s="80">
        <v>0</v>
      </c>
      <c r="AX132" s="69">
        <v>0</v>
      </c>
      <c r="AY132" s="69">
        <v>0</v>
      </c>
      <c r="AZ132" s="80">
        <v>0</v>
      </c>
      <c r="BA132" s="80">
        <v>0</v>
      </c>
      <c r="BB132" s="69">
        <v>0</v>
      </c>
      <c r="BC132" s="69">
        <v>0</v>
      </c>
      <c r="BD132" s="80">
        <v>0</v>
      </c>
      <c r="BE132" s="80">
        <v>0</v>
      </c>
      <c r="BF132" s="69">
        <v>0</v>
      </c>
      <c r="BG132" s="69">
        <v>0</v>
      </c>
      <c r="BH132" s="80">
        <v>0</v>
      </c>
      <c r="BI132" s="80">
        <v>0</v>
      </c>
      <c r="BJ132" s="69">
        <v>0</v>
      </c>
      <c r="BK132" s="69">
        <v>0</v>
      </c>
      <c r="BL132" s="80">
        <v>0</v>
      </c>
      <c r="BM132" s="80">
        <v>0</v>
      </c>
      <c r="BN132" s="69">
        <v>0</v>
      </c>
      <c r="BO132" s="69">
        <v>0</v>
      </c>
      <c r="BP132" s="80">
        <v>0</v>
      </c>
      <c r="BQ132" s="80">
        <v>0</v>
      </c>
      <c r="BR132" s="69">
        <v>0</v>
      </c>
      <c r="BS132" s="69">
        <v>0</v>
      </c>
      <c r="BT132" s="80">
        <v>0</v>
      </c>
      <c r="BU132" s="80">
        <v>0</v>
      </c>
      <c r="BV132" s="69">
        <v>0</v>
      </c>
      <c r="BW132" s="69">
        <v>0</v>
      </c>
      <c r="BX132" s="80">
        <v>0</v>
      </c>
      <c r="BY132" s="80">
        <v>0</v>
      </c>
      <c r="BZ132" s="69">
        <v>0</v>
      </c>
      <c r="CA132" s="69">
        <v>0</v>
      </c>
      <c r="CB132" s="80">
        <v>0</v>
      </c>
      <c r="CC132" s="80">
        <v>0</v>
      </c>
      <c r="CD132" s="69">
        <v>0</v>
      </c>
      <c r="CE132" s="69" t="s">
        <v>532</v>
      </c>
      <c r="CF132" s="69" t="s">
        <v>533</v>
      </c>
      <c r="CG132" s="69" t="s">
        <v>514</v>
      </c>
      <c r="CH132" s="69" t="s">
        <v>514</v>
      </c>
      <c r="CI132" s="69" t="s">
        <v>514</v>
      </c>
      <c r="CJ132" s="68" t="s">
        <v>514</v>
      </c>
      <c r="CK132" s="68">
        <v>45994</v>
      </c>
      <c r="CL132" s="185" t="s">
        <v>727</v>
      </c>
      <c r="CM132" s="67" t="s">
        <v>724</v>
      </c>
      <c r="CN132" s="67" t="s">
        <v>168</v>
      </c>
      <c r="CO132" s="68">
        <v>45902</v>
      </c>
      <c r="CP132" s="185" t="s">
        <v>723</v>
      </c>
      <c r="CQ132" s="67" t="s">
        <v>724</v>
      </c>
      <c r="CR132" s="67" t="s">
        <v>764</v>
      </c>
      <c r="CS132" s="69">
        <v>3300432.25</v>
      </c>
      <c r="CT132" s="69"/>
      <c r="CU132" s="69"/>
      <c r="CV132" s="69">
        <v>0</v>
      </c>
      <c r="CW132" s="69">
        <v>12</v>
      </c>
      <c r="CX132" s="69">
        <v>0</v>
      </c>
      <c r="CY132" s="69">
        <v>0</v>
      </c>
      <c r="CZ132" s="69">
        <v>0</v>
      </c>
      <c r="DA132" s="69">
        <v>0</v>
      </c>
      <c r="DG132" t="str">
        <f t="shared" si="9"/>
        <v>CO</v>
      </c>
    </row>
    <row r="133" spans="1:111">
      <c r="A133" t="str">
        <f t="shared" si="8"/>
        <v>05CO</v>
      </c>
      <c r="B133" s="67" t="s">
        <v>4</v>
      </c>
      <c r="C133" s="67" t="s">
        <v>362</v>
      </c>
      <c r="D133" s="67" t="s">
        <v>363</v>
      </c>
      <c r="E133" s="68">
        <v>45714</v>
      </c>
      <c r="F133" s="185" t="s">
        <v>729</v>
      </c>
      <c r="G133" s="67" t="s">
        <v>730</v>
      </c>
      <c r="H133" s="69">
        <v>2</v>
      </c>
      <c r="I133" s="69">
        <v>1</v>
      </c>
      <c r="J133" s="69">
        <v>40</v>
      </c>
      <c r="K133" s="69">
        <v>40</v>
      </c>
      <c r="L133" s="69">
        <v>10</v>
      </c>
      <c r="M133" s="69">
        <v>30</v>
      </c>
      <c r="N133" s="69">
        <v>0</v>
      </c>
      <c r="O133" s="69">
        <v>0</v>
      </c>
      <c r="P133" s="69">
        <v>0</v>
      </c>
      <c r="Q133" s="80">
        <v>0</v>
      </c>
      <c r="R133" s="80">
        <v>117123</v>
      </c>
      <c r="S133" s="80">
        <v>7000</v>
      </c>
      <c r="T133" s="80">
        <v>110123</v>
      </c>
      <c r="U133" s="80">
        <v>113191</v>
      </c>
      <c r="V133" s="80">
        <v>103346</v>
      </c>
      <c r="W133" s="80">
        <v>0</v>
      </c>
      <c r="X133" s="80">
        <v>0</v>
      </c>
      <c r="Y133" s="80">
        <v>0</v>
      </c>
      <c r="Z133" s="80">
        <v>103346</v>
      </c>
      <c r="AA133" s="80">
        <v>103346</v>
      </c>
      <c r="AB133" s="80">
        <v>0</v>
      </c>
      <c r="AC133" s="69">
        <v>-3932</v>
      </c>
      <c r="AD133" s="69">
        <v>0</v>
      </c>
      <c r="AE133" s="69">
        <v>0</v>
      </c>
      <c r="AF133" s="80">
        <v>0</v>
      </c>
      <c r="AG133" s="80">
        <v>0</v>
      </c>
      <c r="AH133" s="69">
        <v>0</v>
      </c>
      <c r="AI133" s="69">
        <v>0</v>
      </c>
      <c r="AJ133" s="80">
        <v>0</v>
      </c>
      <c r="AK133" s="80">
        <v>-3932</v>
      </c>
      <c r="AL133" s="69">
        <v>0</v>
      </c>
      <c r="AM133" s="69">
        <v>0</v>
      </c>
      <c r="AN133" s="80">
        <v>0</v>
      </c>
      <c r="AO133" s="80">
        <v>0</v>
      </c>
      <c r="AP133" s="69">
        <v>0</v>
      </c>
      <c r="AQ133" s="69">
        <v>0</v>
      </c>
      <c r="AR133" s="80">
        <v>0</v>
      </c>
      <c r="AS133" s="80">
        <v>0</v>
      </c>
      <c r="AT133" s="69">
        <v>0</v>
      </c>
      <c r="AU133" s="69">
        <v>0</v>
      </c>
      <c r="AV133" s="80">
        <v>0</v>
      </c>
      <c r="AW133" s="80">
        <v>0</v>
      </c>
      <c r="AX133" s="69">
        <v>0</v>
      </c>
      <c r="AY133" s="69">
        <v>0</v>
      </c>
      <c r="AZ133" s="80">
        <v>0</v>
      </c>
      <c r="BA133" s="80">
        <v>0</v>
      </c>
      <c r="BB133" s="69">
        <v>0</v>
      </c>
      <c r="BC133" s="69">
        <v>0</v>
      </c>
      <c r="BD133" s="80">
        <v>0</v>
      </c>
      <c r="BE133" s="80">
        <v>0</v>
      </c>
      <c r="BF133" s="69">
        <v>0</v>
      </c>
      <c r="BG133" s="69">
        <v>0</v>
      </c>
      <c r="BH133" s="80">
        <v>0</v>
      </c>
      <c r="BI133" s="80">
        <v>0</v>
      </c>
      <c r="BJ133" s="69">
        <v>0</v>
      </c>
      <c r="BK133" s="69">
        <v>0</v>
      </c>
      <c r="BL133" s="80">
        <v>0</v>
      </c>
      <c r="BM133" s="80">
        <v>0</v>
      </c>
      <c r="BN133" s="69">
        <v>0</v>
      </c>
      <c r="BO133" s="69">
        <v>0</v>
      </c>
      <c r="BP133" s="80">
        <v>0</v>
      </c>
      <c r="BQ133" s="80">
        <v>0</v>
      </c>
      <c r="BR133" s="69">
        <v>0</v>
      </c>
      <c r="BS133" s="69">
        <v>0</v>
      </c>
      <c r="BT133" s="80">
        <v>0</v>
      </c>
      <c r="BU133" s="80">
        <v>0</v>
      </c>
      <c r="BV133" s="69">
        <v>0</v>
      </c>
      <c r="BW133" s="69">
        <v>0</v>
      </c>
      <c r="BX133" s="80">
        <v>0</v>
      </c>
      <c r="BY133" s="80">
        <v>0</v>
      </c>
      <c r="BZ133" s="69">
        <v>0</v>
      </c>
      <c r="CA133" s="69">
        <v>0</v>
      </c>
      <c r="CB133" s="80">
        <v>0</v>
      </c>
      <c r="CC133" s="80">
        <v>-3932</v>
      </c>
      <c r="CD133" s="69">
        <v>0</v>
      </c>
      <c r="CE133" s="69" t="s">
        <v>645</v>
      </c>
      <c r="CF133" s="69" t="s">
        <v>646</v>
      </c>
      <c r="CG133" s="69" t="s">
        <v>514</v>
      </c>
      <c r="CH133" s="69" t="s">
        <v>514</v>
      </c>
      <c r="CI133" s="69" t="s">
        <v>514</v>
      </c>
      <c r="CJ133" s="68" t="s">
        <v>514</v>
      </c>
      <c r="CK133" s="68">
        <v>45917</v>
      </c>
      <c r="CL133" s="185" t="s">
        <v>723</v>
      </c>
      <c r="CM133" s="67" t="s">
        <v>724</v>
      </c>
      <c r="CN133" s="67" t="s">
        <v>168</v>
      </c>
      <c r="CO133" s="68">
        <v>45833</v>
      </c>
      <c r="CP133" s="185" t="s">
        <v>721</v>
      </c>
      <c r="CQ133" s="67" t="s">
        <v>730</v>
      </c>
      <c r="CR133" s="67" t="s">
        <v>759</v>
      </c>
      <c r="CS133" s="69">
        <v>180485.52</v>
      </c>
      <c r="CT133" s="69"/>
      <c r="CU133" s="69"/>
      <c r="CV133" s="69">
        <v>0</v>
      </c>
      <c r="CW133" s="69">
        <v>0</v>
      </c>
      <c r="CX133" s="69">
        <v>0</v>
      </c>
      <c r="CY133" s="69">
        <v>0</v>
      </c>
      <c r="CZ133" s="69">
        <v>0</v>
      </c>
      <c r="DA133" s="69">
        <v>0</v>
      </c>
      <c r="DG133" t="str">
        <f t="shared" si="9"/>
        <v>CO</v>
      </c>
    </row>
    <row r="134" spans="1:111">
      <c r="A134" t="str">
        <f t="shared" si="8"/>
        <v>05CO</v>
      </c>
      <c r="B134" s="67" t="s">
        <v>4</v>
      </c>
      <c r="C134" s="67" t="s">
        <v>364</v>
      </c>
      <c r="D134" s="67" t="s">
        <v>365</v>
      </c>
      <c r="E134" s="68">
        <v>45224</v>
      </c>
      <c r="F134" s="185" t="s">
        <v>727</v>
      </c>
      <c r="G134" s="67" t="s">
        <v>725</v>
      </c>
      <c r="H134" s="69">
        <v>1</v>
      </c>
      <c r="I134" s="69">
        <v>1</v>
      </c>
      <c r="J134" s="69">
        <v>270</v>
      </c>
      <c r="K134" s="69">
        <v>367</v>
      </c>
      <c r="L134" s="69">
        <v>366</v>
      </c>
      <c r="M134" s="69">
        <v>1</v>
      </c>
      <c r="N134" s="69">
        <v>0</v>
      </c>
      <c r="O134" s="69">
        <v>0</v>
      </c>
      <c r="P134" s="69">
        <v>97</v>
      </c>
      <c r="Q134" s="80">
        <v>0</v>
      </c>
      <c r="R134" s="80">
        <v>5555556</v>
      </c>
      <c r="S134" s="80">
        <v>53950</v>
      </c>
      <c r="T134" s="80">
        <v>5501606</v>
      </c>
      <c r="U134" s="80">
        <v>5605113</v>
      </c>
      <c r="V134" s="80">
        <v>5565155</v>
      </c>
      <c r="W134" s="80">
        <v>0</v>
      </c>
      <c r="X134" s="80">
        <v>0</v>
      </c>
      <c r="Y134" s="80">
        <v>0</v>
      </c>
      <c r="Z134" s="80">
        <v>5565155</v>
      </c>
      <c r="AA134" s="80">
        <v>5565155</v>
      </c>
      <c r="AB134" s="80">
        <v>0</v>
      </c>
      <c r="AC134" s="69">
        <v>49558</v>
      </c>
      <c r="AD134" s="69">
        <v>26</v>
      </c>
      <c r="AE134" s="69">
        <v>0</v>
      </c>
      <c r="AF134" s="80">
        <v>0</v>
      </c>
      <c r="AG134" s="80">
        <v>0</v>
      </c>
      <c r="AH134" s="69">
        <v>0</v>
      </c>
      <c r="AI134" s="69">
        <v>0</v>
      </c>
      <c r="AJ134" s="80">
        <v>0</v>
      </c>
      <c r="AK134" s="80">
        <v>0</v>
      </c>
      <c r="AL134" s="69">
        <v>0</v>
      </c>
      <c r="AM134" s="69">
        <v>0</v>
      </c>
      <c r="AN134" s="80">
        <v>0</v>
      </c>
      <c r="AO134" s="80">
        <v>0</v>
      </c>
      <c r="AP134" s="69">
        <v>0</v>
      </c>
      <c r="AQ134" s="69">
        <v>0</v>
      </c>
      <c r="AR134" s="80">
        <v>0</v>
      </c>
      <c r="AS134" s="80">
        <v>0</v>
      </c>
      <c r="AT134" s="69">
        <v>0</v>
      </c>
      <c r="AU134" s="69">
        <v>0</v>
      </c>
      <c r="AV134" s="80">
        <v>0</v>
      </c>
      <c r="AW134" s="80">
        <v>0</v>
      </c>
      <c r="AX134" s="69">
        <v>0</v>
      </c>
      <c r="AY134" s="69">
        <v>22</v>
      </c>
      <c r="AZ134" s="80">
        <v>0</v>
      </c>
      <c r="BA134" s="80">
        <v>49558</v>
      </c>
      <c r="BB134" s="69">
        <v>0</v>
      </c>
      <c r="BC134" s="69">
        <v>0</v>
      </c>
      <c r="BD134" s="80">
        <v>0</v>
      </c>
      <c r="BE134" s="80">
        <v>0</v>
      </c>
      <c r="BF134" s="69">
        <v>0</v>
      </c>
      <c r="BG134" s="69">
        <v>0</v>
      </c>
      <c r="BH134" s="80">
        <v>0</v>
      </c>
      <c r="BI134" s="80">
        <v>0</v>
      </c>
      <c r="BJ134" s="69">
        <v>0</v>
      </c>
      <c r="BK134" s="69">
        <v>0</v>
      </c>
      <c r="BL134" s="80">
        <v>0</v>
      </c>
      <c r="BM134" s="80">
        <v>0</v>
      </c>
      <c r="BN134" s="69">
        <v>0</v>
      </c>
      <c r="BO134" s="69">
        <v>0</v>
      </c>
      <c r="BP134" s="80">
        <v>0</v>
      </c>
      <c r="BQ134" s="80">
        <v>0</v>
      </c>
      <c r="BR134" s="69">
        <v>0</v>
      </c>
      <c r="BS134" s="69">
        <v>0</v>
      </c>
      <c r="BT134" s="80">
        <v>0</v>
      </c>
      <c r="BU134" s="80">
        <v>0</v>
      </c>
      <c r="BV134" s="69">
        <v>0</v>
      </c>
      <c r="BW134" s="69">
        <v>0</v>
      </c>
      <c r="BX134" s="80">
        <v>0</v>
      </c>
      <c r="BY134" s="80">
        <v>0</v>
      </c>
      <c r="BZ134" s="69">
        <v>0</v>
      </c>
      <c r="CA134" s="69">
        <v>22</v>
      </c>
      <c r="CB134" s="80">
        <v>0</v>
      </c>
      <c r="CC134" s="80">
        <v>49558</v>
      </c>
      <c r="CD134" s="69">
        <v>0</v>
      </c>
      <c r="CE134" s="69" t="s">
        <v>564</v>
      </c>
      <c r="CF134" s="69" t="s">
        <v>565</v>
      </c>
      <c r="CG134" s="69" t="s">
        <v>514</v>
      </c>
      <c r="CH134" s="69" t="s">
        <v>514</v>
      </c>
      <c r="CI134" s="69" t="s">
        <v>514</v>
      </c>
      <c r="CJ134" s="68" t="s">
        <v>514</v>
      </c>
      <c r="CK134" s="68">
        <v>45839</v>
      </c>
      <c r="CL134" s="185" t="s">
        <v>723</v>
      </c>
      <c r="CM134" s="67" t="s">
        <v>724</v>
      </c>
      <c r="CN134" s="67" t="s">
        <v>168</v>
      </c>
      <c r="CO134" s="68">
        <v>45782</v>
      </c>
      <c r="CP134" s="185" t="s">
        <v>721</v>
      </c>
      <c r="CQ134" s="67" t="s">
        <v>730</v>
      </c>
      <c r="CR134" s="67" t="s">
        <v>759</v>
      </c>
      <c r="CS134" s="69">
        <v>5529999.8799999999</v>
      </c>
      <c r="CT134" s="69"/>
      <c r="CU134" s="69"/>
      <c r="CV134" s="69">
        <v>0</v>
      </c>
      <c r="CW134" s="69">
        <v>49</v>
      </c>
      <c r="CX134" s="69">
        <v>0</v>
      </c>
      <c r="CY134" s="69">
        <v>0</v>
      </c>
      <c r="CZ134" s="69">
        <v>0</v>
      </c>
      <c r="DA134" s="69">
        <v>0</v>
      </c>
      <c r="DG134" t="str">
        <f t="shared" si="9"/>
        <v>CO</v>
      </c>
    </row>
    <row r="135" spans="1:111">
      <c r="A135" t="str">
        <f t="shared" si="8"/>
        <v>05DO</v>
      </c>
      <c r="B135" s="67" t="s">
        <v>4</v>
      </c>
      <c r="C135" s="67" t="s">
        <v>475</v>
      </c>
      <c r="D135" s="67" t="s">
        <v>476</v>
      </c>
      <c r="E135" s="68">
        <v>45328</v>
      </c>
      <c r="F135" s="185" t="s">
        <v>729</v>
      </c>
      <c r="G135" s="67" t="s">
        <v>725</v>
      </c>
      <c r="H135" s="69">
        <v>1</v>
      </c>
      <c r="I135" s="69">
        <v>0</v>
      </c>
      <c r="J135" s="69">
        <v>127</v>
      </c>
      <c r="K135" s="69">
        <v>172</v>
      </c>
      <c r="L135" s="69">
        <v>172</v>
      </c>
      <c r="M135" s="69">
        <v>0</v>
      </c>
      <c r="N135" s="69">
        <v>0</v>
      </c>
      <c r="O135" s="69">
        <v>0</v>
      </c>
      <c r="P135" s="69">
        <v>43</v>
      </c>
      <c r="Q135" s="80">
        <v>2</v>
      </c>
      <c r="R135" s="80">
        <v>1104118</v>
      </c>
      <c r="S135" s="80">
        <v>42000</v>
      </c>
      <c r="T135" s="80">
        <v>1062118</v>
      </c>
      <c r="U135" s="80">
        <v>1104118</v>
      </c>
      <c r="V135" s="80">
        <v>1062935</v>
      </c>
      <c r="W135" s="80">
        <v>0</v>
      </c>
      <c r="X135" s="80">
        <v>0</v>
      </c>
      <c r="Y135" s="80">
        <v>0</v>
      </c>
      <c r="Z135" s="80">
        <v>1062935</v>
      </c>
      <c r="AA135" s="80">
        <v>1062929</v>
      </c>
      <c r="AB135" s="80">
        <v>-6</v>
      </c>
      <c r="AC135" s="69">
        <v>0</v>
      </c>
      <c r="AD135" s="69">
        <v>25</v>
      </c>
      <c r="AE135" s="69">
        <v>0</v>
      </c>
      <c r="AF135" s="80">
        <v>0</v>
      </c>
      <c r="AG135" s="80">
        <v>3237</v>
      </c>
      <c r="AH135" s="69">
        <v>0</v>
      </c>
      <c r="AI135" s="69">
        <v>0</v>
      </c>
      <c r="AJ135" s="80">
        <v>0</v>
      </c>
      <c r="AK135" s="80">
        <v>0</v>
      </c>
      <c r="AL135" s="69">
        <v>0</v>
      </c>
      <c r="AM135" s="69">
        <v>0</v>
      </c>
      <c r="AN135" s="80">
        <v>0</v>
      </c>
      <c r="AO135" s="80">
        <v>0</v>
      </c>
      <c r="AP135" s="69">
        <v>0</v>
      </c>
      <c r="AQ135" s="69">
        <v>0</v>
      </c>
      <c r="AR135" s="80">
        <v>0</v>
      </c>
      <c r="AS135" s="80">
        <v>0</v>
      </c>
      <c r="AT135" s="69">
        <v>0</v>
      </c>
      <c r="AU135" s="69">
        <v>0</v>
      </c>
      <c r="AV135" s="80">
        <v>0</v>
      </c>
      <c r="AW135" s="80">
        <v>0</v>
      </c>
      <c r="AX135" s="69">
        <v>0</v>
      </c>
      <c r="AY135" s="69">
        <v>0</v>
      </c>
      <c r="AZ135" s="80">
        <v>0</v>
      </c>
      <c r="BA135" s="80">
        <v>0</v>
      </c>
      <c r="BB135" s="69">
        <v>0</v>
      </c>
      <c r="BC135" s="69">
        <v>0</v>
      </c>
      <c r="BD135" s="80">
        <v>0</v>
      </c>
      <c r="BE135" s="80">
        <v>0</v>
      </c>
      <c r="BF135" s="69">
        <v>0</v>
      </c>
      <c r="BG135" s="69">
        <v>0</v>
      </c>
      <c r="BH135" s="80">
        <v>0</v>
      </c>
      <c r="BI135" s="80">
        <v>0</v>
      </c>
      <c r="BJ135" s="69">
        <v>0</v>
      </c>
      <c r="BK135" s="69">
        <v>0</v>
      </c>
      <c r="BL135" s="80">
        <v>0</v>
      </c>
      <c r="BM135" s="80">
        <v>0</v>
      </c>
      <c r="BN135" s="69">
        <v>0</v>
      </c>
      <c r="BO135" s="69">
        <v>0</v>
      </c>
      <c r="BP135" s="80">
        <v>0</v>
      </c>
      <c r="BQ135" s="80">
        <v>0</v>
      </c>
      <c r="BR135" s="69">
        <v>0</v>
      </c>
      <c r="BS135" s="69">
        <v>0</v>
      </c>
      <c r="BT135" s="80">
        <v>0</v>
      </c>
      <c r="BU135" s="80">
        <v>0</v>
      </c>
      <c r="BV135" s="69">
        <v>0</v>
      </c>
      <c r="BW135" s="69">
        <v>0</v>
      </c>
      <c r="BX135" s="80">
        <v>0</v>
      </c>
      <c r="BY135" s="80">
        <v>0</v>
      </c>
      <c r="BZ135" s="69">
        <v>0</v>
      </c>
      <c r="CA135" s="69">
        <v>0</v>
      </c>
      <c r="CB135" s="80">
        <v>0</v>
      </c>
      <c r="CC135" s="80">
        <v>3237</v>
      </c>
      <c r="CD135" s="69">
        <v>0</v>
      </c>
      <c r="CE135" s="69" t="s">
        <v>643</v>
      </c>
      <c r="CF135" s="69" t="s">
        <v>644</v>
      </c>
      <c r="CG135" s="69" t="s">
        <v>514</v>
      </c>
      <c r="CH135" s="69" t="s">
        <v>514</v>
      </c>
      <c r="CI135" s="69" t="s">
        <v>514</v>
      </c>
      <c r="CJ135" s="68" t="s">
        <v>514</v>
      </c>
      <c r="CK135" s="68">
        <v>45877</v>
      </c>
      <c r="CL135" s="185" t="s">
        <v>723</v>
      </c>
      <c r="CM135" s="67" t="s">
        <v>724</v>
      </c>
      <c r="CN135" s="67" t="s">
        <v>168</v>
      </c>
      <c r="CO135" s="68">
        <v>45715</v>
      </c>
      <c r="CP135" s="185" t="s">
        <v>729</v>
      </c>
      <c r="CQ135" s="67" t="s">
        <v>730</v>
      </c>
      <c r="CR135" s="67" t="s">
        <v>763</v>
      </c>
      <c r="CS135" s="69">
        <v>1174163.5</v>
      </c>
      <c r="CT135" s="69"/>
      <c r="CU135" s="69"/>
      <c r="CV135" s="69">
        <v>0</v>
      </c>
      <c r="CW135" s="69">
        <v>18</v>
      </c>
      <c r="CX135" s="69">
        <v>0</v>
      </c>
      <c r="CY135" s="69">
        <v>0</v>
      </c>
      <c r="CZ135" s="69">
        <v>0</v>
      </c>
      <c r="DA135" s="69">
        <v>0</v>
      </c>
      <c r="DG135" t="str">
        <f t="shared" si="9"/>
        <v>DO</v>
      </c>
    </row>
    <row r="136" spans="1:111">
      <c r="A136" t="str">
        <f t="shared" si="8"/>
        <v>05DO</v>
      </c>
      <c r="B136" s="67" t="s">
        <v>4</v>
      </c>
      <c r="C136" s="67" t="s">
        <v>310</v>
      </c>
      <c r="D136" s="67" t="s">
        <v>311</v>
      </c>
      <c r="E136" s="68">
        <v>45384</v>
      </c>
      <c r="F136" s="185" t="s">
        <v>721</v>
      </c>
      <c r="G136" s="67" t="s">
        <v>725</v>
      </c>
      <c r="H136" s="69">
        <v>2</v>
      </c>
      <c r="I136" s="69">
        <v>1</v>
      </c>
      <c r="J136" s="69">
        <v>150</v>
      </c>
      <c r="K136" s="69">
        <v>239</v>
      </c>
      <c r="L136" s="69">
        <v>238</v>
      </c>
      <c r="M136" s="69">
        <v>1</v>
      </c>
      <c r="N136" s="69">
        <v>0</v>
      </c>
      <c r="O136" s="69">
        <v>0</v>
      </c>
      <c r="P136" s="69">
        <v>72</v>
      </c>
      <c r="Q136" s="80">
        <v>17</v>
      </c>
      <c r="R136" s="80">
        <v>1504656</v>
      </c>
      <c r="S136" s="80">
        <v>50000</v>
      </c>
      <c r="T136" s="80">
        <v>1454656</v>
      </c>
      <c r="U136" s="80">
        <v>1506430</v>
      </c>
      <c r="V136" s="80">
        <v>1447570</v>
      </c>
      <c r="W136" s="80">
        <v>0</v>
      </c>
      <c r="X136" s="80">
        <v>0</v>
      </c>
      <c r="Y136" s="80">
        <v>0</v>
      </c>
      <c r="Z136" s="80">
        <v>1447570</v>
      </c>
      <c r="AA136" s="80">
        <v>1445324</v>
      </c>
      <c r="AB136" s="80">
        <v>-472</v>
      </c>
      <c r="AC136" s="69">
        <v>1774</v>
      </c>
      <c r="AD136" s="69">
        <v>46</v>
      </c>
      <c r="AE136" s="69">
        <v>0</v>
      </c>
      <c r="AF136" s="80">
        <v>17</v>
      </c>
      <c r="AG136" s="80">
        <v>0</v>
      </c>
      <c r="AH136" s="69">
        <v>0</v>
      </c>
      <c r="AI136" s="69">
        <v>0</v>
      </c>
      <c r="AJ136" s="80">
        <v>0</v>
      </c>
      <c r="AK136" s="80">
        <v>0</v>
      </c>
      <c r="AL136" s="69">
        <v>0</v>
      </c>
      <c r="AM136" s="69">
        <v>0</v>
      </c>
      <c r="AN136" s="80">
        <v>0</v>
      </c>
      <c r="AO136" s="80">
        <v>0</v>
      </c>
      <c r="AP136" s="69">
        <v>0</v>
      </c>
      <c r="AQ136" s="69">
        <v>0</v>
      </c>
      <c r="AR136" s="80">
        <v>0</v>
      </c>
      <c r="AS136" s="80">
        <v>0</v>
      </c>
      <c r="AT136" s="69">
        <v>0</v>
      </c>
      <c r="AU136" s="69">
        <v>0</v>
      </c>
      <c r="AV136" s="80">
        <v>0</v>
      </c>
      <c r="AW136" s="80">
        <v>0</v>
      </c>
      <c r="AX136" s="69">
        <v>0</v>
      </c>
      <c r="AY136" s="69">
        <v>0</v>
      </c>
      <c r="AZ136" s="80">
        <v>0</v>
      </c>
      <c r="BA136" s="80">
        <v>0</v>
      </c>
      <c r="BB136" s="69">
        <v>0</v>
      </c>
      <c r="BC136" s="69">
        <v>0</v>
      </c>
      <c r="BD136" s="80">
        <v>0</v>
      </c>
      <c r="BE136" s="80">
        <v>0</v>
      </c>
      <c r="BF136" s="69">
        <v>0</v>
      </c>
      <c r="BG136" s="69">
        <v>0</v>
      </c>
      <c r="BH136" s="80">
        <v>0</v>
      </c>
      <c r="BI136" s="80">
        <v>0</v>
      </c>
      <c r="BJ136" s="69">
        <v>0</v>
      </c>
      <c r="BK136" s="69">
        <v>0</v>
      </c>
      <c r="BL136" s="80">
        <v>0</v>
      </c>
      <c r="BM136" s="80">
        <v>0</v>
      </c>
      <c r="BN136" s="69">
        <v>0</v>
      </c>
      <c r="BO136" s="69">
        <v>0</v>
      </c>
      <c r="BP136" s="80">
        <v>0</v>
      </c>
      <c r="BQ136" s="80">
        <v>0</v>
      </c>
      <c r="BR136" s="69">
        <v>0</v>
      </c>
      <c r="BS136" s="69">
        <v>0</v>
      </c>
      <c r="BT136" s="80">
        <v>0</v>
      </c>
      <c r="BU136" s="80">
        <v>0</v>
      </c>
      <c r="BV136" s="69">
        <v>0</v>
      </c>
      <c r="BW136" s="69">
        <v>0</v>
      </c>
      <c r="BX136" s="80">
        <v>0</v>
      </c>
      <c r="BY136" s="80">
        <v>0</v>
      </c>
      <c r="BZ136" s="69">
        <v>0</v>
      </c>
      <c r="CA136" s="69">
        <v>0</v>
      </c>
      <c r="CB136" s="80">
        <v>17</v>
      </c>
      <c r="CC136" s="80">
        <v>0</v>
      </c>
      <c r="CD136" s="69">
        <v>0</v>
      </c>
      <c r="CE136" s="69" t="s">
        <v>616</v>
      </c>
      <c r="CF136" s="69" t="s">
        <v>617</v>
      </c>
      <c r="CG136" s="69" t="s">
        <v>514</v>
      </c>
      <c r="CH136" s="69" t="s">
        <v>514</v>
      </c>
      <c r="CI136" s="69" t="s">
        <v>514</v>
      </c>
      <c r="CJ136" s="68" t="s">
        <v>514</v>
      </c>
      <c r="CK136" s="68">
        <v>45848</v>
      </c>
      <c r="CL136" s="185" t="s">
        <v>723</v>
      </c>
      <c r="CM136" s="67" t="s">
        <v>724</v>
      </c>
      <c r="CN136" s="67" t="s">
        <v>168</v>
      </c>
      <c r="CO136" s="68">
        <v>45798</v>
      </c>
      <c r="CP136" s="185" t="s">
        <v>721</v>
      </c>
      <c r="CQ136" s="67" t="s">
        <v>730</v>
      </c>
      <c r="CR136" s="67" t="s">
        <v>762</v>
      </c>
      <c r="CS136" s="69">
        <v>1590260.07</v>
      </c>
      <c r="CT136" s="69"/>
      <c r="CU136" s="69"/>
      <c r="CV136" s="69">
        <v>17</v>
      </c>
      <c r="CW136" s="69">
        <v>26</v>
      </c>
      <c r="CX136" s="69">
        <v>0</v>
      </c>
      <c r="CY136" s="69">
        <v>0</v>
      </c>
      <c r="CZ136" s="69">
        <v>0</v>
      </c>
      <c r="DA136" s="69">
        <v>0</v>
      </c>
      <c r="DG136" t="str">
        <f t="shared" si="9"/>
        <v>DO</v>
      </c>
    </row>
    <row r="137" spans="1:111">
      <c r="A137" t="str">
        <f t="shared" si="8"/>
        <v>05DO</v>
      </c>
      <c r="B137" s="67" t="s">
        <v>4</v>
      </c>
      <c r="C137" s="67" t="s">
        <v>312</v>
      </c>
      <c r="D137" s="67" t="s">
        <v>313</v>
      </c>
      <c r="E137" s="68">
        <v>45356</v>
      </c>
      <c r="F137" s="185" t="s">
        <v>729</v>
      </c>
      <c r="G137" s="67" t="s">
        <v>725</v>
      </c>
      <c r="H137" s="69">
        <v>3</v>
      </c>
      <c r="I137" s="69">
        <v>5</v>
      </c>
      <c r="J137" s="69">
        <v>250</v>
      </c>
      <c r="K137" s="69">
        <v>400</v>
      </c>
      <c r="L137" s="69">
        <v>400</v>
      </c>
      <c r="M137" s="69">
        <v>0</v>
      </c>
      <c r="N137" s="69">
        <v>0</v>
      </c>
      <c r="O137" s="69">
        <v>0</v>
      </c>
      <c r="P137" s="69">
        <v>130</v>
      </c>
      <c r="Q137" s="80">
        <v>20</v>
      </c>
      <c r="R137" s="80">
        <v>5562121</v>
      </c>
      <c r="S137" s="80">
        <v>50000</v>
      </c>
      <c r="T137" s="80">
        <v>5512121</v>
      </c>
      <c r="U137" s="80">
        <v>5724310</v>
      </c>
      <c r="V137" s="80">
        <v>5880473</v>
      </c>
      <c r="W137" s="80">
        <v>0</v>
      </c>
      <c r="X137" s="80">
        <v>0</v>
      </c>
      <c r="Y137" s="80">
        <v>0</v>
      </c>
      <c r="Z137" s="80">
        <v>5880473</v>
      </c>
      <c r="AA137" s="80">
        <v>5842942</v>
      </c>
      <c r="AB137" s="80">
        <v>-14889</v>
      </c>
      <c r="AC137" s="69">
        <v>162189</v>
      </c>
      <c r="AD137" s="69">
        <v>89</v>
      </c>
      <c r="AE137" s="69">
        <v>0</v>
      </c>
      <c r="AF137" s="80">
        <v>0</v>
      </c>
      <c r="AG137" s="80">
        <v>0</v>
      </c>
      <c r="AH137" s="69">
        <v>0</v>
      </c>
      <c r="AI137" s="69">
        <v>0</v>
      </c>
      <c r="AJ137" s="80">
        <v>0</v>
      </c>
      <c r="AK137" s="80">
        <v>14866</v>
      </c>
      <c r="AL137" s="69">
        <v>12674</v>
      </c>
      <c r="AM137" s="69">
        <v>0</v>
      </c>
      <c r="AN137" s="80">
        <v>0</v>
      </c>
      <c r="AO137" s="80">
        <v>0</v>
      </c>
      <c r="AP137" s="69">
        <v>0</v>
      </c>
      <c r="AQ137" s="69">
        <v>0</v>
      </c>
      <c r="AR137" s="80">
        <v>0</v>
      </c>
      <c r="AS137" s="80">
        <v>0</v>
      </c>
      <c r="AT137" s="69">
        <v>0</v>
      </c>
      <c r="AU137" s="69">
        <v>0</v>
      </c>
      <c r="AV137" s="80">
        <v>0</v>
      </c>
      <c r="AW137" s="80">
        <v>0</v>
      </c>
      <c r="AX137" s="69">
        <v>0</v>
      </c>
      <c r="AY137" s="69">
        <v>0</v>
      </c>
      <c r="AZ137" s="80">
        <v>0</v>
      </c>
      <c r="BA137" s="80">
        <v>0</v>
      </c>
      <c r="BB137" s="69">
        <v>0</v>
      </c>
      <c r="BC137" s="69">
        <v>0</v>
      </c>
      <c r="BD137" s="80">
        <v>0</v>
      </c>
      <c r="BE137" s="80">
        <v>0</v>
      </c>
      <c r="BF137" s="69">
        <v>0</v>
      </c>
      <c r="BG137" s="69">
        <v>0</v>
      </c>
      <c r="BH137" s="80">
        <v>0</v>
      </c>
      <c r="BI137" s="80">
        <v>0</v>
      </c>
      <c r="BJ137" s="69">
        <v>0</v>
      </c>
      <c r="BK137" s="69">
        <v>0</v>
      </c>
      <c r="BL137" s="80">
        <v>0</v>
      </c>
      <c r="BM137" s="80">
        <v>0</v>
      </c>
      <c r="BN137" s="69">
        <v>0</v>
      </c>
      <c r="BO137" s="69">
        <v>0</v>
      </c>
      <c r="BP137" s="80">
        <v>0</v>
      </c>
      <c r="BQ137" s="80">
        <v>0</v>
      </c>
      <c r="BR137" s="69">
        <v>0</v>
      </c>
      <c r="BS137" s="69">
        <v>0</v>
      </c>
      <c r="BT137" s="80">
        <v>0</v>
      </c>
      <c r="BU137" s="80">
        <v>0</v>
      </c>
      <c r="BV137" s="69">
        <v>0</v>
      </c>
      <c r="BW137" s="69">
        <v>0</v>
      </c>
      <c r="BX137" s="80">
        <v>0</v>
      </c>
      <c r="BY137" s="80">
        <v>0</v>
      </c>
      <c r="BZ137" s="69">
        <v>0</v>
      </c>
      <c r="CA137" s="69">
        <v>0</v>
      </c>
      <c r="CB137" s="80">
        <v>0</v>
      </c>
      <c r="CC137" s="80">
        <v>14866</v>
      </c>
      <c r="CD137" s="69">
        <v>12674</v>
      </c>
      <c r="CE137" s="69" t="s">
        <v>532</v>
      </c>
      <c r="CF137" s="69" t="s">
        <v>533</v>
      </c>
      <c r="CG137" s="69" t="s">
        <v>514</v>
      </c>
      <c r="CH137" s="69" t="s">
        <v>514</v>
      </c>
      <c r="CI137" s="69" t="s">
        <v>514</v>
      </c>
      <c r="CJ137" s="68" t="s">
        <v>514</v>
      </c>
      <c r="CK137" s="68">
        <v>46000</v>
      </c>
      <c r="CL137" s="185" t="s">
        <v>727</v>
      </c>
      <c r="CM137" s="67" t="s">
        <v>724</v>
      </c>
      <c r="CN137" s="67" t="s">
        <v>168</v>
      </c>
      <c r="CO137" s="68">
        <v>45931</v>
      </c>
      <c r="CP137" s="185" t="s">
        <v>727</v>
      </c>
      <c r="CQ137" s="67" t="s">
        <v>724</v>
      </c>
      <c r="CR137" s="67" t="s">
        <v>761</v>
      </c>
      <c r="CS137" s="69">
        <v>6330177.4800000004</v>
      </c>
      <c r="CT137" s="69"/>
      <c r="CU137" s="69"/>
      <c r="CV137" s="69">
        <v>0</v>
      </c>
      <c r="CW137" s="69">
        <v>41</v>
      </c>
      <c r="CX137" s="69">
        <v>0</v>
      </c>
      <c r="CY137" s="69">
        <v>0</v>
      </c>
      <c r="CZ137" s="69">
        <v>0</v>
      </c>
      <c r="DA137" s="69">
        <v>0</v>
      </c>
      <c r="DG137" t="str">
        <f t="shared" si="9"/>
        <v>DO</v>
      </c>
    </row>
    <row r="138" spans="1:111">
      <c r="A138" t="str">
        <f t="shared" si="8"/>
        <v>05DO</v>
      </c>
      <c r="B138" s="67" t="s">
        <v>4</v>
      </c>
      <c r="C138" s="67" t="s">
        <v>314</v>
      </c>
      <c r="D138" s="67" t="s">
        <v>315</v>
      </c>
      <c r="E138" s="68">
        <v>45384</v>
      </c>
      <c r="F138" s="185" t="s">
        <v>721</v>
      </c>
      <c r="G138" s="67" t="s">
        <v>725</v>
      </c>
      <c r="H138" s="69">
        <v>2</v>
      </c>
      <c r="I138" s="69">
        <v>2</v>
      </c>
      <c r="J138" s="69">
        <v>260</v>
      </c>
      <c r="K138" s="69">
        <v>347</v>
      </c>
      <c r="L138" s="69">
        <v>320</v>
      </c>
      <c r="M138" s="69">
        <v>27</v>
      </c>
      <c r="N138" s="69">
        <v>0</v>
      </c>
      <c r="O138" s="69">
        <v>0</v>
      </c>
      <c r="P138" s="69">
        <v>72</v>
      </c>
      <c r="Q138" s="80">
        <v>15</v>
      </c>
      <c r="R138" s="80">
        <v>4408516</v>
      </c>
      <c r="S138" s="80">
        <v>58000</v>
      </c>
      <c r="T138" s="80">
        <v>4350516</v>
      </c>
      <c r="U138" s="80">
        <v>4442576</v>
      </c>
      <c r="V138" s="80">
        <v>4279968</v>
      </c>
      <c r="W138" s="80">
        <v>0</v>
      </c>
      <c r="X138" s="80">
        <v>0</v>
      </c>
      <c r="Y138" s="80">
        <v>0</v>
      </c>
      <c r="Z138" s="80">
        <v>4279968</v>
      </c>
      <c r="AA138" s="80">
        <v>4272484</v>
      </c>
      <c r="AB138" s="80">
        <v>0</v>
      </c>
      <c r="AC138" s="69">
        <v>34060</v>
      </c>
      <c r="AD138" s="69">
        <v>38</v>
      </c>
      <c r="AE138" s="69">
        <v>0</v>
      </c>
      <c r="AF138" s="80">
        <v>0</v>
      </c>
      <c r="AG138" s="80">
        <v>3850</v>
      </c>
      <c r="AH138" s="69">
        <v>0</v>
      </c>
      <c r="AI138" s="69">
        <v>0</v>
      </c>
      <c r="AJ138" s="80">
        <v>0</v>
      </c>
      <c r="AK138" s="80">
        <v>512</v>
      </c>
      <c r="AL138" s="69">
        <v>0</v>
      </c>
      <c r="AM138" s="69">
        <v>0</v>
      </c>
      <c r="AN138" s="80">
        <v>0</v>
      </c>
      <c r="AO138" s="80">
        <v>0</v>
      </c>
      <c r="AP138" s="69">
        <v>0</v>
      </c>
      <c r="AQ138" s="69">
        <v>0</v>
      </c>
      <c r="AR138" s="80">
        <v>0</v>
      </c>
      <c r="AS138" s="80">
        <v>0</v>
      </c>
      <c r="AT138" s="69">
        <v>0</v>
      </c>
      <c r="AU138" s="69">
        <v>0</v>
      </c>
      <c r="AV138" s="80">
        <v>0</v>
      </c>
      <c r="AW138" s="80">
        <v>0</v>
      </c>
      <c r="AX138" s="69">
        <v>0</v>
      </c>
      <c r="AY138" s="69">
        <v>0</v>
      </c>
      <c r="AZ138" s="80">
        <v>15</v>
      </c>
      <c r="BA138" s="80">
        <v>26576</v>
      </c>
      <c r="BB138" s="69">
        <v>0</v>
      </c>
      <c r="BC138" s="69">
        <v>0</v>
      </c>
      <c r="BD138" s="80">
        <v>0</v>
      </c>
      <c r="BE138" s="80">
        <v>0</v>
      </c>
      <c r="BF138" s="69">
        <v>0</v>
      </c>
      <c r="BG138" s="69">
        <v>0</v>
      </c>
      <c r="BH138" s="80">
        <v>0</v>
      </c>
      <c r="BI138" s="80">
        <v>0</v>
      </c>
      <c r="BJ138" s="69">
        <v>0</v>
      </c>
      <c r="BK138" s="69">
        <v>0</v>
      </c>
      <c r="BL138" s="80">
        <v>0</v>
      </c>
      <c r="BM138" s="80">
        <v>0</v>
      </c>
      <c r="BN138" s="69">
        <v>0</v>
      </c>
      <c r="BO138" s="69">
        <v>0</v>
      </c>
      <c r="BP138" s="80">
        <v>0</v>
      </c>
      <c r="BQ138" s="80">
        <v>0</v>
      </c>
      <c r="BR138" s="69">
        <v>0</v>
      </c>
      <c r="BS138" s="69">
        <v>0</v>
      </c>
      <c r="BT138" s="80">
        <v>0</v>
      </c>
      <c r="BU138" s="80">
        <v>0</v>
      </c>
      <c r="BV138" s="69">
        <v>0</v>
      </c>
      <c r="BW138" s="69">
        <v>0</v>
      </c>
      <c r="BX138" s="80">
        <v>0</v>
      </c>
      <c r="BY138" s="80">
        <v>0</v>
      </c>
      <c r="BZ138" s="69">
        <v>0</v>
      </c>
      <c r="CA138" s="69">
        <v>0</v>
      </c>
      <c r="CB138" s="80">
        <v>15</v>
      </c>
      <c r="CC138" s="80">
        <v>30938</v>
      </c>
      <c r="CD138" s="69">
        <v>0</v>
      </c>
      <c r="CE138" s="69" t="s">
        <v>645</v>
      </c>
      <c r="CF138" s="69" t="s">
        <v>646</v>
      </c>
      <c r="CG138" s="69" t="s">
        <v>514</v>
      </c>
      <c r="CH138" s="69" t="s">
        <v>514</v>
      </c>
      <c r="CI138" s="69" t="s">
        <v>514</v>
      </c>
      <c r="CJ138" s="68" t="s">
        <v>514</v>
      </c>
      <c r="CK138" s="68">
        <v>45848</v>
      </c>
      <c r="CL138" s="185" t="s">
        <v>723</v>
      </c>
      <c r="CM138" s="67" t="s">
        <v>724</v>
      </c>
      <c r="CN138" s="67" t="s">
        <v>168</v>
      </c>
      <c r="CO138" s="68">
        <v>45796</v>
      </c>
      <c r="CP138" s="185" t="s">
        <v>721</v>
      </c>
      <c r="CQ138" s="67" t="s">
        <v>730</v>
      </c>
      <c r="CR138" s="67" t="s">
        <v>759</v>
      </c>
      <c r="CS138" s="69">
        <v>6688704.6500000004</v>
      </c>
      <c r="CT138" s="69"/>
      <c r="CU138" s="69"/>
      <c r="CV138" s="69">
        <v>0</v>
      </c>
      <c r="CW138" s="69">
        <v>34</v>
      </c>
      <c r="CX138" s="69">
        <v>0</v>
      </c>
      <c r="CY138" s="69">
        <v>0</v>
      </c>
      <c r="CZ138" s="69">
        <v>0</v>
      </c>
      <c r="DA138" s="69">
        <v>0</v>
      </c>
      <c r="DG138" t="str">
        <f t="shared" si="9"/>
        <v>DO</v>
      </c>
    </row>
    <row r="139" spans="1:111">
      <c r="A139" t="str">
        <f t="shared" si="8"/>
        <v>05DO</v>
      </c>
      <c r="B139" s="67" t="s">
        <v>4</v>
      </c>
      <c r="C139" s="67" t="s">
        <v>316</v>
      </c>
      <c r="D139" s="67" t="s">
        <v>317</v>
      </c>
      <c r="E139" s="68">
        <v>45566</v>
      </c>
      <c r="F139" s="185" t="s">
        <v>727</v>
      </c>
      <c r="G139" s="67" t="s">
        <v>730</v>
      </c>
      <c r="H139" s="69">
        <v>1</v>
      </c>
      <c r="I139" s="69">
        <v>3</v>
      </c>
      <c r="J139" s="69">
        <v>170</v>
      </c>
      <c r="K139" s="69">
        <v>268</v>
      </c>
      <c r="L139" s="69">
        <v>268</v>
      </c>
      <c r="M139" s="69">
        <v>0</v>
      </c>
      <c r="N139" s="69">
        <v>0</v>
      </c>
      <c r="O139" s="69">
        <v>0</v>
      </c>
      <c r="P139" s="69">
        <v>93</v>
      </c>
      <c r="Q139" s="80">
        <v>5</v>
      </c>
      <c r="R139" s="80">
        <v>7065614</v>
      </c>
      <c r="S139" s="80">
        <v>86000</v>
      </c>
      <c r="T139" s="80">
        <v>6979614</v>
      </c>
      <c r="U139" s="80">
        <v>7183452</v>
      </c>
      <c r="V139" s="80">
        <v>7253477</v>
      </c>
      <c r="W139" s="80">
        <v>0</v>
      </c>
      <c r="X139" s="80">
        <v>0</v>
      </c>
      <c r="Y139" s="80">
        <v>0</v>
      </c>
      <c r="Z139" s="80">
        <v>7253477</v>
      </c>
      <c r="AA139" s="80">
        <v>7256561</v>
      </c>
      <c r="AB139" s="80">
        <v>3084</v>
      </c>
      <c r="AC139" s="69">
        <v>117838</v>
      </c>
      <c r="AD139" s="69">
        <v>75</v>
      </c>
      <c r="AE139" s="69">
        <v>0</v>
      </c>
      <c r="AF139" s="80">
        <v>5</v>
      </c>
      <c r="AG139" s="80">
        <v>62000</v>
      </c>
      <c r="AH139" s="69">
        <v>0</v>
      </c>
      <c r="AI139" s="69">
        <v>0</v>
      </c>
      <c r="AJ139" s="80">
        <v>0</v>
      </c>
      <c r="AK139" s="80">
        <v>47838</v>
      </c>
      <c r="AL139" s="69">
        <v>0</v>
      </c>
      <c r="AM139" s="69">
        <v>0</v>
      </c>
      <c r="AN139" s="80">
        <v>0</v>
      </c>
      <c r="AO139" s="80">
        <v>0</v>
      </c>
      <c r="AP139" s="69">
        <v>0</v>
      </c>
      <c r="AQ139" s="69">
        <v>0</v>
      </c>
      <c r="AR139" s="80">
        <v>0</v>
      </c>
      <c r="AS139" s="80">
        <v>0</v>
      </c>
      <c r="AT139" s="69">
        <v>0</v>
      </c>
      <c r="AU139" s="69">
        <v>0</v>
      </c>
      <c r="AV139" s="80">
        <v>0</v>
      </c>
      <c r="AW139" s="80">
        <v>0</v>
      </c>
      <c r="AX139" s="69">
        <v>0</v>
      </c>
      <c r="AY139" s="69">
        <v>0</v>
      </c>
      <c r="AZ139" s="80">
        <v>0</v>
      </c>
      <c r="BA139" s="80">
        <v>0</v>
      </c>
      <c r="BB139" s="69">
        <v>0</v>
      </c>
      <c r="BC139" s="69">
        <v>0</v>
      </c>
      <c r="BD139" s="80">
        <v>0</v>
      </c>
      <c r="BE139" s="80">
        <v>0</v>
      </c>
      <c r="BF139" s="69">
        <v>0</v>
      </c>
      <c r="BG139" s="69">
        <v>0</v>
      </c>
      <c r="BH139" s="80">
        <v>0</v>
      </c>
      <c r="BI139" s="80">
        <v>0</v>
      </c>
      <c r="BJ139" s="69">
        <v>0</v>
      </c>
      <c r="BK139" s="69">
        <v>0</v>
      </c>
      <c r="BL139" s="80">
        <v>0</v>
      </c>
      <c r="BM139" s="80">
        <v>0</v>
      </c>
      <c r="BN139" s="69">
        <v>0</v>
      </c>
      <c r="BO139" s="69">
        <v>0</v>
      </c>
      <c r="BP139" s="80">
        <v>0</v>
      </c>
      <c r="BQ139" s="80">
        <v>0</v>
      </c>
      <c r="BR139" s="69">
        <v>0</v>
      </c>
      <c r="BS139" s="69">
        <v>0</v>
      </c>
      <c r="BT139" s="80">
        <v>0</v>
      </c>
      <c r="BU139" s="80">
        <v>0</v>
      </c>
      <c r="BV139" s="69">
        <v>0</v>
      </c>
      <c r="BW139" s="69">
        <v>0</v>
      </c>
      <c r="BX139" s="80">
        <v>0</v>
      </c>
      <c r="BY139" s="80">
        <v>0</v>
      </c>
      <c r="BZ139" s="69">
        <v>0</v>
      </c>
      <c r="CA139" s="69">
        <v>0</v>
      </c>
      <c r="CB139" s="80">
        <v>5</v>
      </c>
      <c r="CC139" s="80">
        <v>109838</v>
      </c>
      <c r="CD139" s="69">
        <v>0</v>
      </c>
      <c r="CE139" s="69" t="s">
        <v>647</v>
      </c>
      <c r="CF139" s="69" t="s">
        <v>648</v>
      </c>
      <c r="CG139" s="69" t="s">
        <v>514</v>
      </c>
      <c r="CH139" s="69" t="s">
        <v>514</v>
      </c>
      <c r="CI139" s="69" t="s">
        <v>514</v>
      </c>
      <c r="CJ139" s="68" t="s">
        <v>514</v>
      </c>
      <c r="CK139" s="68">
        <v>46007</v>
      </c>
      <c r="CL139" s="185" t="s">
        <v>727</v>
      </c>
      <c r="CM139" s="67" t="s">
        <v>724</v>
      </c>
      <c r="CN139" s="67" t="s">
        <v>168</v>
      </c>
      <c r="CO139" s="68">
        <v>45953</v>
      </c>
      <c r="CP139" s="185" t="s">
        <v>727</v>
      </c>
      <c r="CQ139" s="67" t="s">
        <v>724</v>
      </c>
      <c r="CR139" s="67" t="s">
        <v>762</v>
      </c>
      <c r="CS139" s="69">
        <v>8985393.3900000006</v>
      </c>
      <c r="CT139" s="69"/>
      <c r="CU139" s="69"/>
      <c r="CV139" s="69">
        <v>5</v>
      </c>
      <c r="CW139" s="69">
        <v>18</v>
      </c>
      <c r="CX139" s="69">
        <v>0</v>
      </c>
      <c r="CY139" s="69">
        <v>0</v>
      </c>
      <c r="CZ139" s="69">
        <v>0</v>
      </c>
      <c r="DA139" s="69">
        <v>0</v>
      </c>
      <c r="DG139" t="str">
        <f t="shared" si="9"/>
        <v>DO</v>
      </c>
    </row>
    <row r="140" spans="1:111">
      <c r="A140" t="str">
        <f t="shared" si="8"/>
        <v>05DO</v>
      </c>
      <c r="B140" s="67" t="s">
        <v>4</v>
      </c>
      <c r="C140" s="67" t="s">
        <v>318</v>
      </c>
      <c r="D140" s="67" t="s">
        <v>319</v>
      </c>
      <c r="E140" s="68">
        <v>45447</v>
      </c>
      <c r="F140" s="185" t="s">
        <v>721</v>
      </c>
      <c r="G140" s="67" t="s">
        <v>725</v>
      </c>
      <c r="H140" s="69">
        <v>1</v>
      </c>
      <c r="I140" s="69">
        <v>1</v>
      </c>
      <c r="J140" s="69">
        <v>160</v>
      </c>
      <c r="K140" s="69">
        <v>259</v>
      </c>
      <c r="L140" s="69">
        <v>257</v>
      </c>
      <c r="M140" s="69">
        <v>2</v>
      </c>
      <c r="N140" s="69">
        <v>0</v>
      </c>
      <c r="O140" s="69">
        <v>0</v>
      </c>
      <c r="P140" s="69">
        <v>78</v>
      </c>
      <c r="Q140" s="80">
        <v>21</v>
      </c>
      <c r="R140" s="80">
        <v>1498164</v>
      </c>
      <c r="S140" s="80">
        <v>50000</v>
      </c>
      <c r="T140" s="80">
        <v>1448164</v>
      </c>
      <c r="U140" s="80">
        <v>1498164</v>
      </c>
      <c r="V140" s="80">
        <v>1468694</v>
      </c>
      <c r="W140" s="80">
        <v>0</v>
      </c>
      <c r="X140" s="80">
        <v>0</v>
      </c>
      <c r="Y140" s="80">
        <v>0</v>
      </c>
      <c r="Z140" s="80">
        <v>1468694</v>
      </c>
      <c r="AA140" s="80">
        <v>1468694</v>
      </c>
      <c r="AB140" s="80">
        <v>0</v>
      </c>
      <c r="AC140" s="69">
        <v>0</v>
      </c>
      <c r="AD140" s="69">
        <v>12</v>
      </c>
      <c r="AE140" s="69">
        <v>0</v>
      </c>
      <c r="AF140" s="80">
        <v>0</v>
      </c>
      <c r="AG140" s="80">
        <v>0</v>
      </c>
      <c r="AH140" s="69">
        <v>0</v>
      </c>
      <c r="AI140" s="69">
        <v>0</v>
      </c>
      <c r="AJ140" s="80">
        <v>0</v>
      </c>
      <c r="AK140" s="80">
        <v>24155</v>
      </c>
      <c r="AL140" s="69">
        <v>0</v>
      </c>
      <c r="AM140" s="69">
        <v>0</v>
      </c>
      <c r="AN140" s="80">
        <v>0</v>
      </c>
      <c r="AO140" s="80">
        <v>0</v>
      </c>
      <c r="AP140" s="69">
        <v>0</v>
      </c>
      <c r="AQ140" s="69">
        <v>0</v>
      </c>
      <c r="AR140" s="80">
        <v>0</v>
      </c>
      <c r="AS140" s="80">
        <v>0</v>
      </c>
      <c r="AT140" s="69">
        <v>0</v>
      </c>
      <c r="AU140" s="69">
        <v>0</v>
      </c>
      <c r="AV140" s="80">
        <v>0</v>
      </c>
      <c r="AW140" s="80">
        <v>0</v>
      </c>
      <c r="AX140" s="69">
        <v>0</v>
      </c>
      <c r="AY140" s="69">
        <v>0</v>
      </c>
      <c r="AZ140" s="80">
        <v>0</v>
      </c>
      <c r="BA140" s="80">
        <v>0</v>
      </c>
      <c r="BB140" s="69">
        <v>0</v>
      </c>
      <c r="BC140" s="69">
        <v>0</v>
      </c>
      <c r="BD140" s="80">
        <v>0</v>
      </c>
      <c r="BE140" s="80">
        <v>0</v>
      </c>
      <c r="BF140" s="69">
        <v>0</v>
      </c>
      <c r="BG140" s="69">
        <v>0</v>
      </c>
      <c r="BH140" s="80">
        <v>0</v>
      </c>
      <c r="BI140" s="80">
        <v>0</v>
      </c>
      <c r="BJ140" s="69">
        <v>0</v>
      </c>
      <c r="BK140" s="69">
        <v>0</v>
      </c>
      <c r="BL140" s="80">
        <v>0</v>
      </c>
      <c r="BM140" s="80">
        <v>0</v>
      </c>
      <c r="BN140" s="69">
        <v>0</v>
      </c>
      <c r="BO140" s="69">
        <v>0</v>
      </c>
      <c r="BP140" s="80">
        <v>0</v>
      </c>
      <c r="BQ140" s="80">
        <v>0</v>
      </c>
      <c r="BR140" s="69">
        <v>0</v>
      </c>
      <c r="BS140" s="69">
        <v>0</v>
      </c>
      <c r="BT140" s="80">
        <v>21</v>
      </c>
      <c r="BU140" s="80">
        <v>0</v>
      </c>
      <c r="BV140" s="69">
        <v>0</v>
      </c>
      <c r="BW140" s="69">
        <v>0</v>
      </c>
      <c r="BX140" s="80">
        <v>0</v>
      </c>
      <c r="BY140" s="80">
        <v>0</v>
      </c>
      <c r="BZ140" s="69">
        <v>0</v>
      </c>
      <c r="CA140" s="69">
        <v>0</v>
      </c>
      <c r="CB140" s="80">
        <v>21</v>
      </c>
      <c r="CC140" s="80">
        <v>24155</v>
      </c>
      <c r="CD140" s="69">
        <v>0</v>
      </c>
      <c r="CE140" s="69" t="s">
        <v>564</v>
      </c>
      <c r="CF140" s="69" t="s">
        <v>565</v>
      </c>
      <c r="CG140" s="69" t="s">
        <v>514</v>
      </c>
      <c r="CH140" s="69" t="s">
        <v>514</v>
      </c>
      <c r="CI140" s="69" t="s">
        <v>514</v>
      </c>
      <c r="CJ140" s="68" t="s">
        <v>514</v>
      </c>
      <c r="CK140" s="68">
        <v>45890</v>
      </c>
      <c r="CL140" s="185" t="s">
        <v>723</v>
      </c>
      <c r="CM140" s="67" t="s">
        <v>724</v>
      </c>
      <c r="CN140" s="67" t="s">
        <v>168</v>
      </c>
      <c r="CO140" s="68">
        <v>45849</v>
      </c>
      <c r="CP140" s="185" t="s">
        <v>723</v>
      </c>
      <c r="CQ140" s="67" t="s">
        <v>724</v>
      </c>
      <c r="CR140" s="67" t="s">
        <v>759</v>
      </c>
      <c r="CS140" s="69">
        <v>1507974.75</v>
      </c>
      <c r="CT140" s="69"/>
      <c r="CU140" s="69"/>
      <c r="CV140" s="69">
        <v>0</v>
      </c>
      <c r="CW140" s="69">
        <v>66</v>
      </c>
      <c r="CX140" s="69">
        <v>0</v>
      </c>
      <c r="CY140" s="69">
        <v>0</v>
      </c>
      <c r="CZ140" s="69">
        <v>0</v>
      </c>
      <c r="DA140" s="69">
        <v>0</v>
      </c>
      <c r="DG140" t="str">
        <f t="shared" si="9"/>
        <v>DO</v>
      </c>
    </row>
    <row r="141" spans="1:111">
      <c r="A141" t="str">
        <f t="shared" si="8"/>
        <v>05DO</v>
      </c>
      <c r="B141" s="67" t="s">
        <v>4</v>
      </c>
      <c r="C141" s="67" t="s">
        <v>320</v>
      </c>
      <c r="D141" s="67" t="s">
        <v>321</v>
      </c>
      <c r="E141" s="68">
        <v>45202</v>
      </c>
      <c r="F141" s="185" t="s">
        <v>727</v>
      </c>
      <c r="G141" s="67" t="s">
        <v>725</v>
      </c>
      <c r="H141" s="69">
        <v>3</v>
      </c>
      <c r="I141" s="69">
        <v>3</v>
      </c>
      <c r="J141" s="69">
        <v>270</v>
      </c>
      <c r="K141" s="69">
        <v>366</v>
      </c>
      <c r="L141" s="69">
        <v>366</v>
      </c>
      <c r="M141" s="69">
        <v>0</v>
      </c>
      <c r="N141" s="69">
        <v>0</v>
      </c>
      <c r="O141" s="69">
        <v>0</v>
      </c>
      <c r="P141" s="69">
        <v>96</v>
      </c>
      <c r="Q141" s="80">
        <v>0</v>
      </c>
      <c r="R141" s="80">
        <v>6964127</v>
      </c>
      <c r="S141" s="80">
        <v>72500</v>
      </c>
      <c r="T141" s="80">
        <v>6891627</v>
      </c>
      <c r="U141" s="80">
        <v>7171619</v>
      </c>
      <c r="V141" s="80">
        <v>7043664</v>
      </c>
      <c r="W141" s="80">
        <v>0</v>
      </c>
      <c r="X141" s="80">
        <v>0</v>
      </c>
      <c r="Y141" s="80">
        <v>0</v>
      </c>
      <c r="Z141" s="80">
        <v>7043664</v>
      </c>
      <c r="AA141" s="80">
        <v>6984590</v>
      </c>
      <c r="AB141" s="80">
        <v>-45651</v>
      </c>
      <c r="AC141" s="69">
        <v>207492</v>
      </c>
      <c r="AD141" s="69">
        <v>59</v>
      </c>
      <c r="AE141" s="69">
        <v>0</v>
      </c>
      <c r="AF141" s="80">
        <v>0</v>
      </c>
      <c r="AG141" s="80">
        <v>167324</v>
      </c>
      <c r="AH141" s="69">
        <v>0</v>
      </c>
      <c r="AI141" s="69">
        <v>0</v>
      </c>
      <c r="AJ141" s="80">
        <v>0</v>
      </c>
      <c r="AK141" s="80">
        <v>41679</v>
      </c>
      <c r="AL141" s="69">
        <v>0</v>
      </c>
      <c r="AM141" s="69">
        <v>0</v>
      </c>
      <c r="AN141" s="80">
        <v>0</v>
      </c>
      <c r="AO141" s="80">
        <v>0</v>
      </c>
      <c r="AP141" s="69">
        <v>0</v>
      </c>
      <c r="AQ141" s="69">
        <v>0</v>
      </c>
      <c r="AR141" s="80">
        <v>0</v>
      </c>
      <c r="AS141" s="80">
        <v>0</v>
      </c>
      <c r="AT141" s="69">
        <v>0</v>
      </c>
      <c r="AU141" s="69">
        <v>0</v>
      </c>
      <c r="AV141" s="80">
        <v>0</v>
      </c>
      <c r="AW141" s="80">
        <v>0</v>
      </c>
      <c r="AX141" s="69">
        <v>0</v>
      </c>
      <c r="AY141" s="69">
        <v>0</v>
      </c>
      <c r="AZ141" s="80">
        <v>0</v>
      </c>
      <c r="BA141" s="80">
        <v>0</v>
      </c>
      <c r="BB141" s="69">
        <v>0</v>
      </c>
      <c r="BC141" s="69">
        <v>0</v>
      </c>
      <c r="BD141" s="80">
        <v>0</v>
      </c>
      <c r="BE141" s="80">
        <v>47080</v>
      </c>
      <c r="BF141" s="69">
        <v>0</v>
      </c>
      <c r="BG141" s="69">
        <v>0</v>
      </c>
      <c r="BH141" s="80">
        <v>0</v>
      </c>
      <c r="BI141" s="80">
        <v>0</v>
      </c>
      <c r="BJ141" s="69">
        <v>0</v>
      </c>
      <c r="BK141" s="69">
        <v>0</v>
      </c>
      <c r="BL141" s="80">
        <v>0</v>
      </c>
      <c r="BM141" s="80">
        <v>0</v>
      </c>
      <c r="BN141" s="69">
        <v>0</v>
      </c>
      <c r="BO141" s="69">
        <v>0</v>
      </c>
      <c r="BP141" s="80">
        <v>0</v>
      </c>
      <c r="BQ141" s="80">
        <v>0</v>
      </c>
      <c r="BR141" s="69">
        <v>0</v>
      </c>
      <c r="BS141" s="69">
        <v>0</v>
      </c>
      <c r="BT141" s="80">
        <v>0</v>
      </c>
      <c r="BU141" s="80">
        <v>0</v>
      </c>
      <c r="BV141" s="69">
        <v>0</v>
      </c>
      <c r="BW141" s="69">
        <v>0</v>
      </c>
      <c r="BX141" s="80">
        <v>0</v>
      </c>
      <c r="BY141" s="80">
        <v>0</v>
      </c>
      <c r="BZ141" s="69">
        <v>0</v>
      </c>
      <c r="CA141" s="69">
        <v>0</v>
      </c>
      <c r="CB141" s="80">
        <v>0</v>
      </c>
      <c r="CC141" s="80">
        <v>256083</v>
      </c>
      <c r="CD141" s="69">
        <v>0</v>
      </c>
      <c r="CE141" s="69" t="s">
        <v>539</v>
      </c>
      <c r="CF141" s="69" t="s">
        <v>540</v>
      </c>
      <c r="CG141" s="69" t="s">
        <v>514</v>
      </c>
      <c r="CH141" s="69" t="s">
        <v>514</v>
      </c>
      <c r="CI141" s="69" t="s">
        <v>514</v>
      </c>
      <c r="CJ141" s="68" t="s">
        <v>514</v>
      </c>
      <c r="CK141" s="68">
        <v>45902</v>
      </c>
      <c r="CL141" s="185" t="s">
        <v>723</v>
      </c>
      <c r="CM141" s="67" t="s">
        <v>724</v>
      </c>
      <c r="CN141" s="67" t="s">
        <v>168</v>
      </c>
      <c r="CO141" s="68">
        <v>45727</v>
      </c>
      <c r="CP141" s="185" t="s">
        <v>729</v>
      </c>
      <c r="CQ141" s="67" t="s">
        <v>730</v>
      </c>
      <c r="CR141" s="67" t="s">
        <v>762</v>
      </c>
      <c r="CS141" s="69">
        <v>9627438.5899999999</v>
      </c>
      <c r="CT141" s="69"/>
      <c r="CU141" s="69"/>
      <c r="CV141" s="69">
        <v>0</v>
      </c>
      <c r="CW141" s="69">
        <v>37</v>
      </c>
      <c r="CX141" s="69">
        <v>0</v>
      </c>
      <c r="CY141" s="69">
        <v>0</v>
      </c>
      <c r="CZ141" s="69">
        <v>0</v>
      </c>
      <c r="DA141" s="69">
        <v>0</v>
      </c>
      <c r="DG141" t="str">
        <f t="shared" si="9"/>
        <v>DO</v>
      </c>
    </row>
    <row r="142" spans="1:111">
      <c r="A142" t="str">
        <f t="shared" si="8"/>
        <v>05DO</v>
      </c>
      <c r="B142" s="67" t="s">
        <v>4</v>
      </c>
      <c r="C142" s="67" t="s">
        <v>322</v>
      </c>
      <c r="D142" s="67" t="s">
        <v>323</v>
      </c>
      <c r="E142" s="68">
        <v>45083</v>
      </c>
      <c r="F142" s="185" t="s">
        <v>721</v>
      </c>
      <c r="G142" s="67" t="s">
        <v>728</v>
      </c>
      <c r="H142" s="69">
        <v>2</v>
      </c>
      <c r="I142" s="69">
        <v>1</v>
      </c>
      <c r="J142" s="69">
        <v>180</v>
      </c>
      <c r="K142" s="69">
        <v>442</v>
      </c>
      <c r="L142" s="69">
        <v>442</v>
      </c>
      <c r="M142" s="69">
        <v>0</v>
      </c>
      <c r="N142" s="69">
        <v>0</v>
      </c>
      <c r="O142" s="69">
        <v>0</v>
      </c>
      <c r="P142" s="69">
        <v>205</v>
      </c>
      <c r="Q142" s="80">
        <v>57</v>
      </c>
      <c r="R142" s="80">
        <v>3196756</v>
      </c>
      <c r="S142" s="80">
        <v>50000</v>
      </c>
      <c r="T142" s="80">
        <v>3146756</v>
      </c>
      <c r="U142" s="80">
        <v>3198241</v>
      </c>
      <c r="V142" s="80">
        <v>3427202</v>
      </c>
      <c r="W142" s="80">
        <v>0</v>
      </c>
      <c r="X142" s="80">
        <v>0</v>
      </c>
      <c r="Y142" s="80">
        <v>0</v>
      </c>
      <c r="Z142" s="80">
        <v>3427202</v>
      </c>
      <c r="AA142" s="80">
        <v>3427202</v>
      </c>
      <c r="AB142" s="80">
        <v>0</v>
      </c>
      <c r="AC142" s="69">
        <v>1485</v>
      </c>
      <c r="AD142" s="69">
        <v>141</v>
      </c>
      <c r="AE142" s="69">
        <v>0</v>
      </c>
      <c r="AF142" s="80">
        <v>7</v>
      </c>
      <c r="AG142" s="80">
        <v>8757</v>
      </c>
      <c r="AH142" s="69">
        <v>0</v>
      </c>
      <c r="AI142" s="69">
        <v>0</v>
      </c>
      <c r="AJ142" s="80">
        <v>30</v>
      </c>
      <c r="AK142" s="80">
        <v>12941</v>
      </c>
      <c r="AL142" s="69">
        <v>0</v>
      </c>
      <c r="AM142" s="69">
        <v>0</v>
      </c>
      <c r="AN142" s="80">
        <v>0</v>
      </c>
      <c r="AO142" s="80">
        <v>0</v>
      </c>
      <c r="AP142" s="69">
        <v>0</v>
      </c>
      <c r="AQ142" s="69">
        <v>0</v>
      </c>
      <c r="AR142" s="80">
        <v>0</v>
      </c>
      <c r="AS142" s="80">
        <v>0</v>
      </c>
      <c r="AT142" s="69">
        <v>0</v>
      </c>
      <c r="AU142" s="69">
        <v>0</v>
      </c>
      <c r="AV142" s="80">
        <v>0</v>
      </c>
      <c r="AW142" s="80">
        <v>0</v>
      </c>
      <c r="AX142" s="69">
        <v>0</v>
      </c>
      <c r="AY142" s="69">
        <v>0</v>
      </c>
      <c r="AZ142" s="80">
        <v>0</v>
      </c>
      <c r="BA142" s="80">
        <v>0</v>
      </c>
      <c r="BB142" s="69">
        <v>0</v>
      </c>
      <c r="BC142" s="69">
        <v>0</v>
      </c>
      <c r="BD142" s="80">
        <v>20</v>
      </c>
      <c r="BE142" s="80">
        <v>28133</v>
      </c>
      <c r="BF142" s="69">
        <v>0</v>
      </c>
      <c r="BG142" s="69">
        <v>0</v>
      </c>
      <c r="BH142" s="80">
        <v>0</v>
      </c>
      <c r="BI142" s="80">
        <v>0</v>
      </c>
      <c r="BJ142" s="69">
        <v>0</v>
      </c>
      <c r="BK142" s="69">
        <v>0</v>
      </c>
      <c r="BL142" s="80">
        <v>0</v>
      </c>
      <c r="BM142" s="80">
        <v>0</v>
      </c>
      <c r="BN142" s="69">
        <v>0</v>
      </c>
      <c r="BO142" s="69">
        <v>0</v>
      </c>
      <c r="BP142" s="80">
        <v>0</v>
      </c>
      <c r="BQ142" s="80">
        <v>0</v>
      </c>
      <c r="BR142" s="69">
        <v>0</v>
      </c>
      <c r="BS142" s="69">
        <v>0</v>
      </c>
      <c r="BT142" s="80">
        <v>0</v>
      </c>
      <c r="BU142" s="80">
        <v>0</v>
      </c>
      <c r="BV142" s="69">
        <v>0</v>
      </c>
      <c r="BW142" s="69">
        <v>0</v>
      </c>
      <c r="BX142" s="80">
        <v>0</v>
      </c>
      <c r="BY142" s="80">
        <v>0</v>
      </c>
      <c r="BZ142" s="69">
        <v>0</v>
      </c>
      <c r="CA142" s="69">
        <v>0</v>
      </c>
      <c r="CB142" s="80">
        <v>57</v>
      </c>
      <c r="CC142" s="80">
        <v>49830</v>
      </c>
      <c r="CD142" s="69">
        <v>0</v>
      </c>
      <c r="CE142" s="69" t="s">
        <v>622</v>
      </c>
      <c r="CF142" s="69" t="s">
        <v>623</v>
      </c>
      <c r="CG142" s="69" t="s">
        <v>514</v>
      </c>
      <c r="CH142" s="69" t="s">
        <v>514</v>
      </c>
      <c r="CI142" s="69" t="s">
        <v>514</v>
      </c>
      <c r="CJ142" s="68" t="s">
        <v>514</v>
      </c>
      <c r="CK142" s="68">
        <v>46014</v>
      </c>
      <c r="CL142" s="185" t="s">
        <v>727</v>
      </c>
      <c r="CM142" s="67" t="s">
        <v>724</v>
      </c>
      <c r="CN142" s="67" t="s">
        <v>168</v>
      </c>
      <c r="CO142" s="68">
        <v>45798</v>
      </c>
      <c r="CP142" s="185" t="s">
        <v>721</v>
      </c>
      <c r="CQ142" s="67" t="s">
        <v>730</v>
      </c>
      <c r="CR142" s="67" t="s">
        <v>760</v>
      </c>
      <c r="CS142" s="69">
        <v>3501358.08</v>
      </c>
      <c r="CT142" s="69"/>
      <c r="CU142" s="69"/>
      <c r="CV142" s="69">
        <v>57</v>
      </c>
      <c r="CW142" s="69">
        <v>64</v>
      </c>
      <c r="CX142" s="69">
        <v>0</v>
      </c>
      <c r="CY142" s="69">
        <v>0</v>
      </c>
      <c r="CZ142" s="69">
        <v>0</v>
      </c>
      <c r="DA142" s="69">
        <v>0</v>
      </c>
      <c r="DG142" t="str">
        <f t="shared" si="9"/>
        <v>DO</v>
      </c>
    </row>
    <row r="143" spans="1:111">
      <c r="A143" t="str">
        <f t="shared" si="8"/>
        <v>05DO</v>
      </c>
      <c r="B143" s="67" t="s">
        <v>4</v>
      </c>
      <c r="C143" s="67" t="s">
        <v>324</v>
      </c>
      <c r="D143" s="67" t="s">
        <v>325</v>
      </c>
      <c r="E143" s="68">
        <v>45083</v>
      </c>
      <c r="F143" s="185" t="s">
        <v>721</v>
      </c>
      <c r="G143" s="67" t="s">
        <v>728</v>
      </c>
      <c r="H143" s="69">
        <v>3</v>
      </c>
      <c r="I143" s="69">
        <v>4</v>
      </c>
      <c r="J143" s="69">
        <v>590</v>
      </c>
      <c r="K143" s="69">
        <v>703</v>
      </c>
      <c r="L143" s="69">
        <v>696</v>
      </c>
      <c r="M143" s="69">
        <v>7</v>
      </c>
      <c r="N143" s="69">
        <v>0</v>
      </c>
      <c r="O143" s="69">
        <v>0</v>
      </c>
      <c r="P143" s="69">
        <v>113</v>
      </c>
      <c r="Q143" s="80">
        <v>0</v>
      </c>
      <c r="R143" s="80">
        <v>9899345</v>
      </c>
      <c r="S143" s="80">
        <v>50000</v>
      </c>
      <c r="T143" s="80">
        <v>9849345</v>
      </c>
      <c r="U143" s="80">
        <v>10080554</v>
      </c>
      <c r="V143" s="80">
        <v>10364962</v>
      </c>
      <c r="W143" s="80">
        <v>0</v>
      </c>
      <c r="X143" s="80">
        <v>0</v>
      </c>
      <c r="Y143" s="80">
        <v>0</v>
      </c>
      <c r="Z143" s="80">
        <v>10364962</v>
      </c>
      <c r="AA143" s="80">
        <v>10344890</v>
      </c>
      <c r="AB143" s="80">
        <v>-9</v>
      </c>
      <c r="AC143" s="69">
        <v>181208</v>
      </c>
      <c r="AD143" s="69">
        <v>61</v>
      </c>
      <c r="AE143" s="69">
        <v>0</v>
      </c>
      <c r="AF143" s="80">
        <v>0</v>
      </c>
      <c r="AG143" s="80">
        <v>111146</v>
      </c>
      <c r="AH143" s="69">
        <v>0</v>
      </c>
      <c r="AI143" s="69">
        <v>0</v>
      </c>
      <c r="AJ143" s="80">
        <v>0</v>
      </c>
      <c r="AK143" s="80">
        <v>51682</v>
      </c>
      <c r="AL143" s="69">
        <v>1682</v>
      </c>
      <c r="AM143" s="69">
        <v>0</v>
      </c>
      <c r="AN143" s="80">
        <v>0</v>
      </c>
      <c r="AO143" s="80">
        <v>0</v>
      </c>
      <c r="AP143" s="69">
        <v>0</v>
      </c>
      <c r="AQ143" s="69">
        <v>0</v>
      </c>
      <c r="AR143" s="80">
        <v>0</v>
      </c>
      <c r="AS143" s="80">
        <v>0</v>
      </c>
      <c r="AT143" s="69">
        <v>0</v>
      </c>
      <c r="AU143" s="69">
        <v>0</v>
      </c>
      <c r="AV143" s="80">
        <v>0</v>
      </c>
      <c r="AW143" s="80">
        <v>0</v>
      </c>
      <c r="AX143" s="69">
        <v>0</v>
      </c>
      <c r="AY143" s="69">
        <v>0</v>
      </c>
      <c r="AZ143" s="80">
        <v>0</v>
      </c>
      <c r="BA143" s="80">
        <v>0</v>
      </c>
      <c r="BB143" s="69">
        <v>0</v>
      </c>
      <c r="BC143" s="69">
        <v>0</v>
      </c>
      <c r="BD143" s="80">
        <v>0</v>
      </c>
      <c r="BE143" s="80">
        <v>0</v>
      </c>
      <c r="BF143" s="69">
        <v>0</v>
      </c>
      <c r="BG143" s="69">
        <v>0</v>
      </c>
      <c r="BH143" s="80">
        <v>0</v>
      </c>
      <c r="BI143" s="80">
        <v>0</v>
      </c>
      <c r="BJ143" s="69">
        <v>0</v>
      </c>
      <c r="BK143" s="69">
        <v>0</v>
      </c>
      <c r="BL143" s="80">
        <v>0</v>
      </c>
      <c r="BM143" s="80">
        <v>0</v>
      </c>
      <c r="BN143" s="69">
        <v>0</v>
      </c>
      <c r="BO143" s="69">
        <v>0</v>
      </c>
      <c r="BP143" s="80">
        <v>0</v>
      </c>
      <c r="BQ143" s="80">
        <v>0</v>
      </c>
      <c r="BR143" s="69">
        <v>0</v>
      </c>
      <c r="BS143" s="69">
        <v>0</v>
      </c>
      <c r="BT143" s="80">
        <v>0</v>
      </c>
      <c r="BU143" s="80">
        <v>0</v>
      </c>
      <c r="BV143" s="69">
        <v>0</v>
      </c>
      <c r="BW143" s="69">
        <v>0</v>
      </c>
      <c r="BX143" s="80">
        <v>0</v>
      </c>
      <c r="BY143" s="80">
        <v>0</v>
      </c>
      <c r="BZ143" s="69">
        <v>0</v>
      </c>
      <c r="CA143" s="69">
        <v>0</v>
      </c>
      <c r="CB143" s="80">
        <v>0</v>
      </c>
      <c r="CC143" s="80">
        <v>162828</v>
      </c>
      <c r="CD143" s="69">
        <v>1682</v>
      </c>
      <c r="CE143" s="69" t="s">
        <v>649</v>
      </c>
      <c r="CF143" s="69" t="s">
        <v>650</v>
      </c>
      <c r="CG143" s="69" t="s">
        <v>514</v>
      </c>
      <c r="CH143" s="69" t="s">
        <v>514</v>
      </c>
      <c r="CI143" s="69" t="s">
        <v>514</v>
      </c>
      <c r="CJ143" s="68" t="s">
        <v>514</v>
      </c>
      <c r="CK143" s="68">
        <v>46010</v>
      </c>
      <c r="CL143" s="185" t="s">
        <v>727</v>
      </c>
      <c r="CM143" s="67" t="s">
        <v>724</v>
      </c>
      <c r="CN143" s="67" t="s">
        <v>168</v>
      </c>
      <c r="CO143" s="68">
        <v>45923</v>
      </c>
      <c r="CP143" s="185" t="s">
        <v>723</v>
      </c>
      <c r="CQ143" s="67" t="s">
        <v>724</v>
      </c>
      <c r="CR143" s="67" t="s">
        <v>760</v>
      </c>
      <c r="CS143" s="69">
        <v>8480188.0199999996</v>
      </c>
      <c r="CT143" s="69"/>
      <c r="CU143" s="69"/>
      <c r="CV143" s="69">
        <v>0</v>
      </c>
      <c r="CW143" s="69">
        <v>52</v>
      </c>
      <c r="CX143" s="69">
        <v>0</v>
      </c>
      <c r="CY143" s="69">
        <v>0</v>
      </c>
      <c r="CZ143" s="69">
        <v>0</v>
      </c>
      <c r="DA143" s="69">
        <v>0</v>
      </c>
      <c r="DG143" t="str">
        <f t="shared" si="9"/>
        <v>DO</v>
      </c>
    </row>
    <row r="144" spans="1:111">
      <c r="A144" t="str">
        <f t="shared" si="8"/>
        <v>05DO</v>
      </c>
      <c r="B144" s="67" t="s">
        <v>4</v>
      </c>
      <c r="C144" s="67" t="s">
        <v>326</v>
      </c>
      <c r="D144" s="67" t="s">
        <v>327</v>
      </c>
      <c r="E144" s="68">
        <v>45083</v>
      </c>
      <c r="F144" s="185" t="s">
        <v>721</v>
      </c>
      <c r="G144" s="67" t="s">
        <v>728</v>
      </c>
      <c r="H144" s="69">
        <v>3</v>
      </c>
      <c r="I144" s="69">
        <v>5</v>
      </c>
      <c r="J144" s="69">
        <v>500</v>
      </c>
      <c r="K144" s="69">
        <v>634</v>
      </c>
      <c r="L144" s="69">
        <v>634</v>
      </c>
      <c r="M144" s="69">
        <v>0</v>
      </c>
      <c r="N144" s="69">
        <v>0</v>
      </c>
      <c r="O144" s="69">
        <v>0</v>
      </c>
      <c r="P144" s="69">
        <v>128</v>
      </c>
      <c r="Q144" s="80">
        <v>6</v>
      </c>
      <c r="R144" s="80">
        <v>13078910</v>
      </c>
      <c r="S144" s="80">
        <v>128000</v>
      </c>
      <c r="T144" s="80">
        <v>12950910</v>
      </c>
      <c r="U144" s="80">
        <v>13273764</v>
      </c>
      <c r="V144" s="80">
        <v>13547486</v>
      </c>
      <c r="W144" s="80">
        <v>0</v>
      </c>
      <c r="X144" s="80">
        <v>0</v>
      </c>
      <c r="Y144" s="80">
        <v>0</v>
      </c>
      <c r="Z144" s="80">
        <v>13547486</v>
      </c>
      <c r="AA144" s="80">
        <v>13528029</v>
      </c>
      <c r="AB144" s="80">
        <v>-2602</v>
      </c>
      <c r="AC144" s="69">
        <v>194854</v>
      </c>
      <c r="AD144" s="69">
        <v>81</v>
      </c>
      <c r="AE144" s="69">
        <v>0</v>
      </c>
      <c r="AF144" s="80">
        <v>0</v>
      </c>
      <c r="AG144" s="80">
        <v>39880</v>
      </c>
      <c r="AH144" s="69">
        <v>0</v>
      </c>
      <c r="AI144" s="69">
        <v>0</v>
      </c>
      <c r="AJ144" s="80">
        <v>10</v>
      </c>
      <c r="AK144" s="80">
        <v>217171</v>
      </c>
      <c r="AL144" s="69">
        <v>0</v>
      </c>
      <c r="AM144" s="69">
        <v>0</v>
      </c>
      <c r="AN144" s="80">
        <v>0</v>
      </c>
      <c r="AO144" s="80">
        <v>0</v>
      </c>
      <c r="AP144" s="69">
        <v>0</v>
      </c>
      <c r="AQ144" s="69">
        <v>0</v>
      </c>
      <c r="AR144" s="80">
        <v>0</v>
      </c>
      <c r="AS144" s="80">
        <v>0</v>
      </c>
      <c r="AT144" s="69">
        <v>0</v>
      </c>
      <c r="AU144" s="69">
        <v>0</v>
      </c>
      <c r="AV144" s="80">
        <v>0</v>
      </c>
      <c r="AW144" s="80">
        <v>0</v>
      </c>
      <c r="AX144" s="69">
        <v>0</v>
      </c>
      <c r="AY144" s="69">
        <v>0</v>
      </c>
      <c r="AZ144" s="80">
        <v>0</v>
      </c>
      <c r="BA144" s="80">
        <v>0</v>
      </c>
      <c r="BB144" s="69">
        <v>0</v>
      </c>
      <c r="BC144" s="69">
        <v>0</v>
      </c>
      <c r="BD144" s="80">
        <v>0</v>
      </c>
      <c r="BE144" s="80">
        <v>0</v>
      </c>
      <c r="BF144" s="69">
        <v>0</v>
      </c>
      <c r="BG144" s="69">
        <v>0</v>
      </c>
      <c r="BH144" s="80">
        <v>0</v>
      </c>
      <c r="BI144" s="80">
        <v>0</v>
      </c>
      <c r="BJ144" s="69">
        <v>0</v>
      </c>
      <c r="BK144" s="69">
        <v>0</v>
      </c>
      <c r="BL144" s="80">
        <v>0</v>
      </c>
      <c r="BM144" s="80">
        <v>0</v>
      </c>
      <c r="BN144" s="69">
        <v>0</v>
      </c>
      <c r="BO144" s="69">
        <v>0</v>
      </c>
      <c r="BP144" s="80">
        <v>0</v>
      </c>
      <c r="BQ144" s="80">
        <v>0</v>
      </c>
      <c r="BR144" s="69">
        <v>0</v>
      </c>
      <c r="BS144" s="69">
        <v>0</v>
      </c>
      <c r="BT144" s="80">
        <v>0</v>
      </c>
      <c r="BU144" s="80">
        <v>0</v>
      </c>
      <c r="BV144" s="69">
        <v>0</v>
      </c>
      <c r="BW144" s="69">
        <v>0</v>
      </c>
      <c r="BX144" s="80">
        <v>0</v>
      </c>
      <c r="BY144" s="80">
        <v>0</v>
      </c>
      <c r="BZ144" s="69">
        <v>0</v>
      </c>
      <c r="CA144" s="69">
        <v>0</v>
      </c>
      <c r="CB144" s="80">
        <v>10</v>
      </c>
      <c r="CC144" s="80">
        <v>257051</v>
      </c>
      <c r="CD144" s="69">
        <v>0</v>
      </c>
      <c r="CE144" s="69" t="s">
        <v>651</v>
      </c>
      <c r="CF144" s="69" t="s">
        <v>652</v>
      </c>
      <c r="CG144" s="69" t="s">
        <v>514</v>
      </c>
      <c r="CH144" s="69" t="s">
        <v>514</v>
      </c>
      <c r="CI144" s="69" t="s">
        <v>514</v>
      </c>
      <c r="CJ144" s="68" t="s">
        <v>514</v>
      </c>
      <c r="CK144" s="68">
        <v>45995</v>
      </c>
      <c r="CL144" s="185" t="s">
        <v>727</v>
      </c>
      <c r="CM144" s="67" t="s">
        <v>724</v>
      </c>
      <c r="CN144" s="67" t="s">
        <v>168</v>
      </c>
      <c r="CO144" s="68">
        <v>45828</v>
      </c>
      <c r="CP144" s="185" t="s">
        <v>721</v>
      </c>
      <c r="CQ144" s="67" t="s">
        <v>730</v>
      </c>
      <c r="CR144" s="67" t="s">
        <v>762</v>
      </c>
      <c r="CS144" s="69">
        <v>13524204.48</v>
      </c>
      <c r="CT144" s="69" t="s">
        <v>653</v>
      </c>
      <c r="CU144" s="69" t="s">
        <v>654</v>
      </c>
      <c r="CV144" s="69">
        <v>8</v>
      </c>
      <c r="CW144" s="69">
        <v>47</v>
      </c>
      <c r="CX144" s="69">
        <v>0</v>
      </c>
      <c r="CY144" s="69">
        <v>0</v>
      </c>
      <c r="CZ144" s="69">
        <v>0</v>
      </c>
      <c r="DA144" s="69">
        <v>0</v>
      </c>
      <c r="DG144" t="str">
        <f t="shared" si="9"/>
        <v>DO</v>
      </c>
    </row>
    <row r="145" spans="1:111">
      <c r="A145" t="str">
        <f t="shared" si="8"/>
        <v>05DO</v>
      </c>
      <c r="B145" s="67" t="s">
        <v>4</v>
      </c>
      <c r="C145" s="67" t="s">
        <v>655</v>
      </c>
      <c r="D145" s="67" t="s">
        <v>767</v>
      </c>
      <c r="E145" s="68">
        <v>44657</v>
      </c>
      <c r="F145" s="185" t="s">
        <v>721</v>
      </c>
      <c r="G145" s="67" t="s">
        <v>726</v>
      </c>
      <c r="H145" s="69">
        <v>1</v>
      </c>
      <c r="I145" s="69">
        <v>0</v>
      </c>
      <c r="J145" s="69">
        <v>270</v>
      </c>
      <c r="K145" s="69">
        <v>1159</v>
      </c>
      <c r="L145" s="69">
        <v>1159</v>
      </c>
      <c r="M145" s="69">
        <v>0</v>
      </c>
      <c r="N145" s="69">
        <v>0</v>
      </c>
      <c r="O145" s="69">
        <v>0</v>
      </c>
      <c r="P145" s="69">
        <v>889</v>
      </c>
      <c r="Q145" s="80">
        <v>0</v>
      </c>
      <c r="R145" s="80">
        <v>973615</v>
      </c>
      <c r="S145" s="80">
        <v>34352</v>
      </c>
      <c r="T145" s="80">
        <v>939263</v>
      </c>
      <c r="U145" s="80">
        <v>973615</v>
      </c>
      <c r="V145" s="80">
        <v>939263</v>
      </c>
      <c r="W145" s="80">
        <v>0</v>
      </c>
      <c r="X145" s="80">
        <v>0</v>
      </c>
      <c r="Y145" s="80">
        <v>0</v>
      </c>
      <c r="Z145" s="80">
        <v>939263</v>
      </c>
      <c r="AA145" s="80">
        <v>939263</v>
      </c>
      <c r="AB145" s="80">
        <v>0</v>
      </c>
      <c r="AC145" s="69">
        <v>0</v>
      </c>
      <c r="AD145" s="69">
        <v>141</v>
      </c>
      <c r="AE145" s="69">
        <v>0</v>
      </c>
      <c r="AF145" s="80">
        <v>0</v>
      </c>
      <c r="AG145" s="80">
        <v>0</v>
      </c>
      <c r="AH145" s="69">
        <v>0</v>
      </c>
      <c r="AI145" s="69">
        <v>0</v>
      </c>
      <c r="AJ145" s="80">
        <v>0</v>
      </c>
      <c r="AK145" s="80">
        <v>0</v>
      </c>
      <c r="AL145" s="69">
        <v>0</v>
      </c>
      <c r="AM145" s="69">
        <v>0</v>
      </c>
      <c r="AN145" s="80">
        <v>0</v>
      </c>
      <c r="AO145" s="80">
        <v>0</v>
      </c>
      <c r="AP145" s="69">
        <v>0</v>
      </c>
      <c r="AQ145" s="69">
        <v>0</v>
      </c>
      <c r="AR145" s="80">
        <v>0</v>
      </c>
      <c r="AS145" s="80">
        <v>0</v>
      </c>
      <c r="AT145" s="69">
        <v>0</v>
      </c>
      <c r="AU145" s="69">
        <v>0</v>
      </c>
      <c r="AV145" s="80">
        <v>0</v>
      </c>
      <c r="AW145" s="80">
        <v>0</v>
      </c>
      <c r="AX145" s="69">
        <v>0</v>
      </c>
      <c r="AY145" s="69">
        <v>0</v>
      </c>
      <c r="AZ145" s="80">
        <v>0</v>
      </c>
      <c r="BA145" s="80">
        <v>0</v>
      </c>
      <c r="BB145" s="69">
        <v>0</v>
      </c>
      <c r="BC145" s="69">
        <v>0</v>
      </c>
      <c r="BD145" s="80">
        <v>0</v>
      </c>
      <c r="BE145" s="80">
        <v>0</v>
      </c>
      <c r="BF145" s="69">
        <v>0</v>
      </c>
      <c r="BG145" s="69">
        <v>0</v>
      </c>
      <c r="BH145" s="80">
        <v>0</v>
      </c>
      <c r="BI145" s="80">
        <v>0</v>
      </c>
      <c r="BJ145" s="69">
        <v>0</v>
      </c>
      <c r="BK145" s="69">
        <v>0</v>
      </c>
      <c r="BL145" s="80">
        <v>0</v>
      </c>
      <c r="BM145" s="80">
        <v>0</v>
      </c>
      <c r="BN145" s="69">
        <v>0</v>
      </c>
      <c r="BO145" s="69">
        <v>0</v>
      </c>
      <c r="BP145" s="80">
        <v>0</v>
      </c>
      <c r="BQ145" s="80">
        <v>0</v>
      </c>
      <c r="BR145" s="69">
        <v>0</v>
      </c>
      <c r="BS145" s="69">
        <v>0</v>
      </c>
      <c r="BT145" s="80">
        <v>0</v>
      </c>
      <c r="BU145" s="80">
        <v>0</v>
      </c>
      <c r="BV145" s="69">
        <v>0</v>
      </c>
      <c r="BW145" s="69">
        <v>0</v>
      </c>
      <c r="BX145" s="80">
        <v>0</v>
      </c>
      <c r="BY145" s="80">
        <v>0</v>
      </c>
      <c r="BZ145" s="69">
        <v>0</v>
      </c>
      <c r="CA145" s="69">
        <v>0</v>
      </c>
      <c r="CB145" s="80">
        <v>0</v>
      </c>
      <c r="CC145" s="80">
        <v>0</v>
      </c>
      <c r="CD145" s="69">
        <v>0</v>
      </c>
      <c r="CE145" s="69" t="s">
        <v>656</v>
      </c>
      <c r="CF145" s="69" t="s">
        <v>657</v>
      </c>
      <c r="CG145" s="69" t="s">
        <v>514</v>
      </c>
      <c r="CH145" s="69" t="s">
        <v>514</v>
      </c>
      <c r="CI145" s="69" t="s">
        <v>514</v>
      </c>
      <c r="CJ145" s="68" t="s">
        <v>514</v>
      </c>
      <c r="CK145" s="68">
        <v>45919</v>
      </c>
      <c r="CL145" s="185" t="s">
        <v>723</v>
      </c>
      <c r="CM145" s="67" t="s">
        <v>724</v>
      </c>
      <c r="CN145" s="67" t="s">
        <v>168</v>
      </c>
      <c r="CO145" s="68">
        <v>45884</v>
      </c>
      <c r="CP145" s="185" t="s">
        <v>723</v>
      </c>
      <c r="CQ145" s="67" t="s">
        <v>724</v>
      </c>
      <c r="CR145" s="67" t="s">
        <v>763</v>
      </c>
      <c r="CS145" s="69">
        <v>1511250</v>
      </c>
      <c r="CT145" s="69" t="s">
        <v>658</v>
      </c>
      <c r="CU145" s="69" t="s">
        <v>659</v>
      </c>
      <c r="CV145" s="69">
        <v>0</v>
      </c>
      <c r="CW145" s="69">
        <v>748</v>
      </c>
      <c r="CX145" s="69">
        <v>0</v>
      </c>
      <c r="CY145" s="69">
        <v>0</v>
      </c>
      <c r="CZ145" s="69">
        <v>0</v>
      </c>
      <c r="DA145" s="69">
        <v>0</v>
      </c>
      <c r="DG145" t="str">
        <f t="shared" si="9"/>
        <v>DO</v>
      </c>
    </row>
    <row r="146" spans="1:111">
      <c r="A146" t="str">
        <f t="shared" si="8"/>
        <v>05DO</v>
      </c>
      <c r="B146" s="67" t="s">
        <v>4</v>
      </c>
      <c r="C146" s="67" t="s">
        <v>328</v>
      </c>
      <c r="D146" s="67" t="s">
        <v>329</v>
      </c>
      <c r="E146" s="68">
        <v>45328</v>
      </c>
      <c r="F146" s="185" t="s">
        <v>729</v>
      </c>
      <c r="G146" s="67" t="s">
        <v>725</v>
      </c>
      <c r="H146" s="69">
        <v>3</v>
      </c>
      <c r="I146" s="69">
        <v>3</v>
      </c>
      <c r="J146" s="69">
        <v>200</v>
      </c>
      <c r="K146" s="69">
        <v>286</v>
      </c>
      <c r="L146" s="69">
        <v>286</v>
      </c>
      <c r="M146" s="69">
        <v>0</v>
      </c>
      <c r="N146" s="69">
        <v>0</v>
      </c>
      <c r="O146" s="69">
        <v>0</v>
      </c>
      <c r="P146" s="69">
        <v>86</v>
      </c>
      <c r="Q146" s="80">
        <v>0</v>
      </c>
      <c r="R146" s="80">
        <v>3015224</v>
      </c>
      <c r="S146" s="80">
        <v>50000</v>
      </c>
      <c r="T146" s="80">
        <v>2965224</v>
      </c>
      <c r="U146" s="80">
        <v>3086900</v>
      </c>
      <c r="V146" s="80">
        <v>3009526</v>
      </c>
      <c r="W146" s="80">
        <v>0</v>
      </c>
      <c r="X146" s="80">
        <v>0</v>
      </c>
      <c r="Y146" s="80">
        <v>0</v>
      </c>
      <c r="Z146" s="80">
        <v>3009526</v>
      </c>
      <c r="AA146" s="80">
        <v>2958475</v>
      </c>
      <c r="AB146" s="80">
        <v>-4843</v>
      </c>
      <c r="AC146" s="69">
        <v>71676</v>
      </c>
      <c r="AD146" s="69">
        <v>43</v>
      </c>
      <c r="AE146" s="69">
        <v>0</v>
      </c>
      <c r="AF146" s="80">
        <v>0</v>
      </c>
      <c r="AG146" s="80">
        <v>0</v>
      </c>
      <c r="AH146" s="69">
        <v>0</v>
      </c>
      <c r="AI146" s="69">
        <v>0</v>
      </c>
      <c r="AJ146" s="80">
        <v>0</v>
      </c>
      <c r="AK146" s="80">
        <v>62215</v>
      </c>
      <c r="AL146" s="69">
        <v>0</v>
      </c>
      <c r="AM146" s="69">
        <v>0</v>
      </c>
      <c r="AN146" s="80">
        <v>0</v>
      </c>
      <c r="AO146" s="80">
        <v>0</v>
      </c>
      <c r="AP146" s="69">
        <v>0</v>
      </c>
      <c r="AQ146" s="69">
        <v>0</v>
      </c>
      <c r="AR146" s="80">
        <v>0</v>
      </c>
      <c r="AS146" s="80">
        <v>0</v>
      </c>
      <c r="AT146" s="69">
        <v>0</v>
      </c>
      <c r="AU146" s="69">
        <v>0</v>
      </c>
      <c r="AV146" s="80">
        <v>0</v>
      </c>
      <c r="AW146" s="80">
        <v>0</v>
      </c>
      <c r="AX146" s="69">
        <v>0</v>
      </c>
      <c r="AY146" s="69">
        <v>0</v>
      </c>
      <c r="AZ146" s="80">
        <v>0</v>
      </c>
      <c r="BA146" s="80">
        <v>0</v>
      </c>
      <c r="BB146" s="69">
        <v>0</v>
      </c>
      <c r="BC146" s="69">
        <v>0</v>
      </c>
      <c r="BD146" s="80">
        <v>0</v>
      </c>
      <c r="BE146" s="80">
        <v>0</v>
      </c>
      <c r="BF146" s="69">
        <v>0</v>
      </c>
      <c r="BG146" s="69">
        <v>0</v>
      </c>
      <c r="BH146" s="80">
        <v>0</v>
      </c>
      <c r="BI146" s="80">
        <v>0</v>
      </c>
      <c r="BJ146" s="69">
        <v>0</v>
      </c>
      <c r="BK146" s="69">
        <v>0</v>
      </c>
      <c r="BL146" s="80">
        <v>0</v>
      </c>
      <c r="BM146" s="80">
        <v>0</v>
      </c>
      <c r="BN146" s="69">
        <v>0</v>
      </c>
      <c r="BO146" s="69">
        <v>0</v>
      </c>
      <c r="BP146" s="80">
        <v>0</v>
      </c>
      <c r="BQ146" s="80">
        <v>0</v>
      </c>
      <c r="BR146" s="69">
        <v>0</v>
      </c>
      <c r="BS146" s="69">
        <v>0</v>
      </c>
      <c r="BT146" s="80">
        <v>0</v>
      </c>
      <c r="BU146" s="80">
        <v>0</v>
      </c>
      <c r="BV146" s="69">
        <v>0</v>
      </c>
      <c r="BW146" s="69">
        <v>0</v>
      </c>
      <c r="BX146" s="80">
        <v>0</v>
      </c>
      <c r="BY146" s="80">
        <v>0</v>
      </c>
      <c r="BZ146" s="69">
        <v>0</v>
      </c>
      <c r="CA146" s="69">
        <v>0</v>
      </c>
      <c r="CB146" s="80">
        <v>0</v>
      </c>
      <c r="CC146" s="80">
        <v>62215</v>
      </c>
      <c r="CD146" s="69">
        <v>0</v>
      </c>
      <c r="CE146" s="69" t="s">
        <v>651</v>
      </c>
      <c r="CF146" s="69" t="s">
        <v>652</v>
      </c>
      <c r="CG146" s="69" t="s">
        <v>514</v>
      </c>
      <c r="CH146" s="69" t="s">
        <v>514</v>
      </c>
      <c r="CI146" s="69" t="s">
        <v>514</v>
      </c>
      <c r="CJ146" s="68" t="s">
        <v>514</v>
      </c>
      <c r="CK146" s="68">
        <v>45848</v>
      </c>
      <c r="CL146" s="185" t="s">
        <v>723</v>
      </c>
      <c r="CM146" s="67" t="s">
        <v>724</v>
      </c>
      <c r="CN146" s="67" t="s">
        <v>168</v>
      </c>
      <c r="CO146" s="68">
        <v>45731</v>
      </c>
      <c r="CP146" s="185" t="s">
        <v>729</v>
      </c>
      <c r="CQ146" s="67" t="s">
        <v>730</v>
      </c>
      <c r="CR146" s="67" t="s">
        <v>759</v>
      </c>
      <c r="CS146" s="69">
        <v>3337723.49</v>
      </c>
      <c r="CT146" s="69"/>
      <c r="CU146" s="69"/>
      <c r="CV146" s="69">
        <v>0</v>
      </c>
      <c r="CW146" s="69">
        <v>43</v>
      </c>
      <c r="CX146" s="69">
        <v>0</v>
      </c>
      <c r="CY146" s="69">
        <v>0</v>
      </c>
      <c r="CZ146" s="69">
        <v>0</v>
      </c>
      <c r="DA146" s="69">
        <v>0</v>
      </c>
      <c r="DG146" t="str">
        <f t="shared" si="9"/>
        <v>DO</v>
      </c>
    </row>
    <row r="147" spans="1:111">
      <c r="A147" t="str">
        <f t="shared" si="8"/>
        <v>05DO</v>
      </c>
      <c r="B147" s="67" t="s">
        <v>4</v>
      </c>
      <c r="C147" s="67" t="s">
        <v>330</v>
      </c>
      <c r="D147" s="67" t="s">
        <v>331</v>
      </c>
      <c r="E147" s="68">
        <v>43334</v>
      </c>
      <c r="F147" s="185" t="s">
        <v>723</v>
      </c>
      <c r="G147" s="67" t="s">
        <v>768</v>
      </c>
      <c r="H147" s="69">
        <v>4</v>
      </c>
      <c r="I147" s="69">
        <v>18</v>
      </c>
      <c r="J147" s="69">
        <v>1400</v>
      </c>
      <c r="K147" s="69">
        <v>2248</v>
      </c>
      <c r="L147" s="69">
        <v>2248</v>
      </c>
      <c r="M147" s="69">
        <v>0</v>
      </c>
      <c r="N147" s="69">
        <v>0</v>
      </c>
      <c r="O147" s="69">
        <v>0</v>
      </c>
      <c r="P147" s="69">
        <v>599</v>
      </c>
      <c r="Q147" s="80">
        <v>249</v>
      </c>
      <c r="R147" s="80">
        <v>253332000</v>
      </c>
      <c r="S147" s="80">
        <v>150000</v>
      </c>
      <c r="T147" s="80">
        <v>253182000</v>
      </c>
      <c r="U147" s="80">
        <v>267516079</v>
      </c>
      <c r="V147" s="80">
        <v>267608352</v>
      </c>
      <c r="W147" s="80">
        <v>0</v>
      </c>
      <c r="X147" s="80">
        <v>25000</v>
      </c>
      <c r="Y147" s="80">
        <v>25000</v>
      </c>
      <c r="Z147" s="80">
        <v>267633352</v>
      </c>
      <c r="AA147" s="80">
        <v>268414123</v>
      </c>
      <c r="AB147" s="80">
        <v>8560014</v>
      </c>
      <c r="AC147" s="69">
        <v>14184079</v>
      </c>
      <c r="AD147" s="69">
        <v>138</v>
      </c>
      <c r="AE147" s="69">
        <v>0</v>
      </c>
      <c r="AF147" s="80">
        <v>0</v>
      </c>
      <c r="AG147" s="80">
        <v>2669763</v>
      </c>
      <c r="AH147" s="69">
        <v>0</v>
      </c>
      <c r="AI147" s="69">
        <v>0</v>
      </c>
      <c r="AJ147" s="80">
        <v>0</v>
      </c>
      <c r="AK147" s="80">
        <v>2461289</v>
      </c>
      <c r="AL147" s="69">
        <v>94536</v>
      </c>
      <c r="AM147" s="69">
        <v>0</v>
      </c>
      <c r="AN147" s="80">
        <v>0</v>
      </c>
      <c r="AO147" s="80">
        <v>0</v>
      </c>
      <c r="AP147" s="69">
        <v>0</v>
      </c>
      <c r="AQ147" s="69">
        <v>0</v>
      </c>
      <c r="AR147" s="80">
        <v>0</v>
      </c>
      <c r="AS147" s="80">
        <v>0</v>
      </c>
      <c r="AT147" s="69">
        <v>0</v>
      </c>
      <c r="AU147" s="69">
        <v>0</v>
      </c>
      <c r="AV147" s="80">
        <v>0</v>
      </c>
      <c r="AW147" s="80">
        <v>0</v>
      </c>
      <c r="AX147" s="69">
        <v>0</v>
      </c>
      <c r="AY147" s="69">
        <v>0</v>
      </c>
      <c r="AZ147" s="80">
        <v>0</v>
      </c>
      <c r="BA147" s="80">
        <v>497575</v>
      </c>
      <c r="BB147" s="69">
        <v>0</v>
      </c>
      <c r="BC147" s="69">
        <v>0</v>
      </c>
      <c r="BD147" s="80">
        <v>0</v>
      </c>
      <c r="BE147" s="80">
        <v>30080</v>
      </c>
      <c r="BF147" s="69">
        <v>0</v>
      </c>
      <c r="BG147" s="69">
        <v>0</v>
      </c>
      <c r="BH147" s="80">
        <v>0</v>
      </c>
      <c r="BI147" s="80">
        <v>0</v>
      </c>
      <c r="BJ147" s="69">
        <v>0</v>
      </c>
      <c r="BK147" s="69">
        <v>0</v>
      </c>
      <c r="BL147" s="80">
        <v>0</v>
      </c>
      <c r="BM147" s="80">
        <v>949329</v>
      </c>
      <c r="BN147" s="69">
        <v>0</v>
      </c>
      <c r="BO147" s="69">
        <v>0</v>
      </c>
      <c r="BP147" s="80">
        <v>249</v>
      </c>
      <c r="BQ147" s="80">
        <v>7300000</v>
      </c>
      <c r="BR147" s="69">
        <v>7300000</v>
      </c>
      <c r="BS147" s="69">
        <v>0</v>
      </c>
      <c r="BT147" s="80">
        <v>0</v>
      </c>
      <c r="BU147" s="80">
        <v>0</v>
      </c>
      <c r="BV147" s="69">
        <v>0</v>
      </c>
      <c r="BW147" s="69">
        <v>0</v>
      </c>
      <c r="BX147" s="80">
        <v>0</v>
      </c>
      <c r="BY147" s="80">
        <v>0</v>
      </c>
      <c r="BZ147" s="69">
        <v>0</v>
      </c>
      <c r="CA147" s="69">
        <v>0</v>
      </c>
      <c r="CB147" s="80">
        <v>249</v>
      </c>
      <c r="CC147" s="80">
        <v>13908035</v>
      </c>
      <c r="CD147" s="69">
        <v>7394536</v>
      </c>
      <c r="CE147" s="69" t="s">
        <v>660</v>
      </c>
      <c r="CF147" s="69" t="s">
        <v>661</v>
      </c>
      <c r="CG147" s="69" t="s">
        <v>514</v>
      </c>
      <c r="CH147" s="69" t="s">
        <v>514</v>
      </c>
      <c r="CI147" s="69" t="s">
        <v>514</v>
      </c>
      <c r="CJ147" s="68" t="s">
        <v>514</v>
      </c>
      <c r="CK147" s="68">
        <v>45940</v>
      </c>
      <c r="CL147" s="185" t="s">
        <v>727</v>
      </c>
      <c r="CM147" s="67" t="s">
        <v>724</v>
      </c>
      <c r="CN147" s="67" t="s">
        <v>168</v>
      </c>
      <c r="CO147" s="68">
        <v>45646</v>
      </c>
      <c r="CP147" s="185" t="s">
        <v>727</v>
      </c>
      <c r="CQ147" s="67" t="s">
        <v>730</v>
      </c>
      <c r="CR147" s="67" t="s">
        <v>760</v>
      </c>
      <c r="CS147" s="69">
        <v>283931078</v>
      </c>
      <c r="CT147" s="69" t="s">
        <v>662</v>
      </c>
      <c r="CU147" s="69" t="s">
        <v>663</v>
      </c>
      <c r="CV147" s="69">
        <v>0</v>
      </c>
      <c r="CW147" s="69">
        <v>461</v>
      </c>
      <c r="CX147" s="69">
        <v>0</v>
      </c>
      <c r="CY147" s="69">
        <v>0</v>
      </c>
      <c r="CZ147" s="69">
        <v>0</v>
      </c>
      <c r="DA147" s="69">
        <v>0</v>
      </c>
      <c r="DG147" t="str">
        <f t="shared" si="9"/>
        <v>DO</v>
      </c>
    </row>
    <row r="148" spans="1:111">
      <c r="A148" t="str">
        <f t="shared" si="8"/>
        <v>06CO</v>
      </c>
      <c r="B148" s="67" t="s">
        <v>5</v>
      </c>
      <c r="C148" s="67" t="s">
        <v>370</v>
      </c>
      <c r="D148" s="67" t="s">
        <v>371</v>
      </c>
      <c r="E148" s="68">
        <v>45350</v>
      </c>
      <c r="F148" s="185" t="s">
        <v>729</v>
      </c>
      <c r="G148" s="67" t="s">
        <v>725</v>
      </c>
      <c r="H148" s="69">
        <v>1</v>
      </c>
      <c r="I148" s="69">
        <v>1</v>
      </c>
      <c r="J148" s="69">
        <v>160</v>
      </c>
      <c r="K148" s="69">
        <v>189</v>
      </c>
      <c r="L148" s="69">
        <v>184</v>
      </c>
      <c r="M148" s="69">
        <v>5</v>
      </c>
      <c r="N148" s="69">
        <v>0</v>
      </c>
      <c r="O148" s="69">
        <v>0</v>
      </c>
      <c r="P148" s="69">
        <v>29</v>
      </c>
      <c r="Q148" s="80">
        <v>0</v>
      </c>
      <c r="R148" s="80">
        <v>749749</v>
      </c>
      <c r="S148" s="80">
        <v>36694</v>
      </c>
      <c r="T148" s="80">
        <v>713055</v>
      </c>
      <c r="U148" s="80">
        <v>750453</v>
      </c>
      <c r="V148" s="80">
        <v>687268</v>
      </c>
      <c r="W148" s="80">
        <v>0</v>
      </c>
      <c r="X148" s="80">
        <v>0</v>
      </c>
      <c r="Y148" s="80">
        <v>0</v>
      </c>
      <c r="Z148" s="80">
        <v>687268</v>
      </c>
      <c r="AA148" s="80">
        <v>687166</v>
      </c>
      <c r="AB148" s="80">
        <v>-102</v>
      </c>
      <c r="AC148" s="69">
        <v>704</v>
      </c>
      <c r="AD148" s="69">
        <v>12</v>
      </c>
      <c r="AE148" s="69">
        <v>0</v>
      </c>
      <c r="AF148" s="80">
        <v>0</v>
      </c>
      <c r="AG148" s="80">
        <v>0</v>
      </c>
      <c r="AH148" s="69">
        <v>0</v>
      </c>
      <c r="AI148" s="69">
        <v>0</v>
      </c>
      <c r="AJ148" s="80">
        <v>0</v>
      </c>
      <c r="AK148" s="80">
        <v>704</v>
      </c>
      <c r="AL148" s="69">
        <v>0</v>
      </c>
      <c r="AM148" s="69">
        <v>0</v>
      </c>
      <c r="AN148" s="80">
        <v>0</v>
      </c>
      <c r="AO148" s="80">
        <v>0</v>
      </c>
      <c r="AP148" s="69">
        <v>0</v>
      </c>
      <c r="AQ148" s="69">
        <v>0</v>
      </c>
      <c r="AR148" s="80">
        <v>0</v>
      </c>
      <c r="AS148" s="80">
        <v>0</v>
      </c>
      <c r="AT148" s="69">
        <v>0</v>
      </c>
      <c r="AU148" s="69">
        <v>0</v>
      </c>
      <c r="AV148" s="80">
        <v>0</v>
      </c>
      <c r="AW148" s="80">
        <v>0</v>
      </c>
      <c r="AX148" s="69">
        <v>0</v>
      </c>
      <c r="AY148" s="69">
        <v>0</v>
      </c>
      <c r="AZ148" s="80">
        <v>0</v>
      </c>
      <c r="BA148" s="80">
        <v>0</v>
      </c>
      <c r="BB148" s="69">
        <v>0</v>
      </c>
      <c r="BC148" s="69">
        <v>0</v>
      </c>
      <c r="BD148" s="80">
        <v>0</v>
      </c>
      <c r="BE148" s="80">
        <v>0</v>
      </c>
      <c r="BF148" s="69">
        <v>0</v>
      </c>
      <c r="BG148" s="69">
        <v>0</v>
      </c>
      <c r="BH148" s="80">
        <v>0</v>
      </c>
      <c r="BI148" s="80">
        <v>0</v>
      </c>
      <c r="BJ148" s="69">
        <v>0</v>
      </c>
      <c r="BK148" s="69">
        <v>0</v>
      </c>
      <c r="BL148" s="80">
        <v>0</v>
      </c>
      <c r="BM148" s="80">
        <v>0</v>
      </c>
      <c r="BN148" s="69">
        <v>0</v>
      </c>
      <c r="BO148" s="69">
        <v>0</v>
      </c>
      <c r="BP148" s="80">
        <v>0</v>
      </c>
      <c r="BQ148" s="80">
        <v>0</v>
      </c>
      <c r="BR148" s="69">
        <v>0</v>
      </c>
      <c r="BS148" s="69">
        <v>0</v>
      </c>
      <c r="BT148" s="80">
        <v>0</v>
      </c>
      <c r="BU148" s="80">
        <v>0</v>
      </c>
      <c r="BV148" s="69">
        <v>0</v>
      </c>
      <c r="BW148" s="69">
        <v>0</v>
      </c>
      <c r="BX148" s="80">
        <v>0</v>
      </c>
      <c r="BY148" s="80">
        <v>0</v>
      </c>
      <c r="BZ148" s="69">
        <v>0</v>
      </c>
      <c r="CA148" s="69">
        <v>0</v>
      </c>
      <c r="CB148" s="80">
        <v>0</v>
      </c>
      <c r="CC148" s="80">
        <v>704</v>
      </c>
      <c r="CD148" s="69">
        <v>0</v>
      </c>
      <c r="CE148" s="69" t="s">
        <v>629</v>
      </c>
      <c r="CF148" s="69" t="s">
        <v>630</v>
      </c>
      <c r="CG148" s="69" t="s">
        <v>514</v>
      </c>
      <c r="CH148" s="69" t="s">
        <v>514</v>
      </c>
      <c r="CI148" s="69" t="s">
        <v>514</v>
      </c>
      <c r="CJ148" s="68" t="s">
        <v>514</v>
      </c>
      <c r="CK148" s="68">
        <v>45860</v>
      </c>
      <c r="CL148" s="185" t="s">
        <v>723</v>
      </c>
      <c r="CM148" s="67" t="s">
        <v>724</v>
      </c>
      <c r="CN148" s="67" t="s">
        <v>168</v>
      </c>
      <c r="CO148" s="68">
        <v>45783</v>
      </c>
      <c r="CP148" s="185" t="s">
        <v>721</v>
      </c>
      <c r="CQ148" s="67" t="s">
        <v>730</v>
      </c>
      <c r="CR148" s="67" t="s">
        <v>769</v>
      </c>
      <c r="CS148" s="69">
        <v>759570.75</v>
      </c>
      <c r="CT148" s="69"/>
      <c r="CU148" s="69"/>
      <c r="CV148" s="69">
        <v>0</v>
      </c>
      <c r="CW148" s="69">
        <v>17</v>
      </c>
      <c r="CX148" s="69">
        <v>0</v>
      </c>
      <c r="CY148" s="69">
        <v>0</v>
      </c>
      <c r="CZ148" s="69">
        <v>0</v>
      </c>
      <c r="DA148" s="69">
        <v>0</v>
      </c>
      <c r="DG148" t="str">
        <f t="shared" si="9"/>
        <v>CO</v>
      </c>
    </row>
    <row r="149" spans="1:111">
      <c r="A149" t="str">
        <f t="shared" si="8"/>
        <v>06CO</v>
      </c>
      <c r="B149" s="67" t="s">
        <v>5</v>
      </c>
      <c r="C149" s="67" t="s">
        <v>372</v>
      </c>
      <c r="D149" s="67" t="s">
        <v>373</v>
      </c>
      <c r="E149" s="68">
        <v>44979</v>
      </c>
      <c r="F149" s="185" t="s">
        <v>729</v>
      </c>
      <c r="G149" s="67" t="s">
        <v>728</v>
      </c>
      <c r="H149" s="69">
        <v>4</v>
      </c>
      <c r="I149" s="69">
        <v>3</v>
      </c>
      <c r="J149" s="69">
        <v>400</v>
      </c>
      <c r="K149" s="69">
        <v>476</v>
      </c>
      <c r="L149" s="69">
        <v>462</v>
      </c>
      <c r="M149" s="69">
        <v>14</v>
      </c>
      <c r="N149" s="69">
        <v>0</v>
      </c>
      <c r="O149" s="69">
        <v>0</v>
      </c>
      <c r="P149" s="69">
        <v>76</v>
      </c>
      <c r="Q149" s="80">
        <v>0</v>
      </c>
      <c r="R149" s="80">
        <v>6112543</v>
      </c>
      <c r="S149" s="80">
        <v>50000</v>
      </c>
      <c r="T149" s="80">
        <v>6062543</v>
      </c>
      <c r="U149" s="80">
        <v>6196534</v>
      </c>
      <c r="V149" s="80">
        <v>6055588</v>
      </c>
      <c r="W149" s="80">
        <v>0</v>
      </c>
      <c r="X149" s="80">
        <v>0</v>
      </c>
      <c r="Y149" s="80">
        <v>0</v>
      </c>
      <c r="Z149" s="80">
        <v>6055588</v>
      </c>
      <c r="AA149" s="80">
        <v>6046499</v>
      </c>
      <c r="AB149" s="80">
        <v>-7887</v>
      </c>
      <c r="AC149" s="69">
        <v>83991</v>
      </c>
      <c r="AD149" s="69">
        <v>29</v>
      </c>
      <c r="AE149" s="69">
        <v>0</v>
      </c>
      <c r="AF149" s="80">
        <v>0</v>
      </c>
      <c r="AG149" s="80">
        <v>30261</v>
      </c>
      <c r="AH149" s="69">
        <v>0</v>
      </c>
      <c r="AI149" s="69">
        <v>0</v>
      </c>
      <c r="AJ149" s="80">
        <v>0</v>
      </c>
      <c r="AK149" s="80">
        <v>18983</v>
      </c>
      <c r="AL149" s="69">
        <v>0</v>
      </c>
      <c r="AM149" s="69">
        <v>0</v>
      </c>
      <c r="AN149" s="80">
        <v>0</v>
      </c>
      <c r="AO149" s="80">
        <v>0</v>
      </c>
      <c r="AP149" s="69">
        <v>0</v>
      </c>
      <c r="AQ149" s="69">
        <v>0</v>
      </c>
      <c r="AR149" s="80">
        <v>0</v>
      </c>
      <c r="AS149" s="80">
        <v>0</v>
      </c>
      <c r="AT149" s="69">
        <v>0</v>
      </c>
      <c r="AU149" s="69">
        <v>0</v>
      </c>
      <c r="AV149" s="80">
        <v>0</v>
      </c>
      <c r="AW149" s="80">
        <v>0</v>
      </c>
      <c r="AX149" s="69">
        <v>0</v>
      </c>
      <c r="AY149" s="69">
        <v>0</v>
      </c>
      <c r="AZ149" s="80">
        <v>0</v>
      </c>
      <c r="BA149" s="80">
        <v>7230</v>
      </c>
      <c r="BB149" s="69">
        <v>0</v>
      </c>
      <c r="BC149" s="69">
        <v>0</v>
      </c>
      <c r="BD149" s="80">
        <v>0</v>
      </c>
      <c r="BE149" s="80">
        <v>0</v>
      </c>
      <c r="BF149" s="69">
        <v>0</v>
      </c>
      <c r="BG149" s="69">
        <v>0</v>
      </c>
      <c r="BH149" s="80">
        <v>0</v>
      </c>
      <c r="BI149" s="80">
        <v>0</v>
      </c>
      <c r="BJ149" s="69">
        <v>0</v>
      </c>
      <c r="BK149" s="69">
        <v>0</v>
      </c>
      <c r="BL149" s="80">
        <v>0</v>
      </c>
      <c r="BM149" s="80">
        <v>0</v>
      </c>
      <c r="BN149" s="69">
        <v>0</v>
      </c>
      <c r="BO149" s="69">
        <v>0</v>
      </c>
      <c r="BP149" s="80">
        <v>0</v>
      </c>
      <c r="BQ149" s="80">
        <v>0</v>
      </c>
      <c r="BR149" s="69">
        <v>0</v>
      </c>
      <c r="BS149" s="69">
        <v>0</v>
      </c>
      <c r="BT149" s="80">
        <v>0</v>
      </c>
      <c r="BU149" s="80">
        <v>0</v>
      </c>
      <c r="BV149" s="69">
        <v>0</v>
      </c>
      <c r="BW149" s="69">
        <v>0</v>
      </c>
      <c r="BX149" s="80">
        <v>0</v>
      </c>
      <c r="BY149" s="80">
        <v>0</v>
      </c>
      <c r="BZ149" s="69">
        <v>0</v>
      </c>
      <c r="CA149" s="69">
        <v>0</v>
      </c>
      <c r="CB149" s="80">
        <v>0</v>
      </c>
      <c r="CC149" s="80">
        <v>56474</v>
      </c>
      <c r="CD149" s="69">
        <v>0</v>
      </c>
      <c r="CE149" s="69" t="s">
        <v>681</v>
      </c>
      <c r="CF149" s="69" t="s">
        <v>682</v>
      </c>
      <c r="CG149" s="69" t="s">
        <v>514</v>
      </c>
      <c r="CH149" s="69" t="s">
        <v>514</v>
      </c>
      <c r="CI149" s="69" t="s">
        <v>514</v>
      </c>
      <c r="CJ149" s="68" t="s">
        <v>514</v>
      </c>
      <c r="CK149" s="68">
        <v>45918</v>
      </c>
      <c r="CL149" s="185" t="s">
        <v>723</v>
      </c>
      <c r="CM149" s="67" t="s">
        <v>724</v>
      </c>
      <c r="CN149" s="67" t="s">
        <v>168</v>
      </c>
      <c r="CO149" s="68">
        <v>45819</v>
      </c>
      <c r="CP149" s="185" t="s">
        <v>721</v>
      </c>
      <c r="CQ149" s="67" t="s">
        <v>730</v>
      </c>
      <c r="CR149" s="67" t="s">
        <v>769</v>
      </c>
      <c r="CS149" s="69">
        <v>4898503.1500000004</v>
      </c>
      <c r="CT149" s="69" t="s">
        <v>683</v>
      </c>
      <c r="CU149" s="69" t="s">
        <v>684</v>
      </c>
      <c r="CV149" s="69">
        <v>0</v>
      </c>
      <c r="CW149" s="69">
        <v>47</v>
      </c>
      <c r="CX149" s="69">
        <v>0</v>
      </c>
      <c r="CY149" s="69">
        <v>0</v>
      </c>
      <c r="CZ149" s="69">
        <v>0</v>
      </c>
      <c r="DA149" s="69">
        <v>0</v>
      </c>
      <c r="DG149" t="str">
        <f t="shared" si="9"/>
        <v>CO</v>
      </c>
    </row>
    <row r="150" spans="1:111">
      <c r="A150" t="str">
        <f t="shared" si="8"/>
        <v>06CO</v>
      </c>
      <c r="B150" s="67" t="s">
        <v>5</v>
      </c>
      <c r="C150" s="67" t="s">
        <v>374</v>
      </c>
      <c r="D150" s="67" t="s">
        <v>375</v>
      </c>
      <c r="E150" s="68">
        <v>45070</v>
      </c>
      <c r="F150" s="185" t="s">
        <v>721</v>
      </c>
      <c r="G150" s="67" t="s">
        <v>728</v>
      </c>
      <c r="H150" s="69">
        <v>4</v>
      </c>
      <c r="I150" s="69">
        <v>6</v>
      </c>
      <c r="J150" s="69">
        <v>340</v>
      </c>
      <c r="K150" s="69">
        <v>533</v>
      </c>
      <c r="L150" s="69">
        <v>513</v>
      </c>
      <c r="M150" s="69">
        <v>20</v>
      </c>
      <c r="N150" s="69">
        <v>0</v>
      </c>
      <c r="O150" s="69">
        <v>0</v>
      </c>
      <c r="P150" s="69">
        <v>180</v>
      </c>
      <c r="Q150" s="80">
        <v>13</v>
      </c>
      <c r="R150" s="80">
        <v>7844825</v>
      </c>
      <c r="S150" s="80">
        <v>81266</v>
      </c>
      <c r="T150" s="80">
        <v>7763559</v>
      </c>
      <c r="U150" s="80">
        <v>8071972</v>
      </c>
      <c r="V150" s="80">
        <v>8026073</v>
      </c>
      <c r="W150" s="80">
        <v>0</v>
      </c>
      <c r="X150" s="80">
        <v>200000</v>
      </c>
      <c r="Y150" s="80">
        <v>200000</v>
      </c>
      <c r="Z150" s="80">
        <v>8226073</v>
      </c>
      <c r="AA150" s="80">
        <v>8025252</v>
      </c>
      <c r="AB150" s="80">
        <v>-200821</v>
      </c>
      <c r="AC150" s="69">
        <v>227147</v>
      </c>
      <c r="AD150" s="69">
        <v>146</v>
      </c>
      <c r="AE150" s="69">
        <v>0</v>
      </c>
      <c r="AF150" s="80">
        <v>13</v>
      </c>
      <c r="AG150" s="80">
        <v>211928</v>
      </c>
      <c r="AH150" s="69">
        <v>0</v>
      </c>
      <c r="AI150" s="69">
        <v>0</v>
      </c>
      <c r="AJ150" s="80">
        <v>0</v>
      </c>
      <c r="AK150" s="80">
        <v>27940</v>
      </c>
      <c r="AL150" s="69">
        <v>0</v>
      </c>
      <c r="AM150" s="69">
        <v>0</v>
      </c>
      <c r="AN150" s="80">
        <v>0</v>
      </c>
      <c r="AO150" s="80">
        <v>0</v>
      </c>
      <c r="AP150" s="69">
        <v>0</v>
      </c>
      <c r="AQ150" s="69">
        <v>0</v>
      </c>
      <c r="AR150" s="80">
        <v>0</v>
      </c>
      <c r="AS150" s="80">
        <v>0</v>
      </c>
      <c r="AT150" s="69">
        <v>0</v>
      </c>
      <c r="AU150" s="69">
        <v>0</v>
      </c>
      <c r="AV150" s="80">
        <v>0</v>
      </c>
      <c r="AW150" s="80">
        <v>0</v>
      </c>
      <c r="AX150" s="69">
        <v>0</v>
      </c>
      <c r="AY150" s="69">
        <v>0</v>
      </c>
      <c r="AZ150" s="80">
        <v>0</v>
      </c>
      <c r="BA150" s="80">
        <v>0</v>
      </c>
      <c r="BB150" s="69">
        <v>0</v>
      </c>
      <c r="BC150" s="69">
        <v>0</v>
      </c>
      <c r="BD150" s="80">
        <v>0</v>
      </c>
      <c r="BE150" s="80">
        <v>0</v>
      </c>
      <c r="BF150" s="69">
        <v>0</v>
      </c>
      <c r="BG150" s="69">
        <v>0</v>
      </c>
      <c r="BH150" s="80">
        <v>0</v>
      </c>
      <c r="BI150" s="80">
        <v>0</v>
      </c>
      <c r="BJ150" s="69">
        <v>0</v>
      </c>
      <c r="BK150" s="69">
        <v>0</v>
      </c>
      <c r="BL150" s="80">
        <v>0</v>
      </c>
      <c r="BM150" s="80">
        <v>0</v>
      </c>
      <c r="BN150" s="69">
        <v>0</v>
      </c>
      <c r="BO150" s="69">
        <v>0</v>
      </c>
      <c r="BP150" s="80">
        <v>0</v>
      </c>
      <c r="BQ150" s="80">
        <v>0</v>
      </c>
      <c r="BR150" s="69">
        <v>0</v>
      </c>
      <c r="BS150" s="69">
        <v>0</v>
      </c>
      <c r="BT150" s="80">
        <v>0</v>
      </c>
      <c r="BU150" s="80">
        <v>0</v>
      </c>
      <c r="BV150" s="69">
        <v>0</v>
      </c>
      <c r="BW150" s="69">
        <v>0</v>
      </c>
      <c r="BX150" s="80">
        <v>0</v>
      </c>
      <c r="BY150" s="80">
        <v>0</v>
      </c>
      <c r="BZ150" s="69">
        <v>0</v>
      </c>
      <c r="CA150" s="69">
        <v>0</v>
      </c>
      <c r="CB150" s="80">
        <v>13</v>
      </c>
      <c r="CC150" s="80">
        <v>239868</v>
      </c>
      <c r="CD150" s="69">
        <v>0</v>
      </c>
      <c r="CE150" s="69" t="s">
        <v>685</v>
      </c>
      <c r="CF150" s="69" t="s">
        <v>686</v>
      </c>
      <c r="CG150" s="69" t="s">
        <v>514</v>
      </c>
      <c r="CH150" s="69" t="s">
        <v>514</v>
      </c>
      <c r="CI150" s="69" t="s">
        <v>514</v>
      </c>
      <c r="CJ150" s="68" t="s">
        <v>514</v>
      </c>
      <c r="CK150" s="68">
        <v>45946</v>
      </c>
      <c r="CL150" s="185" t="s">
        <v>727</v>
      </c>
      <c r="CM150" s="67" t="s">
        <v>724</v>
      </c>
      <c r="CN150" s="67" t="s">
        <v>168</v>
      </c>
      <c r="CO150" s="68">
        <v>45744</v>
      </c>
      <c r="CP150" s="185" t="s">
        <v>729</v>
      </c>
      <c r="CQ150" s="67" t="s">
        <v>730</v>
      </c>
      <c r="CR150" s="67" t="s">
        <v>770</v>
      </c>
      <c r="CS150" s="69">
        <v>8411804.0999999996</v>
      </c>
      <c r="CT150" s="69" t="s">
        <v>683</v>
      </c>
      <c r="CU150" s="69" t="s">
        <v>684</v>
      </c>
      <c r="CV150" s="69">
        <v>0</v>
      </c>
      <c r="CW150" s="69">
        <v>34</v>
      </c>
      <c r="CX150" s="69">
        <v>0</v>
      </c>
      <c r="CY150" s="69">
        <v>0</v>
      </c>
      <c r="CZ150" s="69">
        <v>0</v>
      </c>
      <c r="DA150" s="69">
        <v>0</v>
      </c>
      <c r="DG150" t="str">
        <f t="shared" si="9"/>
        <v>CO</v>
      </c>
    </row>
    <row r="151" spans="1:111">
      <c r="A151" t="str">
        <f t="shared" si="8"/>
        <v>06CO</v>
      </c>
      <c r="B151" s="67" t="s">
        <v>5</v>
      </c>
      <c r="C151" s="67" t="s">
        <v>376</v>
      </c>
      <c r="D151" s="67" t="s">
        <v>377</v>
      </c>
      <c r="E151" s="68">
        <v>45042</v>
      </c>
      <c r="F151" s="185" t="s">
        <v>721</v>
      </c>
      <c r="G151" s="67" t="s">
        <v>728</v>
      </c>
      <c r="H151" s="69">
        <v>8</v>
      </c>
      <c r="I151" s="69">
        <v>6</v>
      </c>
      <c r="J151" s="69">
        <v>500</v>
      </c>
      <c r="K151" s="69">
        <v>526</v>
      </c>
      <c r="L151" s="69">
        <v>459</v>
      </c>
      <c r="M151" s="69">
        <v>67</v>
      </c>
      <c r="N151" s="69">
        <v>0</v>
      </c>
      <c r="O151" s="69">
        <v>0</v>
      </c>
      <c r="P151" s="69">
        <v>22</v>
      </c>
      <c r="Q151" s="80">
        <v>4</v>
      </c>
      <c r="R151" s="80">
        <v>15230513</v>
      </c>
      <c r="S151" s="80">
        <v>150000</v>
      </c>
      <c r="T151" s="80">
        <v>15080513</v>
      </c>
      <c r="U151" s="80">
        <v>15276979</v>
      </c>
      <c r="V151" s="80">
        <v>14673045</v>
      </c>
      <c r="W151" s="80">
        <v>0</v>
      </c>
      <c r="X151" s="80">
        <v>440000</v>
      </c>
      <c r="Y151" s="80">
        <v>440000</v>
      </c>
      <c r="Z151" s="80">
        <v>15113045</v>
      </c>
      <c r="AA151" s="80">
        <v>14624087</v>
      </c>
      <c r="AB151" s="80">
        <v>-460650</v>
      </c>
      <c r="AC151" s="69">
        <v>46466</v>
      </c>
      <c r="AD151" s="69">
        <v>10</v>
      </c>
      <c r="AE151" s="69">
        <v>0</v>
      </c>
      <c r="AF151" s="80">
        <v>0</v>
      </c>
      <c r="AG151" s="80">
        <v>43405</v>
      </c>
      <c r="AH151" s="69">
        <v>0</v>
      </c>
      <c r="AI151" s="69">
        <v>0</v>
      </c>
      <c r="AJ151" s="80">
        <v>0</v>
      </c>
      <c r="AK151" s="80">
        <v>81997</v>
      </c>
      <c r="AL151" s="69">
        <v>21158</v>
      </c>
      <c r="AM151" s="69">
        <v>0</v>
      </c>
      <c r="AN151" s="80">
        <v>0</v>
      </c>
      <c r="AO151" s="80">
        <v>0</v>
      </c>
      <c r="AP151" s="69">
        <v>0</v>
      </c>
      <c r="AQ151" s="69">
        <v>0</v>
      </c>
      <c r="AR151" s="80">
        <v>0</v>
      </c>
      <c r="AS151" s="80">
        <v>0</v>
      </c>
      <c r="AT151" s="69">
        <v>0</v>
      </c>
      <c r="AU151" s="69">
        <v>0</v>
      </c>
      <c r="AV151" s="80">
        <v>0</v>
      </c>
      <c r="AW151" s="80">
        <v>0</v>
      </c>
      <c r="AX151" s="69">
        <v>0</v>
      </c>
      <c r="AY151" s="69">
        <v>0</v>
      </c>
      <c r="AZ151" s="80">
        <v>0</v>
      </c>
      <c r="BA151" s="80">
        <v>17514</v>
      </c>
      <c r="BB151" s="69">
        <v>0</v>
      </c>
      <c r="BC151" s="69">
        <v>0</v>
      </c>
      <c r="BD151" s="80">
        <v>0</v>
      </c>
      <c r="BE151" s="80">
        <v>2754</v>
      </c>
      <c r="BF151" s="69">
        <v>0</v>
      </c>
      <c r="BG151" s="69">
        <v>0</v>
      </c>
      <c r="BH151" s="80">
        <v>0</v>
      </c>
      <c r="BI151" s="80">
        <v>0</v>
      </c>
      <c r="BJ151" s="69">
        <v>0</v>
      </c>
      <c r="BK151" s="69">
        <v>0</v>
      </c>
      <c r="BL151" s="80">
        <v>0</v>
      </c>
      <c r="BM151" s="80">
        <v>0</v>
      </c>
      <c r="BN151" s="69">
        <v>0</v>
      </c>
      <c r="BO151" s="69">
        <v>0</v>
      </c>
      <c r="BP151" s="80">
        <v>0</v>
      </c>
      <c r="BQ151" s="80">
        <v>0</v>
      </c>
      <c r="BR151" s="69">
        <v>0</v>
      </c>
      <c r="BS151" s="69">
        <v>0</v>
      </c>
      <c r="BT151" s="80">
        <v>0</v>
      </c>
      <c r="BU151" s="80">
        <v>0</v>
      </c>
      <c r="BV151" s="69">
        <v>0</v>
      </c>
      <c r="BW151" s="69">
        <v>0</v>
      </c>
      <c r="BX151" s="80">
        <v>0</v>
      </c>
      <c r="BY151" s="80">
        <v>0</v>
      </c>
      <c r="BZ151" s="69">
        <v>0</v>
      </c>
      <c r="CA151" s="69">
        <v>0</v>
      </c>
      <c r="CB151" s="80">
        <v>0</v>
      </c>
      <c r="CC151" s="80">
        <v>79761</v>
      </c>
      <c r="CD151" s="69">
        <v>21158</v>
      </c>
      <c r="CE151" s="69" t="s">
        <v>687</v>
      </c>
      <c r="CF151" s="69" t="s">
        <v>688</v>
      </c>
      <c r="CG151" s="69" t="s">
        <v>514</v>
      </c>
      <c r="CH151" s="69" t="s">
        <v>514</v>
      </c>
      <c r="CI151" s="69" t="s">
        <v>514</v>
      </c>
      <c r="CJ151" s="68" t="s">
        <v>514</v>
      </c>
      <c r="CK151" s="68">
        <v>45852</v>
      </c>
      <c r="CL151" s="185" t="s">
        <v>723</v>
      </c>
      <c r="CM151" s="67" t="s">
        <v>724</v>
      </c>
      <c r="CN151" s="67" t="s">
        <v>168</v>
      </c>
      <c r="CO151" s="68">
        <v>45715</v>
      </c>
      <c r="CP151" s="185" t="s">
        <v>729</v>
      </c>
      <c r="CQ151" s="67" t="s">
        <v>730</v>
      </c>
      <c r="CR151" s="67" t="s">
        <v>770</v>
      </c>
      <c r="CS151" s="69">
        <v>16721997.85</v>
      </c>
      <c r="CT151" s="69" t="s">
        <v>678</v>
      </c>
      <c r="CU151" s="69" t="s">
        <v>679</v>
      </c>
      <c r="CV151" s="69">
        <v>0</v>
      </c>
      <c r="CW151" s="69">
        <v>16</v>
      </c>
      <c r="CX151" s="69">
        <v>0</v>
      </c>
      <c r="CY151" s="69">
        <v>0</v>
      </c>
      <c r="CZ151" s="69">
        <v>-65908</v>
      </c>
      <c r="DA151" s="69">
        <v>0</v>
      </c>
      <c r="DG151" t="str">
        <f t="shared" si="9"/>
        <v>CO</v>
      </c>
    </row>
    <row r="152" spans="1:111">
      <c r="A152" t="str">
        <f t="shared" si="8"/>
        <v>06CO</v>
      </c>
      <c r="B152" s="67" t="s">
        <v>5</v>
      </c>
      <c r="C152" s="67" t="s">
        <v>689</v>
      </c>
      <c r="D152" s="67" t="s">
        <v>771</v>
      </c>
      <c r="E152" s="68">
        <v>45014</v>
      </c>
      <c r="F152" s="185" t="s">
        <v>729</v>
      </c>
      <c r="G152" s="67" t="s">
        <v>728</v>
      </c>
      <c r="H152" s="69">
        <v>6</v>
      </c>
      <c r="I152" s="69">
        <v>0</v>
      </c>
      <c r="J152" s="69">
        <v>400</v>
      </c>
      <c r="K152" s="69">
        <v>455</v>
      </c>
      <c r="L152" s="69">
        <v>384</v>
      </c>
      <c r="M152" s="69">
        <v>71</v>
      </c>
      <c r="N152" s="69">
        <v>0</v>
      </c>
      <c r="O152" s="69">
        <v>0</v>
      </c>
      <c r="P152" s="69">
        <v>55</v>
      </c>
      <c r="Q152" s="80">
        <v>0</v>
      </c>
      <c r="R152" s="80">
        <v>9816354</v>
      </c>
      <c r="S152" s="80">
        <v>102429</v>
      </c>
      <c r="T152" s="80">
        <v>9713925</v>
      </c>
      <c r="U152" s="80">
        <v>9816354</v>
      </c>
      <c r="V152" s="80">
        <v>9814725</v>
      </c>
      <c r="W152" s="80">
        <v>0</v>
      </c>
      <c r="X152" s="80">
        <v>320000</v>
      </c>
      <c r="Y152" s="80">
        <v>320000</v>
      </c>
      <c r="Z152" s="80">
        <v>10134725</v>
      </c>
      <c r="AA152" s="80">
        <v>9792214</v>
      </c>
      <c r="AB152" s="80">
        <v>-342511</v>
      </c>
      <c r="AC152" s="69">
        <v>0</v>
      </c>
      <c r="AD152" s="69">
        <v>39</v>
      </c>
      <c r="AE152" s="69">
        <v>0</v>
      </c>
      <c r="AF152" s="80">
        <v>0</v>
      </c>
      <c r="AG152" s="80">
        <v>0</v>
      </c>
      <c r="AH152" s="69">
        <v>0</v>
      </c>
      <c r="AI152" s="69">
        <v>0</v>
      </c>
      <c r="AJ152" s="80">
        <v>0</v>
      </c>
      <c r="AK152" s="80">
        <v>0</v>
      </c>
      <c r="AL152" s="69">
        <v>0</v>
      </c>
      <c r="AM152" s="69">
        <v>0</v>
      </c>
      <c r="AN152" s="80">
        <v>0</v>
      </c>
      <c r="AO152" s="80">
        <v>0</v>
      </c>
      <c r="AP152" s="69">
        <v>0</v>
      </c>
      <c r="AQ152" s="69">
        <v>0</v>
      </c>
      <c r="AR152" s="80">
        <v>0</v>
      </c>
      <c r="AS152" s="80">
        <v>0</v>
      </c>
      <c r="AT152" s="69">
        <v>0</v>
      </c>
      <c r="AU152" s="69">
        <v>0</v>
      </c>
      <c r="AV152" s="80">
        <v>0</v>
      </c>
      <c r="AW152" s="80">
        <v>0</v>
      </c>
      <c r="AX152" s="69">
        <v>0</v>
      </c>
      <c r="AY152" s="69">
        <v>0</v>
      </c>
      <c r="AZ152" s="80">
        <v>0</v>
      </c>
      <c r="BA152" s="80">
        <v>0</v>
      </c>
      <c r="BB152" s="69">
        <v>0</v>
      </c>
      <c r="BC152" s="69">
        <v>0</v>
      </c>
      <c r="BD152" s="80">
        <v>0</v>
      </c>
      <c r="BE152" s="80">
        <v>0</v>
      </c>
      <c r="BF152" s="69">
        <v>0</v>
      </c>
      <c r="BG152" s="69">
        <v>0</v>
      </c>
      <c r="BH152" s="80">
        <v>0</v>
      </c>
      <c r="BI152" s="80">
        <v>0</v>
      </c>
      <c r="BJ152" s="69">
        <v>0</v>
      </c>
      <c r="BK152" s="69">
        <v>0</v>
      </c>
      <c r="BL152" s="80">
        <v>0</v>
      </c>
      <c r="BM152" s="80">
        <v>0</v>
      </c>
      <c r="BN152" s="69">
        <v>0</v>
      </c>
      <c r="BO152" s="69">
        <v>0</v>
      </c>
      <c r="BP152" s="80">
        <v>0</v>
      </c>
      <c r="BQ152" s="80">
        <v>0</v>
      </c>
      <c r="BR152" s="69">
        <v>0</v>
      </c>
      <c r="BS152" s="69">
        <v>0</v>
      </c>
      <c r="BT152" s="80">
        <v>0</v>
      </c>
      <c r="BU152" s="80">
        <v>0</v>
      </c>
      <c r="BV152" s="69">
        <v>0</v>
      </c>
      <c r="BW152" s="69">
        <v>0</v>
      </c>
      <c r="BX152" s="80">
        <v>0</v>
      </c>
      <c r="BY152" s="80">
        <v>0</v>
      </c>
      <c r="BZ152" s="69">
        <v>0</v>
      </c>
      <c r="CA152" s="69">
        <v>0</v>
      </c>
      <c r="CB152" s="80">
        <v>0</v>
      </c>
      <c r="CC152" s="80">
        <v>0</v>
      </c>
      <c r="CD152" s="69">
        <v>0</v>
      </c>
      <c r="CE152" s="69" t="s">
        <v>620</v>
      </c>
      <c r="CF152" s="69" t="s">
        <v>621</v>
      </c>
      <c r="CG152" s="69" t="s">
        <v>514</v>
      </c>
      <c r="CH152" s="69" t="s">
        <v>514</v>
      </c>
      <c r="CI152" s="69" t="s">
        <v>514</v>
      </c>
      <c r="CJ152" s="68" t="s">
        <v>514</v>
      </c>
      <c r="CK152" s="68">
        <v>45908</v>
      </c>
      <c r="CL152" s="185" t="s">
        <v>723</v>
      </c>
      <c r="CM152" s="67" t="s">
        <v>724</v>
      </c>
      <c r="CN152" s="67" t="s">
        <v>168</v>
      </c>
      <c r="CO152" s="68">
        <v>45677</v>
      </c>
      <c r="CP152" s="185" t="s">
        <v>729</v>
      </c>
      <c r="CQ152" s="67" t="s">
        <v>730</v>
      </c>
      <c r="CR152" s="67" t="s">
        <v>769</v>
      </c>
      <c r="CS152" s="69">
        <v>10415642.199999999</v>
      </c>
      <c r="CT152" s="69" t="s">
        <v>678</v>
      </c>
      <c r="CU152" s="69" t="s">
        <v>679</v>
      </c>
      <c r="CV152" s="69">
        <v>0</v>
      </c>
      <c r="CW152" s="69">
        <v>16</v>
      </c>
      <c r="CX152" s="69">
        <v>0</v>
      </c>
      <c r="CY152" s="69">
        <v>0</v>
      </c>
      <c r="CZ152" s="69">
        <v>0</v>
      </c>
      <c r="DA152" s="69">
        <v>0</v>
      </c>
      <c r="DG152" t="str">
        <f t="shared" si="9"/>
        <v>CO</v>
      </c>
    </row>
    <row r="153" spans="1:111">
      <c r="A153" t="str">
        <f t="shared" si="8"/>
        <v>06CO</v>
      </c>
      <c r="B153" s="67" t="s">
        <v>5</v>
      </c>
      <c r="C153" s="67" t="s">
        <v>378</v>
      </c>
      <c r="D153" s="67" t="s">
        <v>379</v>
      </c>
      <c r="E153" s="68">
        <v>45224</v>
      </c>
      <c r="F153" s="185" t="s">
        <v>727</v>
      </c>
      <c r="G153" s="67" t="s">
        <v>725</v>
      </c>
      <c r="H153" s="69">
        <v>2</v>
      </c>
      <c r="I153" s="69">
        <v>2</v>
      </c>
      <c r="J153" s="69">
        <v>300</v>
      </c>
      <c r="K153" s="69">
        <v>333</v>
      </c>
      <c r="L153" s="69">
        <v>284</v>
      </c>
      <c r="M153" s="69">
        <v>49</v>
      </c>
      <c r="N153" s="69">
        <v>0</v>
      </c>
      <c r="O153" s="69">
        <v>0</v>
      </c>
      <c r="P153" s="69">
        <v>33</v>
      </c>
      <c r="Q153" s="80">
        <v>0</v>
      </c>
      <c r="R153" s="80">
        <v>3338573</v>
      </c>
      <c r="S153" s="80">
        <v>50000</v>
      </c>
      <c r="T153" s="80">
        <v>3288573</v>
      </c>
      <c r="U153" s="80">
        <v>3388573</v>
      </c>
      <c r="V153" s="80">
        <v>3361643</v>
      </c>
      <c r="W153" s="80">
        <v>0</v>
      </c>
      <c r="X153" s="80">
        <v>100000</v>
      </c>
      <c r="Y153" s="80">
        <v>100000</v>
      </c>
      <c r="Z153" s="80">
        <v>3461643</v>
      </c>
      <c r="AA153" s="80">
        <v>3354655</v>
      </c>
      <c r="AB153" s="80">
        <v>-106988</v>
      </c>
      <c r="AC153" s="69">
        <v>50000</v>
      </c>
      <c r="AD153" s="69">
        <v>23</v>
      </c>
      <c r="AE153" s="69">
        <v>0</v>
      </c>
      <c r="AF153" s="80">
        <v>0</v>
      </c>
      <c r="AG153" s="80">
        <v>12008</v>
      </c>
      <c r="AH153" s="69">
        <v>0</v>
      </c>
      <c r="AI153" s="69">
        <v>0</v>
      </c>
      <c r="AJ153" s="80">
        <v>0</v>
      </c>
      <c r="AK153" s="80">
        <v>0</v>
      </c>
      <c r="AL153" s="69">
        <v>0</v>
      </c>
      <c r="AM153" s="69">
        <v>0</v>
      </c>
      <c r="AN153" s="80">
        <v>0</v>
      </c>
      <c r="AO153" s="80">
        <v>0</v>
      </c>
      <c r="AP153" s="69">
        <v>0</v>
      </c>
      <c r="AQ153" s="69">
        <v>0</v>
      </c>
      <c r="AR153" s="80">
        <v>0</v>
      </c>
      <c r="AS153" s="80">
        <v>0</v>
      </c>
      <c r="AT153" s="69">
        <v>0</v>
      </c>
      <c r="AU153" s="69">
        <v>0</v>
      </c>
      <c r="AV153" s="80">
        <v>0</v>
      </c>
      <c r="AW153" s="80">
        <v>0</v>
      </c>
      <c r="AX153" s="69">
        <v>0</v>
      </c>
      <c r="AY153" s="69">
        <v>0</v>
      </c>
      <c r="AZ153" s="80">
        <v>0</v>
      </c>
      <c r="BA153" s="80">
        <v>0</v>
      </c>
      <c r="BB153" s="69">
        <v>0</v>
      </c>
      <c r="BC153" s="69">
        <v>0</v>
      </c>
      <c r="BD153" s="80">
        <v>0</v>
      </c>
      <c r="BE153" s="80">
        <v>21206</v>
      </c>
      <c r="BF153" s="69">
        <v>0</v>
      </c>
      <c r="BG153" s="69">
        <v>0</v>
      </c>
      <c r="BH153" s="80">
        <v>0</v>
      </c>
      <c r="BI153" s="80">
        <v>0</v>
      </c>
      <c r="BJ153" s="69">
        <v>0</v>
      </c>
      <c r="BK153" s="69">
        <v>0</v>
      </c>
      <c r="BL153" s="80">
        <v>0</v>
      </c>
      <c r="BM153" s="80">
        <v>0</v>
      </c>
      <c r="BN153" s="69">
        <v>0</v>
      </c>
      <c r="BO153" s="69">
        <v>0</v>
      </c>
      <c r="BP153" s="80">
        <v>0</v>
      </c>
      <c r="BQ153" s="80">
        <v>0</v>
      </c>
      <c r="BR153" s="69">
        <v>0</v>
      </c>
      <c r="BS153" s="69">
        <v>0</v>
      </c>
      <c r="BT153" s="80">
        <v>0</v>
      </c>
      <c r="BU153" s="80">
        <v>0</v>
      </c>
      <c r="BV153" s="69">
        <v>0</v>
      </c>
      <c r="BW153" s="69">
        <v>0</v>
      </c>
      <c r="BX153" s="80">
        <v>0</v>
      </c>
      <c r="BY153" s="80">
        <v>0</v>
      </c>
      <c r="BZ153" s="69">
        <v>0</v>
      </c>
      <c r="CA153" s="69">
        <v>0</v>
      </c>
      <c r="CB153" s="80">
        <v>0</v>
      </c>
      <c r="CC153" s="80">
        <v>33215</v>
      </c>
      <c r="CD153" s="69">
        <v>0</v>
      </c>
      <c r="CE153" s="69" t="s">
        <v>687</v>
      </c>
      <c r="CF153" s="69" t="s">
        <v>688</v>
      </c>
      <c r="CG153" s="69" t="s">
        <v>514</v>
      </c>
      <c r="CH153" s="69" t="s">
        <v>514</v>
      </c>
      <c r="CI153" s="69" t="s">
        <v>514</v>
      </c>
      <c r="CJ153" s="68" t="s">
        <v>514</v>
      </c>
      <c r="CK153" s="68">
        <v>45944</v>
      </c>
      <c r="CL153" s="185" t="s">
        <v>727</v>
      </c>
      <c r="CM153" s="67" t="s">
        <v>724</v>
      </c>
      <c r="CN153" s="67" t="s">
        <v>168</v>
      </c>
      <c r="CO153" s="68">
        <v>45743</v>
      </c>
      <c r="CP153" s="185" t="s">
        <v>729</v>
      </c>
      <c r="CQ153" s="67" t="s">
        <v>730</v>
      </c>
      <c r="CR153" s="67" t="s">
        <v>769</v>
      </c>
      <c r="CS153" s="69">
        <v>3605553.8</v>
      </c>
      <c r="CT153" s="69" t="s">
        <v>683</v>
      </c>
      <c r="CU153" s="69" t="s">
        <v>684</v>
      </c>
      <c r="CV153" s="69">
        <v>0</v>
      </c>
      <c r="CW153" s="69">
        <v>10</v>
      </c>
      <c r="CX153" s="69">
        <v>0</v>
      </c>
      <c r="CY153" s="69">
        <v>0</v>
      </c>
      <c r="CZ153" s="69">
        <v>0</v>
      </c>
      <c r="DA153" s="69">
        <v>0</v>
      </c>
      <c r="DG153" t="str">
        <f t="shared" si="9"/>
        <v>CO</v>
      </c>
    </row>
    <row r="154" spans="1:111">
      <c r="A154" t="str">
        <f t="shared" si="8"/>
        <v>06CO</v>
      </c>
      <c r="B154" s="67" t="s">
        <v>5</v>
      </c>
      <c r="C154" s="67" t="s">
        <v>380</v>
      </c>
      <c r="D154" s="67" t="s">
        <v>381</v>
      </c>
      <c r="E154" s="68">
        <v>45322</v>
      </c>
      <c r="F154" s="185" t="s">
        <v>729</v>
      </c>
      <c r="G154" s="67" t="s">
        <v>725</v>
      </c>
      <c r="H154" s="69">
        <v>2</v>
      </c>
      <c r="I154" s="69">
        <v>1</v>
      </c>
      <c r="J154" s="69">
        <v>200</v>
      </c>
      <c r="K154" s="69">
        <v>303</v>
      </c>
      <c r="L154" s="69">
        <v>303</v>
      </c>
      <c r="M154" s="69">
        <v>0</v>
      </c>
      <c r="N154" s="69">
        <v>0</v>
      </c>
      <c r="O154" s="69">
        <v>0</v>
      </c>
      <c r="P154" s="69">
        <v>103</v>
      </c>
      <c r="Q154" s="80">
        <v>0</v>
      </c>
      <c r="R154" s="80">
        <v>4637389</v>
      </c>
      <c r="S154" s="80">
        <v>50000</v>
      </c>
      <c r="T154" s="80">
        <v>4587389</v>
      </c>
      <c r="U154" s="80">
        <v>4652332</v>
      </c>
      <c r="V154" s="80">
        <v>4600291</v>
      </c>
      <c r="W154" s="80">
        <v>0</v>
      </c>
      <c r="X154" s="80">
        <v>0</v>
      </c>
      <c r="Y154" s="80">
        <v>0</v>
      </c>
      <c r="Z154" s="80">
        <v>4600291</v>
      </c>
      <c r="AA154" s="80">
        <v>4582375</v>
      </c>
      <c r="AB154" s="80">
        <v>-2973</v>
      </c>
      <c r="AC154" s="69">
        <v>14943</v>
      </c>
      <c r="AD154" s="69">
        <v>59</v>
      </c>
      <c r="AE154" s="69">
        <v>0</v>
      </c>
      <c r="AF154" s="80">
        <v>0</v>
      </c>
      <c r="AG154" s="80">
        <v>0</v>
      </c>
      <c r="AH154" s="69">
        <v>0</v>
      </c>
      <c r="AI154" s="69">
        <v>22</v>
      </c>
      <c r="AJ154" s="80">
        <v>0</v>
      </c>
      <c r="AK154" s="80">
        <v>0</v>
      </c>
      <c r="AL154" s="69">
        <v>0</v>
      </c>
      <c r="AM154" s="69">
        <v>0</v>
      </c>
      <c r="AN154" s="80">
        <v>0</v>
      </c>
      <c r="AO154" s="80">
        <v>0</v>
      </c>
      <c r="AP154" s="69">
        <v>0</v>
      </c>
      <c r="AQ154" s="69">
        <v>0</v>
      </c>
      <c r="AR154" s="80">
        <v>0</v>
      </c>
      <c r="AS154" s="80">
        <v>0</v>
      </c>
      <c r="AT154" s="69">
        <v>0</v>
      </c>
      <c r="AU154" s="69">
        <v>0</v>
      </c>
      <c r="AV154" s="80">
        <v>0</v>
      </c>
      <c r="AW154" s="80">
        <v>0</v>
      </c>
      <c r="AX154" s="69">
        <v>0</v>
      </c>
      <c r="AY154" s="69">
        <v>0</v>
      </c>
      <c r="AZ154" s="80">
        <v>0</v>
      </c>
      <c r="BA154" s="80">
        <v>0</v>
      </c>
      <c r="BB154" s="69">
        <v>0</v>
      </c>
      <c r="BC154" s="69">
        <v>0</v>
      </c>
      <c r="BD154" s="80">
        <v>0</v>
      </c>
      <c r="BE154" s="80">
        <v>0</v>
      </c>
      <c r="BF154" s="69">
        <v>0</v>
      </c>
      <c r="BG154" s="69">
        <v>0</v>
      </c>
      <c r="BH154" s="80">
        <v>0</v>
      </c>
      <c r="BI154" s="80">
        <v>0</v>
      </c>
      <c r="BJ154" s="69">
        <v>0</v>
      </c>
      <c r="BK154" s="69">
        <v>0</v>
      </c>
      <c r="BL154" s="80">
        <v>0</v>
      </c>
      <c r="BM154" s="80">
        <v>0</v>
      </c>
      <c r="BN154" s="69">
        <v>0</v>
      </c>
      <c r="BO154" s="69">
        <v>0</v>
      </c>
      <c r="BP154" s="80">
        <v>0</v>
      </c>
      <c r="BQ154" s="80">
        <v>0</v>
      </c>
      <c r="BR154" s="69">
        <v>0</v>
      </c>
      <c r="BS154" s="69">
        <v>0</v>
      </c>
      <c r="BT154" s="80">
        <v>0</v>
      </c>
      <c r="BU154" s="80">
        <v>0</v>
      </c>
      <c r="BV154" s="69">
        <v>0</v>
      </c>
      <c r="BW154" s="69">
        <v>0</v>
      </c>
      <c r="BX154" s="80">
        <v>0</v>
      </c>
      <c r="BY154" s="80">
        <v>0</v>
      </c>
      <c r="BZ154" s="69">
        <v>0</v>
      </c>
      <c r="CA154" s="69">
        <v>22</v>
      </c>
      <c r="CB154" s="80">
        <v>0</v>
      </c>
      <c r="CC154" s="80">
        <v>0</v>
      </c>
      <c r="CD154" s="69">
        <v>0</v>
      </c>
      <c r="CE154" s="69" t="s">
        <v>620</v>
      </c>
      <c r="CF154" s="69" t="s">
        <v>621</v>
      </c>
      <c r="CG154" s="69" t="s">
        <v>514</v>
      </c>
      <c r="CH154" s="69" t="s">
        <v>514</v>
      </c>
      <c r="CI154" s="69" t="s">
        <v>514</v>
      </c>
      <c r="CJ154" s="68" t="s">
        <v>514</v>
      </c>
      <c r="CK154" s="68">
        <v>45862</v>
      </c>
      <c r="CL154" s="185" t="s">
        <v>723</v>
      </c>
      <c r="CM154" s="67" t="s">
        <v>724</v>
      </c>
      <c r="CN154" s="67" t="s">
        <v>168</v>
      </c>
      <c r="CO154" s="68">
        <v>45748</v>
      </c>
      <c r="CP154" s="185" t="s">
        <v>721</v>
      </c>
      <c r="CQ154" s="67" t="s">
        <v>730</v>
      </c>
      <c r="CR154" s="67" t="s">
        <v>770</v>
      </c>
      <c r="CS154" s="69">
        <v>4247705.3499999996</v>
      </c>
      <c r="CT154" s="69" t="s">
        <v>683</v>
      </c>
      <c r="CU154" s="69" t="s">
        <v>684</v>
      </c>
      <c r="CV154" s="69">
        <v>0</v>
      </c>
      <c r="CW154" s="69">
        <v>22</v>
      </c>
      <c r="CX154" s="69">
        <v>0</v>
      </c>
      <c r="CY154" s="69">
        <v>0</v>
      </c>
      <c r="CZ154" s="69">
        <v>0</v>
      </c>
      <c r="DA154" s="69">
        <v>0</v>
      </c>
      <c r="DG154" t="str">
        <f t="shared" si="9"/>
        <v>CO</v>
      </c>
    </row>
    <row r="155" spans="1:111">
      <c r="A155" t="str">
        <f t="shared" si="8"/>
        <v>06DO</v>
      </c>
      <c r="B155" s="67" t="s">
        <v>5</v>
      </c>
      <c r="C155" s="67" t="s">
        <v>366</v>
      </c>
      <c r="D155" s="67" t="s">
        <v>367</v>
      </c>
      <c r="E155" s="68">
        <v>44343</v>
      </c>
      <c r="F155" s="185" t="s">
        <v>721</v>
      </c>
      <c r="G155" s="67" t="s">
        <v>734</v>
      </c>
      <c r="H155" s="69">
        <v>3</v>
      </c>
      <c r="I155" s="69">
        <v>13</v>
      </c>
      <c r="J155" s="69">
        <v>1020</v>
      </c>
      <c r="K155" s="69">
        <v>1267</v>
      </c>
      <c r="L155" s="69">
        <v>1212</v>
      </c>
      <c r="M155" s="69">
        <v>55</v>
      </c>
      <c r="N155" s="69">
        <v>0</v>
      </c>
      <c r="O155" s="69">
        <v>0</v>
      </c>
      <c r="P155" s="69">
        <v>158</v>
      </c>
      <c r="Q155" s="80">
        <v>89</v>
      </c>
      <c r="R155" s="80">
        <v>41366428</v>
      </c>
      <c r="S155" s="80">
        <v>150000</v>
      </c>
      <c r="T155" s="80">
        <v>41216428</v>
      </c>
      <c r="U155" s="80">
        <v>43068537</v>
      </c>
      <c r="V155" s="80">
        <v>43251556</v>
      </c>
      <c r="W155" s="80">
        <v>0</v>
      </c>
      <c r="X155" s="80">
        <v>1960000</v>
      </c>
      <c r="Y155" s="80">
        <v>1960000</v>
      </c>
      <c r="Z155" s="80">
        <v>45211556</v>
      </c>
      <c r="AA155" s="80">
        <v>43282192</v>
      </c>
      <c r="AB155" s="80">
        <v>-173492</v>
      </c>
      <c r="AC155" s="69">
        <v>1702108</v>
      </c>
      <c r="AD155" s="69">
        <v>104</v>
      </c>
      <c r="AE155" s="69">
        <v>0</v>
      </c>
      <c r="AF155" s="80">
        <v>0</v>
      </c>
      <c r="AG155" s="80">
        <v>601267</v>
      </c>
      <c r="AH155" s="69">
        <v>0</v>
      </c>
      <c r="AI155" s="69">
        <v>0</v>
      </c>
      <c r="AJ155" s="80">
        <v>0</v>
      </c>
      <c r="AK155" s="80">
        <v>386677</v>
      </c>
      <c r="AL155" s="69">
        <v>0</v>
      </c>
      <c r="AM155" s="69">
        <v>0</v>
      </c>
      <c r="AN155" s="80">
        <v>0</v>
      </c>
      <c r="AO155" s="80">
        <v>0</v>
      </c>
      <c r="AP155" s="69">
        <v>0</v>
      </c>
      <c r="AQ155" s="69">
        <v>0</v>
      </c>
      <c r="AR155" s="80">
        <v>0</v>
      </c>
      <c r="AS155" s="80">
        <v>0</v>
      </c>
      <c r="AT155" s="69">
        <v>0</v>
      </c>
      <c r="AU155" s="69">
        <v>0</v>
      </c>
      <c r="AV155" s="80">
        <v>0</v>
      </c>
      <c r="AW155" s="80">
        <v>0</v>
      </c>
      <c r="AX155" s="69">
        <v>0</v>
      </c>
      <c r="AY155" s="69">
        <v>0</v>
      </c>
      <c r="AZ155" s="80">
        <v>89</v>
      </c>
      <c r="BA155" s="80">
        <v>685738</v>
      </c>
      <c r="BB155" s="69">
        <v>0</v>
      </c>
      <c r="BC155" s="69">
        <v>0</v>
      </c>
      <c r="BD155" s="80">
        <v>0</v>
      </c>
      <c r="BE155" s="80">
        <v>73383</v>
      </c>
      <c r="BF155" s="69">
        <v>0</v>
      </c>
      <c r="BG155" s="69">
        <v>0</v>
      </c>
      <c r="BH155" s="80">
        <v>0</v>
      </c>
      <c r="BI155" s="80">
        <v>0</v>
      </c>
      <c r="BJ155" s="69">
        <v>0</v>
      </c>
      <c r="BK155" s="69">
        <v>0</v>
      </c>
      <c r="BL155" s="80">
        <v>0</v>
      </c>
      <c r="BM155" s="80">
        <v>26206</v>
      </c>
      <c r="BN155" s="69">
        <v>0</v>
      </c>
      <c r="BO155" s="69">
        <v>0</v>
      </c>
      <c r="BP155" s="80">
        <v>0</v>
      </c>
      <c r="BQ155" s="80">
        <v>0</v>
      </c>
      <c r="BR155" s="69">
        <v>0</v>
      </c>
      <c r="BS155" s="69">
        <v>0</v>
      </c>
      <c r="BT155" s="80">
        <v>0</v>
      </c>
      <c r="BU155" s="80">
        <v>0</v>
      </c>
      <c r="BV155" s="69">
        <v>0</v>
      </c>
      <c r="BW155" s="69">
        <v>0</v>
      </c>
      <c r="BX155" s="80">
        <v>0</v>
      </c>
      <c r="BY155" s="80">
        <v>0</v>
      </c>
      <c r="BZ155" s="69">
        <v>0</v>
      </c>
      <c r="CA155" s="69">
        <v>0</v>
      </c>
      <c r="CB155" s="80">
        <v>89</v>
      </c>
      <c r="CC155" s="80">
        <v>1678869</v>
      </c>
      <c r="CD155" s="69">
        <v>0</v>
      </c>
      <c r="CE155" s="69" t="s">
        <v>674</v>
      </c>
      <c r="CF155" s="69" t="s">
        <v>675</v>
      </c>
      <c r="CG155" s="69" t="s">
        <v>514</v>
      </c>
      <c r="CH155" s="69" t="s">
        <v>514</v>
      </c>
      <c r="CI155" s="69" t="s">
        <v>514</v>
      </c>
      <c r="CJ155" s="68" t="s">
        <v>514</v>
      </c>
      <c r="CK155" s="68">
        <v>45887</v>
      </c>
      <c r="CL155" s="185" t="s">
        <v>723</v>
      </c>
      <c r="CM155" s="67" t="s">
        <v>724</v>
      </c>
      <c r="CN155" s="67" t="s">
        <v>168</v>
      </c>
      <c r="CO155" s="68">
        <v>45728</v>
      </c>
      <c r="CP155" s="185" t="s">
        <v>729</v>
      </c>
      <c r="CQ155" s="67" t="s">
        <v>730</v>
      </c>
      <c r="CR155" s="67" t="s">
        <v>769</v>
      </c>
      <c r="CS155" s="69">
        <v>33950112.490000002</v>
      </c>
      <c r="CT155" s="69" t="s">
        <v>676</v>
      </c>
      <c r="CU155" s="69" t="s">
        <v>677</v>
      </c>
      <c r="CV155" s="69">
        <v>0</v>
      </c>
      <c r="CW155" s="69">
        <v>54</v>
      </c>
      <c r="CX155" s="69">
        <v>0</v>
      </c>
      <c r="CY155" s="69">
        <v>0</v>
      </c>
      <c r="CZ155" s="69">
        <v>-94401</v>
      </c>
      <c r="DA155" s="69">
        <v>0</v>
      </c>
      <c r="DG155" t="str">
        <f t="shared" si="9"/>
        <v>DO</v>
      </c>
    </row>
    <row r="156" spans="1:111">
      <c r="A156" t="str">
        <f t="shared" si="8"/>
        <v>06DO</v>
      </c>
      <c r="B156" s="67" t="s">
        <v>5</v>
      </c>
      <c r="C156" s="67" t="s">
        <v>479</v>
      </c>
      <c r="D156" s="67" t="s">
        <v>772</v>
      </c>
      <c r="E156" s="68">
        <v>45071</v>
      </c>
      <c r="F156" s="185" t="s">
        <v>721</v>
      </c>
      <c r="G156" s="67" t="s">
        <v>728</v>
      </c>
      <c r="H156" s="69">
        <v>3</v>
      </c>
      <c r="I156" s="69">
        <v>1</v>
      </c>
      <c r="J156" s="69">
        <v>280</v>
      </c>
      <c r="K156" s="69">
        <v>309</v>
      </c>
      <c r="L156" s="69">
        <v>263</v>
      </c>
      <c r="M156" s="69">
        <v>46</v>
      </c>
      <c r="N156" s="69">
        <v>0</v>
      </c>
      <c r="O156" s="69">
        <v>0</v>
      </c>
      <c r="P156" s="69">
        <v>29</v>
      </c>
      <c r="Q156" s="80">
        <v>0</v>
      </c>
      <c r="R156" s="80">
        <v>2869869</v>
      </c>
      <c r="S156" s="80">
        <v>50000</v>
      </c>
      <c r="T156" s="80">
        <v>2819869</v>
      </c>
      <c r="U156" s="80">
        <v>2869869</v>
      </c>
      <c r="V156" s="80">
        <v>2778313</v>
      </c>
      <c r="W156" s="80">
        <v>0</v>
      </c>
      <c r="X156" s="80">
        <v>140000</v>
      </c>
      <c r="Y156" s="80">
        <v>140000</v>
      </c>
      <c r="Z156" s="80">
        <v>2918313</v>
      </c>
      <c r="AA156" s="80">
        <v>2778250</v>
      </c>
      <c r="AB156" s="80">
        <v>-140063</v>
      </c>
      <c r="AC156" s="69">
        <v>0</v>
      </c>
      <c r="AD156" s="69">
        <v>8</v>
      </c>
      <c r="AE156" s="69">
        <v>0</v>
      </c>
      <c r="AF156" s="80">
        <v>0</v>
      </c>
      <c r="AG156" s="80">
        <v>0</v>
      </c>
      <c r="AH156" s="69">
        <v>0</v>
      </c>
      <c r="AI156" s="69">
        <v>0</v>
      </c>
      <c r="AJ156" s="80">
        <v>0</v>
      </c>
      <c r="AK156" s="80">
        <v>0</v>
      </c>
      <c r="AL156" s="69">
        <v>0</v>
      </c>
      <c r="AM156" s="69">
        <v>0</v>
      </c>
      <c r="AN156" s="80">
        <v>0</v>
      </c>
      <c r="AO156" s="80">
        <v>0</v>
      </c>
      <c r="AP156" s="69">
        <v>0</v>
      </c>
      <c r="AQ156" s="69">
        <v>0</v>
      </c>
      <c r="AR156" s="80">
        <v>0</v>
      </c>
      <c r="AS156" s="80">
        <v>0</v>
      </c>
      <c r="AT156" s="69">
        <v>0</v>
      </c>
      <c r="AU156" s="69">
        <v>0</v>
      </c>
      <c r="AV156" s="80">
        <v>0</v>
      </c>
      <c r="AW156" s="80">
        <v>0</v>
      </c>
      <c r="AX156" s="69">
        <v>0</v>
      </c>
      <c r="AY156" s="69">
        <v>0</v>
      </c>
      <c r="AZ156" s="80">
        <v>0</v>
      </c>
      <c r="BA156" s="80">
        <v>4113</v>
      </c>
      <c r="BB156" s="69">
        <v>0</v>
      </c>
      <c r="BC156" s="69">
        <v>0</v>
      </c>
      <c r="BD156" s="80">
        <v>0</v>
      </c>
      <c r="BE156" s="80">
        <v>0</v>
      </c>
      <c r="BF156" s="69">
        <v>0</v>
      </c>
      <c r="BG156" s="69">
        <v>0</v>
      </c>
      <c r="BH156" s="80">
        <v>0</v>
      </c>
      <c r="BI156" s="80">
        <v>0</v>
      </c>
      <c r="BJ156" s="69">
        <v>0</v>
      </c>
      <c r="BK156" s="69">
        <v>0</v>
      </c>
      <c r="BL156" s="80">
        <v>0</v>
      </c>
      <c r="BM156" s="80">
        <v>0</v>
      </c>
      <c r="BN156" s="69">
        <v>0</v>
      </c>
      <c r="BO156" s="69">
        <v>0</v>
      </c>
      <c r="BP156" s="80">
        <v>0</v>
      </c>
      <c r="BQ156" s="80">
        <v>0</v>
      </c>
      <c r="BR156" s="69">
        <v>0</v>
      </c>
      <c r="BS156" s="69">
        <v>0</v>
      </c>
      <c r="BT156" s="80">
        <v>0</v>
      </c>
      <c r="BU156" s="80">
        <v>0</v>
      </c>
      <c r="BV156" s="69">
        <v>0</v>
      </c>
      <c r="BW156" s="69">
        <v>0</v>
      </c>
      <c r="BX156" s="80">
        <v>0</v>
      </c>
      <c r="BY156" s="80">
        <v>0</v>
      </c>
      <c r="BZ156" s="69">
        <v>0</v>
      </c>
      <c r="CA156" s="69">
        <v>0</v>
      </c>
      <c r="CB156" s="80">
        <v>0</v>
      </c>
      <c r="CC156" s="80">
        <v>4113</v>
      </c>
      <c r="CD156" s="69">
        <v>0</v>
      </c>
      <c r="CE156" s="69" t="s">
        <v>637</v>
      </c>
      <c r="CF156" s="69" t="s">
        <v>638</v>
      </c>
      <c r="CG156" s="69" t="s">
        <v>514</v>
      </c>
      <c r="CH156" s="69" t="s">
        <v>514</v>
      </c>
      <c r="CI156" s="69" t="s">
        <v>514</v>
      </c>
      <c r="CJ156" s="68" t="s">
        <v>514</v>
      </c>
      <c r="CK156" s="68">
        <v>45889</v>
      </c>
      <c r="CL156" s="185" t="s">
        <v>723</v>
      </c>
      <c r="CM156" s="67" t="s">
        <v>724</v>
      </c>
      <c r="CN156" s="67" t="s">
        <v>168</v>
      </c>
      <c r="CO156" s="68">
        <v>45771</v>
      </c>
      <c r="CP156" s="185" t="s">
        <v>721</v>
      </c>
      <c r="CQ156" s="67" t="s">
        <v>730</v>
      </c>
      <c r="CR156" s="67" t="s">
        <v>770</v>
      </c>
      <c r="CS156" s="69">
        <v>2865779.1</v>
      </c>
      <c r="CT156" s="69" t="s">
        <v>678</v>
      </c>
      <c r="CU156" s="69" t="s">
        <v>679</v>
      </c>
      <c r="CV156" s="69">
        <v>0</v>
      </c>
      <c r="CW156" s="69">
        <v>21</v>
      </c>
      <c r="CX156" s="69">
        <v>0</v>
      </c>
      <c r="CY156" s="69">
        <v>0</v>
      </c>
      <c r="CZ156" s="69">
        <v>0</v>
      </c>
      <c r="DA156" s="69">
        <v>0</v>
      </c>
      <c r="DG156" t="str">
        <f t="shared" si="9"/>
        <v>DO</v>
      </c>
    </row>
    <row r="157" spans="1:111">
      <c r="A157" t="str">
        <f t="shared" si="8"/>
        <v>06DO</v>
      </c>
      <c r="B157" s="67" t="s">
        <v>5</v>
      </c>
      <c r="C157" s="67" t="s">
        <v>368</v>
      </c>
      <c r="D157" s="67" t="s">
        <v>369</v>
      </c>
      <c r="E157" s="68">
        <v>44725</v>
      </c>
      <c r="F157" s="185" t="s">
        <v>721</v>
      </c>
      <c r="G157" s="67" t="s">
        <v>726</v>
      </c>
      <c r="H157" s="69">
        <v>2</v>
      </c>
      <c r="I157" s="69">
        <v>3</v>
      </c>
      <c r="J157" s="69">
        <v>628</v>
      </c>
      <c r="K157" s="69">
        <v>1156</v>
      </c>
      <c r="L157" s="69">
        <v>1148</v>
      </c>
      <c r="M157" s="69">
        <v>8</v>
      </c>
      <c r="N157" s="69">
        <v>0</v>
      </c>
      <c r="O157" s="69">
        <v>0</v>
      </c>
      <c r="P157" s="69">
        <v>384</v>
      </c>
      <c r="Q157" s="80">
        <v>144</v>
      </c>
      <c r="R157" s="80">
        <v>7237000</v>
      </c>
      <c r="S157" s="80">
        <v>51988</v>
      </c>
      <c r="T157" s="80">
        <v>7185012</v>
      </c>
      <c r="U157" s="80">
        <v>7269318</v>
      </c>
      <c r="V157" s="80">
        <v>7237180</v>
      </c>
      <c r="W157" s="80">
        <v>0</v>
      </c>
      <c r="X157" s="80">
        <v>0</v>
      </c>
      <c r="Y157" s="80">
        <v>0</v>
      </c>
      <c r="Z157" s="80">
        <v>7237180</v>
      </c>
      <c r="AA157" s="80">
        <v>0</v>
      </c>
      <c r="AB157" s="80">
        <v>-7237180</v>
      </c>
      <c r="AC157" s="69">
        <v>32318</v>
      </c>
      <c r="AD157" s="69">
        <v>121</v>
      </c>
      <c r="AE157" s="69">
        <v>0</v>
      </c>
      <c r="AF157" s="80">
        <v>0</v>
      </c>
      <c r="AG157" s="80">
        <v>0</v>
      </c>
      <c r="AH157" s="69">
        <v>0</v>
      </c>
      <c r="AI157" s="69">
        <v>0</v>
      </c>
      <c r="AJ157" s="80">
        <v>0</v>
      </c>
      <c r="AK157" s="80">
        <v>19850</v>
      </c>
      <c r="AL157" s="69">
        <v>0</v>
      </c>
      <c r="AM157" s="69">
        <v>0</v>
      </c>
      <c r="AN157" s="80">
        <v>0</v>
      </c>
      <c r="AO157" s="80">
        <v>0</v>
      </c>
      <c r="AP157" s="69">
        <v>0</v>
      </c>
      <c r="AQ157" s="69">
        <v>0</v>
      </c>
      <c r="AR157" s="80">
        <v>0</v>
      </c>
      <c r="AS157" s="80">
        <v>0</v>
      </c>
      <c r="AT157" s="69">
        <v>0</v>
      </c>
      <c r="AU157" s="69">
        <v>0</v>
      </c>
      <c r="AV157" s="80">
        <v>0</v>
      </c>
      <c r="AW157" s="80">
        <v>0</v>
      </c>
      <c r="AX157" s="69">
        <v>0</v>
      </c>
      <c r="AY157" s="69">
        <v>0</v>
      </c>
      <c r="AZ157" s="80">
        <v>144</v>
      </c>
      <c r="BA157" s="80">
        <v>32318</v>
      </c>
      <c r="BB157" s="69">
        <v>0</v>
      </c>
      <c r="BC157" s="69">
        <v>0</v>
      </c>
      <c r="BD157" s="80">
        <v>0</v>
      </c>
      <c r="BE157" s="80">
        <v>0</v>
      </c>
      <c r="BF157" s="69">
        <v>0</v>
      </c>
      <c r="BG157" s="69">
        <v>0</v>
      </c>
      <c r="BH157" s="80">
        <v>0</v>
      </c>
      <c r="BI157" s="80">
        <v>0</v>
      </c>
      <c r="BJ157" s="69">
        <v>0</v>
      </c>
      <c r="BK157" s="69">
        <v>0</v>
      </c>
      <c r="BL157" s="80">
        <v>0</v>
      </c>
      <c r="BM157" s="80">
        <v>0</v>
      </c>
      <c r="BN157" s="69">
        <v>0</v>
      </c>
      <c r="BO157" s="69">
        <v>0</v>
      </c>
      <c r="BP157" s="80">
        <v>0</v>
      </c>
      <c r="BQ157" s="80">
        <v>0</v>
      </c>
      <c r="BR157" s="69">
        <v>0</v>
      </c>
      <c r="BS157" s="69">
        <v>0</v>
      </c>
      <c r="BT157" s="80">
        <v>0</v>
      </c>
      <c r="BU157" s="80">
        <v>0</v>
      </c>
      <c r="BV157" s="69">
        <v>0</v>
      </c>
      <c r="BW157" s="69">
        <v>0</v>
      </c>
      <c r="BX157" s="80">
        <v>0</v>
      </c>
      <c r="BY157" s="80">
        <v>0</v>
      </c>
      <c r="BZ157" s="69">
        <v>0</v>
      </c>
      <c r="CA157" s="69">
        <v>0</v>
      </c>
      <c r="CB157" s="80">
        <v>144</v>
      </c>
      <c r="CC157" s="80">
        <v>52168</v>
      </c>
      <c r="CD157" s="69">
        <v>0</v>
      </c>
      <c r="CE157" s="69" t="s">
        <v>629</v>
      </c>
      <c r="CF157" s="69" t="s">
        <v>630</v>
      </c>
      <c r="CG157" s="69" t="s">
        <v>514</v>
      </c>
      <c r="CH157" s="69" t="s">
        <v>514</v>
      </c>
      <c r="CI157" s="69" t="s">
        <v>514</v>
      </c>
      <c r="CJ157" s="68" t="s">
        <v>514</v>
      </c>
      <c r="CK157" s="68">
        <v>45995</v>
      </c>
      <c r="CL157" s="185" t="s">
        <v>727</v>
      </c>
      <c r="CM157" s="67" t="s">
        <v>724</v>
      </c>
      <c r="CN157" s="67" t="s">
        <v>168</v>
      </c>
      <c r="CO157" s="68">
        <v>45953</v>
      </c>
      <c r="CP157" s="185" t="s">
        <v>727</v>
      </c>
      <c r="CQ157" s="67" t="s">
        <v>724</v>
      </c>
      <c r="CR157" s="67" t="s">
        <v>770</v>
      </c>
      <c r="CS157" s="69">
        <v>5284476.93</v>
      </c>
      <c r="CT157" s="69" t="s">
        <v>658</v>
      </c>
      <c r="CU157" s="69" t="s">
        <v>659</v>
      </c>
      <c r="CV157" s="69">
        <v>0</v>
      </c>
      <c r="CW157" s="69">
        <v>123</v>
      </c>
      <c r="CX157" s="69">
        <v>0</v>
      </c>
      <c r="CY157" s="69">
        <v>0</v>
      </c>
      <c r="CZ157" s="69">
        <v>0</v>
      </c>
      <c r="DA157" s="69">
        <v>0</v>
      </c>
      <c r="DG157" t="str">
        <f t="shared" si="9"/>
        <v>DO</v>
      </c>
    </row>
    <row r="158" spans="1:111">
      <c r="A158" t="str">
        <f t="shared" si="8"/>
        <v>06DO</v>
      </c>
      <c r="B158" s="67" t="s">
        <v>5</v>
      </c>
      <c r="C158" s="67" t="s">
        <v>680</v>
      </c>
      <c r="D158" s="67" t="s">
        <v>773</v>
      </c>
      <c r="E158" s="68">
        <v>45404</v>
      </c>
      <c r="F158" s="185" t="s">
        <v>721</v>
      </c>
      <c r="G158" s="67" t="s">
        <v>725</v>
      </c>
      <c r="H158" s="69">
        <v>2</v>
      </c>
      <c r="I158" s="69">
        <v>0</v>
      </c>
      <c r="J158" s="69">
        <v>400</v>
      </c>
      <c r="K158" s="69">
        <v>475</v>
      </c>
      <c r="L158" s="69">
        <v>459</v>
      </c>
      <c r="M158" s="69">
        <v>16</v>
      </c>
      <c r="N158" s="69">
        <v>0</v>
      </c>
      <c r="O158" s="69">
        <v>0</v>
      </c>
      <c r="P158" s="69">
        <v>75</v>
      </c>
      <c r="Q158" s="80">
        <v>0</v>
      </c>
      <c r="R158" s="80">
        <v>1315382</v>
      </c>
      <c r="S158" s="80">
        <v>50000</v>
      </c>
      <c r="T158" s="80">
        <v>1265382</v>
      </c>
      <c r="U158" s="80">
        <v>1315382</v>
      </c>
      <c r="V158" s="80">
        <v>1284180</v>
      </c>
      <c r="W158" s="80">
        <v>0</v>
      </c>
      <c r="X158" s="80">
        <v>0</v>
      </c>
      <c r="Y158" s="80">
        <v>0</v>
      </c>
      <c r="Z158" s="80">
        <v>1284180</v>
      </c>
      <c r="AA158" s="80">
        <v>0</v>
      </c>
      <c r="AB158" s="80">
        <v>-1284180</v>
      </c>
      <c r="AC158" s="69">
        <v>0</v>
      </c>
      <c r="AD158" s="69">
        <v>44</v>
      </c>
      <c r="AE158" s="69">
        <v>0</v>
      </c>
      <c r="AF158" s="80">
        <v>0</v>
      </c>
      <c r="AG158" s="80">
        <v>0</v>
      </c>
      <c r="AH158" s="69">
        <v>0</v>
      </c>
      <c r="AI158" s="69">
        <v>0</v>
      </c>
      <c r="AJ158" s="80">
        <v>0</v>
      </c>
      <c r="AK158" s="80">
        <v>0</v>
      </c>
      <c r="AL158" s="69">
        <v>0</v>
      </c>
      <c r="AM158" s="69">
        <v>0</v>
      </c>
      <c r="AN158" s="80">
        <v>0</v>
      </c>
      <c r="AO158" s="80">
        <v>0</v>
      </c>
      <c r="AP158" s="69">
        <v>0</v>
      </c>
      <c r="AQ158" s="69">
        <v>0</v>
      </c>
      <c r="AR158" s="80">
        <v>0</v>
      </c>
      <c r="AS158" s="80">
        <v>0</v>
      </c>
      <c r="AT158" s="69">
        <v>0</v>
      </c>
      <c r="AU158" s="69">
        <v>0</v>
      </c>
      <c r="AV158" s="80">
        <v>0</v>
      </c>
      <c r="AW158" s="80">
        <v>0</v>
      </c>
      <c r="AX158" s="69">
        <v>0</v>
      </c>
      <c r="AY158" s="69">
        <v>0</v>
      </c>
      <c r="AZ158" s="80">
        <v>0</v>
      </c>
      <c r="BA158" s="80">
        <v>0</v>
      </c>
      <c r="BB158" s="69">
        <v>0</v>
      </c>
      <c r="BC158" s="69">
        <v>0</v>
      </c>
      <c r="BD158" s="80">
        <v>0</v>
      </c>
      <c r="BE158" s="80">
        <v>0</v>
      </c>
      <c r="BF158" s="69">
        <v>0</v>
      </c>
      <c r="BG158" s="69">
        <v>0</v>
      </c>
      <c r="BH158" s="80">
        <v>0</v>
      </c>
      <c r="BI158" s="80">
        <v>0</v>
      </c>
      <c r="BJ158" s="69">
        <v>0</v>
      </c>
      <c r="BK158" s="69">
        <v>0</v>
      </c>
      <c r="BL158" s="80">
        <v>0</v>
      </c>
      <c r="BM158" s="80">
        <v>0</v>
      </c>
      <c r="BN158" s="69">
        <v>0</v>
      </c>
      <c r="BO158" s="69">
        <v>0</v>
      </c>
      <c r="BP158" s="80">
        <v>0</v>
      </c>
      <c r="BQ158" s="80">
        <v>0</v>
      </c>
      <c r="BR158" s="69">
        <v>0</v>
      </c>
      <c r="BS158" s="69">
        <v>0</v>
      </c>
      <c r="BT158" s="80">
        <v>0</v>
      </c>
      <c r="BU158" s="80">
        <v>0</v>
      </c>
      <c r="BV158" s="69">
        <v>0</v>
      </c>
      <c r="BW158" s="69">
        <v>0</v>
      </c>
      <c r="BX158" s="80">
        <v>0</v>
      </c>
      <c r="BY158" s="80">
        <v>0</v>
      </c>
      <c r="BZ158" s="69">
        <v>0</v>
      </c>
      <c r="CA158" s="69">
        <v>0</v>
      </c>
      <c r="CB158" s="80">
        <v>0</v>
      </c>
      <c r="CC158" s="80">
        <v>0</v>
      </c>
      <c r="CD158" s="69">
        <v>0</v>
      </c>
      <c r="CE158" s="69" t="s">
        <v>656</v>
      </c>
      <c r="CF158" s="69" t="s">
        <v>657</v>
      </c>
      <c r="CG158" s="69" t="s">
        <v>514</v>
      </c>
      <c r="CH158" s="69" t="s">
        <v>514</v>
      </c>
      <c r="CI158" s="69" t="s">
        <v>514</v>
      </c>
      <c r="CJ158" s="68" t="s">
        <v>514</v>
      </c>
      <c r="CK158" s="68">
        <v>45974</v>
      </c>
      <c r="CL158" s="185" t="s">
        <v>727</v>
      </c>
      <c r="CM158" s="67" t="s">
        <v>724</v>
      </c>
      <c r="CN158" s="67" t="s">
        <v>168</v>
      </c>
      <c r="CO158" s="68">
        <v>45919</v>
      </c>
      <c r="CP158" s="185" t="s">
        <v>723</v>
      </c>
      <c r="CQ158" s="67" t="s">
        <v>724</v>
      </c>
      <c r="CR158" s="67" t="s">
        <v>770</v>
      </c>
      <c r="CS158" s="69">
        <v>1725000</v>
      </c>
      <c r="CT158" s="69" t="s">
        <v>515</v>
      </c>
      <c r="CU158" s="69" t="s">
        <v>516</v>
      </c>
      <c r="CV158" s="69">
        <v>0</v>
      </c>
      <c r="CW158" s="69">
        <v>31</v>
      </c>
      <c r="CX158" s="69">
        <v>0</v>
      </c>
      <c r="CY158" s="69">
        <v>0</v>
      </c>
      <c r="CZ158" s="69">
        <v>0</v>
      </c>
      <c r="DA158" s="69">
        <v>0</v>
      </c>
      <c r="DG158" t="str">
        <f t="shared" si="9"/>
        <v>DO</v>
      </c>
    </row>
    <row r="159" spans="1:111">
      <c r="A159" t="str">
        <f t="shared" si="8"/>
        <v>07CO</v>
      </c>
      <c r="B159" s="67" t="s">
        <v>6</v>
      </c>
      <c r="C159" s="67" t="s">
        <v>402</v>
      </c>
      <c r="D159" s="67" t="s">
        <v>403</v>
      </c>
      <c r="E159" s="68">
        <v>43677</v>
      </c>
      <c r="F159" s="185" t="s">
        <v>723</v>
      </c>
      <c r="G159" s="67" t="s">
        <v>722</v>
      </c>
      <c r="H159" s="69">
        <v>4</v>
      </c>
      <c r="I159" s="69">
        <v>12</v>
      </c>
      <c r="J159" s="69">
        <v>1200</v>
      </c>
      <c r="K159" s="69">
        <v>1366</v>
      </c>
      <c r="L159" s="69">
        <v>1366</v>
      </c>
      <c r="M159" s="69">
        <v>0</v>
      </c>
      <c r="N159" s="69">
        <v>0</v>
      </c>
      <c r="O159" s="69">
        <v>0</v>
      </c>
      <c r="P159" s="69">
        <v>166</v>
      </c>
      <c r="Q159" s="80">
        <v>0</v>
      </c>
      <c r="R159" s="80">
        <v>55832153</v>
      </c>
      <c r="S159" s="80">
        <v>444272</v>
      </c>
      <c r="T159" s="80">
        <v>55387881</v>
      </c>
      <c r="U159" s="80">
        <v>56499915</v>
      </c>
      <c r="V159" s="80">
        <v>56120655</v>
      </c>
      <c r="W159" s="80">
        <v>0</v>
      </c>
      <c r="X159" s="80">
        <v>875160</v>
      </c>
      <c r="Y159" s="80">
        <v>875160</v>
      </c>
      <c r="Z159" s="80">
        <v>56995815</v>
      </c>
      <c r="AA159" s="80">
        <v>56570953</v>
      </c>
      <c r="AB159" s="80">
        <v>-113501</v>
      </c>
      <c r="AC159" s="69">
        <v>667762</v>
      </c>
      <c r="AD159" s="69">
        <v>87</v>
      </c>
      <c r="AE159" s="69">
        <v>0</v>
      </c>
      <c r="AF159" s="80">
        <v>0</v>
      </c>
      <c r="AG159" s="80">
        <v>537977</v>
      </c>
      <c r="AH159" s="69">
        <v>184519</v>
      </c>
      <c r="AI159" s="69">
        <v>0</v>
      </c>
      <c r="AJ159" s="80">
        <v>0</v>
      </c>
      <c r="AK159" s="80">
        <v>204897</v>
      </c>
      <c r="AL159" s="69">
        <v>116725</v>
      </c>
      <c r="AM159" s="69">
        <v>0</v>
      </c>
      <c r="AN159" s="80">
        <v>0</v>
      </c>
      <c r="AO159" s="80">
        <v>0</v>
      </c>
      <c r="AP159" s="69">
        <v>0</v>
      </c>
      <c r="AQ159" s="69">
        <v>0</v>
      </c>
      <c r="AR159" s="80">
        <v>0</v>
      </c>
      <c r="AS159" s="80">
        <v>0</v>
      </c>
      <c r="AT159" s="69">
        <v>0</v>
      </c>
      <c r="AU159" s="69">
        <v>0</v>
      </c>
      <c r="AV159" s="80">
        <v>0</v>
      </c>
      <c r="AW159" s="80">
        <v>0</v>
      </c>
      <c r="AX159" s="69">
        <v>0</v>
      </c>
      <c r="AY159" s="69">
        <v>0</v>
      </c>
      <c r="AZ159" s="80">
        <v>0</v>
      </c>
      <c r="BA159" s="80">
        <v>0</v>
      </c>
      <c r="BB159" s="69">
        <v>0</v>
      </c>
      <c r="BC159" s="69">
        <v>0</v>
      </c>
      <c r="BD159" s="80">
        <v>0</v>
      </c>
      <c r="BE159" s="80">
        <v>0</v>
      </c>
      <c r="BF159" s="69">
        <v>0</v>
      </c>
      <c r="BG159" s="69">
        <v>0</v>
      </c>
      <c r="BH159" s="80">
        <v>0</v>
      </c>
      <c r="BI159" s="80">
        <v>0</v>
      </c>
      <c r="BJ159" s="69">
        <v>0</v>
      </c>
      <c r="BK159" s="69">
        <v>0</v>
      </c>
      <c r="BL159" s="80">
        <v>0</v>
      </c>
      <c r="BM159" s="80">
        <v>92173</v>
      </c>
      <c r="BN159" s="69">
        <v>0</v>
      </c>
      <c r="BO159" s="69">
        <v>0</v>
      </c>
      <c r="BP159" s="80">
        <v>0</v>
      </c>
      <c r="BQ159" s="80">
        <v>0</v>
      </c>
      <c r="BR159" s="69">
        <v>0</v>
      </c>
      <c r="BS159" s="69">
        <v>0</v>
      </c>
      <c r="BT159" s="80">
        <v>0</v>
      </c>
      <c r="BU159" s="80">
        <v>0</v>
      </c>
      <c r="BV159" s="69">
        <v>0</v>
      </c>
      <c r="BW159" s="69">
        <v>0</v>
      </c>
      <c r="BX159" s="80">
        <v>0</v>
      </c>
      <c r="BY159" s="80">
        <v>0</v>
      </c>
      <c r="BZ159" s="69">
        <v>0</v>
      </c>
      <c r="CA159" s="69">
        <v>0</v>
      </c>
      <c r="CB159" s="80">
        <v>0</v>
      </c>
      <c r="CC159" s="80">
        <v>835048</v>
      </c>
      <c r="CD159" s="69">
        <v>301244</v>
      </c>
      <c r="CE159" s="69" t="s">
        <v>702</v>
      </c>
      <c r="CF159" s="69" t="s">
        <v>703</v>
      </c>
      <c r="CG159" s="69" t="s">
        <v>514</v>
      </c>
      <c r="CH159" s="69" t="s">
        <v>514</v>
      </c>
      <c r="CI159" s="69" t="s">
        <v>514</v>
      </c>
      <c r="CJ159" s="68" t="s">
        <v>514</v>
      </c>
      <c r="CK159" s="68">
        <v>45959</v>
      </c>
      <c r="CL159" s="185" t="s">
        <v>727</v>
      </c>
      <c r="CM159" s="67" t="s">
        <v>724</v>
      </c>
      <c r="CN159" s="67" t="s">
        <v>168</v>
      </c>
      <c r="CO159" s="68">
        <v>45124</v>
      </c>
      <c r="CP159" s="185" t="s">
        <v>723</v>
      </c>
      <c r="CQ159" s="67" t="s">
        <v>725</v>
      </c>
      <c r="CR159" s="67" t="s">
        <v>774</v>
      </c>
      <c r="CS159" s="69">
        <v>63202968.189999998</v>
      </c>
      <c r="CT159" s="69" t="s">
        <v>704</v>
      </c>
      <c r="CU159" s="69" t="s">
        <v>705</v>
      </c>
      <c r="CV159" s="69">
        <v>0</v>
      </c>
      <c r="CW159" s="69">
        <v>79</v>
      </c>
      <c r="CX159" s="69">
        <v>0</v>
      </c>
      <c r="CY159" s="69">
        <v>0</v>
      </c>
      <c r="CZ159" s="69">
        <v>0</v>
      </c>
      <c r="DA159" s="69">
        <v>0</v>
      </c>
      <c r="DG159" t="str">
        <f t="shared" si="9"/>
        <v>CO</v>
      </c>
    </row>
    <row r="160" spans="1:111">
      <c r="A160" t="str">
        <f t="shared" si="8"/>
        <v>07CO</v>
      </c>
      <c r="B160" s="67" t="s">
        <v>6</v>
      </c>
      <c r="C160" s="67" t="s">
        <v>404</v>
      </c>
      <c r="D160" s="67" t="s">
        <v>405</v>
      </c>
      <c r="E160" s="68">
        <v>44342</v>
      </c>
      <c r="F160" s="185" t="s">
        <v>721</v>
      </c>
      <c r="G160" s="67" t="s">
        <v>734</v>
      </c>
      <c r="H160" s="69">
        <v>2</v>
      </c>
      <c r="I160" s="69">
        <v>24</v>
      </c>
      <c r="J160" s="69">
        <v>1200</v>
      </c>
      <c r="K160" s="69">
        <v>1362</v>
      </c>
      <c r="L160" s="69">
        <v>1223</v>
      </c>
      <c r="M160" s="69">
        <v>139</v>
      </c>
      <c r="N160" s="69">
        <v>0</v>
      </c>
      <c r="O160" s="69">
        <v>0</v>
      </c>
      <c r="P160" s="69">
        <v>138</v>
      </c>
      <c r="Q160" s="80">
        <v>24</v>
      </c>
      <c r="R160" s="80">
        <v>85239705</v>
      </c>
      <c r="S160" s="80">
        <v>150000</v>
      </c>
      <c r="T160" s="80">
        <v>85089705</v>
      </c>
      <c r="U160" s="80">
        <v>94443373</v>
      </c>
      <c r="V160" s="80">
        <v>95456225</v>
      </c>
      <c r="W160" s="80">
        <v>0</v>
      </c>
      <c r="X160" s="80">
        <v>0</v>
      </c>
      <c r="Y160" s="80">
        <v>0</v>
      </c>
      <c r="Z160" s="80">
        <v>95456225</v>
      </c>
      <c r="AA160" s="80">
        <v>95322196</v>
      </c>
      <c r="AB160" s="80">
        <v>2218662</v>
      </c>
      <c r="AC160" s="69">
        <v>9203668</v>
      </c>
      <c r="AD160" s="69">
        <v>61</v>
      </c>
      <c r="AE160" s="69">
        <v>0</v>
      </c>
      <c r="AF160" s="80">
        <v>0</v>
      </c>
      <c r="AG160" s="80">
        <v>459126</v>
      </c>
      <c r="AH160" s="69">
        <v>0</v>
      </c>
      <c r="AI160" s="69">
        <v>0</v>
      </c>
      <c r="AJ160" s="80">
        <v>21</v>
      </c>
      <c r="AK160" s="80">
        <v>3062413</v>
      </c>
      <c r="AL160" s="69">
        <v>383024</v>
      </c>
      <c r="AM160" s="69">
        <v>0</v>
      </c>
      <c r="AN160" s="80">
        <v>0</v>
      </c>
      <c r="AO160" s="80">
        <v>0</v>
      </c>
      <c r="AP160" s="69">
        <v>0</v>
      </c>
      <c r="AQ160" s="69">
        <v>0</v>
      </c>
      <c r="AR160" s="80">
        <v>0</v>
      </c>
      <c r="AS160" s="80">
        <v>0</v>
      </c>
      <c r="AT160" s="69">
        <v>0</v>
      </c>
      <c r="AU160" s="69">
        <v>0</v>
      </c>
      <c r="AV160" s="80">
        <v>0</v>
      </c>
      <c r="AW160" s="80">
        <v>0</v>
      </c>
      <c r="AX160" s="69">
        <v>0</v>
      </c>
      <c r="AY160" s="69">
        <v>0</v>
      </c>
      <c r="AZ160" s="80">
        <v>72</v>
      </c>
      <c r="BA160" s="80">
        <v>5033268</v>
      </c>
      <c r="BB160" s="69">
        <v>721885</v>
      </c>
      <c r="BC160" s="69">
        <v>0</v>
      </c>
      <c r="BD160" s="80">
        <v>0</v>
      </c>
      <c r="BE160" s="80">
        <v>886815</v>
      </c>
      <c r="BF160" s="69">
        <v>335970</v>
      </c>
      <c r="BG160" s="69">
        <v>0</v>
      </c>
      <c r="BH160" s="80">
        <v>0</v>
      </c>
      <c r="BI160" s="80">
        <v>0</v>
      </c>
      <c r="BJ160" s="69">
        <v>0</v>
      </c>
      <c r="BK160" s="69">
        <v>0</v>
      </c>
      <c r="BL160" s="80">
        <v>0</v>
      </c>
      <c r="BM160" s="80">
        <v>177538</v>
      </c>
      <c r="BN160" s="69">
        <v>160277</v>
      </c>
      <c r="BO160" s="69">
        <v>0</v>
      </c>
      <c r="BP160" s="80">
        <v>0</v>
      </c>
      <c r="BQ160" s="80">
        <v>0</v>
      </c>
      <c r="BR160" s="69">
        <v>0</v>
      </c>
      <c r="BS160" s="69">
        <v>0</v>
      </c>
      <c r="BT160" s="80">
        <v>0</v>
      </c>
      <c r="BU160" s="80">
        <v>0</v>
      </c>
      <c r="BV160" s="69">
        <v>0</v>
      </c>
      <c r="BW160" s="69">
        <v>0</v>
      </c>
      <c r="BX160" s="80">
        <v>0</v>
      </c>
      <c r="BY160" s="80">
        <v>0</v>
      </c>
      <c r="BZ160" s="69">
        <v>0</v>
      </c>
      <c r="CA160" s="69">
        <v>0</v>
      </c>
      <c r="CB160" s="80">
        <v>93</v>
      </c>
      <c r="CC160" s="80">
        <v>8284381</v>
      </c>
      <c r="CD160" s="69">
        <v>1601156</v>
      </c>
      <c r="CE160" s="69" t="s">
        <v>660</v>
      </c>
      <c r="CF160" s="69" t="s">
        <v>661</v>
      </c>
      <c r="CG160" s="69" t="s">
        <v>514</v>
      </c>
      <c r="CH160" s="69" t="s">
        <v>514</v>
      </c>
      <c r="CI160" s="69" t="s">
        <v>514</v>
      </c>
      <c r="CJ160" s="68" t="s">
        <v>514</v>
      </c>
      <c r="CK160" s="68">
        <v>45930</v>
      </c>
      <c r="CL160" s="185" t="s">
        <v>723</v>
      </c>
      <c r="CM160" s="67" t="s">
        <v>724</v>
      </c>
      <c r="CN160" s="67" t="s">
        <v>168</v>
      </c>
      <c r="CO160" s="68">
        <v>45716</v>
      </c>
      <c r="CP160" s="185" t="s">
        <v>729</v>
      </c>
      <c r="CQ160" s="67" t="s">
        <v>730</v>
      </c>
      <c r="CR160" s="67" t="s">
        <v>775</v>
      </c>
      <c r="CS160" s="69">
        <v>78472500</v>
      </c>
      <c r="CT160" s="69" t="s">
        <v>683</v>
      </c>
      <c r="CU160" s="69" t="s">
        <v>684</v>
      </c>
      <c r="CV160" s="69">
        <v>0</v>
      </c>
      <c r="CW160" s="69">
        <v>77</v>
      </c>
      <c r="CX160" s="69">
        <v>0</v>
      </c>
      <c r="CY160" s="69">
        <v>0</v>
      </c>
      <c r="CZ160" s="69">
        <v>-1334779</v>
      </c>
      <c r="DA160" s="69">
        <v>0</v>
      </c>
      <c r="DG160" t="str">
        <f t="shared" si="9"/>
        <v>CO</v>
      </c>
    </row>
    <row r="161" spans="1:111">
      <c r="A161" t="str">
        <f t="shared" ref="A161:A192" si="10">CONCATENATE(B161,DG161)</f>
        <v>07CO</v>
      </c>
      <c r="B161" s="67" t="s">
        <v>6</v>
      </c>
      <c r="C161" s="67" t="s">
        <v>406</v>
      </c>
      <c r="D161" s="67" t="s">
        <v>407</v>
      </c>
      <c r="E161" s="68">
        <v>44979</v>
      </c>
      <c r="F161" s="185" t="s">
        <v>729</v>
      </c>
      <c r="G161" s="67" t="s">
        <v>728</v>
      </c>
      <c r="H161" s="69">
        <v>1</v>
      </c>
      <c r="I161" s="69">
        <v>3</v>
      </c>
      <c r="J161" s="69">
        <v>225</v>
      </c>
      <c r="K161" s="69">
        <v>324</v>
      </c>
      <c r="L161" s="69">
        <v>324</v>
      </c>
      <c r="M161" s="69">
        <v>0</v>
      </c>
      <c r="N161" s="69">
        <v>0</v>
      </c>
      <c r="O161" s="69">
        <v>0</v>
      </c>
      <c r="P161" s="69">
        <v>99</v>
      </c>
      <c r="Q161" s="80">
        <v>0</v>
      </c>
      <c r="R161" s="80">
        <v>8085082</v>
      </c>
      <c r="S161" s="80">
        <v>90000</v>
      </c>
      <c r="T161" s="80">
        <v>7995082</v>
      </c>
      <c r="U161" s="80">
        <v>8115381</v>
      </c>
      <c r="V161" s="80">
        <v>7967342</v>
      </c>
      <c r="W161" s="80">
        <v>0</v>
      </c>
      <c r="X161" s="80">
        <v>0</v>
      </c>
      <c r="Y161" s="80">
        <v>0</v>
      </c>
      <c r="Z161" s="80">
        <v>7967342</v>
      </c>
      <c r="AA161" s="80">
        <v>7161112</v>
      </c>
      <c r="AB161" s="80">
        <v>-778302</v>
      </c>
      <c r="AC161" s="69">
        <v>30299</v>
      </c>
      <c r="AD161" s="69">
        <v>59</v>
      </c>
      <c r="AE161" s="69">
        <v>0</v>
      </c>
      <c r="AF161" s="80">
        <v>0</v>
      </c>
      <c r="AG161" s="80">
        <v>0</v>
      </c>
      <c r="AH161" s="69">
        <v>0</v>
      </c>
      <c r="AI161" s="69">
        <v>0</v>
      </c>
      <c r="AJ161" s="80">
        <v>0</v>
      </c>
      <c r="AK161" s="80">
        <v>4879</v>
      </c>
      <c r="AL161" s="69">
        <v>0</v>
      </c>
      <c r="AM161" s="69">
        <v>0</v>
      </c>
      <c r="AN161" s="80">
        <v>0</v>
      </c>
      <c r="AO161" s="80">
        <v>0</v>
      </c>
      <c r="AP161" s="69">
        <v>0</v>
      </c>
      <c r="AQ161" s="69">
        <v>0</v>
      </c>
      <c r="AR161" s="80">
        <v>0</v>
      </c>
      <c r="AS161" s="80">
        <v>0</v>
      </c>
      <c r="AT161" s="69">
        <v>0</v>
      </c>
      <c r="AU161" s="69">
        <v>0</v>
      </c>
      <c r="AV161" s="80">
        <v>0</v>
      </c>
      <c r="AW161" s="80">
        <v>0</v>
      </c>
      <c r="AX161" s="69">
        <v>0</v>
      </c>
      <c r="AY161" s="69">
        <v>29</v>
      </c>
      <c r="AZ161" s="80">
        <v>0</v>
      </c>
      <c r="BA161" s="80">
        <v>0</v>
      </c>
      <c r="BB161" s="69">
        <v>0</v>
      </c>
      <c r="BC161" s="69">
        <v>0</v>
      </c>
      <c r="BD161" s="80">
        <v>0</v>
      </c>
      <c r="BE161" s="80">
        <v>0</v>
      </c>
      <c r="BF161" s="69">
        <v>0</v>
      </c>
      <c r="BG161" s="69">
        <v>0</v>
      </c>
      <c r="BH161" s="80">
        <v>0</v>
      </c>
      <c r="BI161" s="80">
        <v>0</v>
      </c>
      <c r="BJ161" s="69">
        <v>0</v>
      </c>
      <c r="BK161" s="69">
        <v>0</v>
      </c>
      <c r="BL161" s="80">
        <v>0</v>
      </c>
      <c r="BM161" s="80">
        <v>0</v>
      </c>
      <c r="BN161" s="69">
        <v>0</v>
      </c>
      <c r="BO161" s="69">
        <v>0</v>
      </c>
      <c r="BP161" s="80">
        <v>0</v>
      </c>
      <c r="BQ161" s="80">
        <v>0</v>
      </c>
      <c r="BR161" s="69">
        <v>0</v>
      </c>
      <c r="BS161" s="69">
        <v>0</v>
      </c>
      <c r="BT161" s="80">
        <v>0</v>
      </c>
      <c r="BU161" s="80">
        <v>0</v>
      </c>
      <c r="BV161" s="69">
        <v>0</v>
      </c>
      <c r="BW161" s="69">
        <v>0</v>
      </c>
      <c r="BX161" s="80">
        <v>0</v>
      </c>
      <c r="BY161" s="80">
        <v>0</v>
      </c>
      <c r="BZ161" s="69">
        <v>0</v>
      </c>
      <c r="CA161" s="69">
        <v>29</v>
      </c>
      <c r="CB161" s="80">
        <v>0</v>
      </c>
      <c r="CC161" s="80">
        <v>4879</v>
      </c>
      <c r="CD161" s="69">
        <v>0</v>
      </c>
      <c r="CE161" s="69" t="s">
        <v>527</v>
      </c>
      <c r="CF161" s="69" t="s">
        <v>528</v>
      </c>
      <c r="CG161" s="69" t="s">
        <v>514</v>
      </c>
      <c r="CH161" s="69" t="s">
        <v>514</v>
      </c>
      <c r="CI161" s="69" t="s">
        <v>514</v>
      </c>
      <c r="CJ161" s="68" t="s">
        <v>514</v>
      </c>
      <c r="CK161" s="68">
        <v>45891</v>
      </c>
      <c r="CL161" s="185" t="s">
        <v>723</v>
      </c>
      <c r="CM161" s="67" t="s">
        <v>724</v>
      </c>
      <c r="CN161" s="67" t="s">
        <v>168</v>
      </c>
      <c r="CO161" s="68">
        <v>45617</v>
      </c>
      <c r="CP161" s="185" t="s">
        <v>727</v>
      </c>
      <c r="CQ161" s="67" t="s">
        <v>730</v>
      </c>
      <c r="CR161" s="67" t="s">
        <v>776</v>
      </c>
      <c r="CS161" s="69">
        <v>9550800</v>
      </c>
      <c r="CT161" s="69"/>
      <c r="CU161" s="69"/>
      <c r="CV161" s="69">
        <v>0</v>
      </c>
      <c r="CW161" s="69">
        <v>11</v>
      </c>
      <c r="CX161" s="69">
        <v>0</v>
      </c>
      <c r="CY161" s="69">
        <v>0</v>
      </c>
      <c r="CZ161" s="69">
        <v>0</v>
      </c>
      <c r="DA161" s="69">
        <v>0</v>
      </c>
      <c r="DG161" t="str">
        <f t="shared" si="9"/>
        <v>CO</v>
      </c>
    </row>
    <row r="162" spans="1:111">
      <c r="A162" t="str">
        <f t="shared" si="10"/>
        <v>07CO</v>
      </c>
      <c r="B162" s="67" t="s">
        <v>6</v>
      </c>
      <c r="C162" s="67" t="s">
        <v>408</v>
      </c>
      <c r="D162" s="67" t="s">
        <v>409</v>
      </c>
      <c r="E162" s="68">
        <v>45091</v>
      </c>
      <c r="F162" s="185" t="s">
        <v>721</v>
      </c>
      <c r="G162" s="67" t="s">
        <v>728</v>
      </c>
      <c r="H162" s="69">
        <v>2</v>
      </c>
      <c r="I162" s="69">
        <v>3</v>
      </c>
      <c r="J162" s="69">
        <v>210</v>
      </c>
      <c r="K162" s="69">
        <v>477</v>
      </c>
      <c r="L162" s="69">
        <v>477</v>
      </c>
      <c r="M162" s="69">
        <v>0</v>
      </c>
      <c r="N162" s="69">
        <v>0</v>
      </c>
      <c r="O162" s="69">
        <v>0</v>
      </c>
      <c r="P162" s="69">
        <v>230</v>
      </c>
      <c r="Q162" s="80">
        <v>37</v>
      </c>
      <c r="R162" s="80">
        <v>6290573</v>
      </c>
      <c r="S162" s="80">
        <v>50000</v>
      </c>
      <c r="T162" s="80">
        <v>6240573</v>
      </c>
      <c r="U162" s="80">
        <v>6754957</v>
      </c>
      <c r="V162" s="80">
        <v>7072599</v>
      </c>
      <c r="W162" s="80">
        <v>0</v>
      </c>
      <c r="X162" s="80">
        <v>0</v>
      </c>
      <c r="Y162" s="80">
        <v>0</v>
      </c>
      <c r="Z162" s="80">
        <v>7072599</v>
      </c>
      <c r="AA162" s="80">
        <v>6755948</v>
      </c>
      <c r="AB162" s="80">
        <v>-125</v>
      </c>
      <c r="AC162" s="69">
        <v>464384</v>
      </c>
      <c r="AD162" s="69">
        <v>209</v>
      </c>
      <c r="AE162" s="69">
        <v>0</v>
      </c>
      <c r="AF162" s="80">
        <v>20</v>
      </c>
      <c r="AG162" s="80">
        <v>65635</v>
      </c>
      <c r="AH162" s="69">
        <v>0</v>
      </c>
      <c r="AI162" s="69">
        <v>0</v>
      </c>
      <c r="AJ162" s="80">
        <v>7</v>
      </c>
      <c r="AK162" s="80">
        <v>7306</v>
      </c>
      <c r="AL162" s="69">
        <v>0</v>
      </c>
      <c r="AM162" s="69">
        <v>0</v>
      </c>
      <c r="AN162" s="80">
        <v>0</v>
      </c>
      <c r="AO162" s="80">
        <v>82224</v>
      </c>
      <c r="AP162" s="69">
        <v>0</v>
      </c>
      <c r="AQ162" s="69">
        <v>0</v>
      </c>
      <c r="AR162" s="80">
        <v>0</v>
      </c>
      <c r="AS162" s="80">
        <v>0</v>
      </c>
      <c r="AT162" s="69">
        <v>0</v>
      </c>
      <c r="AU162" s="69">
        <v>0</v>
      </c>
      <c r="AV162" s="80">
        <v>0</v>
      </c>
      <c r="AW162" s="80">
        <v>0</v>
      </c>
      <c r="AX162" s="69">
        <v>0</v>
      </c>
      <c r="AY162" s="69">
        <v>0</v>
      </c>
      <c r="AZ162" s="80">
        <v>0</v>
      </c>
      <c r="BA162" s="80">
        <v>2262</v>
      </c>
      <c r="BB162" s="69">
        <v>0</v>
      </c>
      <c r="BC162" s="69">
        <v>0</v>
      </c>
      <c r="BD162" s="80">
        <v>0</v>
      </c>
      <c r="BE162" s="80">
        <v>0</v>
      </c>
      <c r="BF162" s="69">
        <v>0</v>
      </c>
      <c r="BG162" s="69">
        <v>0</v>
      </c>
      <c r="BH162" s="80">
        <v>0</v>
      </c>
      <c r="BI162" s="80">
        <v>0</v>
      </c>
      <c r="BJ162" s="69">
        <v>0</v>
      </c>
      <c r="BK162" s="69">
        <v>0</v>
      </c>
      <c r="BL162" s="80">
        <v>0</v>
      </c>
      <c r="BM162" s="80">
        <v>0</v>
      </c>
      <c r="BN162" s="69">
        <v>0</v>
      </c>
      <c r="BO162" s="69">
        <v>0</v>
      </c>
      <c r="BP162" s="80">
        <v>0</v>
      </c>
      <c r="BQ162" s="80">
        <v>0</v>
      </c>
      <c r="BR162" s="69">
        <v>0</v>
      </c>
      <c r="BS162" s="69">
        <v>0</v>
      </c>
      <c r="BT162" s="80">
        <v>0</v>
      </c>
      <c r="BU162" s="80">
        <v>0</v>
      </c>
      <c r="BV162" s="69">
        <v>0</v>
      </c>
      <c r="BW162" s="69">
        <v>0</v>
      </c>
      <c r="BX162" s="80">
        <v>0</v>
      </c>
      <c r="BY162" s="80">
        <v>0</v>
      </c>
      <c r="BZ162" s="69">
        <v>0</v>
      </c>
      <c r="CA162" s="69">
        <v>0</v>
      </c>
      <c r="CB162" s="80">
        <v>27</v>
      </c>
      <c r="CC162" s="80">
        <v>157426</v>
      </c>
      <c r="CD162" s="69">
        <v>0</v>
      </c>
      <c r="CE162" s="69" t="s">
        <v>527</v>
      </c>
      <c r="CF162" s="69" t="s">
        <v>528</v>
      </c>
      <c r="CG162" s="69" t="s">
        <v>514</v>
      </c>
      <c r="CH162" s="69" t="s">
        <v>514</v>
      </c>
      <c r="CI162" s="69" t="s">
        <v>514</v>
      </c>
      <c r="CJ162" s="68" t="s">
        <v>514</v>
      </c>
      <c r="CK162" s="68">
        <v>45978</v>
      </c>
      <c r="CL162" s="185" t="s">
        <v>727</v>
      </c>
      <c r="CM162" s="67" t="s">
        <v>724</v>
      </c>
      <c r="CN162" s="67" t="s">
        <v>168</v>
      </c>
      <c r="CO162" s="68">
        <v>45775</v>
      </c>
      <c r="CP162" s="185" t="s">
        <v>721</v>
      </c>
      <c r="CQ162" s="67" t="s">
        <v>730</v>
      </c>
      <c r="CR162" s="67" t="s">
        <v>777</v>
      </c>
      <c r="CS162" s="69">
        <v>6135700</v>
      </c>
      <c r="CT162" s="69"/>
      <c r="CU162" s="69"/>
      <c r="CV162" s="69">
        <v>25</v>
      </c>
      <c r="CW162" s="69">
        <v>31</v>
      </c>
      <c r="CX162" s="69">
        <v>0</v>
      </c>
      <c r="CY162" s="69">
        <v>0</v>
      </c>
      <c r="CZ162" s="69">
        <v>0</v>
      </c>
      <c r="DA162" s="69">
        <v>0</v>
      </c>
      <c r="DG162" t="str">
        <f t="shared" si="9"/>
        <v>CO</v>
      </c>
    </row>
    <row r="163" spans="1:111">
      <c r="A163" t="str">
        <f t="shared" si="10"/>
        <v>07CO</v>
      </c>
      <c r="B163" s="67" t="s">
        <v>6</v>
      </c>
      <c r="C163" s="67" t="s">
        <v>411</v>
      </c>
      <c r="D163" s="67" t="s">
        <v>412</v>
      </c>
      <c r="E163" s="68">
        <v>45196</v>
      </c>
      <c r="F163" s="185" t="s">
        <v>723</v>
      </c>
      <c r="G163" s="67" t="s">
        <v>725</v>
      </c>
      <c r="H163" s="69">
        <v>1</v>
      </c>
      <c r="I163" s="69">
        <v>2</v>
      </c>
      <c r="J163" s="69">
        <v>150</v>
      </c>
      <c r="K163" s="69">
        <v>311</v>
      </c>
      <c r="L163" s="69">
        <v>311</v>
      </c>
      <c r="M163" s="69">
        <v>0</v>
      </c>
      <c r="N163" s="69">
        <v>0</v>
      </c>
      <c r="O163" s="69">
        <v>0</v>
      </c>
      <c r="P163" s="69">
        <v>161</v>
      </c>
      <c r="Q163" s="80">
        <v>0</v>
      </c>
      <c r="R163" s="80">
        <v>2469300</v>
      </c>
      <c r="S163" s="80">
        <v>50000</v>
      </c>
      <c r="T163" s="80">
        <v>2419300</v>
      </c>
      <c r="U163" s="80">
        <v>2490043</v>
      </c>
      <c r="V163" s="80">
        <v>2487609</v>
      </c>
      <c r="W163" s="80">
        <v>0</v>
      </c>
      <c r="X163" s="80">
        <v>0</v>
      </c>
      <c r="Y163" s="80">
        <v>0</v>
      </c>
      <c r="Z163" s="80">
        <v>2487609</v>
      </c>
      <c r="AA163" s="80">
        <v>2486604</v>
      </c>
      <c r="AB163" s="80">
        <v>-1005</v>
      </c>
      <c r="AC163" s="69">
        <v>20743</v>
      </c>
      <c r="AD163" s="69">
        <v>111</v>
      </c>
      <c r="AE163" s="69">
        <v>0</v>
      </c>
      <c r="AF163" s="80">
        <v>0</v>
      </c>
      <c r="AG163" s="80">
        <v>31460</v>
      </c>
      <c r="AH163" s="69">
        <v>0</v>
      </c>
      <c r="AI163" s="69">
        <v>0</v>
      </c>
      <c r="AJ163" s="80">
        <v>0</v>
      </c>
      <c r="AK163" s="80">
        <v>8461</v>
      </c>
      <c r="AL163" s="69">
        <v>0</v>
      </c>
      <c r="AM163" s="69">
        <v>0</v>
      </c>
      <c r="AN163" s="80">
        <v>0</v>
      </c>
      <c r="AO163" s="80">
        <v>0</v>
      </c>
      <c r="AP163" s="69">
        <v>0</v>
      </c>
      <c r="AQ163" s="69">
        <v>0</v>
      </c>
      <c r="AR163" s="80">
        <v>0</v>
      </c>
      <c r="AS163" s="80">
        <v>0</v>
      </c>
      <c r="AT163" s="69">
        <v>0</v>
      </c>
      <c r="AU163" s="69">
        <v>0</v>
      </c>
      <c r="AV163" s="80">
        <v>0</v>
      </c>
      <c r="AW163" s="80">
        <v>0</v>
      </c>
      <c r="AX163" s="69">
        <v>0</v>
      </c>
      <c r="AY163" s="69">
        <v>0</v>
      </c>
      <c r="AZ163" s="80">
        <v>0</v>
      </c>
      <c r="BA163" s="80">
        <v>0</v>
      </c>
      <c r="BB163" s="69">
        <v>0</v>
      </c>
      <c r="BC163" s="69">
        <v>0</v>
      </c>
      <c r="BD163" s="80">
        <v>0</v>
      </c>
      <c r="BE163" s="80">
        <v>0</v>
      </c>
      <c r="BF163" s="69">
        <v>0</v>
      </c>
      <c r="BG163" s="69">
        <v>0</v>
      </c>
      <c r="BH163" s="80">
        <v>0</v>
      </c>
      <c r="BI163" s="80">
        <v>0</v>
      </c>
      <c r="BJ163" s="69">
        <v>0</v>
      </c>
      <c r="BK163" s="69">
        <v>0</v>
      </c>
      <c r="BL163" s="80">
        <v>0</v>
      </c>
      <c r="BM163" s="80">
        <v>0</v>
      </c>
      <c r="BN163" s="69">
        <v>0</v>
      </c>
      <c r="BO163" s="69">
        <v>0</v>
      </c>
      <c r="BP163" s="80">
        <v>0</v>
      </c>
      <c r="BQ163" s="80">
        <v>0</v>
      </c>
      <c r="BR163" s="69">
        <v>0</v>
      </c>
      <c r="BS163" s="69">
        <v>0</v>
      </c>
      <c r="BT163" s="80">
        <v>0</v>
      </c>
      <c r="BU163" s="80">
        <v>0</v>
      </c>
      <c r="BV163" s="69">
        <v>0</v>
      </c>
      <c r="BW163" s="69">
        <v>0</v>
      </c>
      <c r="BX163" s="80">
        <v>0</v>
      </c>
      <c r="BY163" s="80">
        <v>0</v>
      </c>
      <c r="BZ163" s="69">
        <v>0</v>
      </c>
      <c r="CA163" s="69">
        <v>0</v>
      </c>
      <c r="CB163" s="80">
        <v>0</v>
      </c>
      <c r="CC163" s="80">
        <v>39921</v>
      </c>
      <c r="CD163" s="69">
        <v>0</v>
      </c>
      <c r="CE163" s="69" t="s">
        <v>527</v>
      </c>
      <c r="CF163" s="69" t="s">
        <v>528</v>
      </c>
      <c r="CG163" s="69" t="s">
        <v>514</v>
      </c>
      <c r="CH163" s="69" t="s">
        <v>514</v>
      </c>
      <c r="CI163" s="69" t="s">
        <v>514</v>
      </c>
      <c r="CJ163" s="68" t="s">
        <v>514</v>
      </c>
      <c r="CK163" s="68">
        <v>45887</v>
      </c>
      <c r="CL163" s="185" t="s">
        <v>723</v>
      </c>
      <c r="CM163" s="67" t="s">
        <v>724</v>
      </c>
      <c r="CN163" s="67" t="s">
        <v>168</v>
      </c>
      <c r="CO163" s="68">
        <v>45750</v>
      </c>
      <c r="CP163" s="185" t="s">
        <v>721</v>
      </c>
      <c r="CQ163" s="67" t="s">
        <v>730</v>
      </c>
      <c r="CR163" s="67" t="s">
        <v>777</v>
      </c>
      <c r="CS163" s="69">
        <v>2285000</v>
      </c>
      <c r="CT163" s="69"/>
      <c r="CU163" s="69"/>
      <c r="CV163" s="69">
        <v>0</v>
      </c>
      <c r="CW163" s="69">
        <v>50</v>
      </c>
      <c r="CX163" s="69">
        <v>0</v>
      </c>
      <c r="CY163" s="69">
        <v>0</v>
      </c>
      <c r="CZ163" s="69">
        <v>0</v>
      </c>
      <c r="DA163" s="69">
        <v>0</v>
      </c>
      <c r="DG163" t="str">
        <f t="shared" si="9"/>
        <v>CO</v>
      </c>
    </row>
    <row r="164" spans="1:111">
      <c r="A164" t="str">
        <f t="shared" si="10"/>
        <v>07CO</v>
      </c>
      <c r="B164" s="67" t="s">
        <v>6</v>
      </c>
      <c r="C164" s="67" t="s">
        <v>413</v>
      </c>
      <c r="D164" s="67" t="s">
        <v>414</v>
      </c>
      <c r="E164" s="68">
        <v>45091</v>
      </c>
      <c r="F164" s="185" t="s">
        <v>721</v>
      </c>
      <c r="G164" s="67" t="s">
        <v>728</v>
      </c>
      <c r="H164" s="69">
        <v>1</v>
      </c>
      <c r="I164" s="69">
        <v>2</v>
      </c>
      <c r="J164" s="69">
        <v>230</v>
      </c>
      <c r="K164" s="69">
        <v>430</v>
      </c>
      <c r="L164" s="69">
        <v>430</v>
      </c>
      <c r="M164" s="69">
        <v>0</v>
      </c>
      <c r="N164" s="69">
        <v>0</v>
      </c>
      <c r="O164" s="69">
        <v>0</v>
      </c>
      <c r="P164" s="69">
        <v>181</v>
      </c>
      <c r="Q164" s="80">
        <v>19</v>
      </c>
      <c r="R164" s="80">
        <v>6730280</v>
      </c>
      <c r="S164" s="80">
        <v>60000</v>
      </c>
      <c r="T164" s="80">
        <v>6670280</v>
      </c>
      <c r="U164" s="80">
        <v>6779810</v>
      </c>
      <c r="V164" s="80">
        <v>6697913</v>
      </c>
      <c r="W164" s="80">
        <v>0</v>
      </c>
      <c r="X164" s="80">
        <v>0</v>
      </c>
      <c r="Y164" s="80">
        <v>0</v>
      </c>
      <c r="Z164" s="80">
        <v>6697913</v>
      </c>
      <c r="AA164" s="80">
        <v>6699170</v>
      </c>
      <c r="AB164" s="80">
        <v>1257</v>
      </c>
      <c r="AC164" s="69">
        <v>49529</v>
      </c>
      <c r="AD164" s="69">
        <v>152</v>
      </c>
      <c r="AE164" s="69">
        <v>0</v>
      </c>
      <c r="AF164" s="80">
        <v>0</v>
      </c>
      <c r="AG164" s="80">
        <v>9983</v>
      </c>
      <c r="AH164" s="69">
        <v>0</v>
      </c>
      <c r="AI164" s="69">
        <v>0</v>
      </c>
      <c r="AJ164" s="80">
        <v>19</v>
      </c>
      <c r="AK164" s="80">
        <v>66053</v>
      </c>
      <c r="AL164" s="69">
        <v>39546</v>
      </c>
      <c r="AM164" s="69">
        <v>0</v>
      </c>
      <c r="AN164" s="80">
        <v>0</v>
      </c>
      <c r="AO164" s="80">
        <v>0</v>
      </c>
      <c r="AP164" s="69">
        <v>0</v>
      </c>
      <c r="AQ164" s="69">
        <v>0</v>
      </c>
      <c r="AR164" s="80">
        <v>0</v>
      </c>
      <c r="AS164" s="80">
        <v>0</v>
      </c>
      <c r="AT164" s="69">
        <v>0</v>
      </c>
      <c r="AU164" s="69">
        <v>0</v>
      </c>
      <c r="AV164" s="80">
        <v>0</v>
      </c>
      <c r="AW164" s="80">
        <v>0</v>
      </c>
      <c r="AX164" s="69">
        <v>0</v>
      </c>
      <c r="AY164" s="69">
        <v>0</v>
      </c>
      <c r="AZ164" s="80">
        <v>0</v>
      </c>
      <c r="BA164" s="80">
        <v>0</v>
      </c>
      <c r="BB164" s="69">
        <v>0</v>
      </c>
      <c r="BC164" s="69">
        <v>0</v>
      </c>
      <c r="BD164" s="80">
        <v>0</v>
      </c>
      <c r="BE164" s="80">
        <v>0</v>
      </c>
      <c r="BF164" s="69">
        <v>0</v>
      </c>
      <c r="BG164" s="69">
        <v>0</v>
      </c>
      <c r="BH164" s="80">
        <v>0</v>
      </c>
      <c r="BI164" s="80">
        <v>0</v>
      </c>
      <c r="BJ164" s="69">
        <v>0</v>
      </c>
      <c r="BK164" s="69">
        <v>51</v>
      </c>
      <c r="BL164" s="80">
        <v>0</v>
      </c>
      <c r="BM164" s="80">
        <v>0</v>
      </c>
      <c r="BN164" s="69">
        <v>0</v>
      </c>
      <c r="BO164" s="69">
        <v>0</v>
      </c>
      <c r="BP164" s="80">
        <v>0</v>
      </c>
      <c r="BQ164" s="80">
        <v>0</v>
      </c>
      <c r="BR164" s="69">
        <v>0</v>
      </c>
      <c r="BS164" s="69">
        <v>0</v>
      </c>
      <c r="BT164" s="80">
        <v>0</v>
      </c>
      <c r="BU164" s="80">
        <v>0</v>
      </c>
      <c r="BV164" s="69">
        <v>0</v>
      </c>
      <c r="BW164" s="69">
        <v>0</v>
      </c>
      <c r="BX164" s="80">
        <v>0</v>
      </c>
      <c r="BY164" s="80">
        <v>0</v>
      </c>
      <c r="BZ164" s="69">
        <v>0</v>
      </c>
      <c r="CA164" s="69">
        <v>51</v>
      </c>
      <c r="CB164" s="80">
        <v>19</v>
      </c>
      <c r="CC164" s="80">
        <v>76037</v>
      </c>
      <c r="CD164" s="69">
        <v>39546</v>
      </c>
      <c r="CE164" s="69" t="s">
        <v>706</v>
      </c>
      <c r="CF164" s="69" t="s">
        <v>707</v>
      </c>
      <c r="CG164" s="69" t="s">
        <v>514</v>
      </c>
      <c r="CH164" s="69" t="s">
        <v>514</v>
      </c>
      <c r="CI164" s="69" t="s">
        <v>514</v>
      </c>
      <c r="CJ164" s="68" t="s">
        <v>514</v>
      </c>
      <c r="CK164" s="68">
        <v>45940</v>
      </c>
      <c r="CL164" s="185" t="s">
        <v>727</v>
      </c>
      <c r="CM164" s="67" t="s">
        <v>724</v>
      </c>
      <c r="CN164" s="67" t="s">
        <v>168</v>
      </c>
      <c r="CO164" s="68">
        <v>45630</v>
      </c>
      <c r="CP164" s="185" t="s">
        <v>727</v>
      </c>
      <c r="CQ164" s="67" t="s">
        <v>730</v>
      </c>
      <c r="CR164" s="67" t="s">
        <v>774</v>
      </c>
      <c r="CS164" s="69">
        <v>7050800</v>
      </c>
      <c r="CT164" s="69"/>
      <c r="CU164" s="69"/>
      <c r="CV164" s="69">
        <v>19</v>
      </c>
      <c r="CW164" s="69">
        <v>29</v>
      </c>
      <c r="CX164" s="69">
        <v>0</v>
      </c>
      <c r="CY164" s="69">
        <v>0</v>
      </c>
      <c r="CZ164" s="69">
        <v>0</v>
      </c>
      <c r="DA164" s="69">
        <v>0</v>
      </c>
      <c r="DG164" t="str">
        <f t="shared" si="9"/>
        <v>CO</v>
      </c>
    </row>
    <row r="165" spans="1:111">
      <c r="A165" t="str">
        <f t="shared" si="10"/>
        <v>07CO</v>
      </c>
      <c r="B165" s="67" t="s">
        <v>6</v>
      </c>
      <c r="C165" s="67" t="s">
        <v>480</v>
      </c>
      <c r="D165" s="67" t="s">
        <v>481</v>
      </c>
      <c r="E165" s="68">
        <v>45224</v>
      </c>
      <c r="F165" s="185" t="s">
        <v>727</v>
      </c>
      <c r="G165" s="67" t="s">
        <v>725</v>
      </c>
      <c r="H165" s="69">
        <v>1</v>
      </c>
      <c r="I165" s="69">
        <v>0</v>
      </c>
      <c r="J165" s="69">
        <v>196</v>
      </c>
      <c r="K165" s="69">
        <v>316</v>
      </c>
      <c r="L165" s="69">
        <v>315</v>
      </c>
      <c r="M165" s="69">
        <v>1</v>
      </c>
      <c r="N165" s="69">
        <v>0</v>
      </c>
      <c r="O165" s="69">
        <v>0</v>
      </c>
      <c r="P165" s="69">
        <v>120</v>
      </c>
      <c r="Q165" s="80">
        <v>0</v>
      </c>
      <c r="R165" s="80">
        <v>2049777</v>
      </c>
      <c r="S165" s="80">
        <v>50000</v>
      </c>
      <c r="T165" s="80">
        <v>1999777</v>
      </c>
      <c r="U165" s="80">
        <v>2049777</v>
      </c>
      <c r="V165" s="80">
        <v>2101379</v>
      </c>
      <c r="W165" s="80">
        <v>0</v>
      </c>
      <c r="X165" s="80">
        <v>0</v>
      </c>
      <c r="Y165" s="80">
        <v>0</v>
      </c>
      <c r="Z165" s="80">
        <v>2101379</v>
      </c>
      <c r="AA165" s="80">
        <v>2098362</v>
      </c>
      <c r="AB165" s="80">
        <v>-3017</v>
      </c>
      <c r="AC165" s="69">
        <v>0</v>
      </c>
      <c r="AD165" s="69">
        <v>95</v>
      </c>
      <c r="AE165" s="69">
        <v>0</v>
      </c>
      <c r="AF165" s="80">
        <v>0</v>
      </c>
      <c r="AG165" s="80">
        <v>2635</v>
      </c>
      <c r="AH165" s="69">
        <v>0</v>
      </c>
      <c r="AI165" s="69">
        <v>0</v>
      </c>
      <c r="AJ165" s="80">
        <v>0</v>
      </c>
      <c r="AK165" s="80">
        <v>36652</v>
      </c>
      <c r="AL165" s="69">
        <v>0</v>
      </c>
      <c r="AM165" s="69">
        <v>0</v>
      </c>
      <c r="AN165" s="80">
        <v>0</v>
      </c>
      <c r="AO165" s="80">
        <v>0</v>
      </c>
      <c r="AP165" s="69">
        <v>0</v>
      </c>
      <c r="AQ165" s="69">
        <v>0</v>
      </c>
      <c r="AR165" s="80">
        <v>0</v>
      </c>
      <c r="AS165" s="80">
        <v>0</v>
      </c>
      <c r="AT165" s="69">
        <v>0</v>
      </c>
      <c r="AU165" s="69">
        <v>0</v>
      </c>
      <c r="AV165" s="80">
        <v>0</v>
      </c>
      <c r="AW165" s="80">
        <v>0</v>
      </c>
      <c r="AX165" s="69">
        <v>0</v>
      </c>
      <c r="AY165" s="69">
        <v>0</v>
      </c>
      <c r="AZ165" s="80">
        <v>0</v>
      </c>
      <c r="BA165" s="80">
        <v>0</v>
      </c>
      <c r="BB165" s="69">
        <v>0</v>
      </c>
      <c r="BC165" s="69">
        <v>0</v>
      </c>
      <c r="BD165" s="80">
        <v>0</v>
      </c>
      <c r="BE165" s="80">
        <v>0</v>
      </c>
      <c r="BF165" s="69">
        <v>0</v>
      </c>
      <c r="BG165" s="69">
        <v>0</v>
      </c>
      <c r="BH165" s="80">
        <v>0</v>
      </c>
      <c r="BI165" s="80">
        <v>0</v>
      </c>
      <c r="BJ165" s="69">
        <v>0</v>
      </c>
      <c r="BK165" s="69">
        <v>0</v>
      </c>
      <c r="BL165" s="80">
        <v>0</v>
      </c>
      <c r="BM165" s="80">
        <v>0</v>
      </c>
      <c r="BN165" s="69">
        <v>0</v>
      </c>
      <c r="BO165" s="69">
        <v>0</v>
      </c>
      <c r="BP165" s="80">
        <v>0</v>
      </c>
      <c r="BQ165" s="80">
        <v>0</v>
      </c>
      <c r="BR165" s="69">
        <v>0</v>
      </c>
      <c r="BS165" s="69">
        <v>0</v>
      </c>
      <c r="BT165" s="80">
        <v>0</v>
      </c>
      <c r="BU165" s="80">
        <v>0</v>
      </c>
      <c r="BV165" s="69">
        <v>0</v>
      </c>
      <c r="BW165" s="69">
        <v>0</v>
      </c>
      <c r="BX165" s="80">
        <v>0</v>
      </c>
      <c r="BY165" s="80">
        <v>0</v>
      </c>
      <c r="BZ165" s="69">
        <v>0</v>
      </c>
      <c r="CA165" s="69">
        <v>0</v>
      </c>
      <c r="CB165" s="80">
        <v>0</v>
      </c>
      <c r="CC165" s="80">
        <v>39287</v>
      </c>
      <c r="CD165" s="69">
        <v>0</v>
      </c>
      <c r="CE165" s="69" t="s">
        <v>527</v>
      </c>
      <c r="CF165" s="69" t="s">
        <v>528</v>
      </c>
      <c r="CG165" s="69" t="s">
        <v>514</v>
      </c>
      <c r="CH165" s="69" t="s">
        <v>514</v>
      </c>
      <c r="CI165" s="69" t="s">
        <v>514</v>
      </c>
      <c r="CJ165" s="68" t="s">
        <v>514</v>
      </c>
      <c r="CK165" s="68">
        <v>45884</v>
      </c>
      <c r="CL165" s="185" t="s">
        <v>723</v>
      </c>
      <c r="CM165" s="67" t="s">
        <v>724</v>
      </c>
      <c r="CN165" s="67" t="s">
        <v>168</v>
      </c>
      <c r="CO165" s="68">
        <v>45730</v>
      </c>
      <c r="CP165" s="185" t="s">
        <v>729</v>
      </c>
      <c r="CQ165" s="67" t="s">
        <v>730</v>
      </c>
      <c r="CR165" s="67" t="s">
        <v>776</v>
      </c>
      <c r="CS165" s="69">
        <v>2385840</v>
      </c>
      <c r="CT165" s="69"/>
      <c r="CU165" s="69"/>
      <c r="CV165" s="69">
        <v>0</v>
      </c>
      <c r="CW165" s="69">
        <v>25</v>
      </c>
      <c r="CX165" s="69">
        <v>0</v>
      </c>
      <c r="CY165" s="69">
        <v>0</v>
      </c>
      <c r="CZ165" s="69">
        <v>0</v>
      </c>
      <c r="DA165" s="69">
        <v>0</v>
      </c>
      <c r="DG165" t="str">
        <f t="shared" si="9"/>
        <v>CO</v>
      </c>
    </row>
    <row r="166" spans="1:111">
      <c r="A166" t="str">
        <f t="shared" si="10"/>
        <v>07CO</v>
      </c>
      <c r="B166" s="67" t="s">
        <v>6</v>
      </c>
      <c r="C166" s="67" t="s">
        <v>708</v>
      </c>
      <c r="D166" s="67" t="s">
        <v>778</v>
      </c>
      <c r="E166" s="68">
        <v>45378</v>
      </c>
      <c r="F166" s="185" t="s">
        <v>729</v>
      </c>
      <c r="G166" s="67" t="s">
        <v>725</v>
      </c>
      <c r="H166" s="69">
        <v>1</v>
      </c>
      <c r="I166" s="69">
        <v>0</v>
      </c>
      <c r="J166" s="69">
        <v>200</v>
      </c>
      <c r="K166" s="69">
        <v>262</v>
      </c>
      <c r="L166" s="69">
        <v>262</v>
      </c>
      <c r="M166" s="69">
        <v>0</v>
      </c>
      <c r="N166" s="69">
        <v>0</v>
      </c>
      <c r="O166" s="69">
        <v>0</v>
      </c>
      <c r="P166" s="69">
        <v>62</v>
      </c>
      <c r="Q166" s="80">
        <v>0</v>
      </c>
      <c r="R166" s="80">
        <v>1336107</v>
      </c>
      <c r="S166" s="80">
        <v>50000</v>
      </c>
      <c r="T166" s="80">
        <v>1286107</v>
      </c>
      <c r="U166" s="80">
        <v>1336107</v>
      </c>
      <c r="V166" s="80">
        <v>1267198</v>
      </c>
      <c r="W166" s="80">
        <v>0</v>
      </c>
      <c r="X166" s="80">
        <v>0</v>
      </c>
      <c r="Y166" s="80">
        <v>0</v>
      </c>
      <c r="Z166" s="80">
        <v>1267198</v>
      </c>
      <c r="AA166" s="80">
        <v>1266909</v>
      </c>
      <c r="AB166" s="80">
        <v>-289</v>
      </c>
      <c r="AC166" s="69">
        <v>0</v>
      </c>
      <c r="AD166" s="69">
        <v>41</v>
      </c>
      <c r="AE166" s="69">
        <v>0</v>
      </c>
      <c r="AF166" s="80">
        <v>0</v>
      </c>
      <c r="AG166" s="80">
        <v>0</v>
      </c>
      <c r="AH166" s="69">
        <v>0</v>
      </c>
      <c r="AI166" s="69">
        <v>0</v>
      </c>
      <c r="AJ166" s="80">
        <v>0</v>
      </c>
      <c r="AK166" s="80">
        <v>0</v>
      </c>
      <c r="AL166" s="69">
        <v>0</v>
      </c>
      <c r="AM166" s="69">
        <v>0</v>
      </c>
      <c r="AN166" s="80">
        <v>0</v>
      </c>
      <c r="AO166" s="80">
        <v>0</v>
      </c>
      <c r="AP166" s="69">
        <v>0</v>
      </c>
      <c r="AQ166" s="69">
        <v>0</v>
      </c>
      <c r="AR166" s="80">
        <v>0</v>
      </c>
      <c r="AS166" s="80">
        <v>0</v>
      </c>
      <c r="AT166" s="69">
        <v>0</v>
      </c>
      <c r="AU166" s="69">
        <v>0</v>
      </c>
      <c r="AV166" s="80">
        <v>0</v>
      </c>
      <c r="AW166" s="80">
        <v>0</v>
      </c>
      <c r="AX166" s="69">
        <v>0</v>
      </c>
      <c r="AY166" s="69">
        <v>0</v>
      </c>
      <c r="AZ166" s="80">
        <v>0</v>
      </c>
      <c r="BA166" s="80">
        <v>0</v>
      </c>
      <c r="BB166" s="69">
        <v>0</v>
      </c>
      <c r="BC166" s="69">
        <v>0</v>
      </c>
      <c r="BD166" s="80">
        <v>0</v>
      </c>
      <c r="BE166" s="80">
        <v>0</v>
      </c>
      <c r="BF166" s="69">
        <v>0</v>
      </c>
      <c r="BG166" s="69">
        <v>0</v>
      </c>
      <c r="BH166" s="80">
        <v>0</v>
      </c>
      <c r="BI166" s="80">
        <v>0</v>
      </c>
      <c r="BJ166" s="69">
        <v>0</v>
      </c>
      <c r="BK166" s="69">
        <v>0</v>
      </c>
      <c r="BL166" s="80">
        <v>0</v>
      </c>
      <c r="BM166" s="80">
        <v>0</v>
      </c>
      <c r="BN166" s="69">
        <v>0</v>
      </c>
      <c r="BO166" s="69">
        <v>0</v>
      </c>
      <c r="BP166" s="80">
        <v>0</v>
      </c>
      <c r="BQ166" s="80">
        <v>0</v>
      </c>
      <c r="BR166" s="69">
        <v>0</v>
      </c>
      <c r="BS166" s="69">
        <v>0</v>
      </c>
      <c r="BT166" s="80">
        <v>0</v>
      </c>
      <c r="BU166" s="80">
        <v>0</v>
      </c>
      <c r="BV166" s="69">
        <v>0</v>
      </c>
      <c r="BW166" s="69">
        <v>0</v>
      </c>
      <c r="BX166" s="80">
        <v>0</v>
      </c>
      <c r="BY166" s="80">
        <v>0</v>
      </c>
      <c r="BZ166" s="69">
        <v>0</v>
      </c>
      <c r="CA166" s="69">
        <v>0</v>
      </c>
      <c r="CB166" s="80">
        <v>0</v>
      </c>
      <c r="CC166" s="80">
        <v>0</v>
      </c>
      <c r="CD166" s="69">
        <v>0</v>
      </c>
      <c r="CE166" s="69" t="s">
        <v>709</v>
      </c>
      <c r="CF166" s="69" t="s">
        <v>710</v>
      </c>
      <c r="CG166" s="69" t="s">
        <v>514</v>
      </c>
      <c r="CH166" s="69" t="s">
        <v>514</v>
      </c>
      <c r="CI166" s="69" t="s">
        <v>514</v>
      </c>
      <c r="CJ166" s="68" t="s">
        <v>514</v>
      </c>
      <c r="CK166" s="68">
        <v>45978</v>
      </c>
      <c r="CL166" s="185" t="s">
        <v>727</v>
      </c>
      <c r="CM166" s="67" t="s">
        <v>724</v>
      </c>
      <c r="CN166" s="67" t="s">
        <v>168</v>
      </c>
      <c r="CO166" s="68">
        <v>45805</v>
      </c>
      <c r="CP166" s="185" t="s">
        <v>721</v>
      </c>
      <c r="CQ166" s="67" t="s">
        <v>730</v>
      </c>
      <c r="CR166" s="67" t="s">
        <v>777</v>
      </c>
      <c r="CS166" s="69">
        <v>1581132</v>
      </c>
      <c r="CT166" s="69"/>
      <c r="CU166" s="69"/>
      <c r="CV166" s="69">
        <v>0</v>
      </c>
      <c r="CW166" s="69">
        <v>21</v>
      </c>
      <c r="CX166" s="69">
        <v>0</v>
      </c>
      <c r="CY166" s="69">
        <v>0</v>
      </c>
      <c r="CZ166" s="69">
        <v>0</v>
      </c>
      <c r="DA166" s="69">
        <v>0</v>
      </c>
      <c r="DG166" t="str">
        <f t="shared" si="9"/>
        <v>CO</v>
      </c>
    </row>
    <row r="167" spans="1:111">
      <c r="A167" t="str">
        <f t="shared" si="10"/>
        <v>07CO</v>
      </c>
      <c r="B167" s="67" t="s">
        <v>6</v>
      </c>
      <c r="C167" s="67" t="s">
        <v>508</v>
      </c>
      <c r="D167" s="67" t="s">
        <v>509</v>
      </c>
      <c r="E167" s="68">
        <v>45427</v>
      </c>
      <c r="F167" s="185" t="s">
        <v>721</v>
      </c>
      <c r="G167" s="67" t="s">
        <v>725</v>
      </c>
      <c r="H167" s="69">
        <v>1</v>
      </c>
      <c r="I167" s="69">
        <v>0</v>
      </c>
      <c r="J167" s="69">
        <v>100</v>
      </c>
      <c r="K167" s="69">
        <v>122</v>
      </c>
      <c r="L167" s="69">
        <v>122</v>
      </c>
      <c r="M167" s="69">
        <v>0</v>
      </c>
      <c r="N167" s="69">
        <v>0</v>
      </c>
      <c r="O167" s="69">
        <v>0</v>
      </c>
      <c r="P167" s="69">
        <v>22</v>
      </c>
      <c r="Q167" s="80">
        <v>0</v>
      </c>
      <c r="R167" s="80">
        <v>545691</v>
      </c>
      <c r="S167" s="80">
        <v>22198</v>
      </c>
      <c r="T167" s="80">
        <v>523493</v>
      </c>
      <c r="U167" s="80">
        <v>545691</v>
      </c>
      <c r="V167" s="80">
        <v>518518</v>
      </c>
      <c r="W167" s="80">
        <v>0</v>
      </c>
      <c r="X167" s="80">
        <v>0</v>
      </c>
      <c r="Y167" s="80">
        <v>0</v>
      </c>
      <c r="Z167" s="80">
        <v>518518</v>
      </c>
      <c r="AA167" s="80">
        <v>518518</v>
      </c>
      <c r="AB167" s="80">
        <v>0</v>
      </c>
      <c r="AC167" s="69">
        <v>0</v>
      </c>
      <c r="AD167" s="69">
        <v>7</v>
      </c>
      <c r="AE167" s="69">
        <v>0</v>
      </c>
      <c r="AF167" s="80">
        <v>0</v>
      </c>
      <c r="AG167" s="80">
        <v>0</v>
      </c>
      <c r="AH167" s="69">
        <v>0</v>
      </c>
      <c r="AI167" s="69">
        <v>15</v>
      </c>
      <c r="AJ167" s="80">
        <v>0</v>
      </c>
      <c r="AK167" s="80">
        <v>0</v>
      </c>
      <c r="AL167" s="69">
        <v>0</v>
      </c>
      <c r="AM167" s="69">
        <v>0</v>
      </c>
      <c r="AN167" s="80">
        <v>0</v>
      </c>
      <c r="AO167" s="80">
        <v>0</v>
      </c>
      <c r="AP167" s="69">
        <v>0</v>
      </c>
      <c r="AQ167" s="69">
        <v>0</v>
      </c>
      <c r="AR167" s="80">
        <v>0</v>
      </c>
      <c r="AS167" s="80">
        <v>0</v>
      </c>
      <c r="AT167" s="69">
        <v>0</v>
      </c>
      <c r="AU167" s="69">
        <v>0</v>
      </c>
      <c r="AV167" s="80">
        <v>0</v>
      </c>
      <c r="AW167" s="80">
        <v>0</v>
      </c>
      <c r="AX167" s="69">
        <v>0</v>
      </c>
      <c r="AY167" s="69">
        <v>0</v>
      </c>
      <c r="AZ167" s="80">
        <v>0</v>
      </c>
      <c r="BA167" s="80">
        <v>0</v>
      </c>
      <c r="BB167" s="69">
        <v>0</v>
      </c>
      <c r="BC167" s="69">
        <v>0</v>
      </c>
      <c r="BD167" s="80">
        <v>0</v>
      </c>
      <c r="BE167" s="80">
        <v>0</v>
      </c>
      <c r="BF167" s="69">
        <v>0</v>
      </c>
      <c r="BG167" s="69">
        <v>0</v>
      </c>
      <c r="BH167" s="80">
        <v>0</v>
      </c>
      <c r="BI167" s="80">
        <v>0</v>
      </c>
      <c r="BJ167" s="69">
        <v>0</v>
      </c>
      <c r="BK167" s="69">
        <v>0</v>
      </c>
      <c r="BL167" s="80">
        <v>0</v>
      </c>
      <c r="BM167" s="80">
        <v>0</v>
      </c>
      <c r="BN167" s="69">
        <v>0</v>
      </c>
      <c r="BO167" s="69">
        <v>0</v>
      </c>
      <c r="BP167" s="80">
        <v>0</v>
      </c>
      <c r="BQ167" s="80">
        <v>0</v>
      </c>
      <c r="BR167" s="69">
        <v>0</v>
      </c>
      <c r="BS167" s="69">
        <v>0</v>
      </c>
      <c r="BT167" s="80">
        <v>0</v>
      </c>
      <c r="BU167" s="80">
        <v>0</v>
      </c>
      <c r="BV167" s="69">
        <v>0</v>
      </c>
      <c r="BW167" s="69">
        <v>0</v>
      </c>
      <c r="BX167" s="80">
        <v>0</v>
      </c>
      <c r="BY167" s="80">
        <v>0</v>
      </c>
      <c r="BZ167" s="69">
        <v>0</v>
      </c>
      <c r="CA167" s="69">
        <v>15</v>
      </c>
      <c r="CB167" s="80">
        <v>0</v>
      </c>
      <c r="CC167" s="80">
        <v>0</v>
      </c>
      <c r="CD167" s="69">
        <v>0</v>
      </c>
      <c r="CE167" s="69" t="s">
        <v>527</v>
      </c>
      <c r="CF167" s="69" t="s">
        <v>528</v>
      </c>
      <c r="CG167" s="69" t="s">
        <v>514</v>
      </c>
      <c r="CH167" s="69" t="s">
        <v>514</v>
      </c>
      <c r="CI167" s="69" t="s">
        <v>514</v>
      </c>
      <c r="CJ167" s="68" t="s">
        <v>514</v>
      </c>
      <c r="CK167" s="68">
        <v>45848</v>
      </c>
      <c r="CL167" s="185" t="s">
        <v>723</v>
      </c>
      <c r="CM167" s="67" t="s">
        <v>724</v>
      </c>
      <c r="CN167" s="67" t="s">
        <v>168</v>
      </c>
      <c r="CO167" s="68">
        <v>45785</v>
      </c>
      <c r="CP167" s="185" t="s">
        <v>721</v>
      </c>
      <c r="CQ167" s="67" t="s">
        <v>730</v>
      </c>
      <c r="CR167" s="67" t="s">
        <v>776</v>
      </c>
      <c r="CS167" s="69">
        <v>611133</v>
      </c>
      <c r="CT167" s="69"/>
      <c r="CU167" s="69"/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G167" t="str">
        <f t="shared" si="9"/>
        <v>CO</v>
      </c>
    </row>
    <row r="168" spans="1:111">
      <c r="A168" t="str">
        <f t="shared" si="10"/>
        <v>07CO</v>
      </c>
      <c r="B168" s="67" t="s">
        <v>6</v>
      </c>
      <c r="C168" s="67" t="s">
        <v>415</v>
      </c>
      <c r="D168" s="67" t="s">
        <v>416</v>
      </c>
      <c r="E168" s="68">
        <v>45399</v>
      </c>
      <c r="F168" s="185" t="s">
        <v>721</v>
      </c>
      <c r="G168" s="67" t="s">
        <v>725</v>
      </c>
      <c r="H168" s="69">
        <v>1</v>
      </c>
      <c r="I168" s="69">
        <v>2</v>
      </c>
      <c r="J168" s="69">
        <v>240</v>
      </c>
      <c r="K168" s="69">
        <v>275</v>
      </c>
      <c r="L168" s="69">
        <v>259</v>
      </c>
      <c r="M168" s="69">
        <v>16</v>
      </c>
      <c r="N168" s="69">
        <v>0</v>
      </c>
      <c r="O168" s="69">
        <v>0</v>
      </c>
      <c r="P168" s="69">
        <v>35</v>
      </c>
      <c r="Q168" s="80">
        <v>0</v>
      </c>
      <c r="R168" s="80">
        <v>7475300</v>
      </c>
      <c r="S168" s="80">
        <v>55000</v>
      </c>
      <c r="T168" s="80">
        <v>7420300</v>
      </c>
      <c r="U168" s="80">
        <v>7428809</v>
      </c>
      <c r="V168" s="80">
        <v>7644411</v>
      </c>
      <c r="W168" s="80">
        <v>0</v>
      </c>
      <c r="X168" s="80">
        <v>0</v>
      </c>
      <c r="Y168" s="80">
        <v>0</v>
      </c>
      <c r="Z168" s="80">
        <v>7644411</v>
      </c>
      <c r="AA168" s="80">
        <v>7629621</v>
      </c>
      <c r="AB168" s="80">
        <v>-14790</v>
      </c>
      <c r="AC168" s="69">
        <v>-46492</v>
      </c>
      <c r="AD168" s="69">
        <v>13</v>
      </c>
      <c r="AE168" s="69">
        <v>0</v>
      </c>
      <c r="AF168" s="80">
        <v>0</v>
      </c>
      <c r="AG168" s="80">
        <v>569898</v>
      </c>
      <c r="AH168" s="69">
        <v>120795</v>
      </c>
      <c r="AI168" s="69">
        <v>0</v>
      </c>
      <c r="AJ168" s="80">
        <v>0</v>
      </c>
      <c r="AK168" s="80">
        <v>-594629</v>
      </c>
      <c r="AL168" s="69">
        <v>0</v>
      </c>
      <c r="AM168" s="69">
        <v>0</v>
      </c>
      <c r="AN168" s="80">
        <v>0</v>
      </c>
      <c r="AO168" s="80">
        <v>0</v>
      </c>
      <c r="AP168" s="69">
        <v>0</v>
      </c>
      <c r="AQ168" s="69">
        <v>0</v>
      </c>
      <c r="AR168" s="80">
        <v>0</v>
      </c>
      <c r="AS168" s="80">
        <v>0</v>
      </c>
      <c r="AT168" s="69">
        <v>0</v>
      </c>
      <c r="AU168" s="69">
        <v>0</v>
      </c>
      <c r="AV168" s="80">
        <v>0</v>
      </c>
      <c r="AW168" s="80">
        <v>0</v>
      </c>
      <c r="AX168" s="69">
        <v>0</v>
      </c>
      <c r="AY168" s="69">
        <v>0</v>
      </c>
      <c r="AZ168" s="80">
        <v>0</v>
      </c>
      <c r="BA168" s="80">
        <v>0</v>
      </c>
      <c r="BB168" s="69">
        <v>0</v>
      </c>
      <c r="BC168" s="69">
        <v>0</v>
      </c>
      <c r="BD168" s="80">
        <v>0</v>
      </c>
      <c r="BE168" s="80">
        <v>0</v>
      </c>
      <c r="BF168" s="69">
        <v>0</v>
      </c>
      <c r="BG168" s="69">
        <v>0</v>
      </c>
      <c r="BH168" s="80">
        <v>0</v>
      </c>
      <c r="BI168" s="80">
        <v>0</v>
      </c>
      <c r="BJ168" s="69">
        <v>0</v>
      </c>
      <c r="BK168" s="69">
        <v>0</v>
      </c>
      <c r="BL168" s="80">
        <v>0</v>
      </c>
      <c r="BM168" s="80">
        <v>0</v>
      </c>
      <c r="BN168" s="69">
        <v>0</v>
      </c>
      <c r="BO168" s="69">
        <v>0</v>
      </c>
      <c r="BP168" s="80">
        <v>0</v>
      </c>
      <c r="BQ168" s="80">
        <v>0</v>
      </c>
      <c r="BR168" s="69">
        <v>0</v>
      </c>
      <c r="BS168" s="69">
        <v>0</v>
      </c>
      <c r="BT168" s="80">
        <v>0</v>
      </c>
      <c r="BU168" s="80">
        <v>0</v>
      </c>
      <c r="BV168" s="69">
        <v>0</v>
      </c>
      <c r="BW168" s="69">
        <v>0</v>
      </c>
      <c r="BX168" s="80">
        <v>0</v>
      </c>
      <c r="BY168" s="80">
        <v>0</v>
      </c>
      <c r="BZ168" s="69">
        <v>0</v>
      </c>
      <c r="CA168" s="69">
        <v>0</v>
      </c>
      <c r="CB168" s="80">
        <v>0</v>
      </c>
      <c r="CC168" s="80">
        <v>-24731</v>
      </c>
      <c r="CD168" s="69">
        <v>120795</v>
      </c>
      <c r="CE168" s="69" t="s">
        <v>544</v>
      </c>
      <c r="CF168" s="69" t="s">
        <v>545</v>
      </c>
      <c r="CG168" s="69" t="s">
        <v>514</v>
      </c>
      <c r="CH168" s="69" t="s">
        <v>514</v>
      </c>
      <c r="CI168" s="69" t="s">
        <v>514</v>
      </c>
      <c r="CJ168" s="68" t="s">
        <v>514</v>
      </c>
      <c r="CK168" s="68">
        <v>45940</v>
      </c>
      <c r="CL168" s="185" t="s">
        <v>727</v>
      </c>
      <c r="CM168" s="67" t="s">
        <v>724</v>
      </c>
      <c r="CN168" s="67" t="s">
        <v>168</v>
      </c>
      <c r="CO168" s="68">
        <v>45852</v>
      </c>
      <c r="CP168" s="185" t="s">
        <v>723</v>
      </c>
      <c r="CQ168" s="67" t="s">
        <v>724</v>
      </c>
      <c r="CR168" s="67" t="s">
        <v>774</v>
      </c>
      <c r="CS168" s="69">
        <v>8386992</v>
      </c>
      <c r="CT168" s="69"/>
      <c r="CU168" s="69"/>
      <c r="CV168" s="69">
        <v>0</v>
      </c>
      <c r="CW168" s="69">
        <v>22</v>
      </c>
      <c r="CX168" s="69">
        <v>0</v>
      </c>
      <c r="CY168" s="69">
        <v>0</v>
      </c>
      <c r="CZ168" s="69">
        <v>0</v>
      </c>
      <c r="DA168" s="69">
        <v>0</v>
      </c>
      <c r="DG168" t="str">
        <f t="shared" si="9"/>
        <v>CO</v>
      </c>
    </row>
    <row r="169" spans="1:111">
      <c r="A169" t="str">
        <f t="shared" si="10"/>
        <v>07CO</v>
      </c>
      <c r="B169" s="67" t="s">
        <v>6</v>
      </c>
      <c r="C169" s="67" t="s">
        <v>510</v>
      </c>
      <c r="D169" s="67" t="s">
        <v>511</v>
      </c>
      <c r="E169" s="68">
        <v>45427</v>
      </c>
      <c r="F169" s="185" t="s">
        <v>721</v>
      </c>
      <c r="G169" s="67" t="s">
        <v>725</v>
      </c>
      <c r="H169" s="69">
        <v>1</v>
      </c>
      <c r="I169" s="69">
        <v>0</v>
      </c>
      <c r="J169" s="69">
        <v>97</v>
      </c>
      <c r="K169" s="69">
        <v>113</v>
      </c>
      <c r="L169" s="69">
        <v>113</v>
      </c>
      <c r="M169" s="69">
        <v>0</v>
      </c>
      <c r="N169" s="69">
        <v>0</v>
      </c>
      <c r="O169" s="69">
        <v>0</v>
      </c>
      <c r="P169" s="69">
        <v>16</v>
      </c>
      <c r="Q169" s="80">
        <v>0</v>
      </c>
      <c r="R169" s="80">
        <v>654321</v>
      </c>
      <c r="S169" s="80">
        <v>27192</v>
      </c>
      <c r="T169" s="80">
        <v>627129</v>
      </c>
      <c r="U169" s="80">
        <v>654321</v>
      </c>
      <c r="V169" s="80">
        <v>610593</v>
      </c>
      <c r="W169" s="80">
        <v>0</v>
      </c>
      <c r="X169" s="80">
        <v>0</v>
      </c>
      <c r="Y169" s="80">
        <v>0</v>
      </c>
      <c r="Z169" s="80">
        <v>610593</v>
      </c>
      <c r="AA169" s="80">
        <v>610593</v>
      </c>
      <c r="AB169" s="80">
        <v>0</v>
      </c>
      <c r="AC169" s="69">
        <v>0</v>
      </c>
      <c r="AD169" s="69">
        <v>5</v>
      </c>
      <c r="AE169" s="69">
        <v>0</v>
      </c>
      <c r="AF169" s="80">
        <v>0</v>
      </c>
      <c r="AG169" s="80">
        <v>0</v>
      </c>
      <c r="AH169" s="69">
        <v>0</v>
      </c>
      <c r="AI169" s="69">
        <v>0</v>
      </c>
      <c r="AJ169" s="80">
        <v>0</v>
      </c>
      <c r="AK169" s="80">
        <v>0</v>
      </c>
      <c r="AL169" s="69">
        <v>0</v>
      </c>
      <c r="AM169" s="69">
        <v>0</v>
      </c>
      <c r="AN169" s="80">
        <v>0</v>
      </c>
      <c r="AO169" s="80">
        <v>0</v>
      </c>
      <c r="AP169" s="69">
        <v>0</v>
      </c>
      <c r="AQ169" s="69">
        <v>0</v>
      </c>
      <c r="AR169" s="80">
        <v>0</v>
      </c>
      <c r="AS169" s="80">
        <v>0</v>
      </c>
      <c r="AT169" s="69">
        <v>0</v>
      </c>
      <c r="AU169" s="69">
        <v>0</v>
      </c>
      <c r="AV169" s="80">
        <v>0</v>
      </c>
      <c r="AW169" s="80">
        <v>0</v>
      </c>
      <c r="AX169" s="69">
        <v>0</v>
      </c>
      <c r="AY169" s="69">
        <v>0</v>
      </c>
      <c r="AZ169" s="80">
        <v>0</v>
      </c>
      <c r="BA169" s="80">
        <v>0</v>
      </c>
      <c r="BB169" s="69">
        <v>0</v>
      </c>
      <c r="BC169" s="69">
        <v>10</v>
      </c>
      <c r="BD169" s="80">
        <v>0</v>
      </c>
      <c r="BE169" s="80">
        <v>0</v>
      </c>
      <c r="BF169" s="69">
        <v>0</v>
      </c>
      <c r="BG169" s="69">
        <v>0</v>
      </c>
      <c r="BH169" s="80">
        <v>0</v>
      </c>
      <c r="BI169" s="80">
        <v>0</v>
      </c>
      <c r="BJ169" s="69">
        <v>0</v>
      </c>
      <c r="BK169" s="69">
        <v>0</v>
      </c>
      <c r="BL169" s="80">
        <v>0</v>
      </c>
      <c r="BM169" s="80">
        <v>0</v>
      </c>
      <c r="BN169" s="69">
        <v>0</v>
      </c>
      <c r="BO169" s="69">
        <v>0</v>
      </c>
      <c r="BP169" s="80">
        <v>0</v>
      </c>
      <c r="BQ169" s="80">
        <v>0</v>
      </c>
      <c r="BR169" s="69">
        <v>0</v>
      </c>
      <c r="BS169" s="69">
        <v>0</v>
      </c>
      <c r="BT169" s="80">
        <v>0</v>
      </c>
      <c r="BU169" s="80">
        <v>0</v>
      </c>
      <c r="BV169" s="69">
        <v>0</v>
      </c>
      <c r="BW169" s="69">
        <v>0</v>
      </c>
      <c r="BX169" s="80">
        <v>0</v>
      </c>
      <c r="BY169" s="80">
        <v>0</v>
      </c>
      <c r="BZ169" s="69">
        <v>0</v>
      </c>
      <c r="CA169" s="69">
        <v>10</v>
      </c>
      <c r="CB169" s="80">
        <v>0</v>
      </c>
      <c r="CC169" s="80">
        <v>0</v>
      </c>
      <c r="CD169" s="69">
        <v>0</v>
      </c>
      <c r="CE169" s="69" t="s">
        <v>709</v>
      </c>
      <c r="CF169" s="69" t="s">
        <v>710</v>
      </c>
      <c r="CG169" s="69" t="s">
        <v>514</v>
      </c>
      <c r="CH169" s="69" t="s">
        <v>514</v>
      </c>
      <c r="CI169" s="69" t="s">
        <v>514</v>
      </c>
      <c r="CJ169" s="68" t="s">
        <v>514</v>
      </c>
      <c r="CK169" s="68">
        <v>45966</v>
      </c>
      <c r="CL169" s="185" t="s">
        <v>727</v>
      </c>
      <c r="CM169" s="67" t="s">
        <v>724</v>
      </c>
      <c r="CN169" s="67" t="s">
        <v>168</v>
      </c>
      <c r="CO169" s="68">
        <v>45775</v>
      </c>
      <c r="CP169" s="185" t="s">
        <v>721</v>
      </c>
      <c r="CQ169" s="67" t="s">
        <v>730</v>
      </c>
      <c r="CR169" s="67" t="s">
        <v>777</v>
      </c>
      <c r="CS169" s="69">
        <v>826944</v>
      </c>
      <c r="CT169" s="69"/>
      <c r="CU169" s="69"/>
      <c r="CV169" s="69">
        <v>0</v>
      </c>
      <c r="CW169" s="69">
        <v>1</v>
      </c>
      <c r="CX169" s="69">
        <v>0</v>
      </c>
      <c r="CY169" s="69">
        <v>0</v>
      </c>
      <c r="CZ169" s="69">
        <v>0</v>
      </c>
      <c r="DA169" s="69">
        <v>0</v>
      </c>
      <c r="DG169" t="str">
        <f t="shared" si="9"/>
        <v>CO</v>
      </c>
    </row>
    <row r="170" spans="1:111">
      <c r="A170" t="str">
        <f t="shared" si="10"/>
        <v>07CO</v>
      </c>
      <c r="B170" s="67" t="s">
        <v>6</v>
      </c>
      <c r="C170" s="67" t="s">
        <v>417</v>
      </c>
      <c r="D170" s="67" t="s">
        <v>418</v>
      </c>
      <c r="E170" s="68">
        <v>45714</v>
      </c>
      <c r="F170" s="185" t="s">
        <v>729</v>
      </c>
      <c r="G170" s="67" t="s">
        <v>730</v>
      </c>
      <c r="H170" s="69">
        <v>1</v>
      </c>
      <c r="I170" s="69">
        <v>1</v>
      </c>
      <c r="J170" s="69">
        <v>205</v>
      </c>
      <c r="K170" s="69">
        <v>224</v>
      </c>
      <c r="L170" s="69">
        <v>157</v>
      </c>
      <c r="M170" s="69">
        <v>67</v>
      </c>
      <c r="N170" s="69">
        <v>0</v>
      </c>
      <c r="O170" s="69">
        <v>0</v>
      </c>
      <c r="P170" s="69">
        <v>19</v>
      </c>
      <c r="Q170" s="80">
        <v>0</v>
      </c>
      <c r="R170" s="80">
        <v>5942087</v>
      </c>
      <c r="S170" s="80">
        <v>79500</v>
      </c>
      <c r="T170" s="80">
        <v>5862587</v>
      </c>
      <c r="U170" s="80">
        <v>5942922</v>
      </c>
      <c r="V170" s="80">
        <v>5968673</v>
      </c>
      <c r="W170" s="80">
        <v>0</v>
      </c>
      <c r="X170" s="80">
        <v>0</v>
      </c>
      <c r="Y170" s="80">
        <v>0</v>
      </c>
      <c r="Z170" s="80">
        <v>5968673</v>
      </c>
      <c r="AA170" s="80">
        <v>5968280</v>
      </c>
      <c r="AB170" s="80">
        <v>-393</v>
      </c>
      <c r="AC170" s="69">
        <v>835</v>
      </c>
      <c r="AD170" s="69">
        <v>11</v>
      </c>
      <c r="AE170" s="69">
        <v>0</v>
      </c>
      <c r="AF170" s="80">
        <v>0</v>
      </c>
      <c r="AG170" s="80">
        <v>0</v>
      </c>
      <c r="AH170" s="69">
        <v>0</v>
      </c>
      <c r="AI170" s="69">
        <v>0</v>
      </c>
      <c r="AJ170" s="80">
        <v>0</v>
      </c>
      <c r="AK170" s="80">
        <v>835</v>
      </c>
      <c r="AL170" s="69">
        <v>0</v>
      </c>
      <c r="AM170" s="69">
        <v>0</v>
      </c>
      <c r="AN170" s="80">
        <v>0</v>
      </c>
      <c r="AO170" s="80">
        <v>0</v>
      </c>
      <c r="AP170" s="69">
        <v>0</v>
      </c>
      <c r="AQ170" s="69">
        <v>0</v>
      </c>
      <c r="AR170" s="80">
        <v>0</v>
      </c>
      <c r="AS170" s="80">
        <v>0</v>
      </c>
      <c r="AT170" s="69">
        <v>0</v>
      </c>
      <c r="AU170" s="69">
        <v>0</v>
      </c>
      <c r="AV170" s="80">
        <v>0</v>
      </c>
      <c r="AW170" s="80">
        <v>0</v>
      </c>
      <c r="AX170" s="69">
        <v>0</v>
      </c>
      <c r="AY170" s="69">
        <v>0</v>
      </c>
      <c r="AZ170" s="80">
        <v>0</v>
      </c>
      <c r="BA170" s="80">
        <v>0</v>
      </c>
      <c r="BB170" s="69">
        <v>0</v>
      </c>
      <c r="BC170" s="69">
        <v>0</v>
      </c>
      <c r="BD170" s="80">
        <v>0</v>
      </c>
      <c r="BE170" s="80">
        <v>0</v>
      </c>
      <c r="BF170" s="69">
        <v>0</v>
      </c>
      <c r="BG170" s="69">
        <v>0</v>
      </c>
      <c r="BH170" s="80">
        <v>0</v>
      </c>
      <c r="BI170" s="80">
        <v>0</v>
      </c>
      <c r="BJ170" s="69">
        <v>0</v>
      </c>
      <c r="BK170" s="69">
        <v>0</v>
      </c>
      <c r="BL170" s="80">
        <v>0</v>
      </c>
      <c r="BM170" s="80">
        <v>0</v>
      </c>
      <c r="BN170" s="69">
        <v>0</v>
      </c>
      <c r="BO170" s="69">
        <v>0</v>
      </c>
      <c r="BP170" s="80">
        <v>0</v>
      </c>
      <c r="BQ170" s="80">
        <v>0</v>
      </c>
      <c r="BR170" s="69">
        <v>0</v>
      </c>
      <c r="BS170" s="69">
        <v>0</v>
      </c>
      <c r="BT170" s="80">
        <v>0</v>
      </c>
      <c r="BU170" s="80">
        <v>0</v>
      </c>
      <c r="BV170" s="69">
        <v>0</v>
      </c>
      <c r="BW170" s="69">
        <v>0</v>
      </c>
      <c r="BX170" s="80">
        <v>0</v>
      </c>
      <c r="BY170" s="80">
        <v>0</v>
      </c>
      <c r="BZ170" s="69">
        <v>0</v>
      </c>
      <c r="CA170" s="69">
        <v>0</v>
      </c>
      <c r="CB170" s="80">
        <v>0</v>
      </c>
      <c r="CC170" s="80">
        <v>835</v>
      </c>
      <c r="CD170" s="69">
        <v>0</v>
      </c>
      <c r="CE170" s="69" t="s">
        <v>532</v>
      </c>
      <c r="CF170" s="69" t="s">
        <v>533</v>
      </c>
      <c r="CG170" s="69" t="s">
        <v>514</v>
      </c>
      <c r="CH170" s="69" t="s">
        <v>514</v>
      </c>
      <c r="CI170" s="69" t="s">
        <v>514</v>
      </c>
      <c r="CJ170" s="68" t="s">
        <v>514</v>
      </c>
      <c r="CK170" s="68">
        <v>46013</v>
      </c>
      <c r="CL170" s="185" t="s">
        <v>727</v>
      </c>
      <c r="CM170" s="67" t="s">
        <v>724</v>
      </c>
      <c r="CN170" s="67" t="s">
        <v>168</v>
      </c>
      <c r="CO170" s="68">
        <v>45952</v>
      </c>
      <c r="CP170" s="185" t="s">
        <v>727</v>
      </c>
      <c r="CQ170" s="67" t="s">
        <v>724</v>
      </c>
      <c r="CR170" s="67" t="s">
        <v>774</v>
      </c>
      <c r="CS170" s="69">
        <v>7672150</v>
      </c>
      <c r="CT170" s="69"/>
      <c r="CU170" s="69"/>
      <c r="CV170" s="69">
        <v>0</v>
      </c>
      <c r="CW170" s="69">
        <v>8</v>
      </c>
      <c r="CX170" s="69">
        <v>0</v>
      </c>
      <c r="CY170" s="69">
        <v>0</v>
      </c>
      <c r="CZ170" s="69">
        <v>0</v>
      </c>
      <c r="DA170" s="69">
        <v>0</v>
      </c>
      <c r="DG170" t="str">
        <f t="shared" si="9"/>
        <v>CO</v>
      </c>
    </row>
    <row r="171" spans="1:111">
      <c r="A171" t="str">
        <f t="shared" si="10"/>
        <v>07CO</v>
      </c>
      <c r="B171" s="67" t="s">
        <v>6</v>
      </c>
      <c r="C171" s="67" t="s">
        <v>419</v>
      </c>
      <c r="D171" s="67" t="s">
        <v>420</v>
      </c>
      <c r="E171" s="68">
        <v>45742</v>
      </c>
      <c r="F171" s="185" t="s">
        <v>729</v>
      </c>
      <c r="G171" s="67" t="s">
        <v>730</v>
      </c>
      <c r="H171" s="69">
        <v>1</v>
      </c>
      <c r="I171" s="69">
        <v>2</v>
      </c>
      <c r="J171" s="69">
        <v>65</v>
      </c>
      <c r="K171" s="69">
        <v>88</v>
      </c>
      <c r="L171" s="69">
        <v>87</v>
      </c>
      <c r="M171" s="69">
        <v>1</v>
      </c>
      <c r="N171" s="69">
        <v>0</v>
      </c>
      <c r="O171" s="69">
        <v>0</v>
      </c>
      <c r="P171" s="69">
        <v>23</v>
      </c>
      <c r="Q171" s="80">
        <v>0</v>
      </c>
      <c r="R171" s="80">
        <v>365071</v>
      </c>
      <c r="S171" s="80">
        <v>21000</v>
      </c>
      <c r="T171" s="80">
        <v>344071</v>
      </c>
      <c r="U171" s="80">
        <v>370411</v>
      </c>
      <c r="V171" s="80">
        <v>359883</v>
      </c>
      <c r="W171" s="80">
        <v>0</v>
      </c>
      <c r="X171" s="80">
        <v>0</v>
      </c>
      <c r="Y171" s="80">
        <v>0</v>
      </c>
      <c r="Z171" s="80">
        <v>359883</v>
      </c>
      <c r="AA171" s="80">
        <v>354442</v>
      </c>
      <c r="AB171" s="80">
        <v>-5442</v>
      </c>
      <c r="AC171" s="69">
        <v>5340</v>
      </c>
      <c r="AD171" s="69">
        <v>21</v>
      </c>
      <c r="AE171" s="69">
        <v>0</v>
      </c>
      <c r="AF171" s="80">
        <v>0</v>
      </c>
      <c r="AG171" s="80">
        <v>0</v>
      </c>
      <c r="AH171" s="69">
        <v>0</v>
      </c>
      <c r="AI171" s="69">
        <v>0</v>
      </c>
      <c r="AJ171" s="80">
        <v>0</v>
      </c>
      <c r="AK171" s="80">
        <v>6494</v>
      </c>
      <c r="AL171" s="69">
        <v>0</v>
      </c>
      <c r="AM171" s="69">
        <v>0</v>
      </c>
      <c r="AN171" s="80">
        <v>0</v>
      </c>
      <c r="AO171" s="80">
        <v>0</v>
      </c>
      <c r="AP171" s="69">
        <v>0</v>
      </c>
      <c r="AQ171" s="69">
        <v>0</v>
      </c>
      <c r="AR171" s="80">
        <v>0</v>
      </c>
      <c r="AS171" s="80">
        <v>0</v>
      </c>
      <c r="AT171" s="69">
        <v>0</v>
      </c>
      <c r="AU171" s="69">
        <v>0</v>
      </c>
      <c r="AV171" s="80">
        <v>0</v>
      </c>
      <c r="AW171" s="80">
        <v>0</v>
      </c>
      <c r="AX171" s="69">
        <v>0</v>
      </c>
      <c r="AY171" s="69">
        <v>0</v>
      </c>
      <c r="AZ171" s="80">
        <v>0</v>
      </c>
      <c r="BA171" s="80">
        <v>0</v>
      </c>
      <c r="BB171" s="69">
        <v>0</v>
      </c>
      <c r="BC171" s="69">
        <v>0</v>
      </c>
      <c r="BD171" s="80">
        <v>0</v>
      </c>
      <c r="BE171" s="80">
        <v>0</v>
      </c>
      <c r="BF171" s="69">
        <v>0</v>
      </c>
      <c r="BG171" s="69">
        <v>0</v>
      </c>
      <c r="BH171" s="80">
        <v>0</v>
      </c>
      <c r="BI171" s="80">
        <v>0</v>
      </c>
      <c r="BJ171" s="69">
        <v>0</v>
      </c>
      <c r="BK171" s="69">
        <v>0</v>
      </c>
      <c r="BL171" s="80">
        <v>0</v>
      </c>
      <c r="BM171" s="80">
        <v>0</v>
      </c>
      <c r="BN171" s="69">
        <v>0</v>
      </c>
      <c r="BO171" s="69">
        <v>0</v>
      </c>
      <c r="BP171" s="80">
        <v>0</v>
      </c>
      <c r="BQ171" s="80">
        <v>0</v>
      </c>
      <c r="BR171" s="69">
        <v>0</v>
      </c>
      <c r="BS171" s="69">
        <v>0</v>
      </c>
      <c r="BT171" s="80">
        <v>0</v>
      </c>
      <c r="BU171" s="80">
        <v>0</v>
      </c>
      <c r="BV171" s="69">
        <v>0</v>
      </c>
      <c r="BW171" s="69">
        <v>0</v>
      </c>
      <c r="BX171" s="80">
        <v>0</v>
      </c>
      <c r="BY171" s="80">
        <v>0</v>
      </c>
      <c r="BZ171" s="69">
        <v>0</v>
      </c>
      <c r="CA171" s="69">
        <v>0</v>
      </c>
      <c r="CB171" s="80">
        <v>0</v>
      </c>
      <c r="CC171" s="80">
        <v>6494</v>
      </c>
      <c r="CD171" s="69">
        <v>0</v>
      </c>
      <c r="CE171" s="69" t="s">
        <v>711</v>
      </c>
      <c r="CF171" s="69" t="s">
        <v>712</v>
      </c>
      <c r="CG171" s="69" t="s">
        <v>514</v>
      </c>
      <c r="CH171" s="69" t="s">
        <v>514</v>
      </c>
      <c r="CI171" s="69" t="s">
        <v>514</v>
      </c>
      <c r="CJ171" s="68" t="s">
        <v>514</v>
      </c>
      <c r="CK171" s="68">
        <v>45978</v>
      </c>
      <c r="CL171" s="185" t="s">
        <v>727</v>
      </c>
      <c r="CM171" s="67" t="s">
        <v>724</v>
      </c>
      <c r="CN171" s="67" t="s">
        <v>168</v>
      </c>
      <c r="CO171" s="68">
        <v>45898</v>
      </c>
      <c r="CP171" s="185" t="s">
        <v>723</v>
      </c>
      <c r="CQ171" s="67" t="s">
        <v>724</v>
      </c>
      <c r="CR171" s="67" t="s">
        <v>776</v>
      </c>
      <c r="CS171" s="69">
        <v>528390</v>
      </c>
      <c r="CT171" s="69"/>
      <c r="CU171" s="69"/>
      <c r="CV171" s="69">
        <v>0</v>
      </c>
      <c r="CW171" s="69">
        <v>2</v>
      </c>
      <c r="CX171" s="69">
        <v>0</v>
      </c>
      <c r="CY171" s="69">
        <v>0</v>
      </c>
      <c r="CZ171" s="69">
        <v>0</v>
      </c>
      <c r="DA171" s="69">
        <v>0</v>
      </c>
      <c r="DG171" t="str">
        <f t="shared" si="9"/>
        <v>CO</v>
      </c>
    </row>
    <row r="172" spans="1:111">
      <c r="A172" t="str">
        <f t="shared" si="10"/>
        <v>07DO</v>
      </c>
      <c r="B172" s="67" t="s">
        <v>6</v>
      </c>
      <c r="C172" s="67" t="s">
        <v>382</v>
      </c>
      <c r="D172" s="67" t="s">
        <v>383</v>
      </c>
      <c r="E172" s="68">
        <v>45056</v>
      </c>
      <c r="F172" s="185" t="s">
        <v>721</v>
      </c>
      <c r="G172" s="67" t="s">
        <v>728</v>
      </c>
      <c r="H172" s="69">
        <v>1</v>
      </c>
      <c r="I172" s="69">
        <v>2</v>
      </c>
      <c r="J172" s="69">
        <v>150</v>
      </c>
      <c r="K172" s="69">
        <v>247</v>
      </c>
      <c r="L172" s="69">
        <v>247</v>
      </c>
      <c r="M172" s="69">
        <v>0</v>
      </c>
      <c r="N172" s="69">
        <v>0</v>
      </c>
      <c r="O172" s="69">
        <v>0</v>
      </c>
      <c r="P172" s="69">
        <v>70</v>
      </c>
      <c r="Q172" s="80">
        <v>27</v>
      </c>
      <c r="R172" s="80">
        <v>3366760</v>
      </c>
      <c r="S172" s="80">
        <v>50000</v>
      </c>
      <c r="T172" s="80">
        <v>3316760</v>
      </c>
      <c r="U172" s="80">
        <v>3493112</v>
      </c>
      <c r="V172" s="80">
        <v>3363518</v>
      </c>
      <c r="W172" s="80">
        <v>0</v>
      </c>
      <c r="X172" s="80">
        <v>300000</v>
      </c>
      <c r="Y172" s="80">
        <v>300000</v>
      </c>
      <c r="Z172" s="80">
        <v>3663518</v>
      </c>
      <c r="AA172" s="80">
        <v>3363518</v>
      </c>
      <c r="AB172" s="80">
        <v>-300000</v>
      </c>
      <c r="AC172" s="69">
        <v>126352</v>
      </c>
      <c r="AD172" s="69">
        <v>45</v>
      </c>
      <c r="AE172" s="69">
        <v>0</v>
      </c>
      <c r="AF172" s="80">
        <v>22</v>
      </c>
      <c r="AG172" s="80">
        <v>20037</v>
      </c>
      <c r="AH172" s="69">
        <v>0</v>
      </c>
      <c r="AI172" s="69">
        <v>0</v>
      </c>
      <c r="AJ172" s="80">
        <v>5</v>
      </c>
      <c r="AK172" s="80">
        <v>4509</v>
      </c>
      <c r="AL172" s="69">
        <v>0</v>
      </c>
      <c r="AM172" s="69">
        <v>0</v>
      </c>
      <c r="AN172" s="80">
        <v>0</v>
      </c>
      <c r="AO172" s="80">
        <v>0</v>
      </c>
      <c r="AP172" s="69">
        <v>0</v>
      </c>
      <c r="AQ172" s="69">
        <v>0</v>
      </c>
      <c r="AR172" s="80">
        <v>0</v>
      </c>
      <c r="AS172" s="80">
        <v>0</v>
      </c>
      <c r="AT172" s="69">
        <v>0</v>
      </c>
      <c r="AU172" s="69">
        <v>0</v>
      </c>
      <c r="AV172" s="80">
        <v>0</v>
      </c>
      <c r="AW172" s="80">
        <v>0</v>
      </c>
      <c r="AX172" s="69">
        <v>0</v>
      </c>
      <c r="AY172" s="69">
        <v>0</v>
      </c>
      <c r="AZ172" s="80">
        <v>0</v>
      </c>
      <c r="BA172" s="80">
        <v>110879</v>
      </c>
      <c r="BB172" s="69">
        <v>0</v>
      </c>
      <c r="BC172" s="69">
        <v>0</v>
      </c>
      <c r="BD172" s="80">
        <v>0</v>
      </c>
      <c r="BE172" s="80">
        <v>0</v>
      </c>
      <c r="BF172" s="69">
        <v>0</v>
      </c>
      <c r="BG172" s="69">
        <v>0</v>
      </c>
      <c r="BH172" s="80">
        <v>0</v>
      </c>
      <c r="BI172" s="80">
        <v>0</v>
      </c>
      <c r="BJ172" s="69">
        <v>0</v>
      </c>
      <c r="BK172" s="69">
        <v>0</v>
      </c>
      <c r="BL172" s="80">
        <v>0</v>
      </c>
      <c r="BM172" s="80">
        <v>0</v>
      </c>
      <c r="BN172" s="69">
        <v>0</v>
      </c>
      <c r="BO172" s="69">
        <v>0</v>
      </c>
      <c r="BP172" s="80">
        <v>0</v>
      </c>
      <c r="BQ172" s="80">
        <v>0</v>
      </c>
      <c r="BR172" s="69">
        <v>0</v>
      </c>
      <c r="BS172" s="69">
        <v>0</v>
      </c>
      <c r="BT172" s="80">
        <v>0</v>
      </c>
      <c r="BU172" s="80">
        <v>0</v>
      </c>
      <c r="BV172" s="69">
        <v>0</v>
      </c>
      <c r="BW172" s="69">
        <v>0</v>
      </c>
      <c r="BX172" s="80">
        <v>0</v>
      </c>
      <c r="BY172" s="80">
        <v>0</v>
      </c>
      <c r="BZ172" s="69">
        <v>0</v>
      </c>
      <c r="CA172" s="69">
        <v>0</v>
      </c>
      <c r="CB172" s="80">
        <v>27</v>
      </c>
      <c r="CC172" s="80">
        <v>135426</v>
      </c>
      <c r="CD172" s="69">
        <v>0</v>
      </c>
      <c r="CE172" s="69" t="s">
        <v>585</v>
      </c>
      <c r="CF172" s="69" t="s">
        <v>586</v>
      </c>
      <c r="CG172" s="69" t="s">
        <v>514</v>
      </c>
      <c r="CH172" s="69" t="s">
        <v>514</v>
      </c>
      <c r="CI172" s="69" t="s">
        <v>514</v>
      </c>
      <c r="CJ172" s="68" t="s">
        <v>514</v>
      </c>
      <c r="CK172" s="68">
        <v>45868</v>
      </c>
      <c r="CL172" s="185" t="s">
        <v>723</v>
      </c>
      <c r="CM172" s="67" t="s">
        <v>724</v>
      </c>
      <c r="CN172" s="67" t="s">
        <v>168</v>
      </c>
      <c r="CO172" s="68">
        <v>45693</v>
      </c>
      <c r="CP172" s="185" t="s">
        <v>729</v>
      </c>
      <c r="CQ172" s="67" t="s">
        <v>730</v>
      </c>
      <c r="CR172" s="67" t="s">
        <v>777</v>
      </c>
      <c r="CS172" s="69">
        <v>3104100</v>
      </c>
      <c r="CT172" s="69" t="s">
        <v>668</v>
      </c>
      <c r="CU172" s="69" t="s">
        <v>669</v>
      </c>
      <c r="CV172" s="69">
        <v>27</v>
      </c>
      <c r="CW172" s="69">
        <v>25</v>
      </c>
      <c r="CX172" s="69">
        <v>0</v>
      </c>
      <c r="CY172" s="69">
        <v>0</v>
      </c>
      <c r="CZ172" s="69">
        <v>0</v>
      </c>
      <c r="DA172" s="69">
        <v>0</v>
      </c>
      <c r="DG172" t="str">
        <f t="shared" si="9"/>
        <v>DO</v>
      </c>
    </row>
    <row r="173" spans="1:111">
      <c r="A173" t="str">
        <f t="shared" si="10"/>
        <v>07DO</v>
      </c>
      <c r="B173" s="67" t="s">
        <v>6</v>
      </c>
      <c r="C173" s="67" t="s">
        <v>384</v>
      </c>
      <c r="D173" s="67" t="s">
        <v>385</v>
      </c>
      <c r="E173" s="68">
        <v>45273</v>
      </c>
      <c r="F173" s="185" t="s">
        <v>727</v>
      </c>
      <c r="G173" s="67" t="s">
        <v>725</v>
      </c>
      <c r="H173" s="69">
        <v>1</v>
      </c>
      <c r="I173" s="69">
        <v>3</v>
      </c>
      <c r="J173" s="69">
        <v>125</v>
      </c>
      <c r="K173" s="69">
        <v>238</v>
      </c>
      <c r="L173" s="69">
        <v>240</v>
      </c>
      <c r="M173" s="69">
        <v>-2</v>
      </c>
      <c r="N173" s="69">
        <v>2</v>
      </c>
      <c r="O173" s="69">
        <v>0</v>
      </c>
      <c r="P173" s="69">
        <v>113</v>
      </c>
      <c r="Q173" s="80">
        <v>0</v>
      </c>
      <c r="R173" s="80">
        <v>1681476</v>
      </c>
      <c r="S173" s="80">
        <v>50000</v>
      </c>
      <c r="T173" s="80">
        <v>1631476</v>
      </c>
      <c r="U173" s="80">
        <v>1805476</v>
      </c>
      <c r="V173" s="80">
        <v>1410753</v>
      </c>
      <c r="W173" s="80">
        <v>-3398</v>
      </c>
      <c r="X173" s="80">
        <v>0</v>
      </c>
      <c r="Y173" s="80">
        <v>-3398</v>
      </c>
      <c r="Z173" s="80">
        <v>1407355</v>
      </c>
      <c r="AA173" s="80">
        <v>1374355</v>
      </c>
      <c r="AB173" s="80">
        <v>0</v>
      </c>
      <c r="AC173" s="69">
        <v>124000</v>
      </c>
      <c r="AD173" s="69">
        <v>98</v>
      </c>
      <c r="AE173" s="69">
        <v>0</v>
      </c>
      <c r="AF173" s="80">
        <v>0</v>
      </c>
      <c r="AG173" s="80">
        <v>0</v>
      </c>
      <c r="AH173" s="69">
        <v>0</v>
      </c>
      <c r="AI173" s="69">
        <v>0</v>
      </c>
      <c r="AJ173" s="80">
        <v>0</v>
      </c>
      <c r="AK173" s="80">
        <v>91000</v>
      </c>
      <c r="AL173" s="69">
        <v>0</v>
      </c>
      <c r="AM173" s="69">
        <v>0</v>
      </c>
      <c r="AN173" s="80">
        <v>0</v>
      </c>
      <c r="AO173" s="80">
        <v>0</v>
      </c>
      <c r="AP173" s="69">
        <v>0</v>
      </c>
      <c r="AQ173" s="69">
        <v>0</v>
      </c>
      <c r="AR173" s="80">
        <v>0</v>
      </c>
      <c r="AS173" s="80">
        <v>0</v>
      </c>
      <c r="AT173" s="69">
        <v>0</v>
      </c>
      <c r="AU173" s="69">
        <v>0</v>
      </c>
      <c r="AV173" s="80">
        <v>0</v>
      </c>
      <c r="AW173" s="80">
        <v>0</v>
      </c>
      <c r="AX173" s="69">
        <v>0</v>
      </c>
      <c r="AY173" s="69">
        <v>0</v>
      </c>
      <c r="AZ173" s="80">
        <v>0</v>
      </c>
      <c r="BA173" s="80">
        <v>0</v>
      </c>
      <c r="BB173" s="69">
        <v>0</v>
      </c>
      <c r="BC173" s="69">
        <v>0</v>
      </c>
      <c r="BD173" s="80">
        <v>0</v>
      </c>
      <c r="BE173" s="80">
        <v>0</v>
      </c>
      <c r="BF173" s="69">
        <v>0</v>
      </c>
      <c r="BG173" s="69">
        <v>0</v>
      </c>
      <c r="BH173" s="80">
        <v>0</v>
      </c>
      <c r="BI173" s="80">
        <v>0</v>
      </c>
      <c r="BJ173" s="69">
        <v>0</v>
      </c>
      <c r="BK173" s="69">
        <v>0</v>
      </c>
      <c r="BL173" s="80">
        <v>0</v>
      </c>
      <c r="BM173" s="80">
        <v>0</v>
      </c>
      <c r="BN173" s="69">
        <v>0</v>
      </c>
      <c r="BO173" s="69">
        <v>0</v>
      </c>
      <c r="BP173" s="80">
        <v>0</v>
      </c>
      <c r="BQ173" s="80">
        <v>0</v>
      </c>
      <c r="BR173" s="69">
        <v>0</v>
      </c>
      <c r="BS173" s="69">
        <v>0</v>
      </c>
      <c r="BT173" s="80">
        <v>0</v>
      </c>
      <c r="BU173" s="80">
        <v>0</v>
      </c>
      <c r="BV173" s="69">
        <v>0</v>
      </c>
      <c r="BW173" s="69">
        <v>0</v>
      </c>
      <c r="BX173" s="80">
        <v>0</v>
      </c>
      <c r="BY173" s="80">
        <v>0</v>
      </c>
      <c r="BZ173" s="69">
        <v>0</v>
      </c>
      <c r="CA173" s="69">
        <v>0</v>
      </c>
      <c r="CB173" s="80">
        <v>0</v>
      </c>
      <c r="CC173" s="80">
        <v>91000</v>
      </c>
      <c r="CD173" s="69">
        <v>0</v>
      </c>
      <c r="CE173" s="69" t="s">
        <v>601</v>
      </c>
      <c r="CF173" s="69" t="s">
        <v>602</v>
      </c>
      <c r="CG173" s="69" t="s">
        <v>514</v>
      </c>
      <c r="CH173" s="69" t="s">
        <v>514</v>
      </c>
      <c r="CI173" s="69" t="s">
        <v>514</v>
      </c>
      <c r="CJ173" s="68" t="s">
        <v>514</v>
      </c>
      <c r="CK173" s="68">
        <v>45848</v>
      </c>
      <c r="CL173" s="185" t="s">
        <v>723</v>
      </c>
      <c r="CM173" s="67" t="s">
        <v>724</v>
      </c>
      <c r="CN173" s="67" t="s">
        <v>168</v>
      </c>
      <c r="CO173" s="68">
        <v>45636</v>
      </c>
      <c r="CP173" s="185" t="s">
        <v>727</v>
      </c>
      <c r="CQ173" s="67" t="s">
        <v>730</v>
      </c>
      <c r="CR173" s="67" t="s">
        <v>777</v>
      </c>
      <c r="CS173" s="69">
        <v>1673100</v>
      </c>
      <c r="CT173" s="69"/>
      <c r="CU173" s="69"/>
      <c r="CV173" s="69">
        <v>0</v>
      </c>
      <c r="CW173" s="69">
        <v>15</v>
      </c>
      <c r="CX173" s="69">
        <v>0</v>
      </c>
      <c r="CY173" s="69">
        <v>0</v>
      </c>
      <c r="CZ173" s="69">
        <v>0</v>
      </c>
      <c r="DA173" s="69">
        <v>0</v>
      </c>
      <c r="DG173" t="str">
        <f t="shared" si="9"/>
        <v>DO</v>
      </c>
    </row>
    <row r="174" spans="1:111">
      <c r="A174" t="str">
        <f t="shared" si="10"/>
        <v>07DO</v>
      </c>
      <c r="B174" s="67" t="s">
        <v>6</v>
      </c>
      <c r="C174" s="67" t="s">
        <v>690</v>
      </c>
      <c r="D174" s="67" t="s">
        <v>779</v>
      </c>
      <c r="E174" s="68">
        <v>45336</v>
      </c>
      <c r="F174" s="185" t="s">
        <v>729</v>
      </c>
      <c r="G174" s="67" t="s">
        <v>725</v>
      </c>
      <c r="H174" s="69">
        <v>2</v>
      </c>
      <c r="I174" s="69">
        <v>0</v>
      </c>
      <c r="J174" s="69">
        <v>284</v>
      </c>
      <c r="K174" s="69">
        <v>330</v>
      </c>
      <c r="L174" s="69">
        <v>326</v>
      </c>
      <c r="M174" s="69">
        <v>4</v>
      </c>
      <c r="N174" s="69">
        <v>0</v>
      </c>
      <c r="O174" s="69">
        <v>0</v>
      </c>
      <c r="P174" s="69">
        <v>46</v>
      </c>
      <c r="Q174" s="80">
        <v>0</v>
      </c>
      <c r="R174" s="80">
        <v>1714027</v>
      </c>
      <c r="S174" s="80">
        <v>50000</v>
      </c>
      <c r="T174" s="80">
        <v>1664027</v>
      </c>
      <c r="U174" s="80">
        <v>1714027</v>
      </c>
      <c r="V174" s="80">
        <v>1704720</v>
      </c>
      <c r="W174" s="80">
        <v>0</v>
      </c>
      <c r="X174" s="80">
        <v>0</v>
      </c>
      <c r="Y174" s="80">
        <v>0</v>
      </c>
      <c r="Z174" s="80">
        <v>1704720</v>
      </c>
      <c r="AA174" s="80">
        <v>1704720</v>
      </c>
      <c r="AB174" s="80">
        <v>0</v>
      </c>
      <c r="AC174" s="69">
        <v>0</v>
      </c>
      <c r="AD174" s="69">
        <v>20</v>
      </c>
      <c r="AE174" s="69">
        <v>0</v>
      </c>
      <c r="AF174" s="80">
        <v>0</v>
      </c>
      <c r="AG174" s="80">
        <v>0</v>
      </c>
      <c r="AH174" s="69">
        <v>0</v>
      </c>
      <c r="AI174" s="69">
        <v>0</v>
      </c>
      <c r="AJ174" s="80">
        <v>0</v>
      </c>
      <c r="AK174" s="80">
        <v>0</v>
      </c>
      <c r="AL174" s="69">
        <v>0</v>
      </c>
      <c r="AM174" s="69">
        <v>0</v>
      </c>
      <c r="AN174" s="80">
        <v>0</v>
      </c>
      <c r="AO174" s="80">
        <v>0</v>
      </c>
      <c r="AP174" s="69">
        <v>0</v>
      </c>
      <c r="AQ174" s="69">
        <v>0</v>
      </c>
      <c r="AR174" s="80">
        <v>0</v>
      </c>
      <c r="AS174" s="80">
        <v>0</v>
      </c>
      <c r="AT174" s="69">
        <v>0</v>
      </c>
      <c r="AU174" s="69">
        <v>0</v>
      </c>
      <c r="AV174" s="80">
        <v>0</v>
      </c>
      <c r="AW174" s="80">
        <v>0</v>
      </c>
      <c r="AX174" s="69">
        <v>0</v>
      </c>
      <c r="AY174" s="69">
        <v>0</v>
      </c>
      <c r="AZ174" s="80">
        <v>0</v>
      </c>
      <c r="BA174" s="80">
        <v>0</v>
      </c>
      <c r="BB174" s="69">
        <v>0</v>
      </c>
      <c r="BC174" s="69">
        <v>0</v>
      </c>
      <c r="BD174" s="80">
        <v>0</v>
      </c>
      <c r="BE174" s="80">
        <v>0</v>
      </c>
      <c r="BF174" s="69">
        <v>0</v>
      </c>
      <c r="BG174" s="69">
        <v>0</v>
      </c>
      <c r="BH174" s="80">
        <v>0</v>
      </c>
      <c r="BI174" s="80">
        <v>0</v>
      </c>
      <c r="BJ174" s="69">
        <v>0</v>
      </c>
      <c r="BK174" s="69">
        <v>0</v>
      </c>
      <c r="BL174" s="80">
        <v>0</v>
      </c>
      <c r="BM174" s="80">
        <v>0</v>
      </c>
      <c r="BN174" s="69">
        <v>0</v>
      </c>
      <c r="BO174" s="69">
        <v>0</v>
      </c>
      <c r="BP174" s="80">
        <v>0</v>
      </c>
      <c r="BQ174" s="80">
        <v>0</v>
      </c>
      <c r="BR174" s="69">
        <v>0</v>
      </c>
      <c r="BS174" s="69">
        <v>0</v>
      </c>
      <c r="BT174" s="80">
        <v>0</v>
      </c>
      <c r="BU174" s="80">
        <v>0</v>
      </c>
      <c r="BV174" s="69">
        <v>0</v>
      </c>
      <c r="BW174" s="69">
        <v>0</v>
      </c>
      <c r="BX174" s="80">
        <v>0</v>
      </c>
      <c r="BY174" s="80">
        <v>0</v>
      </c>
      <c r="BZ174" s="69">
        <v>0</v>
      </c>
      <c r="CA174" s="69">
        <v>0</v>
      </c>
      <c r="CB174" s="80">
        <v>0</v>
      </c>
      <c r="CC174" s="80">
        <v>0</v>
      </c>
      <c r="CD174" s="69">
        <v>0</v>
      </c>
      <c r="CE174" s="69" t="s">
        <v>592</v>
      </c>
      <c r="CF174" s="69" t="s">
        <v>593</v>
      </c>
      <c r="CG174" s="69" t="s">
        <v>514</v>
      </c>
      <c r="CH174" s="69" t="s">
        <v>514</v>
      </c>
      <c r="CI174" s="69" t="s">
        <v>514</v>
      </c>
      <c r="CJ174" s="68" t="s">
        <v>514</v>
      </c>
      <c r="CK174" s="68">
        <v>45978</v>
      </c>
      <c r="CL174" s="185" t="s">
        <v>727</v>
      </c>
      <c r="CM174" s="67" t="s">
        <v>724</v>
      </c>
      <c r="CN174" s="67" t="s">
        <v>168</v>
      </c>
      <c r="CO174" s="68">
        <v>45895</v>
      </c>
      <c r="CP174" s="185" t="s">
        <v>723</v>
      </c>
      <c r="CQ174" s="67" t="s">
        <v>724</v>
      </c>
      <c r="CR174" s="67" t="s">
        <v>777</v>
      </c>
      <c r="CS174" s="69">
        <v>3483914</v>
      </c>
      <c r="CT174" s="69"/>
      <c r="CU174" s="69"/>
      <c r="CV174" s="69">
        <v>0</v>
      </c>
      <c r="CW174" s="69">
        <v>26</v>
      </c>
      <c r="CX174" s="69">
        <v>0</v>
      </c>
      <c r="CY174" s="69">
        <v>0</v>
      </c>
      <c r="CZ174" s="69">
        <v>0</v>
      </c>
      <c r="DA174" s="69">
        <v>0</v>
      </c>
      <c r="DG174" t="str">
        <f t="shared" si="9"/>
        <v>DO</v>
      </c>
    </row>
    <row r="175" spans="1:111">
      <c r="A175" t="str">
        <f t="shared" si="10"/>
        <v>07DO</v>
      </c>
      <c r="B175" s="67" t="s">
        <v>6</v>
      </c>
      <c r="C175" s="67" t="s">
        <v>386</v>
      </c>
      <c r="D175" s="67" t="s">
        <v>387</v>
      </c>
      <c r="E175" s="68">
        <v>45420</v>
      </c>
      <c r="F175" s="185" t="s">
        <v>721</v>
      </c>
      <c r="G175" s="67" t="s">
        <v>725</v>
      </c>
      <c r="H175" s="69">
        <v>1</v>
      </c>
      <c r="I175" s="69">
        <v>2</v>
      </c>
      <c r="J175" s="69">
        <v>230</v>
      </c>
      <c r="K175" s="69">
        <v>260</v>
      </c>
      <c r="L175" s="69">
        <v>210</v>
      </c>
      <c r="M175" s="69">
        <v>50</v>
      </c>
      <c r="N175" s="69">
        <v>0</v>
      </c>
      <c r="O175" s="69">
        <v>0</v>
      </c>
      <c r="P175" s="69">
        <v>30</v>
      </c>
      <c r="Q175" s="80">
        <v>0</v>
      </c>
      <c r="R175" s="80">
        <v>1599000</v>
      </c>
      <c r="S175" s="80">
        <v>50000</v>
      </c>
      <c r="T175" s="80">
        <v>1549000</v>
      </c>
      <c r="U175" s="80">
        <v>1601196</v>
      </c>
      <c r="V175" s="80">
        <v>1343560</v>
      </c>
      <c r="W175" s="80">
        <v>0</v>
      </c>
      <c r="X175" s="80">
        <v>0</v>
      </c>
      <c r="Y175" s="80">
        <v>0</v>
      </c>
      <c r="Z175" s="80">
        <v>1343560</v>
      </c>
      <c r="AA175" s="80">
        <v>1341365</v>
      </c>
      <c r="AB175" s="80">
        <v>0</v>
      </c>
      <c r="AC175" s="69">
        <v>2196</v>
      </c>
      <c r="AD175" s="69">
        <v>17</v>
      </c>
      <c r="AE175" s="69">
        <v>0</v>
      </c>
      <c r="AF175" s="80">
        <v>0</v>
      </c>
      <c r="AG175" s="80">
        <v>516</v>
      </c>
      <c r="AH175" s="69">
        <v>0</v>
      </c>
      <c r="AI175" s="69">
        <v>0</v>
      </c>
      <c r="AJ175" s="80">
        <v>0</v>
      </c>
      <c r="AK175" s="80">
        <v>0</v>
      </c>
      <c r="AL175" s="69">
        <v>0</v>
      </c>
      <c r="AM175" s="69">
        <v>0</v>
      </c>
      <c r="AN175" s="80">
        <v>0</v>
      </c>
      <c r="AO175" s="80">
        <v>0</v>
      </c>
      <c r="AP175" s="69">
        <v>0</v>
      </c>
      <c r="AQ175" s="69">
        <v>0</v>
      </c>
      <c r="AR175" s="80">
        <v>0</v>
      </c>
      <c r="AS175" s="80">
        <v>0</v>
      </c>
      <c r="AT175" s="69">
        <v>0</v>
      </c>
      <c r="AU175" s="69">
        <v>0</v>
      </c>
      <c r="AV175" s="80">
        <v>0</v>
      </c>
      <c r="AW175" s="80">
        <v>0</v>
      </c>
      <c r="AX175" s="69">
        <v>0</v>
      </c>
      <c r="AY175" s="69">
        <v>0</v>
      </c>
      <c r="AZ175" s="80">
        <v>0</v>
      </c>
      <c r="BA175" s="80">
        <v>0</v>
      </c>
      <c r="BB175" s="69">
        <v>0</v>
      </c>
      <c r="BC175" s="69">
        <v>0</v>
      </c>
      <c r="BD175" s="80">
        <v>0</v>
      </c>
      <c r="BE175" s="80">
        <v>0</v>
      </c>
      <c r="BF175" s="69">
        <v>0</v>
      </c>
      <c r="BG175" s="69">
        <v>0</v>
      </c>
      <c r="BH175" s="80">
        <v>0</v>
      </c>
      <c r="BI175" s="80">
        <v>0</v>
      </c>
      <c r="BJ175" s="69">
        <v>0</v>
      </c>
      <c r="BK175" s="69">
        <v>0</v>
      </c>
      <c r="BL175" s="80">
        <v>0</v>
      </c>
      <c r="BM175" s="80">
        <v>0</v>
      </c>
      <c r="BN175" s="69">
        <v>0</v>
      </c>
      <c r="BO175" s="69">
        <v>0</v>
      </c>
      <c r="BP175" s="80">
        <v>0</v>
      </c>
      <c r="BQ175" s="80">
        <v>0</v>
      </c>
      <c r="BR175" s="69">
        <v>0</v>
      </c>
      <c r="BS175" s="69">
        <v>0</v>
      </c>
      <c r="BT175" s="80">
        <v>0</v>
      </c>
      <c r="BU175" s="80">
        <v>0</v>
      </c>
      <c r="BV175" s="69">
        <v>0</v>
      </c>
      <c r="BW175" s="69">
        <v>0</v>
      </c>
      <c r="BX175" s="80">
        <v>0</v>
      </c>
      <c r="BY175" s="80">
        <v>0</v>
      </c>
      <c r="BZ175" s="69">
        <v>0</v>
      </c>
      <c r="CA175" s="69">
        <v>0</v>
      </c>
      <c r="CB175" s="80">
        <v>0</v>
      </c>
      <c r="CC175" s="80">
        <v>516</v>
      </c>
      <c r="CD175" s="69">
        <v>0</v>
      </c>
      <c r="CE175" s="69" t="s">
        <v>535</v>
      </c>
      <c r="CF175" s="69" t="s">
        <v>536</v>
      </c>
      <c r="CG175" s="69" t="s">
        <v>514</v>
      </c>
      <c r="CH175" s="69" t="s">
        <v>514</v>
      </c>
      <c r="CI175" s="69" t="s">
        <v>514</v>
      </c>
      <c r="CJ175" s="68" t="s">
        <v>514</v>
      </c>
      <c r="CK175" s="68">
        <v>45846</v>
      </c>
      <c r="CL175" s="185" t="s">
        <v>723</v>
      </c>
      <c r="CM175" s="67" t="s">
        <v>724</v>
      </c>
      <c r="CN175" s="67" t="s">
        <v>168</v>
      </c>
      <c r="CO175" s="68">
        <v>45760</v>
      </c>
      <c r="CP175" s="185" t="s">
        <v>721</v>
      </c>
      <c r="CQ175" s="67" t="s">
        <v>730</v>
      </c>
      <c r="CR175" s="67" t="s">
        <v>776</v>
      </c>
      <c r="CS175" s="69">
        <v>1936163</v>
      </c>
      <c r="CT175" s="69"/>
      <c r="CU175" s="69"/>
      <c r="CV175" s="69">
        <v>0</v>
      </c>
      <c r="CW175" s="69">
        <v>13</v>
      </c>
      <c r="CX175" s="69">
        <v>0</v>
      </c>
      <c r="CY175" s="69">
        <v>0</v>
      </c>
      <c r="CZ175" s="69">
        <v>0</v>
      </c>
      <c r="DA175" s="69">
        <v>0</v>
      </c>
      <c r="DG175" t="str">
        <f t="shared" si="9"/>
        <v>DO</v>
      </c>
    </row>
    <row r="176" spans="1:111">
      <c r="A176" t="str">
        <f t="shared" si="10"/>
        <v>07DO</v>
      </c>
      <c r="B176" s="67" t="s">
        <v>6</v>
      </c>
      <c r="C176" s="67" t="s">
        <v>388</v>
      </c>
      <c r="D176" s="67" t="s">
        <v>389</v>
      </c>
      <c r="E176" s="68">
        <v>45364</v>
      </c>
      <c r="F176" s="185" t="s">
        <v>729</v>
      </c>
      <c r="G176" s="67" t="s">
        <v>725</v>
      </c>
      <c r="H176" s="69">
        <v>1</v>
      </c>
      <c r="I176" s="69">
        <v>3</v>
      </c>
      <c r="J176" s="69">
        <v>150</v>
      </c>
      <c r="K176" s="69">
        <v>272</v>
      </c>
      <c r="L176" s="69">
        <v>272</v>
      </c>
      <c r="M176" s="69">
        <v>0</v>
      </c>
      <c r="N176" s="69">
        <v>0</v>
      </c>
      <c r="O176" s="69">
        <v>0</v>
      </c>
      <c r="P176" s="69">
        <v>93</v>
      </c>
      <c r="Q176" s="80">
        <v>29</v>
      </c>
      <c r="R176" s="80">
        <v>4066019</v>
      </c>
      <c r="S176" s="80">
        <v>50000</v>
      </c>
      <c r="T176" s="80">
        <v>4016019</v>
      </c>
      <c r="U176" s="80">
        <v>4201769</v>
      </c>
      <c r="V176" s="80">
        <v>4164473</v>
      </c>
      <c r="W176" s="80">
        <v>0</v>
      </c>
      <c r="X176" s="80">
        <v>0</v>
      </c>
      <c r="Y176" s="80">
        <v>0</v>
      </c>
      <c r="Z176" s="80">
        <v>4164473</v>
      </c>
      <c r="AA176" s="80">
        <v>4071753</v>
      </c>
      <c r="AB176" s="80">
        <v>-92719</v>
      </c>
      <c r="AC176" s="69">
        <v>135750</v>
      </c>
      <c r="AD176" s="69">
        <v>67</v>
      </c>
      <c r="AE176" s="69">
        <v>0</v>
      </c>
      <c r="AF176" s="80">
        <v>0</v>
      </c>
      <c r="AG176" s="80">
        <v>0</v>
      </c>
      <c r="AH176" s="69">
        <v>0</v>
      </c>
      <c r="AI176" s="69">
        <v>0</v>
      </c>
      <c r="AJ176" s="80">
        <v>0</v>
      </c>
      <c r="AK176" s="80">
        <v>95050</v>
      </c>
      <c r="AL176" s="69">
        <v>87989</v>
      </c>
      <c r="AM176" s="69">
        <v>0</v>
      </c>
      <c r="AN176" s="80">
        <v>0</v>
      </c>
      <c r="AO176" s="80">
        <v>0</v>
      </c>
      <c r="AP176" s="69">
        <v>0</v>
      </c>
      <c r="AQ176" s="69">
        <v>0</v>
      </c>
      <c r="AR176" s="80">
        <v>0</v>
      </c>
      <c r="AS176" s="80">
        <v>0</v>
      </c>
      <c r="AT176" s="69">
        <v>0</v>
      </c>
      <c r="AU176" s="69">
        <v>0</v>
      </c>
      <c r="AV176" s="80">
        <v>0</v>
      </c>
      <c r="AW176" s="80">
        <v>0</v>
      </c>
      <c r="AX176" s="69">
        <v>0</v>
      </c>
      <c r="AY176" s="69">
        <v>0</v>
      </c>
      <c r="AZ176" s="80">
        <v>0</v>
      </c>
      <c r="BA176" s="80">
        <v>47761</v>
      </c>
      <c r="BB176" s="69">
        <v>0</v>
      </c>
      <c r="BC176" s="69">
        <v>0</v>
      </c>
      <c r="BD176" s="80">
        <v>0</v>
      </c>
      <c r="BE176" s="80">
        <v>0</v>
      </c>
      <c r="BF176" s="69">
        <v>0</v>
      </c>
      <c r="BG176" s="69">
        <v>0</v>
      </c>
      <c r="BH176" s="80">
        <v>0</v>
      </c>
      <c r="BI176" s="80">
        <v>0</v>
      </c>
      <c r="BJ176" s="69">
        <v>0</v>
      </c>
      <c r="BK176" s="69">
        <v>19</v>
      </c>
      <c r="BL176" s="80">
        <v>0</v>
      </c>
      <c r="BM176" s="80">
        <v>0</v>
      </c>
      <c r="BN176" s="69">
        <v>0</v>
      </c>
      <c r="BO176" s="69">
        <v>0</v>
      </c>
      <c r="BP176" s="80">
        <v>0</v>
      </c>
      <c r="BQ176" s="80">
        <v>0</v>
      </c>
      <c r="BR176" s="69">
        <v>0</v>
      </c>
      <c r="BS176" s="69">
        <v>0</v>
      </c>
      <c r="BT176" s="80">
        <v>29</v>
      </c>
      <c r="BU176" s="80">
        <v>6641</v>
      </c>
      <c r="BV176" s="69">
        <v>0</v>
      </c>
      <c r="BW176" s="69">
        <v>0</v>
      </c>
      <c r="BX176" s="80">
        <v>0</v>
      </c>
      <c r="BY176" s="80">
        <v>0</v>
      </c>
      <c r="BZ176" s="69">
        <v>0</v>
      </c>
      <c r="CA176" s="69">
        <v>19</v>
      </c>
      <c r="CB176" s="80">
        <v>29</v>
      </c>
      <c r="CC176" s="80">
        <v>149452</v>
      </c>
      <c r="CD176" s="69">
        <v>87989</v>
      </c>
      <c r="CE176" s="69" t="s">
        <v>527</v>
      </c>
      <c r="CF176" s="69" t="s">
        <v>528</v>
      </c>
      <c r="CG176" s="69" t="s">
        <v>514</v>
      </c>
      <c r="CH176" s="69" t="s">
        <v>514</v>
      </c>
      <c r="CI176" s="69" t="s">
        <v>514</v>
      </c>
      <c r="CJ176" s="68" t="s">
        <v>514</v>
      </c>
      <c r="CK176" s="68">
        <v>46013</v>
      </c>
      <c r="CL176" s="185" t="s">
        <v>727</v>
      </c>
      <c r="CM176" s="67" t="s">
        <v>724</v>
      </c>
      <c r="CN176" s="67" t="s">
        <v>168</v>
      </c>
      <c r="CO176" s="68">
        <v>45809</v>
      </c>
      <c r="CP176" s="185" t="s">
        <v>721</v>
      </c>
      <c r="CQ176" s="67" t="s">
        <v>730</v>
      </c>
      <c r="CR176" s="67" t="s">
        <v>776</v>
      </c>
      <c r="CS176" s="69">
        <v>4234476</v>
      </c>
      <c r="CT176" s="69"/>
      <c r="CU176" s="69"/>
      <c r="CV176" s="69">
        <v>29</v>
      </c>
      <c r="CW176" s="69">
        <v>26</v>
      </c>
      <c r="CX176" s="69">
        <v>0</v>
      </c>
      <c r="CY176" s="69">
        <v>0</v>
      </c>
      <c r="CZ176" s="69">
        <v>0</v>
      </c>
      <c r="DA176" s="69">
        <v>0</v>
      </c>
      <c r="DG176" t="str">
        <f t="shared" si="9"/>
        <v>DO</v>
      </c>
    </row>
    <row r="177" spans="1:111">
      <c r="A177" t="str">
        <f t="shared" si="10"/>
        <v>07DO</v>
      </c>
      <c r="B177" s="67" t="s">
        <v>6</v>
      </c>
      <c r="C177" s="67" t="s">
        <v>390</v>
      </c>
      <c r="D177" s="67" t="s">
        <v>391</v>
      </c>
      <c r="E177" s="68">
        <v>45455</v>
      </c>
      <c r="F177" s="185" t="s">
        <v>721</v>
      </c>
      <c r="G177" s="67" t="s">
        <v>725</v>
      </c>
      <c r="H177" s="69">
        <v>1</v>
      </c>
      <c r="I177" s="69">
        <v>2</v>
      </c>
      <c r="J177" s="69">
        <v>80</v>
      </c>
      <c r="K177" s="69">
        <v>151</v>
      </c>
      <c r="L177" s="69">
        <v>151</v>
      </c>
      <c r="M177" s="69">
        <v>0</v>
      </c>
      <c r="N177" s="69">
        <v>0</v>
      </c>
      <c r="O177" s="69">
        <v>0</v>
      </c>
      <c r="P177" s="69">
        <v>71</v>
      </c>
      <c r="Q177" s="80">
        <v>0</v>
      </c>
      <c r="R177" s="80">
        <v>1296714</v>
      </c>
      <c r="S177" s="80">
        <v>50000</v>
      </c>
      <c r="T177" s="80">
        <v>1246714</v>
      </c>
      <c r="U177" s="80">
        <v>1381899</v>
      </c>
      <c r="V177" s="80">
        <v>1384246</v>
      </c>
      <c r="W177" s="80">
        <v>0</v>
      </c>
      <c r="X177" s="80">
        <v>0</v>
      </c>
      <c r="Y177" s="80">
        <v>0</v>
      </c>
      <c r="Z177" s="80">
        <v>1384246</v>
      </c>
      <c r="AA177" s="80">
        <v>1371017</v>
      </c>
      <c r="AB177" s="80">
        <v>0</v>
      </c>
      <c r="AC177" s="69">
        <v>85185</v>
      </c>
      <c r="AD177" s="69">
        <v>50</v>
      </c>
      <c r="AE177" s="69">
        <v>0</v>
      </c>
      <c r="AF177" s="80">
        <v>0</v>
      </c>
      <c r="AG177" s="80">
        <v>71957</v>
      </c>
      <c r="AH177" s="69">
        <v>0</v>
      </c>
      <c r="AI177" s="69">
        <v>0</v>
      </c>
      <c r="AJ177" s="80">
        <v>0</v>
      </c>
      <c r="AK177" s="80">
        <v>0</v>
      </c>
      <c r="AL177" s="69">
        <v>0</v>
      </c>
      <c r="AM177" s="69">
        <v>0</v>
      </c>
      <c r="AN177" s="80">
        <v>0</v>
      </c>
      <c r="AO177" s="80">
        <v>0</v>
      </c>
      <c r="AP177" s="69">
        <v>0</v>
      </c>
      <c r="AQ177" s="69">
        <v>0</v>
      </c>
      <c r="AR177" s="80">
        <v>0</v>
      </c>
      <c r="AS177" s="80">
        <v>0</v>
      </c>
      <c r="AT177" s="69">
        <v>0</v>
      </c>
      <c r="AU177" s="69">
        <v>0</v>
      </c>
      <c r="AV177" s="80">
        <v>0</v>
      </c>
      <c r="AW177" s="80">
        <v>0</v>
      </c>
      <c r="AX177" s="69">
        <v>0</v>
      </c>
      <c r="AY177" s="69">
        <v>0</v>
      </c>
      <c r="AZ177" s="80">
        <v>0</v>
      </c>
      <c r="BA177" s="80">
        <v>0</v>
      </c>
      <c r="BB177" s="69">
        <v>0</v>
      </c>
      <c r="BC177" s="69">
        <v>0</v>
      </c>
      <c r="BD177" s="80">
        <v>0</v>
      </c>
      <c r="BE177" s="80">
        <v>0</v>
      </c>
      <c r="BF177" s="69">
        <v>0</v>
      </c>
      <c r="BG177" s="69">
        <v>0</v>
      </c>
      <c r="BH177" s="80">
        <v>0</v>
      </c>
      <c r="BI177" s="80">
        <v>0</v>
      </c>
      <c r="BJ177" s="69">
        <v>0</v>
      </c>
      <c r="BK177" s="69">
        <v>0</v>
      </c>
      <c r="BL177" s="80">
        <v>0</v>
      </c>
      <c r="BM177" s="80">
        <v>0</v>
      </c>
      <c r="BN177" s="69">
        <v>0</v>
      </c>
      <c r="BO177" s="69">
        <v>0</v>
      </c>
      <c r="BP177" s="80">
        <v>0</v>
      </c>
      <c r="BQ177" s="80">
        <v>0</v>
      </c>
      <c r="BR177" s="69">
        <v>0</v>
      </c>
      <c r="BS177" s="69">
        <v>0</v>
      </c>
      <c r="BT177" s="80">
        <v>0</v>
      </c>
      <c r="BU177" s="80">
        <v>0</v>
      </c>
      <c r="BV177" s="69">
        <v>0</v>
      </c>
      <c r="BW177" s="69">
        <v>0</v>
      </c>
      <c r="BX177" s="80">
        <v>0</v>
      </c>
      <c r="BY177" s="80">
        <v>0</v>
      </c>
      <c r="BZ177" s="69">
        <v>0</v>
      </c>
      <c r="CA177" s="69">
        <v>0</v>
      </c>
      <c r="CB177" s="80">
        <v>0</v>
      </c>
      <c r="CC177" s="80">
        <v>71957</v>
      </c>
      <c r="CD177" s="69">
        <v>0</v>
      </c>
      <c r="CE177" s="69" t="s">
        <v>519</v>
      </c>
      <c r="CF177" s="69" t="s">
        <v>520</v>
      </c>
      <c r="CG177" s="69" t="s">
        <v>514</v>
      </c>
      <c r="CH177" s="69" t="s">
        <v>514</v>
      </c>
      <c r="CI177" s="69" t="s">
        <v>514</v>
      </c>
      <c r="CJ177" s="68" t="s">
        <v>514</v>
      </c>
      <c r="CK177" s="68">
        <v>45909</v>
      </c>
      <c r="CL177" s="185" t="s">
        <v>723</v>
      </c>
      <c r="CM177" s="67" t="s">
        <v>724</v>
      </c>
      <c r="CN177" s="67" t="s">
        <v>168</v>
      </c>
      <c r="CO177" s="68">
        <v>45684</v>
      </c>
      <c r="CP177" s="185" t="s">
        <v>729</v>
      </c>
      <c r="CQ177" s="67" t="s">
        <v>730</v>
      </c>
      <c r="CR177" s="67" t="s">
        <v>774</v>
      </c>
      <c r="CS177" s="69">
        <v>1695805</v>
      </c>
      <c r="CT177" s="69"/>
      <c r="CU177" s="69"/>
      <c r="CV177" s="69">
        <v>0</v>
      </c>
      <c r="CW177" s="69">
        <v>21</v>
      </c>
      <c r="CX177" s="69">
        <v>0</v>
      </c>
      <c r="CY177" s="69">
        <v>0</v>
      </c>
      <c r="CZ177" s="69">
        <v>0</v>
      </c>
      <c r="DA177" s="69">
        <v>0</v>
      </c>
      <c r="DG177" t="str">
        <f t="shared" si="9"/>
        <v>DO</v>
      </c>
    </row>
    <row r="178" spans="1:111">
      <c r="A178" t="str">
        <f t="shared" si="10"/>
        <v>07DO</v>
      </c>
      <c r="B178" s="67" t="s">
        <v>6</v>
      </c>
      <c r="C178" s="67" t="s">
        <v>691</v>
      </c>
      <c r="D178" s="67" t="s">
        <v>780</v>
      </c>
      <c r="E178" s="68">
        <v>45637</v>
      </c>
      <c r="F178" s="185" t="s">
        <v>727</v>
      </c>
      <c r="G178" s="67" t="s">
        <v>730</v>
      </c>
      <c r="H178" s="69">
        <v>1</v>
      </c>
      <c r="I178" s="69">
        <v>0</v>
      </c>
      <c r="J178" s="69">
        <v>30</v>
      </c>
      <c r="K178" s="69">
        <v>33</v>
      </c>
      <c r="L178" s="69">
        <v>29</v>
      </c>
      <c r="M178" s="69">
        <v>4</v>
      </c>
      <c r="N178" s="69">
        <v>0</v>
      </c>
      <c r="O178" s="69">
        <v>0</v>
      </c>
      <c r="P178" s="69">
        <v>3</v>
      </c>
      <c r="Q178" s="80">
        <v>0</v>
      </c>
      <c r="R178" s="80">
        <v>259111</v>
      </c>
      <c r="S178" s="80">
        <v>23000</v>
      </c>
      <c r="T178" s="80">
        <v>236111</v>
      </c>
      <c r="U178" s="80">
        <v>259111</v>
      </c>
      <c r="V178" s="80">
        <v>235124</v>
      </c>
      <c r="W178" s="80">
        <v>0</v>
      </c>
      <c r="X178" s="80">
        <v>0</v>
      </c>
      <c r="Y178" s="80">
        <v>0</v>
      </c>
      <c r="Z178" s="80">
        <v>235124</v>
      </c>
      <c r="AA178" s="80">
        <v>235124</v>
      </c>
      <c r="AB178" s="80">
        <v>0</v>
      </c>
      <c r="AC178" s="69">
        <v>0</v>
      </c>
      <c r="AD178" s="69">
        <v>1</v>
      </c>
      <c r="AE178" s="69">
        <v>0</v>
      </c>
      <c r="AF178" s="80">
        <v>0</v>
      </c>
      <c r="AG178" s="80">
        <v>0</v>
      </c>
      <c r="AH178" s="69">
        <v>0</v>
      </c>
      <c r="AI178" s="69">
        <v>0</v>
      </c>
      <c r="AJ178" s="80">
        <v>0</v>
      </c>
      <c r="AK178" s="80">
        <v>0</v>
      </c>
      <c r="AL178" s="69">
        <v>0</v>
      </c>
      <c r="AM178" s="69">
        <v>0</v>
      </c>
      <c r="AN178" s="80">
        <v>0</v>
      </c>
      <c r="AO178" s="80">
        <v>0</v>
      </c>
      <c r="AP178" s="69">
        <v>0</v>
      </c>
      <c r="AQ178" s="69">
        <v>0</v>
      </c>
      <c r="AR178" s="80">
        <v>0</v>
      </c>
      <c r="AS178" s="80">
        <v>0</v>
      </c>
      <c r="AT178" s="69">
        <v>0</v>
      </c>
      <c r="AU178" s="69">
        <v>0</v>
      </c>
      <c r="AV178" s="80">
        <v>0</v>
      </c>
      <c r="AW178" s="80">
        <v>0</v>
      </c>
      <c r="AX178" s="69">
        <v>0</v>
      </c>
      <c r="AY178" s="69">
        <v>0</v>
      </c>
      <c r="AZ178" s="80">
        <v>0</v>
      </c>
      <c r="BA178" s="80">
        <v>0</v>
      </c>
      <c r="BB178" s="69">
        <v>0</v>
      </c>
      <c r="BC178" s="69">
        <v>0</v>
      </c>
      <c r="BD178" s="80">
        <v>0</v>
      </c>
      <c r="BE178" s="80">
        <v>0</v>
      </c>
      <c r="BF178" s="69">
        <v>0</v>
      </c>
      <c r="BG178" s="69">
        <v>0</v>
      </c>
      <c r="BH178" s="80">
        <v>0</v>
      </c>
      <c r="BI178" s="80">
        <v>0</v>
      </c>
      <c r="BJ178" s="69">
        <v>0</v>
      </c>
      <c r="BK178" s="69">
        <v>0</v>
      </c>
      <c r="BL178" s="80">
        <v>0</v>
      </c>
      <c r="BM178" s="80">
        <v>0</v>
      </c>
      <c r="BN178" s="69">
        <v>0</v>
      </c>
      <c r="BO178" s="69">
        <v>0</v>
      </c>
      <c r="BP178" s="80">
        <v>0</v>
      </c>
      <c r="BQ178" s="80">
        <v>0</v>
      </c>
      <c r="BR178" s="69">
        <v>0</v>
      </c>
      <c r="BS178" s="69">
        <v>0</v>
      </c>
      <c r="BT178" s="80">
        <v>0</v>
      </c>
      <c r="BU178" s="80">
        <v>0</v>
      </c>
      <c r="BV178" s="69">
        <v>0</v>
      </c>
      <c r="BW178" s="69">
        <v>0</v>
      </c>
      <c r="BX178" s="80">
        <v>0</v>
      </c>
      <c r="BY178" s="80">
        <v>0</v>
      </c>
      <c r="BZ178" s="69">
        <v>0</v>
      </c>
      <c r="CA178" s="69">
        <v>0</v>
      </c>
      <c r="CB178" s="80">
        <v>0</v>
      </c>
      <c r="CC178" s="80">
        <v>0</v>
      </c>
      <c r="CD178" s="69">
        <v>0</v>
      </c>
      <c r="CE178" s="69" t="s">
        <v>592</v>
      </c>
      <c r="CF178" s="69" t="s">
        <v>593</v>
      </c>
      <c r="CG178" s="69" t="s">
        <v>514</v>
      </c>
      <c r="CH178" s="69" t="s">
        <v>514</v>
      </c>
      <c r="CI178" s="69" t="s">
        <v>514</v>
      </c>
      <c r="CJ178" s="68" t="s">
        <v>514</v>
      </c>
      <c r="CK178" s="68">
        <v>45889</v>
      </c>
      <c r="CL178" s="185" t="s">
        <v>723</v>
      </c>
      <c r="CM178" s="67" t="s">
        <v>724</v>
      </c>
      <c r="CN178" s="67" t="s">
        <v>168</v>
      </c>
      <c r="CO178" s="68">
        <v>45852</v>
      </c>
      <c r="CP178" s="185" t="s">
        <v>723</v>
      </c>
      <c r="CQ178" s="67" t="s">
        <v>724</v>
      </c>
      <c r="CR178" s="67" t="s">
        <v>776</v>
      </c>
      <c r="CS178" s="69">
        <v>516283</v>
      </c>
      <c r="CT178" s="69"/>
      <c r="CU178" s="69"/>
      <c r="CV178" s="69">
        <v>0</v>
      </c>
      <c r="CW178" s="69">
        <v>2</v>
      </c>
      <c r="CX178" s="69">
        <v>0</v>
      </c>
      <c r="CY178" s="69">
        <v>0</v>
      </c>
      <c r="CZ178" s="69">
        <v>0</v>
      </c>
      <c r="DA178" s="69">
        <v>0</v>
      </c>
      <c r="DG178" t="str">
        <f t="shared" si="9"/>
        <v>DO</v>
      </c>
    </row>
    <row r="179" spans="1:111">
      <c r="A179" t="str">
        <f t="shared" si="10"/>
        <v>07DO</v>
      </c>
      <c r="B179" s="67" t="s">
        <v>6</v>
      </c>
      <c r="C179" s="67" t="s">
        <v>392</v>
      </c>
      <c r="D179" s="67" t="s">
        <v>393</v>
      </c>
      <c r="E179" s="68">
        <v>44225</v>
      </c>
      <c r="F179" s="185" t="s">
        <v>729</v>
      </c>
      <c r="G179" s="67" t="s">
        <v>734</v>
      </c>
      <c r="H179" s="69">
        <v>4</v>
      </c>
      <c r="I179" s="69">
        <v>2</v>
      </c>
      <c r="J179" s="69">
        <v>450</v>
      </c>
      <c r="K179" s="69">
        <v>724</v>
      </c>
      <c r="L179" s="69">
        <v>724</v>
      </c>
      <c r="M179" s="69">
        <v>0</v>
      </c>
      <c r="N179" s="69">
        <v>0</v>
      </c>
      <c r="O179" s="69">
        <v>0</v>
      </c>
      <c r="P179" s="69">
        <v>274</v>
      </c>
      <c r="Q179" s="80">
        <v>0</v>
      </c>
      <c r="R179" s="80">
        <v>21358193</v>
      </c>
      <c r="S179" s="80">
        <v>150000</v>
      </c>
      <c r="T179" s="80">
        <v>21208193</v>
      </c>
      <c r="U179" s="80">
        <v>21288752</v>
      </c>
      <c r="V179" s="80">
        <v>21103200</v>
      </c>
      <c r="W179" s="80">
        <v>0</v>
      </c>
      <c r="X179" s="80">
        <v>1150000</v>
      </c>
      <c r="Y179" s="80">
        <v>1150000</v>
      </c>
      <c r="Z179" s="80">
        <v>22253200</v>
      </c>
      <c r="AA179" s="80">
        <v>21628021</v>
      </c>
      <c r="AB179" s="80">
        <v>-335192</v>
      </c>
      <c r="AC179" s="69">
        <v>-69440</v>
      </c>
      <c r="AD179" s="69">
        <v>226</v>
      </c>
      <c r="AE179" s="69">
        <v>0</v>
      </c>
      <c r="AF179" s="80">
        <v>0</v>
      </c>
      <c r="AG179" s="80">
        <v>12752</v>
      </c>
      <c r="AH179" s="69">
        <v>0</v>
      </c>
      <c r="AI179" s="69">
        <v>0</v>
      </c>
      <c r="AJ179" s="80">
        <v>0</v>
      </c>
      <c r="AK179" s="80">
        <v>107114</v>
      </c>
      <c r="AL179" s="69">
        <v>0</v>
      </c>
      <c r="AM179" s="69">
        <v>0</v>
      </c>
      <c r="AN179" s="80">
        <v>0</v>
      </c>
      <c r="AO179" s="80">
        <v>0</v>
      </c>
      <c r="AP179" s="69">
        <v>0</v>
      </c>
      <c r="AQ179" s="69">
        <v>0</v>
      </c>
      <c r="AR179" s="80">
        <v>0</v>
      </c>
      <c r="AS179" s="80">
        <v>0</v>
      </c>
      <c r="AT179" s="69">
        <v>0</v>
      </c>
      <c r="AU179" s="69">
        <v>0</v>
      </c>
      <c r="AV179" s="80">
        <v>0</v>
      </c>
      <c r="AW179" s="80">
        <v>0</v>
      </c>
      <c r="AX179" s="69">
        <v>0</v>
      </c>
      <c r="AY179" s="69">
        <v>0</v>
      </c>
      <c r="AZ179" s="80">
        <v>0</v>
      </c>
      <c r="BA179" s="80">
        <v>0</v>
      </c>
      <c r="BB179" s="69">
        <v>0</v>
      </c>
      <c r="BC179" s="69">
        <v>0</v>
      </c>
      <c r="BD179" s="80">
        <v>0</v>
      </c>
      <c r="BE179" s="80">
        <v>0</v>
      </c>
      <c r="BF179" s="69">
        <v>0</v>
      </c>
      <c r="BG179" s="69">
        <v>0</v>
      </c>
      <c r="BH179" s="80">
        <v>0</v>
      </c>
      <c r="BI179" s="80">
        <v>0</v>
      </c>
      <c r="BJ179" s="69">
        <v>0</v>
      </c>
      <c r="BK179" s="69">
        <v>185</v>
      </c>
      <c r="BL179" s="80">
        <v>0</v>
      </c>
      <c r="BM179" s="80">
        <v>0</v>
      </c>
      <c r="BN179" s="69">
        <v>0</v>
      </c>
      <c r="BO179" s="69">
        <v>0</v>
      </c>
      <c r="BP179" s="80">
        <v>0</v>
      </c>
      <c r="BQ179" s="80">
        <v>0</v>
      </c>
      <c r="BR179" s="69">
        <v>0</v>
      </c>
      <c r="BS179" s="69">
        <v>0</v>
      </c>
      <c r="BT179" s="80">
        <v>0</v>
      </c>
      <c r="BU179" s="80">
        <v>0</v>
      </c>
      <c r="BV179" s="69">
        <v>0</v>
      </c>
      <c r="BW179" s="69">
        <v>0</v>
      </c>
      <c r="BX179" s="80">
        <v>0</v>
      </c>
      <c r="BY179" s="80">
        <v>0</v>
      </c>
      <c r="BZ179" s="69">
        <v>0</v>
      </c>
      <c r="CA179" s="69">
        <v>185</v>
      </c>
      <c r="CB179" s="80">
        <v>0</v>
      </c>
      <c r="CC179" s="80">
        <v>50426</v>
      </c>
      <c r="CD179" s="69">
        <v>0</v>
      </c>
      <c r="CE179" s="69" t="s">
        <v>519</v>
      </c>
      <c r="CF179" s="69" t="s">
        <v>520</v>
      </c>
      <c r="CG179" s="69" t="s">
        <v>514</v>
      </c>
      <c r="CH179" s="69" t="s">
        <v>514</v>
      </c>
      <c r="CI179" s="69" t="s">
        <v>514</v>
      </c>
      <c r="CJ179" s="68" t="s">
        <v>514</v>
      </c>
      <c r="CK179" s="68">
        <v>46002</v>
      </c>
      <c r="CL179" s="185" t="s">
        <v>727</v>
      </c>
      <c r="CM179" s="67" t="s">
        <v>724</v>
      </c>
      <c r="CN179" s="67" t="s">
        <v>168</v>
      </c>
      <c r="CO179" s="68">
        <v>45135</v>
      </c>
      <c r="CP179" s="185" t="s">
        <v>723</v>
      </c>
      <c r="CQ179" s="67" t="s">
        <v>725</v>
      </c>
      <c r="CR179" s="67" t="s">
        <v>777</v>
      </c>
      <c r="CS179" s="69">
        <v>26431774</v>
      </c>
      <c r="CT179" s="69" t="s">
        <v>692</v>
      </c>
      <c r="CU179" s="69" t="s">
        <v>693</v>
      </c>
      <c r="CV179" s="69">
        <v>0</v>
      </c>
      <c r="CW179" s="69">
        <v>48</v>
      </c>
      <c r="CX179" s="69">
        <v>0</v>
      </c>
      <c r="CY179" s="69">
        <v>0</v>
      </c>
      <c r="CZ179" s="69">
        <v>-69440</v>
      </c>
      <c r="DA179" s="69">
        <v>0</v>
      </c>
      <c r="DG179" t="str">
        <f t="shared" si="9"/>
        <v>DO</v>
      </c>
    </row>
    <row r="180" spans="1:111">
      <c r="A180" t="str">
        <f t="shared" si="10"/>
        <v>07DO</v>
      </c>
      <c r="B180" s="67" t="s">
        <v>6</v>
      </c>
      <c r="C180" s="67" t="s">
        <v>394</v>
      </c>
      <c r="D180" s="67" t="s">
        <v>395</v>
      </c>
      <c r="E180" s="68">
        <v>44336</v>
      </c>
      <c r="F180" s="185" t="s">
        <v>721</v>
      </c>
      <c r="G180" s="67" t="s">
        <v>734</v>
      </c>
      <c r="H180" s="69">
        <v>3</v>
      </c>
      <c r="I180" s="69">
        <v>16</v>
      </c>
      <c r="J180" s="69">
        <v>1115</v>
      </c>
      <c r="K180" s="69">
        <v>1616</v>
      </c>
      <c r="L180" s="69">
        <v>1308</v>
      </c>
      <c r="M180" s="69">
        <v>308</v>
      </c>
      <c r="N180" s="69">
        <v>0</v>
      </c>
      <c r="O180" s="69">
        <v>0</v>
      </c>
      <c r="P180" s="69">
        <v>184</v>
      </c>
      <c r="Q180" s="80">
        <v>317</v>
      </c>
      <c r="R180" s="80">
        <v>81649200</v>
      </c>
      <c r="S180" s="80">
        <v>150000</v>
      </c>
      <c r="T180" s="80">
        <v>81499200</v>
      </c>
      <c r="U180" s="80">
        <v>89787672</v>
      </c>
      <c r="V180" s="80">
        <v>90056090</v>
      </c>
      <c r="W180" s="80">
        <v>0</v>
      </c>
      <c r="X180" s="80">
        <v>0</v>
      </c>
      <c r="Y180" s="80">
        <v>0</v>
      </c>
      <c r="Z180" s="80">
        <v>90056090</v>
      </c>
      <c r="AA180" s="80">
        <v>89818079</v>
      </c>
      <c r="AB180" s="80">
        <v>1620860</v>
      </c>
      <c r="AC180" s="69">
        <v>8138472</v>
      </c>
      <c r="AD180" s="69">
        <v>120</v>
      </c>
      <c r="AE180" s="69">
        <v>0</v>
      </c>
      <c r="AF180" s="80">
        <v>228</v>
      </c>
      <c r="AG180" s="80">
        <v>2666076</v>
      </c>
      <c r="AH180" s="69">
        <v>316345</v>
      </c>
      <c r="AI180" s="69">
        <v>0</v>
      </c>
      <c r="AJ180" s="80">
        <v>0</v>
      </c>
      <c r="AK180" s="80">
        <v>1680130</v>
      </c>
      <c r="AL180" s="69">
        <v>35860</v>
      </c>
      <c r="AM180" s="69">
        <v>0</v>
      </c>
      <c r="AN180" s="80">
        <v>0</v>
      </c>
      <c r="AO180" s="80">
        <v>0</v>
      </c>
      <c r="AP180" s="69">
        <v>0</v>
      </c>
      <c r="AQ180" s="69">
        <v>0</v>
      </c>
      <c r="AR180" s="80">
        <v>0</v>
      </c>
      <c r="AS180" s="80">
        <v>0</v>
      </c>
      <c r="AT180" s="69">
        <v>0</v>
      </c>
      <c r="AU180" s="69">
        <v>0</v>
      </c>
      <c r="AV180" s="80">
        <v>0</v>
      </c>
      <c r="AW180" s="80">
        <v>0</v>
      </c>
      <c r="AX180" s="69">
        <v>0</v>
      </c>
      <c r="AY180" s="69">
        <v>0</v>
      </c>
      <c r="AZ180" s="80">
        <v>0</v>
      </c>
      <c r="BA180" s="80">
        <v>0</v>
      </c>
      <c r="BB180" s="69">
        <v>0</v>
      </c>
      <c r="BC180" s="69">
        <v>0</v>
      </c>
      <c r="BD180" s="80">
        <v>0</v>
      </c>
      <c r="BE180" s="80">
        <v>0</v>
      </c>
      <c r="BF180" s="69">
        <v>0</v>
      </c>
      <c r="BG180" s="69">
        <v>0</v>
      </c>
      <c r="BH180" s="80">
        <v>0</v>
      </c>
      <c r="BI180" s="80">
        <v>0</v>
      </c>
      <c r="BJ180" s="69">
        <v>0</v>
      </c>
      <c r="BK180" s="69">
        <v>0</v>
      </c>
      <c r="BL180" s="80">
        <v>0</v>
      </c>
      <c r="BM180" s="80">
        <v>316666</v>
      </c>
      <c r="BN180" s="69">
        <v>208207</v>
      </c>
      <c r="BO180" s="69">
        <v>0</v>
      </c>
      <c r="BP180" s="80">
        <v>0</v>
      </c>
      <c r="BQ180" s="80">
        <v>0</v>
      </c>
      <c r="BR180" s="69">
        <v>0</v>
      </c>
      <c r="BS180" s="69">
        <v>0</v>
      </c>
      <c r="BT180" s="80">
        <v>145</v>
      </c>
      <c r="BU180" s="80">
        <v>451154</v>
      </c>
      <c r="BV180" s="69">
        <v>451154</v>
      </c>
      <c r="BW180" s="69">
        <v>0</v>
      </c>
      <c r="BX180" s="80">
        <v>0</v>
      </c>
      <c r="BY180" s="80">
        <v>0</v>
      </c>
      <c r="BZ180" s="69">
        <v>0</v>
      </c>
      <c r="CA180" s="69">
        <v>0</v>
      </c>
      <c r="CB180" s="80">
        <v>373</v>
      </c>
      <c r="CC180" s="80">
        <v>4996124</v>
      </c>
      <c r="CD180" s="69">
        <v>1011566</v>
      </c>
      <c r="CE180" s="69" t="s">
        <v>512</v>
      </c>
      <c r="CF180" s="69" t="s">
        <v>513</v>
      </c>
      <c r="CG180" s="69" t="s">
        <v>514</v>
      </c>
      <c r="CH180" s="69" t="s">
        <v>514</v>
      </c>
      <c r="CI180" s="69" t="s">
        <v>514</v>
      </c>
      <c r="CJ180" s="68" t="s">
        <v>514</v>
      </c>
      <c r="CK180" s="68">
        <v>45848</v>
      </c>
      <c r="CL180" s="185" t="s">
        <v>723</v>
      </c>
      <c r="CM180" s="67" t="s">
        <v>724</v>
      </c>
      <c r="CN180" s="67" t="s">
        <v>168</v>
      </c>
      <c r="CO180" s="68">
        <v>45724</v>
      </c>
      <c r="CP180" s="185" t="s">
        <v>729</v>
      </c>
      <c r="CQ180" s="67" t="s">
        <v>730</v>
      </c>
      <c r="CR180" s="67" t="s">
        <v>775</v>
      </c>
      <c r="CS180" s="69">
        <v>87776800</v>
      </c>
      <c r="CT180" s="69" t="s">
        <v>694</v>
      </c>
      <c r="CU180" s="69" t="s">
        <v>695</v>
      </c>
      <c r="CV180" s="69">
        <v>0</v>
      </c>
      <c r="CW180" s="69">
        <v>64</v>
      </c>
      <c r="CX180" s="69">
        <v>0</v>
      </c>
      <c r="CY180" s="69">
        <v>0</v>
      </c>
      <c r="CZ180" s="69">
        <v>-117901</v>
      </c>
      <c r="DA180" s="69">
        <v>0</v>
      </c>
      <c r="DG180" t="str">
        <f t="shared" si="9"/>
        <v>DO</v>
      </c>
    </row>
    <row r="181" spans="1:111">
      <c r="A181" t="str">
        <f t="shared" si="10"/>
        <v>07DO</v>
      </c>
      <c r="B181" s="67" t="s">
        <v>6</v>
      </c>
      <c r="C181" s="67" t="s">
        <v>396</v>
      </c>
      <c r="D181" s="67" t="s">
        <v>397</v>
      </c>
      <c r="E181" s="68">
        <v>44777</v>
      </c>
      <c r="F181" s="185" t="s">
        <v>723</v>
      </c>
      <c r="G181" s="67" t="s">
        <v>728</v>
      </c>
      <c r="H181" s="69">
        <v>1</v>
      </c>
      <c r="I181" s="69">
        <v>1</v>
      </c>
      <c r="J181" s="69">
        <v>580</v>
      </c>
      <c r="K181" s="69">
        <v>797</v>
      </c>
      <c r="L181" s="69">
        <v>779</v>
      </c>
      <c r="M181" s="69">
        <v>18</v>
      </c>
      <c r="N181" s="69">
        <v>0</v>
      </c>
      <c r="O181" s="69">
        <v>0</v>
      </c>
      <c r="P181" s="69">
        <v>217</v>
      </c>
      <c r="Q181" s="80">
        <v>0</v>
      </c>
      <c r="R181" s="80">
        <v>6997500</v>
      </c>
      <c r="S181" s="80">
        <v>69934</v>
      </c>
      <c r="T181" s="80">
        <v>6927567</v>
      </c>
      <c r="U181" s="80">
        <v>7112720</v>
      </c>
      <c r="V181" s="80">
        <v>7042786</v>
      </c>
      <c r="W181" s="80">
        <v>0</v>
      </c>
      <c r="X181" s="80">
        <v>0</v>
      </c>
      <c r="Y181" s="80">
        <v>0</v>
      </c>
      <c r="Z181" s="80">
        <v>7042786</v>
      </c>
      <c r="AA181" s="80">
        <v>7042581</v>
      </c>
      <c r="AB181" s="80">
        <v>-205</v>
      </c>
      <c r="AC181" s="69">
        <v>115220</v>
      </c>
      <c r="AD181" s="69">
        <v>163</v>
      </c>
      <c r="AE181" s="69">
        <v>0</v>
      </c>
      <c r="AF181" s="80">
        <v>0</v>
      </c>
      <c r="AG181" s="80">
        <v>0</v>
      </c>
      <c r="AH181" s="69">
        <v>0</v>
      </c>
      <c r="AI181" s="69">
        <v>0</v>
      </c>
      <c r="AJ181" s="80">
        <v>0</v>
      </c>
      <c r="AK181" s="80">
        <v>115220</v>
      </c>
      <c r="AL181" s="69">
        <v>0</v>
      </c>
      <c r="AM181" s="69">
        <v>0</v>
      </c>
      <c r="AN181" s="80">
        <v>0</v>
      </c>
      <c r="AO181" s="80">
        <v>0</v>
      </c>
      <c r="AP181" s="69">
        <v>0</v>
      </c>
      <c r="AQ181" s="69">
        <v>0</v>
      </c>
      <c r="AR181" s="80">
        <v>0</v>
      </c>
      <c r="AS181" s="80">
        <v>0</v>
      </c>
      <c r="AT181" s="69">
        <v>0</v>
      </c>
      <c r="AU181" s="69">
        <v>0</v>
      </c>
      <c r="AV181" s="80">
        <v>0</v>
      </c>
      <c r="AW181" s="80">
        <v>0</v>
      </c>
      <c r="AX181" s="69">
        <v>0</v>
      </c>
      <c r="AY181" s="69">
        <v>0</v>
      </c>
      <c r="AZ181" s="80">
        <v>0</v>
      </c>
      <c r="BA181" s="80">
        <v>0</v>
      </c>
      <c r="BB181" s="69">
        <v>0</v>
      </c>
      <c r="BC181" s="69">
        <v>0</v>
      </c>
      <c r="BD181" s="80">
        <v>0</v>
      </c>
      <c r="BE181" s="80">
        <v>0</v>
      </c>
      <c r="BF181" s="69">
        <v>0</v>
      </c>
      <c r="BG181" s="69">
        <v>0</v>
      </c>
      <c r="BH181" s="80">
        <v>0</v>
      </c>
      <c r="BI181" s="80">
        <v>0</v>
      </c>
      <c r="BJ181" s="69">
        <v>0</v>
      </c>
      <c r="BK181" s="69">
        <v>0</v>
      </c>
      <c r="BL181" s="80">
        <v>0</v>
      </c>
      <c r="BM181" s="80">
        <v>0</v>
      </c>
      <c r="BN181" s="69">
        <v>0</v>
      </c>
      <c r="BO181" s="69">
        <v>0</v>
      </c>
      <c r="BP181" s="80">
        <v>0</v>
      </c>
      <c r="BQ181" s="80">
        <v>0</v>
      </c>
      <c r="BR181" s="69">
        <v>0</v>
      </c>
      <c r="BS181" s="69">
        <v>0</v>
      </c>
      <c r="BT181" s="80">
        <v>0</v>
      </c>
      <c r="BU181" s="80">
        <v>0</v>
      </c>
      <c r="BV181" s="69">
        <v>0</v>
      </c>
      <c r="BW181" s="69">
        <v>0</v>
      </c>
      <c r="BX181" s="80">
        <v>0</v>
      </c>
      <c r="BY181" s="80">
        <v>0</v>
      </c>
      <c r="BZ181" s="69">
        <v>0</v>
      </c>
      <c r="CA181" s="69">
        <v>0</v>
      </c>
      <c r="CB181" s="80">
        <v>0</v>
      </c>
      <c r="CC181" s="80">
        <v>115220</v>
      </c>
      <c r="CD181" s="69">
        <v>0</v>
      </c>
      <c r="CE181" s="69" t="s">
        <v>696</v>
      </c>
      <c r="CF181" s="69" t="s">
        <v>697</v>
      </c>
      <c r="CG181" s="69" t="s">
        <v>514</v>
      </c>
      <c r="CH181" s="69" t="s">
        <v>514</v>
      </c>
      <c r="CI181" s="69" t="s">
        <v>514</v>
      </c>
      <c r="CJ181" s="68" t="s">
        <v>514</v>
      </c>
      <c r="CK181" s="68">
        <v>45965</v>
      </c>
      <c r="CL181" s="185" t="s">
        <v>727</v>
      </c>
      <c r="CM181" s="67" t="s">
        <v>724</v>
      </c>
      <c r="CN181" s="67" t="s">
        <v>168</v>
      </c>
      <c r="CO181" s="68">
        <v>45744</v>
      </c>
      <c r="CP181" s="185" t="s">
        <v>729</v>
      </c>
      <c r="CQ181" s="67" t="s">
        <v>730</v>
      </c>
      <c r="CR181" s="67" t="s">
        <v>774</v>
      </c>
      <c r="CS181" s="69">
        <v>13119000</v>
      </c>
      <c r="CT181" s="69"/>
      <c r="CU181" s="69"/>
      <c r="CV181" s="69">
        <v>0</v>
      </c>
      <c r="CW181" s="69">
        <v>54</v>
      </c>
      <c r="CX181" s="69">
        <v>0</v>
      </c>
      <c r="CY181" s="69">
        <v>0</v>
      </c>
      <c r="CZ181" s="69">
        <v>0</v>
      </c>
      <c r="DA181" s="69">
        <v>0</v>
      </c>
      <c r="DG181" t="str">
        <f t="shared" si="9"/>
        <v>DO</v>
      </c>
    </row>
    <row r="182" spans="1:111">
      <c r="A182" t="str">
        <f t="shared" si="10"/>
        <v>07DO</v>
      </c>
      <c r="B182" s="67" t="s">
        <v>6</v>
      </c>
      <c r="C182" s="67" t="s">
        <v>398</v>
      </c>
      <c r="D182" s="67" t="s">
        <v>399</v>
      </c>
      <c r="E182" s="68">
        <v>44364</v>
      </c>
      <c r="F182" s="185" t="s">
        <v>721</v>
      </c>
      <c r="G182" s="67" t="s">
        <v>734</v>
      </c>
      <c r="H182" s="69">
        <v>5</v>
      </c>
      <c r="I182" s="69">
        <v>22</v>
      </c>
      <c r="J182" s="69">
        <v>1100</v>
      </c>
      <c r="K182" s="69">
        <v>1415</v>
      </c>
      <c r="L182" s="69">
        <v>1414</v>
      </c>
      <c r="M182" s="69">
        <v>1</v>
      </c>
      <c r="N182" s="69">
        <v>0</v>
      </c>
      <c r="O182" s="69">
        <v>0</v>
      </c>
      <c r="P182" s="69">
        <v>176</v>
      </c>
      <c r="Q182" s="80">
        <v>139</v>
      </c>
      <c r="R182" s="80">
        <v>89691574</v>
      </c>
      <c r="S182" s="80">
        <v>162717</v>
      </c>
      <c r="T182" s="80">
        <v>89528857</v>
      </c>
      <c r="U182" s="80">
        <v>96531643</v>
      </c>
      <c r="V182" s="80">
        <v>96716929</v>
      </c>
      <c r="W182" s="80">
        <v>-45000</v>
      </c>
      <c r="X182" s="80">
        <v>0</v>
      </c>
      <c r="Y182" s="80">
        <v>-45000</v>
      </c>
      <c r="Z182" s="80">
        <v>96671929</v>
      </c>
      <c r="AA182" s="80">
        <v>96896327</v>
      </c>
      <c r="AB182" s="80">
        <v>1490307</v>
      </c>
      <c r="AC182" s="69">
        <v>6840069</v>
      </c>
      <c r="AD182" s="69">
        <v>90</v>
      </c>
      <c r="AE182" s="69">
        <v>0</v>
      </c>
      <c r="AF182" s="80">
        <v>119</v>
      </c>
      <c r="AG182" s="80">
        <v>5277897</v>
      </c>
      <c r="AH182" s="69">
        <v>81590</v>
      </c>
      <c r="AI182" s="69">
        <v>0</v>
      </c>
      <c r="AJ182" s="80">
        <v>20</v>
      </c>
      <c r="AK182" s="80">
        <v>1067716</v>
      </c>
      <c r="AL182" s="69">
        <v>347957</v>
      </c>
      <c r="AM182" s="69">
        <v>0</v>
      </c>
      <c r="AN182" s="80">
        <v>0</v>
      </c>
      <c r="AO182" s="80">
        <v>0</v>
      </c>
      <c r="AP182" s="69">
        <v>0</v>
      </c>
      <c r="AQ182" s="69">
        <v>0</v>
      </c>
      <c r="AR182" s="80">
        <v>0</v>
      </c>
      <c r="AS182" s="80">
        <v>0</v>
      </c>
      <c r="AT182" s="69">
        <v>0</v>
      </c>
      <c r="AU182" s="69">
        <v>0</v>
      </c>
      <c r="AV182" s="80">
        <v>0</v>
      </c>
      <c r="AW182" s="80">
        <v>0</v>
      </c>
      <c r="AX182" s="69">
        <v>0</v>
      </c>
      <c r="AY182" s="69">
        <v>0</v>
      </c>
      <c r="AZ182" s="80">
        <v>0</v>
      </c>
      <c r="BA182" s="80">
        <v>49676</v>
      </c>
      <c r="BB182" s="69">
        <v>0</v>
      </c>
      <c r="BC182" s="69">
        <v>0</v>
      </c>
      <c r="BD182" s="80">
        <v>0</v>
      </c>
      <c r="BE182" s="80">
        <v>8310</v>
      </c>
      <c r="BF182" s="69">
        <v>0</v>
      </c>
      <c r="BG182" s="69">
        <v>0</v>
      </c>
      <c r="BH182" s="80">
        <v>0</v>
      </c>
      <c r="BI182" s="80">
        <v>0</v>
      </c>
      <c r="BJ182" s="69">
        <v>0</v>
      </c>
      <c r="BK182" s="69">
        <v>0</v>
      </c>
      <c r="BL182" s="80">
        <v>0</v>
      </c>
      <c r="BM182" s="80">
        <v>149800</v>
      </c>
      <c r="BN182" s="69">
        <v>0</v>
      </c>
      <c r="BO182" s="69">
        <v>0</v>
      </c>
      <c r="BP182" s="80">
        <v>0</v>
      </c>
      <c r="BQ182" s="80">
        <v>0</v>
      </c>
      <c r="BR182" s="69">
        <v>0</v>
      </c>
      <c r="BS182" s="69">
        <v>0</v>
      </c>
      <c r="BT182" s="80">
        <v>0</v>
      </c>
      <c r="BU182" s="80">
        <v>0</v>
      </c>
      <c r="BV182" s="69">
        <v>0</v>
      </c>
      <c r="BW182" s="69">
        <v>0</v>
      </c>
      <c r="BX182" s="80">
        <v>0</v>
      </c>
      <c r="BY182" s="80">
        <v>0</v>
      </c>
      <c r="BZ182" s="69">
        <v>0</v>
      </c>
      <c r="CA182" s="69">
        <v>0</v>
      </c>
      <c r="CB182" s="80">
        <v>139</v>
      </c>
      <c r="CC182" s="80">
        <v>6553399</v>
      </c>
      <c r="CD182" s="69">
        <v>429547</v>
      </c>
      <c r="CE182" s="69" t="s">
        <v>698</v>
      </c>
      <c r="CF182" s="69" t="s">
        <v>699</v>
      </c>
      <c r="CG182" s="69" t="s">
        <v>514</v>
      </c>
      <c r="CH182" s="69" t="s">
        <v>514</v>
      </c>
      <c r="CI182" s="69" t="s">
        <v>514</v>
      </c>
      <c r="CJ182" s="68" t="s">
        <v>514</v>
      </c>
      <c r="CK182" s="68">
        <v>46007</v>
      </c>
      <c r="CL182" s="185" t="s">
        <v>727</v>
      </c>
      <c r="CM182" s="67" t="s">
        <v>724</v>
      </c>
      <c r="CN182" s="67" t="s">
        <v>168</v>
      </c>
      <c r="CO182" s="68">
        <v>45840</v>
      </c>
      <c r="CP182" s="185" t="s">
        <v>723</v>
      </c>
      <c r="CQ182" s="67" t="s">
        <v>724</v>
      </c>
      <c r="CR182" s="67" t="s">
        <v>775</v>
      </c>
      <c r="CS182" s="69">
        <v>100030998</v>
      </c>
      <c r="CT182" s="69" t="s">
        <v>694</v>
      </c>
      <c r="CU182" s="69" t="s">
        <v>695</v>
      </c>
      <c r="CV182" s="69">
        <v>61</v>
      </c>
      <c r="CW182" s="69">
        <v>86</v>
      </c>
      <c r="CX182" s="69">
        <v>0</v>
      </c>
      <c r="CY182" s="69">
        <v>0</v>
      </c>
      <c r="CZ182" s="69">
        <v>0</v>
      </c>
      <c r="DA182" s="69">
        <v>0</v>
      </c>
      <c r="DG182" t="str">
        <f t="shared" si="9"/>
        <v>DO</v>
      </c>
    </row>
    <row r="183" spans="1:111">
      <c r="A183" t="str">
        <f t="shared" si="10"/>
        <v>07DO</v>
      </c>
      <c r="B183" s="67" t="s">
        <v>6</v>
      </c>
      <c r="C183" s="67" t="s">
        <v>400</v>
      </c>
      <c r="D183" s="67" t="s">
        <v>401</v>
      </c>
      <c r="E183" s="68">
        <v>45358</v>
      </c>
      <c r="F183" s="185" t="s">
        <v>729</v>
      </c>
      <c r="G183" s="67" t="s">
        <v>725</v>
      </c>
      <c r="H183" s="69">
        <v>1</v>
      </c>
      <c r="I183" s="69">
        <v>2</v>
      </c>
      <c r="J183" s="69">
        <v>200</v>
      </c>
      <c r="K183" s="69">
        <v>285</v>
      </c>
      <c r="L183" s="69">
        <v>274</v>
      </c>
      <c r="M183" s="69">
        <v>11</v>
      </c>
      <c r="N183" s="69">
        <v>0</v>
      </c>
      <c r="O183" s="69">
        <v>0</v>
      </c>
      <c r="P183" s="69">
        <v>85</v>
      </c>
      <c r="Q183" s="80">
        <v>0</v>
      </c>
      <c r="R183" s="80">
        <v>1322000</v>
      </c>
      <c r="S183" s="80">
        <v>50000</v>
      </c>
      <c r="T183" s="80">
        <v>1272000</v>
      </c>
      <c r="U183" s="80">
        <v>1334250</v>
      </c>
      <c r="V183" s="80">
        <v>1257998</v>
      </c>
      <c r="W183" s="80">
        <v>0</v>
      </c>
      <c r="X183" s="80">
        <v>0</v>
      </c>
      <c r="Y183" s="80">
        <v>0</v>
      </c>
      <c r="Z183" s="80">
        <v>1257998</v>
      </c>
      <c r="AA183" s="80">
        <v>1250561</v>
      </c>
      <c r="AB183" s="80">
        <v>-4137</v>
      </c>
      <c r="AC183" s="69">
        <v>12250</v>
      </c>
      <c r="AD183" s="69">
        <v>46</v>
      </c>
      <c r="AE183" s="69">
        <v>0</v>
      </c>
      <c r="AF183" s="80">
        <v>0</v>
      </c>
      <c r="AG183" s="80">
        <v>4515</v>
      </c>
      <c r="AH183" s="69">
        <v>0</v>
      </c>
      <c r="AI183" s="69">
        <v>0</v>
      </c>
      <c r="AJ183" s="80">
        <v>0</v>
      </c>
      <c r="AK183" s="80">
        <v>4435</v>
      </c>
      <c r="AL183" s="69">
        <v>0</v>
      </c>
      <c r="AM183" s="69">
        <v>0</v>
      </c>
      <c r="AN183" s="80">
        <v>0</v>
      </c>
      <c r="AO183" s="80">
        <v>0</v>
      </c>
      <c r="AP183" s="69">
        <v>0</v>
      </c>
      <c r="AQ183" s="69">
        <v>0</v>
      </c>
      <c r="AR183" s="80">
        <v>0</v>
      </c>
      <c r="AS183" s="80">
        <v>0</v>
      </c>
      <c r="AT183" s="69">
        <v>0</v>
      </c>
      <c r="AU183" s="69">
        <v>0</v>
      </c>
      <c r="AV183" s="80">
        <v>0</v>
      </c>
      <c r="AW183" s="80">
        <v>0</v>
      </c>
      <c r="AX183" s="69">
        <v>0</v>
      </c>
      <c r="AY183" s="69">
        <v>0</v>
      </c>
      <c r="AZ183" s="80">
        <v>0</v>
      </c>
      <c r="BA183" s="80">
        <v>0</v>
      </c>
      <c r="BB183" s="69">
        <v>0</v>
      </c>
      <c r="BC183" s="69">
        <v>0</v>
      </c>
      <c r="BD183" s="80">
        <v>0</v>
      </c>
      <c r="BE183" s="80">
        <v>0</v>
      </c>
      <c r="BF183" s="69">
        <v>0</v>
      </c>
      <c r="BG183" s="69">
        <v>0</v>
      </c>
      <c r="BH183" s="80">
        <v>0</v>
      </c>
      <c r="BI183" s="80">
        <v>0</v>
      </c>
      <c r="BJ183" s="69">
        <v>0</v>
      </c>
      <c r="BK183" s="69">
        <v>0</v>
      </c>
      <c r="BL183" s="80">
        <v>0</v>
      </c>
      <c r="BM183" s="80">
        <v>0</v>
      </c>
      <c r="BN183" s="69">
        <v>0</v>
      </c>
      <c r="BO183" s="69">
        <v>0</v>
      </c>
      <c r="BP183" s="80">
        <v>0</v>
      </c>
      <c r="BQ183" s="80">
        <v>0</v>
      </c>
      <c r="BR183" s="69">
        <v>0</v>
      </c>
      <c r="BS183" s="69">
        <v>0</v>
      </c>
      <c r="BT183" s="80">
        <v>0</v>
      </c>
      <c r="BU183" s="80">
        <v>0</v>
      </c>
      <c r="BV183" s="69">
        <v>0</v>
      </c>
      <c r="BW183" s="69">
        <v>0</v>
      </c>
      <c r="BX183" s="80">
        <v>0</v>
      </c>
      <c r="BY183" s="80">
        <v>0</v>
      </c>
      <c r="BZ183" s="69">
        <v>0</v>
      </c>
      <c r="CA183" s="69">
        <v>0</v>
      </c>
      <c r="CB183" s="80">
        <v>0</v>
      </c>
      <c r="CC183" s="80">
        <v>8950</v>
      </c>
      <c r="CD183" s="69">
        <v>0</v>
      </c>
      <c r="CE183" s="69" t="s">
        <v>519</v>
      </c>
      <c r="CF183" s="69" t="s">
        <v>520</v>
      </c>
      <c r="CG183" s="69" t="s">
        <v>514</v>
      </c>
      <c r="CH183" s="69" t="s">
        <v>514</v>
      </c>
      <c r="CI183" s="69" t="s">
        <v>514</v>
      </c>
      <c r="CJ183" s="68" t="s">
        <v>514</v>
      </c>
      <c r="CK183" s="68">
        <v>45891</v>
      </c>
      <c r="CL183" s="185" t="s">
        <v>723</v>
      </c>
      <c r="CM183" s="67" t="s">
        <v>724</v>
      </c>
      <c r="CN183" s="67" t="s">
        <v>168</v>
      </c>
      <c r="CO183" s="68">
        <v>45691</v>
      </c>
      <c r="CP183" s="185" t="s">
        <v>729</v>
      </c>
      <c r="CQ183" s="67" t="s">
        <v>730</v>
      </c>
      <c r="CR183" s="67" t="s">
        <v>774</v>
      </c>
      <c r="CS183" s="69">
        <v>1543770</v>
      </c>
      <c r="CT183" s="69" t="s">
        <v>700</v>
      </c>
      <c r="CU183" s="69" t="s">
        <v>701</v>
      </c>
      <c r="CV183" s="69">
        <v>0</v>
      </c>
      <c r="CW183" s="69">
        <v>39</v>
      </c>
      <c r="CX183" s="69">
        <v>0</v>
      </c>
      <c r="CY183" s="69">
        <v>0</v>
      </c>
      <c r="CZ183" s="69">
        <v>0</v>
      </c>
      <c r="DA183" s="69">
        <v>0</v>
      </c>
      <c r="DG183" t="str">
        <f t="shared" si="9"/>
        <v>DO</v>
      </c>
    </row>
    <row r="184" spans="1:111">
      <c r="A184" t="str">
        <f t="shared" si="10"/>
        <v>08DO</v>
      </c>
      <c r="B184" s="67" t="s">
        <v>7</v>
      </c>
      <c r="C184" s="67" t="s">
        <v>421</v>
      </c>
      <c r="D184" s="67" t="s">
        <v>422</v>
      </c>
      <c r="E184" s="68">
        <v>43419</v>
      </c>
      <c r="F184" s="185" t="s">
        <v>727</v>
      </c>
      <c r="G184" s="67" t="s">
        <v>768</v>
      </c>
      <c r="H184" s="69">
        <v>3</v>
      </c>
      <c r="I184" s="69">
        <v>22</v>
      </c>
      <c r="J184" s="69">
        <v>928</v>
      </c>
      <c r="K184" s="69">
        <v>1578</v>
      </c>
      <c r="L184" s="69">
        <v>1578</v>
      </c>
      <c r="M184" s="69">
        <v>0</v>
      </c>
      <c r="N184" s="69">
        <v>0</v>
      </c>
      <c r="O184" s="69">
        <v>0</v>
      </c>
      <c r="P184" s="69">
        <v>505</v>
      </c>
      <c r="Q184" s="80">
        <v>145</v>
      </c>
      <c r="R184" s="80">
        <v>33928239</v>
      </c>
      <c r="S184" s="80">
        <v>150000</v>
      </c>
      <c r="T184" s="80">
        <v>33778239</v>
      </c>
      <c r="U184" s="80">
        <v>47651600</v>
      </c>
      <c r="V184" s="80">
        <v>47943952</v>
      </c>
      <c r="W184" s="80">
        <v>0</v>
      </c>
      <c r="X184" s="80">
        <v>0</v>
      </c>
      <c r="Y184" s="80">
        <v>0</v>
      </c>
      <c r="Z184" s="80">
        <v>47943952</v>
      </c>
      <c r="AA184" s="80">
        <v>47859737</v>
      </c>
      <c r="AB184" s="80">
        <v>-39220</v>
      </c>
      <c r="AC184" s="69">
        <v>13723361</v>
      </c>
      <c r="AD184" s="69">
        <v>337</v>
      </c>
      <c r="AE184" s="69">
        <v>0</v>
      </c>
      <c r="AF184" s="80">
        <v>4</v>
      </c>
      <c r="AG184" s="80">
        <v>678065</v>
      </c>
      <c r="AH184" s="69">
        <v>0</v>
      </c>
      <c r="AI184" s="69">
        <v>0</v>
      </c>
      <c r="AJ184" s="80">
        <v>0</v>
      </c>
      <c r="AK184" s="80">
        <v>444720</v>
      </c>
      <c r="AL184" s="69">
        <v>0</v>
      </c>
      <c r="AM184" s="69">
        <v>0</v>
      </c>
      <c r="AN184" s="80">
        <v>0</v>
      </c>
      <c r="AO184" s="80">
        <v>1494</v>
      </c>
      <c r="AP184" s="69">
        <v>0</v>
      </c>
      <c r="AQ184" s="69">
        <v>0</v>
      </c>
      <c r="AR184" s="80">
        <v>0</v>
      </c>
      <c r="AS184" s="80">
        <v>0</v>
      </c>
      <c r="AT184" s="69">
        <v>0</v>
      </c>
      <c r="AU184" s="69">
        <v>0</v>
      </c>
      <c r="AV184" s="80">
        <v>0</v>
      </c>
      <c r="AW184" s="80">
        <v>0</v>
      </c>
      <c r="AX184" s="69">
        <v>0</v>
      </c>
      <c r="AY184" s="69">
        <v>0</v>
      </c>
      <c r="AZ184" s="80">
        <v>140</v>
      </c>
      <c r="BA184" s="80">
        <v>11027592</v>
      </c>
      <c r="BB184" s="69">
        <v>0</v>
      </c>
      <c r="BC184" s="69">
        <v>0</v>
      </c>
      <c r="BD184" s="80">
        <v>0</v>
      </c>
      <c r="BE184" s="80">
        <v>1427834</v>
      </c>
      <c r="BF184" s="69">
        <v>0</v>
      </c>
      <c r="BG184" s="69">
        <v>0</v>
      </c>
      <c r="BH184" s="80">
        <v>0</v>
      </c>
      <c r="BI184" s="80">
        <v>0</v>
      </c>
      <c r="BJ184" s="69">
        <v>0</v>
      </c>
      <c r="BK184" s="69">
        <v>92</v>
      </c>
      <c r="BL184" s="80">
        <v>1</v>
      </c>
      <c r="BM184" s="80">
        <v>75513</v>
      </c>
      <c r="BN184" s="69">
        <v>0</v>
      </c>
      <c r="BO184" s="69">
        <v>0</v>
      </c>
      <c r="BP184" s="80">
        <v>0</v>
      </c>
      <c r="BQ184" s="80">
        <v>0</v>
      </c>
      <c r="BR184" s="69">
        <v>0</v>
      </c>
      <c r="BS184" s="69">
        <v>0</v>
      </c>
      <c r="BT184" s="80">
        <v>0</v>
      </c>
      <c r="BU184" s="80">
        <v>0</v>
      </c>
      <c r="BV184" s="69">
        <v>0</v>
      </c>
      <c r="BW184" s="69">
        <v>0</v>
      </c>
      <c r="BX184" s="80">
        <v>0</v>
      </c>
      <c r="BY184" s="80">
        <v>0</v>
      </c>
      <c r="BZ184" s="69">
        <v>0</v>
      </c>
      <c r="CA184" s="69">
        <v>92</v>
      </c>
      <c r="CB184" s="80">
        <v>145</v>
      </c>
      <c r="CC184" s="80">
        <v>13655217</v>
      </c>
      <c r="CD184" s="69">
        <v>0</v>
      </c>
      <c r="CE184" s="69" t="s">
        <v>713</v>
      </c>
      <c r="CF184" s="69" t="s">
        <v>714</v>
      </c>
      <c r="CG184" s="69" t="s">
        <v>514</v>
      </c>
      <c r="CH184" s="69" t="s">
        <v>514</v>
      </c>
      <c r="CI184" s="69" t="s">
        <v>514</v>
      </c>
      <c r="CJ184" s="68" t="s">
        <v>514</v>
      </c>
      <c r="CK184" s="68">
        <v>45965</v>
      </c>
      <c r="CL184" s="185" t="s">
        <v>727</v>
      </c>
      <c r="CM184" s="67" t="s">
        <v>724</v>
      </c>
      <c r="CN184" s="67" t="s">
        <v>168</v>
      </c>
      <c r="CO184" s="68">
        <v>45219</v>
      </c>
      <c r="CP184" s="185" t="s">
        <v>727</v>
      </c>
      <c r="CQ184" s="67" t="s">
        <v>725</v>
      </c>
      <c r="CR184" s="67" t="s">
        <v>781</v>
      </c>
      <c r="CS184" s="69">
        <v>41184698.490000002</v>
      </c>
      <c r="CT184" s="69"/>
      <c r="CU184" s="69"/>
      <c r="CV184" s="69">
        <v>0</v>
      </c>
      <c r="CW184" s="69">
        <v>168</v>
      </c>
      <c r="CX184" s="69">
        <v>0</v>
      </c>
      <c r="CY184" s="69">
        <v>0</v>
      </c>
      <c r="CZ184" s="69">
        <v>0</v>
      </c>
      <c r="DA184" s="69">
        <v>0</v>
      </c>
      <c r="DG184" t="str">
        <f t="shared" si="9"/>
        <v>DO</v>
      </c>
    </row>
    <row r="185" spans="1:111">
      <c r="A185" t="str">
        <f t="shared" si="10"/>
        <v>08DO</v>
      </c>
      <c r="B185" s="67" t="s">
        <v>7</v>
      </c>
      <c r="C185" s="67" t="s">
        <v>423</v>
      </c>
      <c r="D185" s="67" t="s">
        <v>424</v>
      </c>
      <c r="E185" s="68">
        <v>45006</v>
      </c>
      <c r="F185" s="185" t="s">
        <v>729</v>
      </c>
      <c r="G185" s="67" t="s">
        <v>728</v>
      </c>
      <c r="H185" s="69">
        <v>3</v>
      </c>
      <c r="I185" s="69">
        <v>8</v>
      </c>
      <c r="J185" s="69">
        <v>386</v>
      </c>
      <c r="K185" s="69">
        <v>505</v>
      </c>
      <c r="L185" s="69">
        <v>502</v>
      </c>
      <c r="M185" s="69">
        <v>3</v>
      </c>
      <c r="N185" s="69">
        <v>0</v>
      </c>
      <c r="O185" s="69">
        <v>0</v>
      </c>
      <c r="P185" s="69">
        <v>99</v>
      </c>
      <c r="Q185" s="80">
        <v>20</v>
      </c>
      <c r="R185" s="80">
        <v>16184460</v>
      </c>
      <c r="S185" s="80">
        <v>150000</v>
      </c>
      <c r="T185" s="80">
        <v>16034460</v>
      </c>
      <c r="U185" s="80">
        <v>17190583</v>
      </c>
      <c r="V185" s="80">
        <v>16458548</v>
      </c>
      <c r="W185" s="80">
        <v>0</v>
      </c>
      <c r="X185" s="80">
        <v>0</v>
      </c>
      <c r="Y185" s="80">
        <v>0</v>
      </c>
      <c r="Z185" s="80">
        <v>16458548</v>
      </c>
      <c r="AA185" s="80">
        <v>16378636</v>
      </c>
      <c r="AB185" s="80">
        <v>-46667</v>
      </c>
      <c r="AC185" s="69">
        <v>1006123</v>
      </c>
      <c r="AD185" s="69">
        <v>45</v>
      </c>
      <c r="AE185" s="69">
        <v>0</v>
      </c>
      <c r="AF185" s="80">
        <v>0</v>
      </c>
      <c r="AG185" s="80">
        <v>188590</v>
      </c>
      <c r="AH185" s="69">
        <v>0</v>
      </c>
      <c r="AI185" s="69">
        <v>0</v>
      </c>
      <c r="AJ185" s="80">
        <v>0</v>
      </c>
      <c r="AK185" s="80">
        <v>366919</v>
      </c>
      <c r="AL185" s="69">
        <v>0</v>
      </c>
      <c r="AM185" s="69">
        <v>0</v>
      </c>
      <c r="AN185" s="80">
        <v>0</v>
      </c>
      <c r="AO185" s="80">
        <v>0</v>
      </c>
      <c r="AP185" s="69">
        <v>0</v>
      </c>
      <c r="AQ185" s="69">
        <v>0</v>
      </c>
      <c r="AR185" s="80">
        <v>0</v>
      </c>
      <c r="AS185" s="80">
        <v>0</v>
      </c>
      <c r="AT185" s="69">
        <v>0</v>
      </c>
      <c r="AU185" s="69">
        <v>0</v>
      </c>
      <c r="AV185" s="80">
        <v>0</v>
      </c>
      <c r="AW185" s="80">
        <v>0</v>
      </c>
      <c r="AX185" s="69">
        <v>0</v>
      </c>
      <c r="AY185" s="69">
        <v>0</v>
      </c>
      <c r="AZ185" s="80">
        <v>20</v>
      </c>
      <c r="BA185" s="80">
        <v>463107</v>
      </c>
      <c r="BB185" s="69">
        <v>0</v>
      </c>
      <c r="BC185" s="69">
        <v>0</v>
      </c>
      <c r="BD185" s="80">
        <v>0</v>
      </c>
      <c r="BE185" s="80">
        <v>50339</v>
      </c>
      <c r="BF185" s="69">
        <v>0</v>
      </c>
      <c r="BG185" s="69">
        <v>0</v>
      </c>
      <c r="BH185" s="80">
        <v>0</v>
      </c>
      <c r="BI185" s="80">
        <v>0</v>
      </c>
      <c r="BJ185" s="69">
        <v>0</v>
      </c>
      <c r="BK185" s="69">
        <v>0</v>
      </c>
      <c r="BL185" s="80">
        <v>0</v>
      </c>
      <c r="BM185" s="80">
        <v>0</v>
      </c>
      <c r="BN185" s="69">
        <v>0</v>
      </c>
      <c r="BO185" s="69">
        <v>0</v>
      </c>
      <c r="BP185" s="80">
        <v>0</v>
      </c>
      <c r="BQ185" s="80">
        <v>0</v>
      </c>
      <c r="BR185" s="69">
        <v>0</v>
      </c>
      <c r="BS185" s="69">
        <v>0</v>
      </c>
      <c r="BT185" s="80">
        <v>0</v>
      </c>
      <c r="BU185" s="80">
        <v>0</v>
      </c>
      <c r="BV185" s="69">
        <v>0</v>
      </c>
      <c r="BW185" s="69">
        <v>0</v>
      </c>
      <c r="BX185" s="80">
        <v>0</v>
      </c>
      <c r="BY185" s="80">
        <v>0</v>
      </c>
      <c r="BZ185" s="69">
        <v>0</v>
      </c>
      <c r="CA185" s="69">
        <v>0</v>
      </c>
      <c r="CB185" s="80">
        <v>20</v>
      </c>
      <c r="CC185" s="80">
        <v>1068954</v>
      </c>
      <c r="CD185" s="69">
        <v>0</v>
      </c>
      <c r="CE185" s="69" t="s">
        <v>624</v>
      </c>
      <c r="CF185" s="69" t="s">
        <v>625</v>
      </c>
      <c r="CG185" s="69" t="s">
        <v>514</v>
      </c>
      <c r="CH185" s="69" t="s">
        <v>514</v>
      </c>
      <c r="CI185" s="69" t="s">
        <v>514</v>
      </c>
      <c r="CJ185" s="68" t="s">
        <v>514</v>
      </c>
      <c r="CK185" s="68">
        <v>45839</v>
      </c>
      <c r="CL185" s="185" t="s">
        <v>723</v>
      </c>
      <c r="CM185" s="67" t="s">
        <v>724</v>
      </c>
      <c r="CN185" s="67" t="s">
        <v>168</v>
      </c>
      <c r="CO185" s="68">
        <v>45730</v>
      </c>
      <c r="CP185" s="185" t="s">
        <v>729</v>
      </c>
      <c r="CQ185" s="67" t="s">
        <v>730</v>
      </c>
      <c r="CR185" s="67" t="s">
        <v>781</v>
      </c>
      <c r="CS185" s="69">
        <v>18390076.739999998</v>
      </c>
      <c r="CT185" s="69"/>
      <c r="CU185" s="69"/>
      <c r="CV185" s="69">
        <v>0</v>
      </c>
      <c r="CW185" s="69">
        <v>54</v>
      </c>
      <c r="CX185" s="69">
        <v>0</v>
      </c>
      <c r="CY185" s="69">
        <v>0</v>
      </c>
      <c r="CZ185" s="69">
        <v>0</v>
      </c>
      <c r="DA185" s="69">
        <v>0</v>
      </c>
      <c r="DG185" t="str">
        <f t="shared" si="9"/>
        <v>DO</v>
      </c>
    </row>
    <row r="186" spans="1:111">
      <c r="A186" t="str">
        <f t="shared" si="10"/>
        <v>08DO</v>
      </c>
      <c r="B186" s="67" t="s">
        <v>7</v>
      </c>
      <c r="C186" s="67" t="s">
        <v>425</v>
      </c>
      <c r="D186" s="67" t="s">
        <v>426</v>
      </c>
      <c r="E186" s="68">
        <v>45027</v>
      </c>
      <c r="F186" s="185" t="s">
        <v>721</v>
      </c>
      <c r="G186" s="67" t="s">
        <v>728</v>
      </c>
      <c r="H186" s="69">
        <v>2</v>
      </c>
      <c r="I186" s="69">
        <v>1</v>
      </c>
      <c r="J186" s="69">
        <v>314</v>
      </c>
      <c r="K186" s="69">
        <v>523</v>
      </c>
      <c r="L186" s="69">
        <v>523</v>
      </c>
      <c r="M186" s="69">
        <v>0</v>
      </c>
      <c r="N186" s="69">
        <v>0</v>
      </c>
      <c r="O186" s="69">
        <v>0</v>
      </c>
      <c r="P186" s="69">
        <v>179</v>
      </c>
      <c r="Q186" s="80">
        <v>30</v>
      </c>
      <c r="R186" s="80">
        <v>11226810</v>
      </c>
      <c r="S186" s="80">
        <v>114237</v>
      </c>
      <c r="T186" s="80">
        <v>11112574</v>
      </c>
      <c r="U186" s="80">
        <v>11263007</v>
      </c>
      <c r="V186" s="80">
        <v>11344464</v>
      </c>
      <c r="W186" s="80">
        <v>0</v>
      </c>
      <c r="X186" s="80">
        <v>0</v>
      </c>
      <c r="Y186" s="80">
        <v>0</v>
      </c>
      <c r="Z186" s="80">
        <v>11344464</v>
      </c>
      <c r="AA186" s="80">
        <v>11303165</v>
      </c>
      <c r="AB186" s="80">
        <v>-5101</v>
      </c>
      <c r="AC186" s="69">
        <v>36197</v>
      </c>
      <c r="AD186" s="69">
        <v>122</v>
      </c>
      <c r="AE186" s="69">
        <v>0</v>
      </c>
      <c r="AF186" s="80">
        <v>0</v>
      </c>
      <c r="AG186" s="80">
        <v>0</v>
      </c>
      <c r="AH186" s="69">
        <v>0</v>
      </c>
      <c r="AI186" s="69">
        <v>0</v>
      </c>
      <c r="AJ186" s="80">
        <v>14</v>
      </c>
      <c r="AK186" s="80">
        <v>17525</v>
      </c>
      <c r="AL186" s="69">
        <v>0</v>
      </c>
      <c r="AM186" s="69">
        <v>0</v>
      </c>
      <c r="AN186" s="80">
        <v>0</v>
      </c>
      <c r="AO186" s="80">
        <v>0</v>
      </c>
      <c r="AP186" s="69">
        <v>0</v>
      </c>
      <c r="AQ186" s="69">
        <v>0</v>
      </c>
      <c r="AR186" s="80">
        <v>0</v>
      </c>
      <c r="AS186" s="80">
        <v>0</v>
      </c>
      <c r="AT186" s="69">
        <v>0</v>
      </c>
      <c r="AU186" s="69">
        <v>0</v>
      </c>
      <c r="AV186" s="80">
        <v>0</v>
      </c>
      <c r="AW186" s="80">
        <v>0</v>
      </c>
      <c r="AX186" s="69">
        <v>0</v>
      </c>
      <c r="AY186" s="69">
        <v>0</v>
      </c>
      <c r="AZ186" s="80">
        <v>16</v>
      </c>
      <c r="BA186" s="80">
        <v>35513</v>
      </c>
      <c r="BB186" s="69">
        <v>0</v>
      </c>
      <c r="BC186" s="69">
        <v>0</v>
      </c>
      <c r="BD186" s="80">
        <v>0</v>
      </c>
      <c r="BE186" s="80">
        <v>0</v>
      </c>
      <c r="BF186" s="69">
        <v>0</v>
      </c>
      <c r="BG186" s="69">
        <v>0</v>
      </c>
      <c r="BH186" s="80">
        <v>0</v>
      </c>
      <c r="BI186" s="80">
        <v>0</v>
      </c>
      <c r="BJ186" s="69">
        <v>0</v>
      </c>
      <c r="BK186" s="69">
        <v>0</v>
      </c>
      <c r="BL186" s="80">
        <v>0</v>
      </c>
      <c r="BM186" s="80">
        <v>0</v>
      </c>
      <c r="BN186" s="69">
        <v>0</v>
      </c>
      <c r="BO186" s="69">
        <v>0</v>
      </c>
      <c r="BP186" s="80">
        <v>0</v>
      </c>
      <c r="BQ186" s="80">
        <v>0</v>
      </c>
      <c r="BR186" s="69">
        <v>0</v>
      </c>
      <c r="BS186" s="69">
        <v>0</v>
      </c>
      <c r="BT186" s="80">
        <v>0</v>
      </c>
      <c r="BU186" s="80">
        <v>0</v>
      </c>
      <c r="BV186" s="69">
        <v>0</v>
      </c>
      <c r="BW186" s="69">
        <v>0</v>
      </c>
      <c r="BX186" s="80">
        <v>0</v>
      </c>
      <c r="BY186" s="80">
        <v>0</v>
      </c>
      <c r="BZ186" s="69">
        <v>0</v>
      </c>
      <c r="CA186" s="69">
        <v>0</v>
      </c>
      <c r="CB186" s="80">
        <v>30</v>
      </c>
      <c r="CC186" s="80">
        <v>53038</v>
      </c>
      <c r="CD186" s="69">
        <v>0</v>
      </c>
      <c r="CE186" s="69" t="s">
        <v>532</v>
      </c>
      <c r="CF186" s="69" t="s">
        <v>533</v>
      </c>
      <c r="CG186" s="69" t="s">
        <v>514</v>
      </c>
      <c r="CH186" s="69" t="s">
        <v>514</v>
      </c>
      <c r="CI186" s="69" t="s">
        <v>514</v>
      </c>
      <c r="CJ186" s="68" t="s">
        <v>514</v>
      </c>
      <c r="CK186" s="68">
        <v>45866</v>
      </c>
      <c r="CL186" s="185" t="s">
        <v>723</v>
      </c>
      <c r="CM186" s="67" t="s">
        <v>724</v>
      </c>
      <c r="CN186" s="67" t="s">
        <v>168</v>
      </c>
      <c r="CO186" s="68">
        <v>45758</v>
      </c>
      <c r="CP186" s="185" t="s">
        <v>721</v>
      </c>
      <c r="CQ186" s="67" t="s">
        <v>730</v>
      </c>
      <c r="CR186" s="67" t="s">
        <v>781</v>
      </c>
      <c r="CS186" s="69">
        <v>11461890.59</v>
      </c>
      <c r="CT186" s="69"/>
      <c r="CU186" s="69"/>
      <c r="CV186" s="69">
        <v>30</v>
      </c>
      <c r="CW186" s="69">
        <v>57</v>
      </c>
      <c r="CX186" s="69">
        <v>0</v>
      </c>
      <c r="CY186" s="69">
        <v>0</v>
      </c>
      <c r="CZ186" s="69">
        <v>0</v>
      </c>
      <c r="DA186" s="69">
        <v>0</v>
      </c>
      <c r="DG186" t="str">
        <f t="shared" si="9"/>
        <v>DO</v>
      </c>
    </row>
    <row r="187" spans="1:111">
      <c r="A187" t="str">
        <f t="shared" si="10"/>
        <v>08DO</v>
      </c>
      <c r="B187" s="67" t="s">
        <v>7</v>
      </c>
      <c r="C187" s="67" t="s">
        <v>427</v>
      </c>
      <c r="D187" s="67" t="s">
        <v>428</v>
      </c>
      <c r="E187" s="68">
        <v>45055</v>
      </c>
      <c r="F187" s="185" t="s">
        <v>721</v>
      </c>
      <c r="G187" s="67" t="s">
        <v>728</v>
      </c>
      <c r="H187" s="69">
        <v>2</v>
      </c>
      <c r="I187" s="69">
        <v>1</v>
      </c>
      <c r="J187" s="69">
        <v>401</v>
      </c>
      <c r="K187" s="69">
        <v>505</v>
      </c>
      <c r="L187" s="69">
        <v>499</v>
      </c>
      <c r="M187" s="69">
        <v>6</v>
      </c>
      <c r="N187" s="69">
        <v>0</v>
      </c>
      <c r="O187" s="69">
        <v>0</v>
      </c>
      <c r="P187" s="69">
        <v>104</v>
      </c>
      <c r="Q187" s="80">
        <v>0</v>
      </c>
      <c r="R187" s="80">
        <v>3649071</v>
      </c>
      <c r="S187" s="80">
        <v>50000</v>
      </c>
      <c r="T187" s="80">
        <v>3599071</v>
      </c>
      <c r="U187" s="80">
        <v>3673424</v>
      </c>
      <c r="V187" s="80">
        <v>3464348</v>
      </c>
      <c r="W187" s="80">
        <v>0</v>
      </c>
      <c r="X187" s="80">
        <v>0</v>
      </c>
      <c r="Y187" s="80">
        <v>0</v>
      </c>
      <c r="Z187" s="80">
        <v>3464348</v>
      </c>
      <c r="AA187" s="80">
        <v>3464348</v>
      </c>
      <c r="AB187" s="80">
        <v>0</v>
      </c>
      <c r="AC187" s="69">
        <v>24353</v>
      </c>
      <c r="AD187" s="69">
        <v>27</v>
      </c>
      <c r="AE187" s="69">
        <v>0</v>
      </c>
      <c r="AF187" s="80">
        <v>0</v>
      </c>
      <c r="AG187" s="80">
        <v>7721</v>
      </c>
      <c r="AH187" s="69">
        <v>0</v>
      </c>
      <c r="AI187" s="69">
        <v>0</v>
      </c>
      <c r="AJ187" s="80">
        <v>0</v>
      </c>
      <c r="AK187" s="80">
        <v>0</v>
      </c>
      <c r="AL187" s="69">
        <v>0</v>
      </c>
      <c r="AM187" s="69">
        <v>0</v>
      </c>
      <c r="AN187" s="80">
        <v>0</v>
      </c>
      <c r="AO187" s="80">
        <v>0</v>
      </c>
      <c r="AP187" s="69">
        <v>0</v>
      </c>
      <c r="AQ187" s="69">
        <v>0</v>
      </c>
      <c r="AR187" s="80">
        <v>0</v>
      </c>
      <c r="AS187" s="80">
        <v>0</v>
      </c>
      <c r="AT187" s="69">
        <v>0</v>
      </c>
      <c r="AU187" s="69">
        <v>0</v>
      </c>
      <c r="AV187" s="80">
        <v>0</v>
      </c>
      <c r="AW187" s="80">
        <v>0</v>
      </c>
      <c r="AX187" s="69">
        <v>0</v>
      </c>
      <c r="AY187" s="69">
        <v>45</v>
      </c>
      <c r="AZ187" s="80">
        <v>0</v>
      </c>
      <c r="BA187" s="80">
        <v>11812</v>
      </c>
      <c r="BB187" s="69">
        <v>0</v>
      </c>
      <c r="BC187" s="69">
        <v>0</v>
      </c>
      <c r="BD187" s="80">
        <v>0</v>
      </c>
      <c r="BE187" s="80">
        <v>24353</v>
      </c>
      <c r="BF187" s="69">
        <v>0</v>
      </c>
      <c r="BG187" s="69">
        <v>0</v>
      </c>
      <c r="BH187" s="80">
        <v>0</v>
      </c>
      <c r="BI187" s="80">
        <v>0</v>
      </c>
      <c r="BJ187" s="69">
        <v>0</v>
      </c>
      <c r="BK187" s="69">
        <v>0</v>
      </c>
      <c r="BL187" s="80">
        <v>0</v>
      </c>
      <c r="BM187" s="80">
        <v>0</v>
      </c>
      <c r="BN187" s="69">
        <v>0</v>
      </c>
      <c r="BO187" s="69">
        <v>0</v>
      </c>
      <c r="BP187" s="80">
        <v>0</v>
      </c>
      <c r="BQ187" s="80">
        <v>0</v>
      </c>
      <c r="BR187" s="69">
        <v>0</v>
      </c>
      <c r="BS187" s="69">
        <v>0</v>
      </c>
      <c r="BT187" s="80">
        <v>0</v>
      </c>
      <c r="BU187" s="80">
        <v>0</v>
      </c>
      <c r="BV187" s="69">
        <v>0</v>
      </c>
      <c r="BW187" s="69">
        <v>0</v>
      </c>
      <c r="BX187" s="80">
        <v>0</v>
      </c>
      <c r="BY187" s="80">
        <v>0</v>
      </c>
      <c r="BZ187" s="69">
        <v>0</v>
      </c>
      <c r="CA187" s="69">
        <v>45</v>
      </c>
      <c r="CB187" s="80">
        <v>0</v>
      </c>
      <c r="CC187" s="80">
        <v>43886</v>
      </c>
      <c r="CD187" s="69">
        <v>0</v>
      </c>
      <c r="CE187" s="69" t="s">
        <v>715</v>
      </c>
      <c r="CF187" s="69" t="s">
        <v>716</v>
      </c>
      <c r="CG187" s="69" t="s">
        <v>514</v>
      </c>
      <c r="CH187" s="69" t="s">
        <v>514</v>
      </c>
      <c r="CI187" s="69" t="s">
        <v>514</v>
      </c>
      <c r="CJ187" s="68" t="s">
        <v>514</v>
      </c>
      <c r="CK187" s="68">
        <v>45867</v>
      </c>
      <c r="CL187" s="185" t="s">
        <v>723</v>
      </c>
      <c r="CM187" s="67" t="s">
        <v>724</v>
      </c>
      <c r="CN187" s="67" t="s">
        <v>168</v>
      </c>
      <c r="CO187" s="68">
        <v>45797</v>
      </c>
      <c r="CP187" s="185" t="s">
        <v>721</v>
      </c>
      <c r="CQ187" s="67" t="s">
        <v>730</v>
      </c>
      <c r="CR187" s="67" t="s">
        <v>781</v>
      </c>
      <c r="CS187" s="69">
        <v>4370418.34</v>
      </c>
      <c r="CT187" s="69"/>
      <c r="CU187" s="69"/>
      <c r="CV187" s="69">
        <v>0</v>
      </c>
      <c r="CW187" s="69">
        <v>32</v>
      </c>
      <c r="CX187" s="69">
        <v>0</v>
      </c>
      <c r="CY187" s="69">
        <v>0</v>
      </c>
      <c r="CZ187" s="69">
        <v>0</v>
      </c>
      <c r="DA187" s="69">
        <v>0</v>
      </c>
      <c r="DG187" t="str">
        <f t="shared" si="9"/>
        <v>DO</v>
      </c>
    </row>
    <row r="188" spans="1:111">
      <c r="A188" t="str">
        <f t="shared" si="10"/>
        <v>08DO</v>
      </c>
      <c r="B188" s="67" t="s">
        <v>7</v>
      </c>
      <c r="C188" s="67" t="s">
        <v>482</v>
      </c>
      <c r="D188" s="67" t="s">
        <v>483</v>
      </c>
      <c r="E188" s="68">
        <v>45426</v>
      </c>
      <c r="F188" s="185" t="s">
        <v>721</v>
      </c>
      <c r="G188" s="67" t="s">
        <v>725</v>
      </c>
      <c r="H188" s="69">
        <v>1</v>
      </c>
      <c r="I188" s="69">
        <v>0</v>
      </c>
      <c r="J188" s="69">
        <v>497</v>
      </c>
      <c r="K188" s="69">
        <v>543</v>
      </c>
      <c r="L188" s="69">
        <v>254</v>
      </c>
      <c r="M188" s="69">
        <v>289</v>
      </c>
      <c r="N188" s="69">
        <v>0</v>
      </c>
      <c r="O188" s="69">
        <v>0</v>
      </c>
      <c r="P188" s="69">
        <v>46</v>
      </c>
      <c r="Q188" s="80">
        <v>0</v>
      </c>
      <c r="R188" s="80">
        <v>4734726</v>
      </c>
      <c r="S188" s="80">
        <v>79759</v>
      </c>
      <c r="T188" s="80">
        <v>4654966</v>
      </c>
      <c r="U188" s="80">
        <v>4734726</v>
      </c>
      <c r="V188" s="80">
        <v>4628034</v>
      </c>
      <c r="W188" s="80">
        <v>0</v>
      </c>
      <c r="X188" s="80">
        <v>0</v>
      </c>
      <c r="Y188" s="80">
        <v>0</v>
      </c>
      <c r="Z188" s="80">
        <v>4628034</v>
      </c>
      <c r="AA188" s="80">
        <v>4628034</v>
      </c>
      <c r="AB188" s="80">
        <v>0</v>
      </c>
      <c r="AC188" s="69">
        <v>0</v>
      </c>
      <c r="AD188" s="69">
        <v>13</v>
      </c>
      <c r="AE188" s="69">
        <v>0</v>
      </c>
      <c r="AF188" s="80">
        <v>0</v>
      </c>
      <c r="AG188" s="80">
        <v>14990</v>
      </c>
      <c r="AH188" s="69">
        <v>0</v>
      </c>
      <c r="AI188" s="69">
        <v>0</v>
      </c>
      <c r="AJ188" s="80">
        <v>0</v>
      </c>
      <c r="AK188" s="80">
        <v>0</v>
      </c>
      <c r="AL188" s="69">
        <v>0</v>
      </c>
      <c r="AM188" s="69">
        <v>0</v>
      </c>
      <c r="AN188" s="80">
        <v>0</v>
      </c>
      <c r="AO188" s="80">
        <v>0</v>
      </c>
      <c r="AP188" s="69">
        <v>0</v>
      </c>
      <c r="AQ188" s="69">
        <v>0</v>
      </c>
      <c r="AR188" s="80">
        <v>0</v>
      </c>
      <c r="AS188" s="80">
        <v>0</v>
      </c>
      <c r="AT188" s="69">
        <v>0</v>
      </c>
      <c r="AU188" s="69">
        <v>0</v>
      </c>
      <c r="AV188" s="80">
        <v>0</v>
      </c>
      <c r="AW188" s="80">
        <v>0</v>
      </c>
      <c r="AX188" s="69">
        <v>0</v>
      </c>
      <c r="AY188" s="69">
        <v>0</v>
      </c>
      <c r="AZ188" s="80">
        <v>0</v>
      </c>
      <c r="BA188" s="80">
        <v>0</v>
      </c>
      <c r="BB188" s="69">
        <v>0</v>
      </c>
      <c r="BC188" s="69">
        <v>0</v>
      </c>
      <c r="BD188" s="80">
        <v>0</v>
      </c>
      <c r="BE188" s="80">
        <v>571</v>
      </c>
      <c r="BF188" s="69">
        <v>0</v>
      </c>
      <c r="BG188" s="69">
        <v>0</v>
      </c>
      <c r="BH188" s="80">
        <v>0</v>
      </c>
      <c r="BI188" s="80">
        <v>0</v>
      </c>
      <c r="BJ188" s="69">
        <v>0</v>
      </c>
      <c r="BK188" s="69">
        <v>0</v>
      </c>
      <c r="BL188" s="80">
        <v>0</v>
      </c>
      <c r="BM188" s="80">
        <v>0</v>
      </c>
      <c r="BN188" s="69">
        <v>0</v>
      </c>
      <c r="BO188" s="69">
        <v>0</v>
      </c>
      <c r="BP188" s="80">
        <v>0</v>
      </c>
      <c r="BQ188" s="80">
        <v>0</v>
      </c>
      <c r="BR188" s="69">
        <v>0</v>
      </c>
      <c r="BS188" s="69">
        <v>0</v>
      </c>
      <c r="BT188" s="80">
        <v>0</v>
      </c>
      <c r="BU188" s="80">
        <v>0</v>
      </c>
      <c r="BV188" s="69">
        <v>0</v>
      </c>
      <c r="BW188" s="69">
        <v>0</v>
      </c>
      <c r="BX188" s="80">
        <v>0</v>
      </c>
      <c r="BY188" s="80">
        <v>0</v>
      </c>
      <c r="BZ188" s="69">
        <v>0</v>
      </c>
      <c r="CA188" s="69">
        <v>0</v>
      </c>
      <c r="CB188" s="80">
        <v>0</v>
      </c>
      <c r="CC188" s="80">
        <v>15560</v>
      </c>
      <c r="CD188" s="69">
        <v>0</v>
      </c>
      <c r="CE188" s="69" t="s">
        <v>585</v>
      </c>
      <c r="CF188" s="69" t="s">
        <v>586</v>
      </c>
      <c r="CG188" s="69" t="s">
        <v>514</v>
      </c>
      <c r="CH188" s="69" t="s">
        <v>514</v>
      </c>
      <c r="CI188" s="69" t="s">
        <v>514</v>
      </c>
      <c r="CJ188" s="68" t="s">
        <v>514</v>
      </c>
      <c r="CK188" s="68">
        <v>45877</v>
      </c>
      <c r="CL188" s="185" t="s">
        <v>723</v>
      </c>
      <c r="CM188" s="67" t="s">
        <v>724</v>
      </c>
      <c r="CN188" s="67" t="s">
        <v>168</v>
      </c>
      <c r="CO188" s="68">
        <v>45833</v>
      </c>
      <c r="CP188" s="185" t="s">
        <v>721</v>
      </c>
      <c r="CQ188" s="67" t="s">
        <v>730</v>
      </c>
      <c r="CR188" s="67" t="s">
        <v>781</v>
      </c>
      <c r="CS188" s="69">
        <v>8236620.2800000003</v>
      </c>
      <c r="CT188" s="69"/>
      <c r="CU188" s="69"/>
      <c r="CV188" s="69">
        <v>0</v>
      </c>
      <c r="CW188" s="69">
        <v>33</v>
      </c>
      <c r="CX188" s="69">
        <v>0</v>
      </c>
      <c r="CY188" s="69">
        <v>0</v>
      </c>
      <c r="CZ188" s="69">
        <v>0</v>
      </c>
      <c r="DA188" s="69">
        <v>0</v>
      </c>
      <c r="DG188" t="str">
        <f t="shared" si="9"/>
        <v>DO</v>
      </c>
    </row>
    <row r="189" spans="1:111">
      <c r="A189" t="str">
        <f t="shared" si="10"/>
        <v>08DO</v>
      </c>
      <c r="B189" s="67" t="s">
        <v>7</v>
      </c>
      <c r="C189" s="67" t="s">
        <v>429</v>
      </c>
      <c r="D189" s="67" t="s">
        <v>430</v>
      </c>
      <c r="E189" s="68">
        <v>45160</v>
      </c>
      <c r="F189" s="185" t="s">
        <v>723</v>
      </c>
      <c r="G189" s="67" t="s">
        <v>725</v>
      </c>
      <c r="H189" s="69">
        <v>1</v>
      </c>
      <c r="I189" s="69">
        <v>2</v>
      </c>
      <c r="J189" s="69">
        <v>240</v>
      </c>
      <c r="K189" s="69">
        <v>275</v>
      </c>
      <c r="L189" s="69">
        <v>242</v>
      </c>
      <c r="M189" s="69">
        <v>33</v>
      </c>
      <c r="N189" s="69">
        <v>0</v>
      </c>
      <c r="O189" s="69">
        <v>0</v>
      </c>
      <c r="P189" s="69">
        <v>47</v>
      </c>
      <c r="Q189" s="80">
        <v>-12</v>
      </c>
      <c r="R189" s="80">
        <v>1804313</v>
      </c>
      <c r="S189" s="80">
        <v>50000</v>
      </c>
      <c r="T189" s="80">
        <v>1754313</v>
      </c>
      <c r="U189" s="80">
        <v>1864511</v>
      </c>
      <c r="V189" s="80">
        <v>1827419</v>
      </c>
      <c r="W189" s="80">
        <v>0</v>
      </c>
      <c r="X189" s="80">
        <v>37398</v>
      </c>
      <c r="Y189" s="80">
        <v>37398</v>
      </c>
      <c r="Z189" s="80">
        <v>1864817</v>
      </c>
      <c r="AA189" s="80">
        <v>1827419</v>
      </c>
      <c r="AB189" s="80">
        <v>-37398</v>
      </c>
      <c r="AC189" s="69">
        <v>60198</v>
      </c>
      <c r="AD189" s="69">
        <v>24</v>
      </c>
      <c r="AE189" s="69">
        <v>0</v>
      </c>
      <c r="AF189" s="80">
        <v>0</v>
      </c>
      <c r="AG189" s="80">
        <v>0</v>
      </c>
      <c r="AH189" s="69">
        <v>0</v>
      </c>
      <c r="AI189" s="69">
        <v>0</v>
      </c>
      <c r="AJ189" s="80">
        <v>0</v>
      </c>
      <c r="AK189" s="80">
        <v>101875</v>
      </c>
      <c r="AL189" s="69">
        <v>0</v>
      </c>
      <c r="AM189" s="69">
        <v>0</v>
      </c>
      <c r="AN189" s="80">
        <v>0</v>
      </c>
      <c r="AO189" s="80">
        <v>0</v>
      </c>
      <c r="AP189" s="69">
        <v>0</v>
      </c>
      <c r="AQ189" s="69">
        <v>0</v>
      </c>
      <c r="AR189" s="80">
        <v>0</v>
      </c>
      <c r="AS189" s="80">
        <v>0</v>
      </c>
      <c r="AT189" s="69">
        <v>0</v>
      </c>
      <c r="AU189" s="69">
        <v>0</v>
      </c>
      <c r="AV189" s="80">
        <v>0</v>
      </c>
      <c r="AW189" s="80">
        <v>0</v>
      </c>
      <c r="AX189" s="69">
        <v>0</v>
      </c>
      <c r="AY189" s="69">
        <v>0</v>
      </c>
      <c r="AZ189" s="80">
        <v>0</v>
      </c>
      <c r="BA189" s="80">
        <v>0</v>
      </c>
      <c r="BB189" s="69">
        <v>0</v>
      </c>
      <c r="BC189" s="69">
        <v>0</v>
      </c>
      <c r="BD189" s="80">
        <v>0</v>
      </c>
      <c r="BE189" s="80">
        <v>0</v>
      </c>
      <c r="BF189" s="69">
        <v>0</v>
      </c>
      <c r="BG189" s="69">
        <v>0</v>
      </c>
      <c r="BH189" s="80">
        <v>0</v>
      </c>
      <c r="BI189" s="80">
        <v>0</v>
      </c>
      <c r="BJ189" s="69">
        <v>0</v>
      </c>
      <c r="BK189" s="69">
        <v>0</v>
      </c>
      <c r="BL189" s="80">
        <v>0</v>
      </c>
      <c r="BM189" s="80">
        <v>0</v>
      </c>
      <c r="BN189" s="69">
        <v>0</v>
      </c>
      <c r="BO189" s="69">
        <v>0</v>
      </c>
      <c r="BP189" s="80">
        <v>0</v>
      </c>
      <c r="BQ189" s="80">
        <v>0</v>
      </c>
      <c r="BR189" s="69">
        <v>0</v>
      </c>
      <c r="BS189" s="69">
        <v>0</v>
      </c>
      <c r="BT189" s="80">
        <v>0</v>
      </c>
      <c r="BU189" s="80">
        <v>0</v>
      </c>
      <c r="BV189" s="69">
        <v>0</v>
      </c>
      <c r="BW189" s="69">
        <v>0</v>
      </c>
      <c r="BX189" s="80">
        <v>0</v>
      </c>
      <c r="BY189" s="80">
        <v>0</v>
      </c>
      <c r="BZ189" s="69">
        <v>0</v>
      </c>
      <c r="CA189" s="69">
        <v>0</v>
      </c>
      <c r="CB189" s="80">
        <v>0</v>
      </c>
      <c r="CC189" s="80">
        <v>101875</v>
      </c>
      <c r="CD189" s="69">
        <v>0</v>
      </c>
      <c r="CE189" s="69" t="s">
        <v>717</v>
      </c>
      <c r="CF189" s="69" t="s">
        <v>718</v>
      </c>
      <c r="CG189" s="69" t="s">
        <v>514</v>
      </c>
      <c r="CH189" s="69" t="s">
        <v>514</v>
      </c>
      <c r="CI189" s="69" t="s">
        <v>514</v>
      </c>
      <c r="CJ189" s="68" t="s">
        <v>514</v>
      </c>
      <c r="CK189" s="68">
        <v>45839</v>
      </c>
      <c r="CL189" s="185" t="s">
        <v>723</v>
      </c>
      <c r="CM189" s="67" t="s">
        <v>724</v>
      </c>
      <c r="CN189" s="67" t="s">
        <v>168</v>
      </c>
      <c r="CO189" s="68">
        <v>45740</v>
      </c>
      <c r="CP189" s="185" t="s">
        <v>729</v>
      </c>
      <c r="CQ189" s="67" t="s">
        <v>730</v>
      </c>
      <c r="CR189" s="67" t="s">
        <v>781</v>
      </c>
      <c r="CS189" s="69">
        <v>1786238.37</v>
      </c>
      <c r="CT189" s="69" t="s">
        <v>719</v>
      </c>
      <c r="CU189" s="69" t="s">
        <v>720</v>
      </c>
      <c r="CV189" s="69">
        <v>0</v>
      </c>
      <c r="CW189" s="69">
        <v>23</v>
      </c>
      <c r="CX189" s="69">
        <v>0</v>
      </c>
      <c r="CY189" s="69">
        <v>0</v>
      </c>
      <c r="CZ189" s="69">
        <v>0</v>
      </c>
      <c r="DA189" s="69">
        <v>0</v>
      </c>
      <c r="DG189" t="str">
        <f t="shared" si="9"/>
        <v>DO</v>
      </c>
    </row>
    <row r="190" spans="1:111">
      <c r="A190" t="str">
        <f t="shared" si="10"/>
        <v>08DO</v>
      </c>
      <c r="B190" s="67" t="s">
        <v>7</v>
      </c>
      <c r="C190" s="67" t="s">
        <v>431</v>
      </c>
      <c r="D190" s="67" t="s">
        <v>432</v>
      </c>
      <c r="E190" s="68">
        <v>45335</v>
      </c>
      <c r="F190" s="185" t="s">
        <v>729</v>
      </c>
      <c r="G190" s="67" t="s">
        <v>725</v>
      </c>
      <c r="H190" s="69">
        <v>1</v>
      </c>
      <c r="I190" s="69">
        <v>1</v>
      </c>
      <c r="J190" s="69">
        <v>181</v>
      </c>
      <c r="K190" s="69">
        <v>339</v>
      </c>
      <c r="L190" s="69">
        <v>326</v>
      </c>
      <c r="M190" s="69">
        <v>13</v>
      </c>
      <c r="N190" s="69">
        <v>0</v>
      </c>
      <c r="O190" s="69">
        <v>0</v>
      </c>
      <c r="P190" s="69">
        <v>133</v>
      </c>
      <c r="Q190" s="80">
        <v>25</v>
      </c>
      <c r="R190" s="80">
        <v>2794276</v>
      </c>
      <c r="S190" s="80">
        <v>60345</v>
      </c>
      <c r="T190" s="80">
        <v>2733930</v>
      </c>
      <c r="U190" s="80">
        <v>2537251</v>
      </c>
      <c r="V190" s="80">
        <v>2444066</v>
      </c>
      <c r="W190" s="80">
        <v>0</v>
      </c>
      <c r="X190" s="80">
        <v>0</v>
      </c>
      <c r="Y190" s="80">
        <v>0</v>
      </c>
      <c r="Z190" s="80">
        <v>2444066</v>
      </c>
      <c r="AA190" s="80">
        <v>2444066</v>
      </c>
      <c r="AB190" s="80">
        <v>0</v>
      </c>
      <c r="AC190" s="69">
        <v>-257025</v>
      </c>
      <c r="AD190" s="69">
        <v>84</v>
      </c>
      <c r="AE190" s="69">
        <v>0</v>
      </c>
      <c r="AF190" s="80">
        <v>25</v>
      </c>
      <c r="AG190" s="80">
        <v>59995</v>
      </c>
      <c r="AH190" s="69">
        <v>0</v>
      </c>
      <c r="AI190" s="69">
        <v>0</v>
      </c>
      <c r="AJ190" s="80">
        <v>0</v>
      </c>
      <c r="AK190" s="80">
        <v>0</v>
      </c>
      <c r="AL190" s="69">
        <v>0</v>
      </c>
      <c r="AM190" s="69">
        <v>0</v>
      </c>
      <c r="AN190" s="80">
        <v>0</v>
      </c>
      <c r="AO190" s="80">
        <v>0</v>
      </c>
      <c r="AP190" s="69">
        <v>0</v>
      </c>
      <c r="AQ190" s="69">
        <v>0</v>
      </c>
      <c r="AR190" s="80">
        <v>0</v>
      </c>
      <c r="AS190" s="80">
        <v>0</v>
      </c>
      <c r="AT190" s="69">
        <v>0</v>
      </c>
      <c r="AU190" s="69">
        <v>0</v>
      </c>
      <c r="AV190" s="80">
        <v>0</v>
      </c>
      <c r="AW190" s="80">
        <v>0</v>
      </c>
      <c r="AX190" s="69">
        <v>0</v>
      </c>
      <c r="AY190" s="69">
        <v>0</v>
      </c>
      <c r="AZ190" s="80">
        <v>0</v>
      </c>
      <c r="BA190" s="80">
        <v>0</v>
      </c>
      <c r="BB190" s="69">
        <v>0</v>
      </c>
      <c r="BC190" s="69">
        <v>0</v>
      </c>
      <c r="BD190" s="80">
        <v>0</v>
      </c>
      <c r="BE190" s="80">
        <v>0</v>
      </c>
      <c r="BF190" s="69">
        <v>0</v>
      </c>
      <c r="BG190" s="69">
        <v>0</v>
      </c>
      <c r="BH190" s="80">
        <v>0</v>
      </c>
      <c r="BI190" s="80">
        <v>0</v>
      </c>
      <c r="BJ190" s="69">
        <v>0</v>
      </c>
      <c r="BK190" s="69">
        <v>0</v>
      </c>
      <c r="BL190" s="80">
        <v>0</v>
      </c>
      <c r="BM190" s="80">
        <v>0</v>
      </c>
      <c r="BN190" s="69">
        <v>0</v>
      </c>
      <c r="BO190" s="69">
        <v>0</v>
      </c>
      <c r="BP190" s="80">
        <v>0</v>
      </c>
      <c r="BQ190" s="80">
        <v>0</v>
      </c>
      <c r="BR190" s="69">
        <v>0</v>
      </c>
      <c r="BS190" s="69">
        <v>0</v>
      </c>
      <c r="BT190" s="80">
        <v>0</v>
      </c>
      <c r="BU190" s="80">
        <v>0</v>
      </c>
      <c r="BV190" s="69">
        <v>0</v>
      </c>
      <c r="BW190" s="69">
        <v>0</v>
      </c>
      <c r="BX190" s="80">
        <v>0</v>
      </c>
      <c r="BY190" s="80">
        <v>0</v>
      </c>
      <c r="BZ190" s="69">
        <v>0</v>
      </c>
      <c r="CA190" s="69">
        <v>0</v>
      </c>
      <c r="CB190" s="80">
        <v>25</v>
      </c>
      <c r="CC190" s="80">
        <v>-197030</v>
      </c>
      <c r="CD190" s="69">
        <v>0</v>
      </c>
      <c r="CE190" s="69" t="s">
        <v>535</v>
      </c>
      <c r="CF190" s="69" t="s">
        <v>536</v>
      </c>
      <c r="CG190" s="69" t="s">
        <v>514</v>
      </c>
      <c r="CH190" s="69" t="s">
        <v>514</v>
      </c>
      <c r="CI190" s="69" t="s">
        <v>514</v>
      </c>
      <c r="CJ190" s="68" t="s">
        <v>514</v>
      </c>
      <c r="CK190" s="68">
        <v>45943</v>
      </c>
      <c r="CL190" s="185" t="s">
        <v>727</v>
      </c>
      <c r="CM190" s="67" t="s">
        <v>724</v>
      </c>
      <c r="CN190" s="67" t="s">
        <v>168</v>
      </c>
      <c r="CO190" s="68">
        <v>45917</v>
      </c>
      <c r="CP190" s="185" t="s">
        <v>723</v>
      </c>
      <c r="CQ190" s="67" t="s">
        <v>724</v>
      </c>
      <c r="CR190" s="67" t="s">
        <v>781</v>
      </c>
      <c r="CS190" s="69">
        <v>6003501.5499999998</v>
      </c>
      <c r="CT190" s="69"/>
      <c r="CU190" s="69"/>
      <c r="CV190" s="69">
        <v>25</v>
      </c>
      <c r="CW190" s="69">
        <v>49</v>
      </c>
      <c r="CX190" s="69">
        <v>0</v>
      </c>
      <c r="CY190" s="69">
        <v>0</v>
      </c>
      <c r="CZ190" s="69">
        <v>-257025</v>
      </c>
      <c r="DA190" s="69">
        <v>0</v>
      </c>
      <c r="DG190" t="str">
        <f t="shared" si="9"/>
        <v>DO</v>
      </c>
    </row>
    <row r="191" spans="1:111">
      <c r="A191" t="str">
        <f t="shared" si="10"/>
        <v>08DO</v>
      </c>
      <c r="B191" s="67" t="s">
        <v>7</v>
      </c>
      <c r="C191" s="67" t="s">
        <v>433</v>
      </c>
      <c r="D191" s="67" t="s">
        <v>434</v>
      </c>
      <c r="E191" s="68">
        <v>45363</v>
      </c>
      <c r="F191" s="185" t="s">
        <v>729</v>
      </c>
      <c r="G191" s="67" t="s">
        <v>725</v>
      </c>
      <c r="H191" s="69">
        <v>2</v>
      </c>
      <c r="I191" s="69">
        <v>5</v>
      </c>
      <c r="J191" s="69">
        <v>280</v>
      </c>
      <c r="K191" s="69">
        <v>321</v>
      </c>
      <c r="L191" s="69">
        <v>315</v>
      </c>
      <c r="M191" s="69">
        <v>6</v>
      </c>
      <c r="N191" s="69">
        <v>0</v>
      </c>
      <c r="O191" s="69">
        <v>0</v>
      </c>
      <c r="P191" s="69">
        <v>41</v>
      </c>
      <c r="Q191" s="80">
        <v>0</v>
      </c>
      <c r="R191" s="80">
        <v>13684469</v>
      </c>
      <c r="S191" s="80">
        <v>150000</v>
      </c>
      <c r="T191" s="80">
        <v>13534469</v>
      </c>
      <c r="U191" s="80">
        <v>13793245</v>
      </c>
      <c r="V191" s="80">
        <v>13317036</v>
      </c>
      <c r="W191" s="80">
        <v>0</v>
      </c>
      <c r="X191" s="80">
        <v>0</v>
      </c>
      <c r="Y191" s="80">
        <v>0</v>
      </c>
      <c r="Z191" s="80">
        <v>13317036</v>
      </c>
      <c r="AA191" s="80">
        <v>13288255</v>
      </c>
      <c r="AB191" s="80">
        <v>-24020</v>
      </c>
      <c r="AC191" s="69">
        <v>108776</v>
      </c>
      <c r="AD191" s="69">
        <v>20</v>
      </c>
      <c r="AE191" s="69">
        <v>0</v>
      </c>
      <c r="AF191" s="80">
        <v>0</v>
      </c>
      <c r="AG191" s="80">
        <v>15607</v>
      </c>
      <c r="AH191" s="69">
        <v>0</v>
      </c>
      <c r="AI191" s="69">
        <v>0</v>
      </c>
      <c r="AJ191" s="80">
        <v>0</v>
      </c>
      <c r="AK191" s="80">
        <v>43669</v>
      </c>
      <c r="AL191" s="69">
        <v>0</v>
      </c>
      <c r="AM191" s="69">
        <v>0</v>
      </c>
      <c r="AN191" s="80">
        <v>0</v>
      </c>
      <c r="AO191" s="80">
        <v>0</v>
      </c>
      <c r="AP191" s="69">
        <v>0</v>
      </c>
      <c r="AQ191" s="69">
        <v>0</v>
      </c>
      <c r="AR191" s="80">
        <v>0</v>
      </c>
      <c r="AS191" s="80">
        <v>0</v>
      </c>
      <c r="AT191" s="69">
        <v>0</v>
      </c>
      <c r="AU191" s="69">
        <v>0</v>
      </c>
      <c r="AV191" s="80">
        <v>0</v>
      </c>
      <c r="AW191" s="80">
        <v>0</v>
      </c>
      <c r="AX191" s="69">
        <v>0</v>
      </c>
      <c r="AY191" s="69">
        <v>0</v>
      </c>
      <c r="AZ191" s="80">
        <v>0</v>
      </c>
      <c r="BA191" s="80">
        <v>36331</v>
      </c>
      <c r="BB191" s="69">
        <v>0</v>
      </c>
      <c r="BC191" s="69">
        <v>0</v>
      </c>
      <c r="BD191" s="80">
        <v>0</v>
      </c>
      <c r="BE191" s="80">
        <v>131202</v>
      </c>
      <c r="BF191" s="69">
        <v>0</v>
      </c>
      <c r="BG191" s="69">
        <v>0</v>
      </c>
      <c r="BH191" s="80">
        <v>0</v>
      </c>
      <c r="BI191" s="80">
        <v>0</v>
      </c>
      <c r="BJ191" s="69">
        <v>0</v>
      </c>
      <c r="BK191" s="69">
        <v>0</v>
      </c>
      <c r="BL191" s="80">
        <v>0</v>
      </c>
      <c r="BM191" s="80">
        <v>0</v>
      </c>
      <c r="BN191" s="69">
        <v>0</v>
      </c>
      <c r="BO191" s="69">
        <v>0</v>
      </c>
      <c r="BP191" s="80">
        <v>0</v>
      </c>
      <c r="BQ191" s="80">
        <v>0</v>
      </c>
      <c r="BR191" s="69">
        <v>0</v>
      </c>
      <c r="BS191" s="69">
        <v>0</v>
      </c>
      <c r="BT191" s="80">
        <v>0</v>
      </c>
      <c r="BU191" s="80">
        <v>0</v>
      </c>
      <c r="BV191" s="69">
        <v>0</v>
      </c>
      <c r="BW191" s="69">
        <v>0</v>
      </c>
      <c r="BX191" s="80">
        <v>0</v>
      </c>
      <c r="BY191" s="80">
        <v>0</v>
      </c>
      <c r="BZ191" s="69">
        <v>0</v>
      </c>
      <c r="CA191" s="69">
        <v>0</v>
      </c>
      <c r="CB191" s="80">
        <v>0</v>
      </c>
      <c r="CC191" s="80">
        <v>226808</v>
      </c>
      <c r="CD191" s="69">
        <v>0</v>
      </c>
      <c r="CE191" s="69" t="s">
        <v>624</v>
      </c>
      <c r="CF191" s="69" t="s">
        <v>625</v>
      </c>
      <c r="CG191" s="69" t="s">
        <v>514</v>
      </c>
      <c r="CH191" s="69" t="s">
        <v>514</v>
      </c>
      <c r="CI191" s="69" t="s">
        <v>514</v>
      </c>
      <c r="CJ191" s="68" t="s">
        <v>514</v>
      </c>
      <c r="CK191" s="68">
        <v>45946</v>
      </c>
      <c r="CL191" s="185" t="s">
        <v>727</v>
      </c>
      <c r="CM191" s="67" t="s">
        <v>724</v>
      </c>
      <c r="CN191" s="67" t="s">
        <v>168</v>
      </c>
      <c r="CO191" s="68">
        <v>45856</v>
      </c>
      <c r="CP191" s="185" t="s">
        <v>723</v>
      </c>
      <c r="CQ191" s="67" t="s">
        <v>724</v>
      </c>
      <c r="CR191" s="67" t="s">
        <v>781</v>
      </c>
      <c r="CS191" s="69">
        <v>19932483.010000002</v>
      </c>
      <c r="CT191" s="69"/>
      <c r="CU191" s="69"/>
      <c r="CV191" s="69">
        <v>0</v>
      </c>
      <c r="CW191" s="69">
        <v>21</v>
      </c>
      <c r="CX191" s="69">
        <v>0</v>
      </c>
      <c r="CY191" s="69">
        <v>0</v>
      </c>
      <c r="CZ191" s="69">
        <v>0</v>
      </c>
      <c r="DA191" s="69">
        <v>0</v>
      </c>
      <c r="DG191" t="str">
        <f t="shared" si="9"/>
        <v>DO</v>
      </c>
    </row>
    <row r="192" spans="1:111">
      <c r="A192" t="str">
        <f t="shared" si="10"/>
        <v>08DO</v>
      </c>
      <c r="B192" s="67" t="s">
        <v>7</v>
      </c>
      <c r="C192" s="67" t="s">
        <v>435</v>
      </c>
      <c r="D192" s="67" t="s">
        <v>436</v>
      </c>
      <c r="E192" s="68">
        <v>45454</v>
      </c>
      <c r="F192" s="185" t="s">
        <v>721</v>
      </c>
      <c r="G192" s="67" t="s">
        <v>725</v>
      </c>
      <c r="H192" s="69">
        <v>1</v>
      </c>
      <c r="I192" s="69">
        <v>4</v>
      </c>
      <c r="J192" s="69">
        <v>242</v>
      </c>
      <c r="K192" s="69">
        <v>308</v>
      </c>
      <c r="L192" s="69">
        <v>302</v>
      </c>
      <c r="M192" s="69">
        <v>6</v>
      </c>
      <c r="N192" s="69">
        <v>0</v>
      </c>
      <c r="O192" s="69">
        <v>0</v>
      </c>
      <c r="P192" s="69">
        <v>66</v>
      </c>
      <c r="Q192" s="80">
        <v>0</v>
      </c>
      <c r="R192" s="80">
        <v>4804962</v>
      </c>
      <c r="S192" s="80">
        <v>50000</v>
      </c>
      <c r="T192" s="80">
        <v>4754962</v>
      </c>
      <c r="U192" s="80">
        <v>4908714</v>
      </c>
      <c r="V192" s="80">
        <v>4813444</v>
      </c>
      <c r="W192" s="80">
        <v>0</v>
      </c>
      <c r="X192" s="80">
        <v>0</v>
      </c>
      <c r="Y192" s="80">
        <v>0</v>
      </c>
      <c r="Z192" s="80">
        <v>4813444</v>
      </c>
      <c r="AA192" s="80">
        <v>4807156</v>
      </c>
      <c r="AB192" s="80">
        <v>-521</v>
      </c>
      <c r="AC192" s="69">
        <v>103751</v>
      </c>
      <c r="AD192" s="69">
        <v>36</v>
      </c>
      <c r="AE192" s="69">
        <v>0</v>
      </c>
      <c r="AF192" s="80">
        <v>0</v>
      </c>
      <c r="AG192" s="80">
        <v>46708</v>
      </c>
      <c r="AH192" s="69">
        <v>0</v>
      </c>
      <c r="AI192" s="69">
        <v>0</v>
      </c>
      <c r="AJ192" s="80">
        <v>0</v>
      </c>
      <c r="AK192" s="80">
        <v>21070</v>
      </c>
      <c r="AL192" s="69">
        <v>0</v>
      </c>
      <c r="AM192" s="69">
        <v>0</v>
      </c>
      <c r="AN192" s="80">
        <v>0</v>
      </c>
      <c r="AO192" s="80">
        <v>0</v>
      </c>
      <c r="AP192" s="69">
        <v>0</v>
      </c>
      <c r="AQ192" s="69">
        <v>0</v>
      </c>
      <c r="AR192" s="80">
        <v>0</v>
      </c>
      <c r="AS192" s="80">
        <v>0</v>
      </c>
      <c r="AT192" s="69">
        <v>0</v>
      </c>
      <c r="AU192" s="69">
        <v>0</v>
      </c>
      <c r="AV192" s="80">
        <v>0</v>
      </c>
      <c r="AW192" s="80">
        <v>0</v>
      </c>
      <c r="AX192" s="69">
        <v>0</v>
      </c>
      <c r="AY192" s="69">
        <v>0</v>
      </c>
      <c r="AZ192" s="80">
        <v>0</v>
      </c>
      <c r="BA192" s="80">
        <v>791</v>
      </c>
      <c r="BB192" s="69">
        <v>0</v>
      </c>
      <c r="BC192" s="69">
        <v>0</v>
      </c>
      <c r="BD192" s="80">
        <v>0</v>
      </c>
      <c r="BE192" s="80">
        <v>55206</v>
      </c>
      <c r="BF192" s="69">
        <v>0</v>
      </c>
      <c r="BG192" s="69">
        <v>0</v>
      </c>
      <c r="BH192" s="80">
        <v>0</v>
      </c>
      <c r="BI192" s="80">
        <v>0</v>
      </c>
      <c r="BJ192" s="69">
        <v>0</v>
      </c>
      <c r="BK192" s="69">
        <v>0</v>
      </c>
      <c r="BL192" s="80">
        <v>0</v>
      </c>
      <c r="BM192" s="80">
        <v>0</v>
      </c>
      <c r="BN192" s="69">
        <v>0</v>
      </c>
      <c r="BO192" s="69">
        <v>0</v>
      </c>
      <c r="BP192" s="80">
        <v>0</v>
      </c>
      <c r="BQ192" s="80">
        <v>0</v>
      </c>
      <c r="BR192" s="69">
        <v>0</v>
      </c>
      <c r="BS192" s="69">
        <v>0</v>
      </c>
      <c r="BT192" s="80">
        <v>0</v>
      </c>
      <c r="BU192" s="80">
        <v>0</v>
      </c>
      <c r="BV192" s="69">
        <v>0</v>
      </c>
      <c r="BW192" s="69">
        <v>0</v>
      </c>
      <c r="BX192" s="80">
        <v>0</v>
      </c>
      <c r="BY192" s="80">
        <v>0</v>
      </c>
      <c r="BZ192" s="69">
        <v>0</v>
      </c>
      <c r="CA192" s="69">
        <v>0</v>
      </c>
      <c r="CB192" s="80">
        <v>0</v>
      </c>
      <c r="CC192" s="80">
        <v>123774</v>
      </c>
      <c r="CD192" s="69">
        <v>0</v>
      </c>
      <c r="CE192" s="69" t="s">
        <v>527</v>
      </c>
      <c r="CF192" s="69" t="s">
        <v>528</v>
      </c>
      <c r="CG192" s="69" t="s">
        <v>514</v>
      </c>
      <c r="CH192" s="69" t="s">
        <v>514</v>
      </c>
      <c r="CI192" s="69" t="s">
        <v>514</v>
      </c>
      <c r="CJ192" s="68" t="s">
        <v>514</v>
      </c>
      <c r="CK192" s="68">
        <v>45995</v>
      </c>
      <c r="CL192" s="185" t="s">
        <v>727</v>
      </c>
      <c r="CM192" s="67" t="s">
        <v>724</v>
      </c>
      <c r="CN192" s="67" t="s">
        <v>168</v>
      </c>
      <c r="CO192" s="68">
        <v>45859</v>
      </c>
      <c r="CP192" s="185" t="s">
        <v>723</v>
      </c>
      <c r="CQ192" s="67" t="s">
        <v>724</v>
      </c>
      <c r="CR192" s="67" t="s">
        <v>781</v>
      </c>
      <c r="CS192" s="69">
        <v>4334607.7</v>
      </c>
      <c r="CT192" s="69"/>
      <c r="CU192" s="69"/>
      <c r="CV192" s="69">
        <v>0</v>
      </c>
      <c r="CW192" s="69">
        <v>30</v>
      </c>
      <c r="CX192" s="69">
        <v>0</v>
      </c>
      <c r="CY192" s="69">
        <v>0</v>
      </c>
      <c r="CZ192" s="69">
        <v>0</v>
      </c>
      <c r="DA192" s="69">
        <v>0</v>
      </c>
      <c r="DG192" t="str">
        <f t="shared" si="9"/>
        <v>DO</v>
      </c>
    </row>
    <row r="193" spans="1:111">
      <c r="A193" t="str">
        <f t="shared" ref="A193:A194" si="11">CONCATENATE(B193,DG193)</f>
        <v>08DO</v>
      </c>
      <c r="B193" s="67" t="s">
        <v>7</v>
      </c>
      <c r="C193" s="67" t="s">
        <v>484</v>
      </c>
      <c r="D193" s="67" t="s">
        <v>485</v>
      </c>
      <c r="E193" s="68">
        <v>45391</v>
      </c>
      <c r="F193" s="185" t="s">
        <v>721</v>
      </c>
      <c r="G193" s="67" t="s">
        <v>725</v>
      </c>
      <c r="H193" s="69">
        <v>1</v>
      </c>
      <c r="I193" s="69">
        <v>0</v>
      </c>
      <c r="J193" s="69">
        <v>140</v>
      </c>
      <c r="K193" s="69">
        <v>176</v>
      </c>
      <c r="L193" s="69">
        <v>173</v>
      </c>
      <c r="M193" s="69">
        <v>3</v>
      </c>
      <c r="N193" s="69">
        <v>0</v>
      </c>
      <c r="O193" s="69">
        <v>0</v>
      </c>
      <c r="P193" s="69">
        <v>36</v>
      </c>
      <c r="Q193" s="80">
        <v>0</v>
      </c>
      <c r="R193" s="80">
        <v>1605678</v>
      </c>
      <c r="S193" s="80">
        <v>50000</v>
      </c>
      <c r="T193" s="80">
        <v>1555678</v>
      </c>
      <c r="U193" s="80">
        <v>1605678</v>
      </c>
      <c r="V193" s="80">
        <v>1663792</v>
      </c>
      <c r="W193" s="80">
        <v>0</v>
      </c>
      <c r="X193" s="80">
        <v>0</v>
      </c>
      <c r="Y193" s="80">
        <v>0</v>
      </c>
      <c r="Z193" s="80">
        <v>1663792</v>
      </c>
      <c r="AA193" s="80">
        <v>1663792</v>
      </c>
      <c r="AB193" s="80">
        <v>0</v>
      </c>
      <c r="AC193" s="69">
        <v>0</v>
      </c>
      <c r="AD193" s="69">
        <v>18</v>
      </c>
      <c r="AE193" s="69">
        <v>0</v>
      </c>
      <c r="AF193" s="80">
        <v>0</v>
      </c>
      <c r="AG193" s="80">
        <v>23069</v>
      </c>
      <c r="AH193" s="69">
        <v>0</v>
      </c>
      <c r="AI193" s="69">
        <v>0</v>
      </c>
      <c r="AJ193" s="80">
        <v>0</v>
      </c>
      <c r="AK193" s="80">
        <v>5543</v>
      </c>
      <c r="AL193" s="69">
        <v>0</v>
      </c>
      <c r="AM193" s="69">
        <v>0</v>
      </c>
      <c r="AN193" s="80">
        <v>0</v>
      </c>
      <c r="AO193" s="80">
        <v>0</v>
      </c>
      <c r="AP193" s="69">
        <v>0</v>
      </c>
      <c r="AQ193" s="69">
        <v>0</v>
      </c>
      <c r="AR193" s="80">
        <v>0</v>
      </c>
      <c r="AS193" s="80">
        <v>0</v>
      </c>
      <c r="AT193" s="69">
        <v>0</v>
      </c>
      <c r="AU193" s="69">
        <v>0</v>
      </c>
      <c r="AV193" s="80">
        <v>0</v>
      </c>
      <c r="AW193" s="80">
        <v>0</v>
      </c>
      <c r="AX193" s="69">
        <v>0</v>
      </c>
      <c r="AY193" s="69">
        <v>0</v>
      </c>
      <c r="AZ193" s="80">
        <v>0</v>
      </c>
      <c r="BA193" s="80">
        <v>21299</v>
      </c>
      <c r="BB193" s="69">
        <v>0</v>
      </c>
      <c r="BC193" s="69">
        <v>0</v>
      </c>
      <c r="BD193" s="80">
        <v>0</v>
      </c>
      <c r="BE193" s="80">
        <v>0</v>
      </c>
      <c r="BF193" s="69">
        <v>0</v>
      </c>
      <c r="BG193" s="69">
        <v>0</v>
      </c>
      <c r="BH193" s="80">
        <v>0</v>
      </c>
      <c r="BI193" s="80">
        <v>0</v>
      </c>
      <c r="BJ193" s="69">
        <v>0</v>
      </c>
      <c r="BK193" s="69">
        <v>0</v>
      </c>
      <c r="BL193" s="80">
        <v>0</v>
      </c>
      <c r="BM193" s="80">
        <v>0</v>
      </c>
      <c r="BN193" s="69">
        <v>0</v>
      </c>
      <c r="BO193" s="69">
        <v>0</v>
      </c>
      <c r="BP193" s="80">
        <v>0</v>
      </c>
      <c r="BQ193" s="80">
        <v>0</v>
      </c>
      <c r="BR193" s="69">
        <v>0</v>
      </c>
      <c r="BS193" s="69">
        <v>0</v>
      </c>
      <c r="BT193" s="80">
        <v>0</v>
      </c>
      <c r="BU193" s="80">
        <v>0</v>
      </c>
      <c r="BV193" s="69">
        <v>0</v>
      </c>
      <c r="BW193" s="69">
        <v>0</v>
      </c>
      <c r="BX193" s="80">
        <v>0</v>
      </c>
      <c r="BY193" s="80">
        <v>0</v>
      </c>
      <c r="BZ193" s="69">
        <v>0</v>
      </c>
      <c r="CA193" s="69">
        <v>0</v>
      </c>
      <c r="CB193" s="80">
        <v>0</v>
      </c>
      <c r="CC193" s="80">
        <v>49911</v>
      </c>
      <c r="CD193" s="69">
        <v>0</v>
      </c>
      <c r="CE193" s="69" t="s">
        <v>717</v>
      </c>
      <c r="CF193" s="69" t="s">
        <v>718</v>
      </c>
      <c r="CG193" s="69" t="s">
        <v>514</v>
      </c>
      <c r="CH193" s="69" t="s">
        <v>514</v>
      </c>
      <c r="CI193" s="69" t="s">
        <v>514</v>
      </c>
      <c r="CJ193" s="68" t="s">
        <v>514</v>
      </c>
      <c r="CK193" s="68">
        <v>45840</v>
      </c>
      <c r="CL193" s="185" t="s">
        <v>723</v>
      </c>
      <c r="CM193" s="67" t="s">
        <v>724</v>
      </c>
      <c r="CN193" s="67" t="s">
        <v>168</v>
      </c>
      <c r="CO193" s="68">
        <v>45772</v>
      </c>
      <c r="CP193" s="185" t="s">
        <v>721</v>
      </c>
      <c r="CQ193" s="67" t="s">
        <v>730</v>
      </c>
      <c r="CR193" s="67" t="s">
        <v>781</v>
      </c>
      <c r="CS193" s="69">
        <v>1739459.6</v>
      </c>
      <c r="CT193" s="69"/>
      <c r="CU193" s="69"/>
      <c r="CV193" s="69">
        <v>0</v>
      </c>
      <c r="CW193" s="69">
        <v>18</v>
      </c>
      <c r="CX193" s="69">
        <v>0</v>
      </c>
      <c r="CY193" s="69">
        <v>0</v>
      </c>
      <c r="CZ193" s="69">
        <v>0</v>
      </c>
      <c r="DA193" s="69">
        <v>0</v>
      </c>
      <c r="DG193" t="str">
        <f t="shared" ref="DG193:DG194" si="12">IF(LEFT(C193,1)="E","DO","CO")</f>
        <v>DO</v>
      </c>
    </row>
    <row r="194" spans="1:111">
      <c r="A194" t="str">
        <f t="shared" si="11"/>
        <v>08DO</v>
      </c>
      <c r="B194" s="67" t="s">
        <v>7</v>
      </c>
      <c r="C194" s="67" t="s">
        <v>486</v>
      </c>
      <c r="D194" s="67" t="s">
        <v>487</v>
      </c>
      <c r="E194" s="68">
        <v>45707</v>
      </c>
      <c r="F194" s="185" t="s">
        <v>729</v>
      </c>
      <c r="G194" s="67" t="s">
        <v>730</v>
      </c>
      <c r="H194" s="69">
        <v>1</v>
      </c>
      <c r="I194" s="69">
        <v>0</v>
      </c>
      <c r="J194" s="69">
        <v>200</v>
      </c>
      <c r="K194" s="69">
        <v>207</v>
      </c>
      <c r="L194" s="69">
        <v>108</v>
      </c>
      <c r="M194" s="69">
        <v>99</v>
      </c>
      <c r="N194" s="69">
        <v>0</v>
      </c>
      <c r="O194" s="69">
        <v>0</v>
      </c>
      <c r="P194" s="69">
        <v>7</v>
      </c>
      <c r="Q194" s="80">
        <v>0</v>
      </c>
      <c r="R194" s="80">
        <v>1699787</v>
      </c>
      <c r="S194" s="80">
        <v>50000</v>
      </c>
      <c r="T194" s="80">
        <v>1649787</v>
      </c>
      <c r="U194" s="80">
        <v>1699787</v>
      </c>
      <c r="V194" s="80">
        <v>1444210</v>
      </c>
      <c r="W194" s="80">
        <v>0</v>
      </c>
      <c r="X194" s="80">
        <v>0</v>
      </c>
      <c r="Y194" s="80">
        <v>0</v>
      </c>
      <c r="Z194" s="80">
        <v>1444210</v>
      </c>
      <c r="AA194" s="80">
        <v>1444159</v>
      </c>
      <c r="AB194" s="80">
        <v>-52</v>
      </c>
      <c r="AC194" s="69">
        <v>0</v>
      </c>
      <c r="AD194" s="69">
        <v>3</v>
      </c>
      <c r="AE194" s="69">
        <v>0</v>
      </c>
      <c r="AF194" s="80">
        <v>0</v>
      </c>
      <c r="AG194" s="80">
        <v>0</v>
      </c>
      <c r="AH194" s="69">
        <v>0</v>
      </c>
      <c r="AI194" s="69">
        <v>0</v>
      </c>
      <c r="AJ194" s="80">
        <v>0</v>
      </c>
      <c r="AK194" s="80">
        <v>2200</v>
      </c>
      <c r="AL194" s="69">
        <v>0</v>
      </c>
      <c r="AM194" s="69">
        <v>0</v>
      </c>
      <c r="AN194" s="80">
        <v>0</v>
      </c>
      <c r="AO194" s="80">
        <v>0</v>
      </c>
      <c r="AP194" s="69">
        <v>0</v>
      </c>
      <c r="AQ194" s="69">
        <v>0</v>
      </c>
      <c r="AR194" s="80">
        <v>0</v>
      </c>
      <c r="AS194" s="80">
        <v>0</v>
      </c>
      <c r="AT194" s="69">
        <v>0</v>
      </c>
      <c r="AU194" s="69">
        <v>0</v>
      </c>
      <c r="AV194" s="80">
        <v>0</v>
      </c>
      <c r="AW194" s="80">
        <v>0</v>
      </c>
      <c r="AX194" s="69">
        <v>0</v>
      </c>
      <c r="AY194" s="69">
        <v>0</v>
      </c>
      <c r="AZ194" s="80">
        <v>0</v>
      </c>
      <c r="BA194" s="80">
        <v>0</v>
      </c>
      <c r="BB194" s="69">
        <v>0</v>
      </c>
      <c r="BC194" s="69">
        <v>0</v>
      </c>
      <c r="BD194" s="80">
        <v>0</v>
      </c>
      <c r="BE194" s="80">
        <v>0</v>
      </c>
      <c r="BF194" s="69">
        <v>0</v>
      </c>
      <c r="BG194" s="69">
        <v>0</v>
      </c>
      <c r="BH194" s="80">
        <v>0</v>
      </c>
      <c r="BI194" s="80">
        <v>0</v>
      </c>
      <c r="BJ194" s="69">
        <v>0</v>
      </c>
      <c r="BK194" s="69">
        <v>0</v>
      </c>
      <c r="BL194" s="80">
        <v>0</v>
      </c>
      <c r="BM194" s="80">
        <v>0</v>
      </c>
      <c r="BN194" s="69">
        <v>0</v>
      </c>
      <c r="BO194" s="69">
        <v>0</v>
      </c>
      <c r="BP194" s="80">
        <v>0</v>
      </c>
      <c r="BQ194" s="80">
        <v>0</v>
      </c>
      <c r="BR194" s="69">
        <v>0</v>
      </c>
      <c r="BS194" s="69">
        <v>0</v>
      </c>
      <c r="BT194" s="80">
        <v>0</v>
      </c>
      <c r="BU194" s="80">
        <v>0</v>
      </c>
      <c r="BV194" s="69">
        <v>0</v>
      </c>
      <c r="BW194" s="69">
        <v>0</v>
      </c>
      <c r="BX194" s="80">
        <v>0</v>
      </c>
      <c r="BY194" s="80">
        <v>0</v>
      </c>
      <c r="BZ194" s="69">
        <v>0</v>
      </c>
      <c r="CA194" s="69">
        <v>0</v>
      </c>
      <c r="CB194" s="80">
        <v>0</v>
      </c>
      <c r="CC194" s="80">
        <v>2200</v>
      </c>
      <c r="CD194" s="69">
        <v>0</v>
      </c>
      <c r="CE194" s="69" t="s">
        <v>548</v>
      </c>
      <c r="CF194" s="69" t="s">
        <v>549</v>
      </c>
      <c r="CG194" s="69" t="s">
        <v>514</v>
      </c>
      <c r="CH194" s="69" t="s">
        <v>514</v>
      </c>
      <c r="CI194" s="69" t="s">
        <v>514</v>
      </c>
      <c r="CJ194" s="68" t="s">
        <v>514</v>
      </c>
      <c r="CK194" s="68">
        <v>45992</v>
      </c>
      <c r="CL194" s="185" t="s">
        <v>727</v>
      </c>
      <c r="CM194" s="67" t="s">
        <v>724</v>
      </c>
      <c r="CN194" s="67" t="s">
        <v>168</v>
      </c>
      <c r="CO194" s="68">
        <v>45959</v>
      </c>
      <c r="CP194" s="185" t="s">
        <v>727</v>
      </c>
      <c r="CQ194" s="67" t="s">
        <v>724</v>
      </c>
      <c r="CR194" s="67" t="s">
        <v>781</v>
      </c>
      <c r="CS194" s="69">
        <v>1780237.34</v>
      </c>
      <c r="CT194" s="69"/>
      <c r="CU194" s="69"/>
      <c r="CV194" s="69">
        <v>0</v>
      </c>
      <c r="CW194" s="69">
        <v>4</v>
      </c>
      <c r="CX194" s="69">
        <v>0</v>
      </c>
      <c r="CY194" s="69">
        <v>0</v>
      </c>
      <c r="CZ194" s="69">
        <v>0</v>
      </c>
      <c r="DA194" s="69">
        <v>0</v>
      </c>
      <c r="DG194" t="str">
        <f t="shared" si="12"/>
        <v>DO</v>
      </c>
    </row>
    <row r="195" spans="1:111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1:111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1:111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1:111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1:111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1:111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1:111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1:111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1:111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1:111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1:111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1:111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1:111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1:111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94">
    <sortCondition ref="A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1.5"/>
  <cols>
    <col min="1" max="1" width="3.69921875" bestFit="1" customWidth="1"/>
    <col min="4" max="4" width="12" style="1" bestFit="1" customWidth="1"/>
    <col min="5" max="5" width="12" bestFit="1" customWidth="1"/>
    <col min="6" max="6" width="9.8984375" bestFit="1" customWidth="1"/>
    <col min="7" max="7" width="9.09765625" style="1"/>
    <col min="19" max="19" width="12.3984375" bestFit="1" customWidth="1"/>
    <col min="21" max="23" width="12.3984375" bestFit="1" customWidth="1"/>
    <col min="27" max="28" width="12.3984375" bestFit="1" customWidth="1"/>
    <col min="29" max="29" width="11" bestFit="1" customWidth="1"/>
    <col min="30" max="30" width="11.3984375" bestFit="1" customWidth="1"/>
    <col min="84" max="84" width="12" bestFit="1" customWidth="1"/>
    <col min="85" max="85" width="41.296875" bestFit="1" customWidth="1"/>
    <col min="90" max="90" width="9.8984375" bestFit="1" customWidth="1"/>
    <col min="91" max="92" width="9.09765625" style="1"/>
    <col min="94" max="94" width="9.8984375" bestFit="1" customWidth="1"/>
    <col min="95" max="96" width="9.09765625" style="1"/>
    <col min="98" max="98" width="15" bestFit="1" customWidth="1"/>
    <col min="111" max="111" width="3.69921875" bestFit="1" customWidth="1"/>
    <col min="112" max="112" width="2.09765625" bestFit="1" customWidth="1"/>
    <col min="113" max="113" width="5.19921875" bestFit="1" customWidth="1"/>
    <col min="114" max="115" width="2.09765625" bestFit="1" customWidth="1"/>
  </cols>
  <sheetData>
    <row r="1" spans="1:115">
      <c r="A1" t="str">
        <f t="shared" ref="A1:A19" si="0">CONCATENATE(B1,DG1)</f>
        <v>CO</v>
      </c>
      <c r="B1" s="67"/>
      <c r="C1" s="67"/>
      <c r="D1" s="67"/>
      <c r="E1" s="69"/>
      <c r="F1" s="185"/>
      <c r="G1" s="67"/>
      <c r="H1" s="69"/>
      <c r="I1" s="69"/>
      <c r="J1" s="69"/>
      <c r="K1" s="69"/>
      <c r="L1" s="69"/>
      <c r="M1" s="69"/>
      <c r="N1" s="69"/>
      <c r="O1" s="69"/>
      <c r="P1" s="69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69"/>
      <c r="AD1" s="69"/>
      <c r="AE1" s="69"/>
      <c r="AF1" s="80"/>
      <c r="AG1" s="80"/>
      <c r="AH1" s="69"/>
      <c r="AI1" s="69"/>
      <c r="AJ1" s="80"/>
      <c r="AK1" s="80"/>
      <c r="AL1" s="69"/>
      <c r="AM1" s="69"/>
      <c r="AN1" s="80"/>
      <c r="AO1" s="80"/>
      <c r="AP1" s="69"/>
      <c r="AQ1" s="69"/>
      <c r="AR1" s="80"/>
      <c r="AS1" s="80"/>
      <c r="AT1" s="69"/>
      <c r="AU1" s="69"/>
      <c r="AV1" s="80"/>
      <c r="AW1" s="80"/>
      <c r="AX1" s="69"/>
      <c r="AY1" s="69"/>
      <c r="AZ1" s="80"/>
      <c r="BA1" s="80"/>
      <c r="BB1" s="69"/>
      <c r="BC1" s="69"/>
      <c r="BD1" s="80"/>
      <c r="BE1" s="80"/>
      <c r="BF1" s="69"/>
      <c r="BG1" s="69"/>
      <c r="BH1" s="80"/>
      <c r="BI1" s="80"/>
      <c r="BJ1" s="69"/>
      <c r="BK1" s="69"/>
      <c r="BL1" s="80"/>
      <c r="BM1" s="80"/>
      <c r="BN1" s="69"/>
      <c r="BO1" s="69"/>
      <c r="BP1" s="80"/>
      <c r="BQ1" s="80"/>
      <c r="BR1" s="69"/>
      <c r="BS1" s="69"/>
      <c r="BT1" s="80"/>
      <c r="BU1" s="80"/>
      <c r="BV1" s="69"/>
      <c r="BW1" s="69"/>
      <c r="BX1" s="80"/>
      <c r="BY1" s="80"/>
      <c r="BZ1" s="69"/>
      <c r="CA1" s="69"/>
      <c r="CB1" s="80"/>
      <c r="CC1" s="80"/>
      <c r="CD1" s="69"/>
      <c r="CE1" s="69"/>
      <c r="CF1" s="69"/>
      <c r="CG1" s="69"/>
      <c r="CH1" s="69"/>
      <c r="CI1" s="69"/>
      <c r="CJ1" s="68"/>
      <c r="CK1" s="69"/>
      <c r="CL1" s="185"/>
      <c r="CM1" s="67"/>
      <c r="CN1" s="67"/>
      <c r="CO1" s="69"/>
      <c r="CP1" s="185"/>
      <c r="CQ1" s="67"/>
      <c r="CR1" s="67"/>
      <c r="CS1" s="69"/>
      <c r="CT1" s="69"/>
      <c r="CU1" s="69"/>
      <c r="CV1" s="69"/>
      <c r="CW1" s="69"/>
      <c r="CX1" s="69"/>
      <c r="CY1" s="69"/>
      <c r="CZ1" s="69"/>
      <c r="DA1" s="69"/>
      <c r="DG1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t="str">
        <f t="shared" si="0"/>
        <v>CO</v>
      </c>
      <c r="B2" s="67"/>
      <c r="C2" s="67"/>
      <c r="D2" s="67"/>
      <c r="E2" s="69"/>
      <c r="F2" s="185"/>
      <c r="G2" s="67"/>
      <c r="H2" s="69"/>
      <c r="I2" s="69"/>
      <c r="J2" s="69"/>
      <c r="K2" s="69"/>
      <c r="L2" s="69"/>
      <c r="M2" s="69"/>
      <c r="N2" s="69"/>
      <c r="O2" s="69"/>
      <c r="P2" s="69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69"/>
      <c r="AD2" s="69"/>
      <c r="AE2" s="69"/>
      <c r="AF2" s="80"/>
      <c r="AG2" s="80"/>
      <c r="AH2" s="69"/>
      <c r="AI2" s="69"/>
      <c r="AJ2" s="80"/>
      <c r="AK2" s="80"/>
      <c r="AL2" s="69"/>
      <c r="AM2" s="69"/>
      <c r="AN2" s="80"/>
      <c r="AO2" s="80"/>
      <c r="AP2" s="69"/>
      <c r="AQ2" s="69"/>
      <c r="AR2" s="80"/>
      <c r="AS2" s="80"/>
      <c r="AT2" s="69"/>
      <c r="AU2" s="69"/>
      <c r="AV2" s="80"/>
      <c r="AW2" s="80"/>
      <c r="AX2" s="69"/>
      <c r="AY2" s="69"/>
      <c r="AZ2" s="80"/>
      <c r="BA2" s="80"/>
      <c r="BB2" s="69"/>
      <c r="BC2" s="69"/>
      <c r="BD2" s="80"/>
      <c r="BE2" s="80"/>
      <c r="BF2" s="69"/>
      <c r="BG2" s="69"/>
      <c r="BH2" s="80"/>
      <c r="BI2" s="80"/>
      <c r="BJ2" s="69"/>
      <c r="BK2" s="69"/>
      <c r="BL2" s="80"/>
      <c r="BM2" s="80"/>
      <c r="BN2" s="69"/>
      <c r="BO2" s="69"/>
      <c r="BP2" s="80"/>
      <c r="BQ2" s="80"/>
      <c r="BR2" s="69"/>
      <c r="BS2" s="69"/>
      <c r="BT2" s="80"/>
      <c r="BU2" s="80"/>
      <c r="BV2" s="69"/>
      <c r="BW2" s="69"/>
      <c r="BX2" s="80"/>
      <c r="BY2" s="80"/>
      <c r="BZ2" s="69"/>
      <c r="CA2" s="69"/>
      <c r="CB2" s="80"/>
      <c r="CC2" s="80"/>
      <c r="CD2" s="69"/>
      <c r="CE2" s="69"/>
      <c r="CF2" s="69"/>
      <c r="CG2" s="69"/>
      <c r="CH2" s="69"/>
      <c r="CI2" s="69"/>
      <c r="CJ2" s="68"/>
      <c r="CK2" s="69"/>
      <c r="CL2" s="185"/>
      <c r="CM2" s="67"/>
      <c r="CN2" s="67"/>
      <c r="CO2" s="69"/>
      <c r="CP2" s="185"/>
      <c r="CQ2" s="67"/>
      <c r="CR2" s="67"/>
      <c r="CS2" s="69"/>
      <c r="CT2" s="69"/>
      <c r="CU2" s="69"/>
      <c r="CV2" s="69"/>
      <c r="CW2" s="69"/>
      <c r="CX2" s="69"/>
      <c r="CY2" s="69"/>
      <c r="CZ2" s="69"/>
      <c r="DA2" s="69"/>
      <c r="DG2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7"/>
      <c r="C3" s="67"/>
      <c r="D3" s="67"/>
      <c r="E3" s="69"/>
      <c r="F3" s="185"/>
      <c r="G3" s="67"/>
      <c r="H3" s="69"/>
      <c r="I3" s="69"/>
      <c r="J3" s="69"/>
      <c r="K3" s="69"/>
      <c r="L3" s="69"/>
      <c r="M3" s="69"/>
      <c r="N3" s="69"/>
      <c r="O3" s="69"/>
      <c r="P3" s="69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69"/>
      <c r="AD3" s="69"/>
      <c r="AE3" s="69"/>
      <c r="AF3" s="80"/>
      <c r="AG3" s="80"/>
      <c r="AH3" s="69"/>
      <c r="AI3" s="69"/>
      <c r="AJ3" s="80"/>
      <c r="AK3" s="80"/>
      <c r="AL3" s="69"/>
      <c r="AM3" s="69"/>
      <c r="AN3" s="80"/>
      <c r="AO3" s="80"/>
      <c r="AP3" s="69"/>
      <c r="AQ3" s="69"/>
      <c r="AR3" s="80"/>
      <c r="AS3" s="80"/>
      <c r="AT3" s="69"/>
      <c r="AU3" s="69"/>
      <c r="AV3" s="80"/>
      <c r="AW3" s="80"/>
      <c r="AX3" s="69"/>
      <c r="AY3" s="69"/>
      <c r="AZ3" s="80"/>
      <c r="BA3" s="80"/>
      <c r="BB3" s="69"/>
      <c r="BC3" s="69"/>
      <c r="BD3" s="80"/>
      <c r="BE3" s="80"/>
      <c r="BF3" s="69"/>
      <c r="BG3" s="69"/>
      <c r="BH3" s="80"/>
      <c r="BI3" s="80"/>
      <c r="BJ3" s="69"/>
      <c r="BK3" s="69"/>
      <c r="BL3" s="80"/>
      <c r="BM3" s="80"/>
      <c r="BN3" s="69"/>
      <c r="BO3" s="69"/>
      <c r="BP3" s="80"/>
      <c r="BQ3" s="80"/>
      <c r="BR3" s="69"/>
      <c r="BS3" s="69"/>
      <c r="BT3" s="80"/>
      <c r="BU3" s="80"/>
      <c r="BV3" s="69"/>
      <c r="BW3" s="69"/>
      <c r="BX3" s="80"/>
      <c r="BY3" s="80"/>
      <c r="BZ3" s="69"/>
      <c r="CA3" s="69"/>
      <c r="CB3" s="80"/>
      <c r="CC3" s="80"/>
      <c r="CD3" s="69"/>
      <c r="CE3" s="69"/>
      <c r="CF3" s="69"/>
      <c r="CG3" s="69"/>
      <c r="CH3" s="69"/>
      <c r="CI3" s="69"/>
      <c r="CJ3" s="68"/>
      <c r="CK3" s="69"/>
      <c r="CL3" s="185"/>
      <c r="CM3" s="67"/>
      <c r="CN3" s="67"/>
      <c r="CO3" s="69"/>
      <c r="CP3" s="185"/>
      <c r="CQ3" s="67"/>
      <c r="CR3" s="67"/>
      <c r="CS3" s="69"/>
      <c r="CT3" s="69"/>
      <c r="CU3" s="69"/>
      <c r="CV3" s="69"/>
      <c r="CW3" s="69"/>
      <c r="CX3" s="69"/>
      <c r="CY3" s="69"/>
      <c r="CZ3" s="69"/>
      <c r="DA3" s="69"/>
      <c r="DG3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7"/>
      <c r="C4" s="67"/>
      <c r="D4" s="67"/>
      <c r="E4" s="69"/>
      <c r="F4" s="185"/>
      <c r="G4" s="67"/>
      <c r="H4" s="69"/>
      <c r="I4" s="69"/>
      <c r="J4" s="69"/>
      <c r="K4" s="69"/>
      <c r="L4" s="69"/>
      <c r="M4" s="69"/>
      <c r="N4" s="69"/>
      <c r="O4" s="69"/>
      <c r="P4" s="69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69"/>
      <c r="AD4" s="69"/>
      <c r="AE4" s="69"/>
      <c r="AF4" s="80"/>
      <c r="AG4" s="80"/>
      <c r="AH4" s="69"/>
      <c r="AI4" s="69"/>
      <c r="AJ4" s="80"/>
      <c r="AK4" s="80"/>
      <c r="AL4" s="69"/>
      <c r="AM4" s="69"/>
      <c r="AN4" s="80"/>
      <c r="AO4" s="80"/>
      <c r="AP4" s="69"/>
      <c r="AQ4" s="69"/>
      <c r="AR4" s="80"/>
      <c r="AS4" s="80"/>
      <c r="AT4" s="69"/>
      <c r="AU4" s="69"/>
      <c r="AV4" s="80"/>
      <c r="AW4" s="80"/>
      <c r="AX4" s="69"/>
      <c r="AY4" s="69"/>
      <c r="AZ4" s="80"/>
      <c r="BA4" s="80"/>
      <c r="BB4" s="69"/>
      <c r="BC4" s="69"/>
      <c r="BD4" s="80"/>
      <c r="BE4" s="80"/>
      <c r="BF4" s="69"/>
      <c r="BG4" s="69"/>
      <c r="BH4" s="80"/>
      <c r="BI4" s="80"/>
      <c r="BJ4" s="69"/>
      <c r="BK4" s="69"/>
      <c r="BL4" s="80"/>
      <c r="BM4" s="80"/>
      <c r="BN4" s="69"/>
      <c r="BO4" s="69"/>
      <c r="BP4" s="80"/>
      <c r="BQ4" s="80"/>
      <c r="BR4" s="69"/>
      <c r="BS4" s="69"/>
      <c r="BT4" s="80"/>
      <c r="BU4" s="80"/>
      <c r="BV4" s="69"/>
      <c r="BW4" s="69"/>
      <c r="BX4" s="80"/>
      <c r="BY4" s="80"/>
      <c r="BZ4" s="69"/>
      <c r="CA4" s="69"/>
      <c r="CB4" s="80"/>
      <c r="CC4" s="80"/>
      <c r="CD4" s="69"/>
      <c r="CE4" s="69"/>
      <c r="CF4" s="69"/>
      <c r="CG4" s="69"/>
      <c r="CH4" s="69"/>
      <c r="CI4" s="69"/>
      <c r="CJ4" s="68"/>
      <c r="CK4" s="69"/>
      <c r="CL4" s="185"/>
      <c r="CM4" s="67"/>
      <c r="CN4" s="67"/>
      <c r="CO4" s="69"/>
      <c r="CP4" s="185"/>
      <c r="CQ4" s="67"/>
      <c r="CR4" s="67"/>
      <c r="CS4" s="69"/>
      <c r="CT4" s="69"/>
      <c r="CU4" s="69"/>
      <c r="CV4" s="69"/>
      <c r="CW4" s="69"/>
      <c r="CX4" s="69"/>
      <c r="CY4" s="69"/>
      <c r="CZ4" s="69"/>
      <c r="DA4" s="69"/>
      <c r="DG4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7"/>
      <c r="C5" s="67"/>
      <c r="D5" s="67"/>
      <c r="E5" s="69"/>
      <c r="F5" s="185"/>
      <c r="G5" s="67"/>
      <c r="H5" s="69"/>
      <c r="I5" s="69"/>
      <c r="J5" s="69"/>
      <c r="K5" s="69"/>
      <c r="L5" s="69"/>
      <c r="M5" s="69"/>
      <c r="N5" s="69"/>
      <c r="O5" s="69"/>
      <c r="P5" s="69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69"/>
      <c r="AD5" s="69"/>
      <c r="AE5" s="69"/>
      <c r="AF5" s="80"/>
      <c r="AG5" s="80"/>
      <c r="AH5" s="69"/>
      <c r="AI5" s="69"/>
      <c r="AJ5" s="80"/>
      <c r="AK5" s="80"/>
      <c r="AL5" s="69"/>
      <c r="AM5" s="69"/>
      <c r="AN5" s="80"/>
      <c r="AO5" s="80"/>
      <c r="AP5" s="69"/>
      <c r="AQ5" s="69"/>
      <c r="AR5" s="80"/>
      <c r="AS5" s="80"/>
      <c r="AT5" s="69"/>
      <c r="AU5" s="69"/>
      <c r="AV5" s="80"/>
      <c r="AW5" s="80"/>
      <c r="AX5" s="69"/>
      <c r="AY5" s="69"/>
      <c r="AZ5" s="80"/>
      <c r="BA5" s="80"/>
      <c r="BB5" s="69"/>
      <c r="BC5" s="69"/>
      <c r="BD5" s="80"/>
      <c r="BE5" s="80"/>
      <c r="BF5" s="69"/>
      <c r="BG5" s="69"/>
      <c r="BH5" s="80"/>
      <c r="BI5" s="80"/>
      <c r="BJ5" s="69"/>
      <c r="BK5" s="69"/>
      <c r="BL5" s="80"/>
      <c r="BM5" s="80"/>
      <c r="BN5" s="69"/>
      <c r="BO5" s="69"/>
      <c r="BP5" s="80"/>
      <c r="BQ5" s="80"/>
      <c r="BR5" s="69"/>
      <c r="BS5" s="69"/>
      <c r="BT5" s="80"/>
      <c r="BU5" s="80"/>
      <c r="BV5" s="69"/>
      <c r="BW5" s="69"/>
      <c r="BX5" s="80"/>
      <c r="BY5" s="80"/>
      <c r="BZ5" s="69"/>
      <c r="CA5" s="69"/>
      <c r="CB5" s="80"/>
      <c r="CC5" s="80"/>
      <c r="CD5" s="69"/>
      <c r="CE5" s="69"/>
      <c r="CF5" s="69"/>
      <c r="CG5" s="69"/>
      <c r="CH5" s="69"/>
      <c r="CI5" s="69"/>
      <c r="CJ5" s="68"/>
      <c r="CK5" s="69"/>
      <c r="CL5" s="185"/>
      <c r="CM5" s="67"/>
      <c r="CN5" s="67"/>
      <c r="CO5" s="69"/>
      <c r="CP5" s="185"/>
      <c r="CQ5" s="67"/>
      <c r="CR5" s="67"/>
      <c r="CS5" s="69"/>
      <c r="CT5" s="69"/>
      <c r="CU5" s="69"/>
      <c r="CV5" s="69"/>
      <c r="CW5" s="69"/>
      <c r="CX5" s="69"/>
      <c r="CY5" s="69"/>
      <c r="CZ5" s="69"/>
      <c r="DA5" s="69"/>
      <c r="DG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7"/>
      <c r="C6" s="67"/>
      <c r="D6" s="67"/>
      <c r="E6" s="69"/>
      <c r="F6" s="185"/>
      <c r="G6" s="67"/>
      <c r="H6" s="69"/>
      <c r="I6" s="69"/>
      <c r="J6" s="69"/>
      <c r="K6" s="69"/>
      <c r="L6" s="69"/>
      <c r="M6" s="69"/>
      <c r="N6" s="69"/>
      <c r="O6" s="69"/>
      <c r="P6" s="69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69"/>
      <c r="AD6" s="69"/>
      <c r="AE6" s="69"/>
      <c r="AF6" s="80"/>
      <c r="AG6" s="80"/>
      <c r="AH6" s="69"/>
      <c r="AI6" s="69"/>
      <c r="AJ6" s="80"/>
      <c r="AK6" s="80"/>
      <c r="AL6" s="69"/>
      <c r="AM6" s="69"/>
      <c r="AN6" s="80"/>
      <c r="AO6" s="80"/>
      <c r="AP6" s="69"/>
      <c r="AQ6" s="69"/>
      <c r="AR6" s="80"/>
      <c r="AS6" s="80"/>
      <c r="AT6" s="69"/>
      <c r="AU6" s="69"/>
      <c r="AV6" s="80"/>
      <c r="AW6" s="80"/>
      <c r="AX6" s="69"/>
      <c r="AY6" s="69"/>
      <c r="AZ6" s="80"/>
      <c r="BA6" s="80"/>
      <c r="BB6" s="69"/>
      <c r="BC6" s="69"/>
      <c r="BD6" s="80"/>
      <c r="BE6" s="80"/>
      <c r="BF6" s="69"/>
      <c r="BG6" s="69"/>
      <c r="BH6" s="80"/>
      <c r="BI6" s="80"/>
      <c r="BJ6" s="69"/>
      <c r="BK6" s="69"/>
      <c r="BL6" s="80"/>
      <c r="BM6" s="80"/>
      <c r="BN6" s="69"/>
      <c r="BO6" s="69"/>
      <c r="BP6" s="80"/>
      <c r="BQ6" s="80"/>
      <c r="BR6" s="69"/>
      <c r="BS6" s="69"/>
      <c r="BT6" s="80"/>
      <c r="BU6" s="80"/>
      <c r="BV6" s="69"/>
      <c r="BW6" s="69"/>
      <c r="BX6" s="80"/>
      <c r="BY6" s="80"/>
      <c r="BZ6" s="69"/>
      <c r="CA6" s="69"/>
      <c r="CB6" s="80"/>
      <c r="CC6" s="80"/>
      <c r="CD6" s="69"/>
      <c r="CE6" s="69"/>
      <c r="CF6" s="69"/>
      <c r="CG6" s="69"/>
      <c r="CH6" s="69"/>
      <c r="CI6" s="69"/>
      <c r="CJ6" s="68"/>
      <c r="CK6" s="69"/>
      <c r="CL6" s="185"/>
      <c r="CM6" s="67"/>
      <c r="CN6" s="67"/>
      <c r="CO6" s="69"/>
      <c r="CP6" s="185"/>
      <c r="CQ6" s="67"/>
      <c r="CR6" s="67"/>
      <c r="CS6" s="69"/>
      <c r="CT6" s="69"/>
      <c r="CU6" s="69"/>
      <c r="CV6" s="69"/>
      <c r="CW6" s="69"/>
      <c r="CX6" s="69"/>
      <c r="CY6" s="69"/>
      <c r="CZ6" s="69"/>
      <c r="DA6" s="69"/>
      <c r="DG6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t="str">
        <f t="shared" si="0"/>
        <v>CO</v>
      </c>
      <c r="B7" s="67"/>
      <c r="C7" s="67"/>
      <c r="D7" s="67"/>
      <c r="E7" s="69"/>
      <c r="F7" s="185"/>
      <c r="G7" s="67"/>
      <c r="H7" s="69"/>
      <c r="I7" s="69"/>
      <c r="J7" s="69"/>
      <c r="K7" s="69"/>
      <c r="L7" s="69"/>
      <c r="M7" s="69"/>
      <c r="N7" s="69"/>
      <c r="O7" s="69"/>
      <c r="P7" s="69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69"/>
      <c r="AD7" s="69"/>
      <c r="AE7" s="69"/>
      <c r="AF7" s="80"/>
      <c r="AG7" s="80"/>
      <c r="AH7" s="69"/>
      <c r="AI7" s="69"/>
      <c r="AJ7" s="80"/>
      <c r="AK7" s="80"/>
      <c r="AL7" s="69"/>
      <c r="AM7" s="69"/>
      <c r="AN7" s="80"/>
      <c r="AO7" s="80"/>
      <c r="AP7" s="69"/>
      <c r="AQ7" s="69"/>
      <c r="AR7" s="80"/>
      <c r="AS7" s="80"/>
      <c r="AT7" s="69"/>
      <c r="AU7" s="69"/>
      <c r="AV7" s="80"/>
      <c r="AW7" s="80"/>
      <c r="AX7" s="69"/>
      <c r="AY7" s="69"/>
      <c r="AZ7" s="80"/>
      <c r="BA7" s="80"/>
      <c r="BB7" s="69"/>
      <c r="BC7" s="69"/>
      <c r="BD7" s="80"/>
      <c r="BE7" s="80"/>
      <c r="BF7" s="69"/>
      <c r="BG7" s="69"/>
      <c r="BH7" s="80"/>
      <c r="BI7" s="80"/>
      <c r="BJ7" s="69"/>
      <c r="BK7" s="69"/>
      <c r="BL7" s="80"/>
      <c r="BM7" s="80"/>
      <c r="BN7" s="69"/>
      <c r="BO7" s="69"/>
      <c r="BP7" s="80"/>
      <c r="BQ7" s="80"/>
      <c r="BR7" s="69"/>
      <c r="BS7" s="69"/>
      <c r="BT7" s="80"/>
      <c r="BU7" s="80"/>
      <c r="BV7" s="69"/>
      <c r="BW7" s="69"/>
      <c r="BX7" s="80"/>
      <c r="BY7" s="80"/>
      <c r="BZ7" s="69"/>
      <c r="CA7" s="69"/>
      <c r="CB7" s="80"/>
      <c r="CC7" s="80"/>
      <c r="CD7" s="69"/>
      <c r="CE7" s="69"/>
      <c r="CF7" s="69"/>
      <c r="CG7" s="69"/>
      <c r="CH7" s="69"/>
      <c r="CI7" s="69"/>
      <c r="CJ7" s="68"/>
      <c r="CK7" s="69"/>
      <c r="CL7" s="185"/>
      <c r="CM7" s="67"/>
      <c r="CN7" s="67"/>
      <c r="CO7" s="69"/>
      <c r="CP7" s="185"/>
      <c r="CQ7" s="67"/>
      <c r="CR7" s="67"/>
      <c r="CS7" s="69"/>
      <c r="CT7" s="69"/>
      <c r="CU7" s="69"/>
      <c r="CV7" s="69"/>
      <c r="CW7" s="69"/>
      <c r="CX7" s="69"/>
      <c r="CY7" s="69"/>
      <c r="CZ7" s="69"/>
      <c r="DA7" s="69"/>
      <c r="DG7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t="str">
        <f t="shared" si="0"/>
        <v>CO</v>
      </c>
      <c r="B8" s="67"/>
      <c r="C8" s="67"/>
      <c r="D8" s="67"/>
      <c r="E8" s="69"/>
      <c r="F8" s="185"/>
      <c r="G8" s="67"/>
      <c r="H8" s="69"/>
      <c r="I8" s="69"/>
      <c r="J8" s="69"/>
      <c r="K8" s="69"/>
      <c r="L8" s="69"/>
      <c r="M8" s="69"/>
      <c r="N8" s="69"/>
      <c r="O8" s="69"/>
      <c r="P8" s="69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69"/>
      <c r="AD8" s="69"/>
      <c r="AE8" s="69"/>
      <c r="AF8" s="80"/>
      <c r="AG8" s="80"/>
      <c r="AH8" s="69"/>
      <c r="AI8" s="69"/>
      <c r="AJ8" s="80"/>
      <c r="AK8" s="80"/>
      <c r="AL8" s="69"/>
      <c r="AM8" s="69"/>
      <c r="AN8" s="80"/>
      <c r="AO8" s="80"/>
      <c r="AP8" s="69"/>
      <c r="AQ8" s="69"/>
      <c r="AR8" s="80"/>
      <c r="AS8" s="80"/>
      <c r="AT8" s="69"/>
      <c r="AU8" s="69"/>
      <c r="AV8" s="80"/>
      <c r="AW8" s="80"/>
      <c r="AX8" s="69"/>
      <c r="AY8" s="69"/>
      <c r="AZ8" s="80"/>
      <c r="BA8" s="80"/>
      <c r="BB8" s="69"/>
      <c r="BC8" s="69"/>
      <c r="BD8" s="80"/>
      <c r="BE8" s="80"/>
      <c r="BF8" s="69"/>
      <c r="BG8" s="69"/>
      <c r="BH8" s="80"/>
      <c r="BI8" s="80"/>
      <c r="BJ8" s="69"/>
      <c r="BK8" s="69"/>
      <c r="BL8" s="80"/>
      <c r="BM8" s="80"/>
      <c r="BN8" s="69"/>
      <c r="BO8" s="69"/>
      <c r="BP8" s="80"/>
      <c r="BQ8" s="80"/>
      <c r="BR8" s="69"/>
      <c r="BS8" s="69"/>
      <c r="BT8" s="80"/>
      <c r="BU8" s="80"/>
      <c r="BV8" s="69"/>
      <c r="BW8" s="69"/>
      <c r="BX8" s="80"/>
      <c r="BY8" s="80"/>
      <c r="BZ8" s="69"/>
      <c r="CA8" s="69"/>
      <c r="CB8" s="80"/>
      <c r="CC8" s="80"/>
      <c r="CD8" s="69"/>
      <c r="CE8" s="69"/>
      <c r="CF8" s="69"/>
      <c r="CG8" s="69"/>
      <c r="CH8" s="69"/>
      <c r="CI8" s="69"/>
      <c r="CJ8" s="68"/>
      <c r="CK8" s="69"/>
      <c r="CL8" s="185"/>
      <c r="CM8" s="67"/>
      <c r="CN8" s="67"/>
      <c r="CO8" s="69"/>
      <c r="CP8" s="185"/>
      <c r="CQ8" s="67"/>
      <c r="CR8" s="67"/>
      <c r="CS8" s="69"/>
      <c r="CT8" s="69"/>
      <c r="CU8" s="69"/>
      <c r="CV8" s="69"/>
      <c r="CW8" s="69"/>
      <c r="CX8" s="69"/>
      <c r="CY8" s="69"/>
      <c r="CZ8" s="69"/>
      <c r="DA8" s="69"/>
      <c r="DG8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t="str">
        <f t="shared" si="0"/>
        <v>CO</v>
      </c>
      <c r="B9" s="67"/>
      <c r="C9" s="67"/>
      <c r="D9" s="67"/>
      <c r="E9" s="69"/>
      <c r="F9" s="185"/>
      <c r="G9" s="67"/>
      <c r="H9" s="69"/>
      <c r="I9" s="69"/>
      <c r="J9" s="69"/>
      <c r="K9" s="69"/>
      <c r="L9" s="69"/>
      <c r="M9" s="69"/>
      <c r="N9" s="69"/>
      <c r="O9" s="69"/>
      <c r="P9" s="69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69"/>
      <c r="AD9" s="69"/>
      <c r="AE9" s="69"/>
      <c r="AF9" s="80"/>
      <c r="AG9" s="80"/>
      <c r="AH9" s="69"/>
      <c r="AI9" s="69"/>
      <c r="AJ9" s="80"/>
      <c r="AK9" s="80"/>
      <c r="AL9" s="69"/>
      <c r="AM9" s="69"/>
      <c r="AN9" s="80"/>
      <c r="AO9" s="80"/>
      <c r="AP9" s="69"/>
      <c r="AQ9" s="69"/>
      <c r="AR9" s="80"/>
      <c r="AS9" s="80"/>
      <c r="AT9" s="69"/>
      <c r="AU9" s="69"/>
      <c r="AV9" s="80"/>
      <c r="AW9" s="80"/>
      <c r="AX9" s="69"/>
      <c r="AY9" s="69"/>
      <c r="AZ9" s="80"/>
      <c r="BA9" s="80"/>
      <c r="BB9" s="69"/>
      <c r="BC9" s="69"/>
      <c r="BD9" s="80"/>
      <c r="BE9" s="80"/>
      <c r="BF9" s="69"/>
      <c r="BG9" s="69"/>
      <c r="BH9" s="80"/>
      <c r="BI9" s="80"/>
      <c r="BJ9" s="69"/>
      <c r="BK9" s="69"/>
      <c r="BL9" s="80"/>
      <c r="BM9" s="80"/>
      <c r="BN9" s="69"/>
      <c r="BO9" s="69"/>
      <c r="BP9" s="80"/>
      <c r="BQ9" s="80"/>
      <c r="BR9" s="69"/>
      <c r="BS9" s="69"/>
      <c r="BT9" s="80"/>
      <c r="BU9" s="80"/>
      <c r="BV9" s="69"/>
      <c r="BW9" s="69"/>
      <c r="BX9" s="80"/>
      <c r="BY9" s="80"/>
      <c r="BZ9" s="69"/>
      <c r="CA9" s="69"/>
      <c r="CB9" s="80"/>
      <c r="CC9" s="80"/>
      <c r="CD9" s="69"/>
      <c r="CE9" s="69"/>
      <c r="CF9" s="69"/>
      <c r="CG9" s="69"/>
      <c r="CH9" s="69"/>
      <c r="CI9" s="69"/>
      <c r="CJ9" s="68"/>
      <c r="CK9" s="69"/>
      <c r="CL9" s="185"/>
      <c r="CM9" s="67"/>
      <c r="CN9" s="67"/>
      <c r="CO9" s="69"/>
      <c r="CP9" s="185"/>
      <c r="CQ9" s="67"/>
      <c r="CR9" s="67"/>
      <c r="CS9" s="69"/>
      <c r="CT9" s="69"/>
      <c r="CU9" s="69"/>
      <c r="CV9" s="69"/>
      <c r="CW9" s="69"/>
      <c r="CX9" s="69"/>
      <c r="CY9" s="69"/>
      <c r="CZ9" s="69"/>
      <c r="DA9" s="69"/>
      <c r="DG9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t="str">
        <f t="shared" si="0"/>
        <v>CO</v>
      </c>
      <c r="B10" s="67"/>
      <c r="C10" s="67"/>
      <c r="D10" s="67"/>
      <c r="E10" s="69"/>
      <c r="F10" s="185"/>
      <c r="G10" s="67"/>
      <c r="H10" s="69"/>
      <c r="I10" s="69"/>
      <c r="J10" s="69"/>
      <c r="K10" s="69"/>
      <c r="L10" s="69"/>
      <c r="M10" s="69"/>
      <c r="N10" s="69"/>
      <c r="O10" s="69"/>
      <c r="P10" s="69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69"/>
      <c r="AD10" s="69"/>
      <c r="AE10" s="69"/>
      <c r="AF10" s="80"/>
      <c r="AG10" s="80"/>
      <c r="AH10" s="69"/>
      <c r="AI10" s="69"/>
      <c r="AJ10" s="80"/>
      <c r="AK10" s="80"/>
      <c r="AL10" s="69"/>
      <c r="AM10" s="69"/>
      <c r="AN10" s="80"/>
      <c r="AO10" s="80"/>
      <c r="AP10" s="69"/>
      <c r="AQ10" s="69"/>
      <c r="AR10" s="80"/>
      <c r="AS10" s="80"/>
      <c r="AT10" s="69"/>
      <c r="AU10" s="69"/>
      <c r="AV10" s="80"/>
      <c r="AW10" s="80"/>
      <c r="AX10" s="69"/>
      <c r="AY10" s="69"/>
      <c r="AZ10" s="80"/>
      <c r="BA10" s="80"/>
      <c r="BB10" s="69"/>
      <c r="BC10" s="69"/>
      <c r="BD10" s="80"/>
      <c r="BE10" s="80"/>
      <c r="BF10" s="69"/>
      <c r="BG10" s="69"/>
      <c r="BH10" s="80"/>
      <c r="BI10" s="80"/>
      <c r="BJ10" s="69"/>
      <c r="BK10" s="69"/>
      <c r="BL10" s="80"/>
      <c r="BM10" s="80"/>
      <c r="BN10" s="69"/>
      <c r="BO10" s="69"/>
      <c r="BP10" s="80"/>
      <c r="BQ10" s="80"/>
      <c r="BR10" s="69"/>
      <c r="BS10" s="69"/>
      <c r="BT10" s="80"/>
      <c r="BU10" s="80"/>
      <c r="BV10" s="69"/>
      <c r="BW10" s="69"/>
      <c r="BX10" s="80"/>
      <c r="BY10" s="80"/>
      <c r="BZ10" s="69"/>
      <c r="CA10" s="69"/>
      <c r="CB10" s="80"/>
      <c r="CC10" s="80"/>
      <c r="CD10" s="69"/>
      <c r="CE10" s="69"/>
      <c r="CF10" s="69"/>
      <c r="CG10" s="69"/>
      <c r="CH10" s="69"/>
      <c r="CI10" s="69"/>
      <c r="CJ10" s="68"/>
      <c r="CK10" s="69"/>
      <c r="CL10" s="185"/>
      <c r="CM10" s="67"/>
      <c r="CN10" s="67"/>
      <c r="CO10" s="69"/>
      <c r="CP10" s="185"/>
      <c r="CQ10" s="67"/>
      <c r="CR10" s="67"/>
      <c r="CS10" s="69"/>
      <c r="CT10" s="69"/>
      <c r="CU10" s="69"/>
      <c r="CV10" s="69"/>
      <c r="CW10" s="69"/>
      <c r="CX10" s="69"/>
      <c r="CY10" s="69"/>
      <c r="CZ10" s="69"/>
      <c r="DA10" s="69"/>
      <c r="DF10" t="s">
        <v>797</v>
      </c>
      <c r="DG10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t="str">
        <f t="shared" si="0"/>
        <v>CO</v>
      </c>
      <c r="B11" s="67"/>
      <c r="C11" s="67"/>
      <c r="D11" s="67"/>
      <c r="E11" s="69"/>
      <c r="F11" s="185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69"/>
      <c r="AD11" s="69"/>
      <c r="AE11" s="69"/>
      <c r="AF11" s="80"/>
      <c r="AG11" s="80"/>
      <c r="AH11" s="69"/>
      <c r="AI11" s="69"/>
      <c r="AJ11" s="80"/>
      <c r="AK11" s="80"/>
      <c r="AL11" s="69"/>
      <c r="AM11" s="69"/>
      <c r="AN11" s="80"/>
      <c r="AO11" s="80"/>
      <c r="AP11" s="69"/>
      <c r="AQ11" s="69"/>
      <c r="AR11" s="80"/>
      <c r="AS11" s="80"/>
      <c r="AT11" s="69"/>
      <c r="AU11" s="69"/>
      <c r="AV11" s="80"/>
      <c r="AW11" s="80"/>
      <c r="AX11" s="69"/>
      <c r="AY11" s="69"/>
      <c r="AZ11" s="80"/>
      <c r="BA11" s="80"/>
      <c r="BB11" s="69"/>
      <c r="BC11" s="69"/>
      <c r="BD11" s="80"/>
      <c r="BE11" s="80"/>
      <c r="BF11" s="69"/>
      <c r="BG11" s="69"/>
      <c r="BH11" s="80"/>
      <c r="BI11" s="80"/>
      <c r="BJ11" s="69"/>
      <c r="BK11" s="69"/>
      <c r="BL11" s="80"/>
      <c r="BM11" s="80"/>
      <c r="BN11" s="69"/>
      <c r="BO11" s="69"/>
      <c r="BP11" s="80"/>
      <c r="BQ11" s="80"/>
      <c r="BR11" s="69"/>
      <c r="BS11" s="69"/>
      <c r="BT11" s="80"/>
      <c r="BU11" s="80"/>
      <c r="BV11" s="69"/>
      <c r="BW11" s="69"/>
      <c r="BX11" s="80"/>
      <c r="BY11" s="80"/>
      <c r="BZ11" s="69"/>
      <c r="CA11" s="69"/>
      <c r="CB11" s="80"/>
      <c r="CC11" s="80"/>
      <c r="CD11" s="69"/>
      <c r="CE11" s="69"/>
      <c r="CF11" s="69"/>
      <c r="CG11" s="69"/>
      <c r="CH11" s="69"/>
      <c r="CI11" s="69"/>
      <c r="CJ11" s="68"/>
      <c r="CK11" s="69"/>
      <c r="CL11" s="185"/>
      <c r="CM11" s="67"/>
      <c r="CN11" s="67"/>
      <c r="CO11" s="69"/>
      <c r="CP11" s="185"/>
      <c r="CQ11" s="67"/>
      <c r="CR11" s="67"/>
      <c r="CS11" s="69"/>
      <c r="CT11" s="69"/>
      <c r="CU11" s="69"/>
      <c r="CV11" s="69"/>
      <c r="CW11" s="69"/>
      <c r="CX11" s="69"/>
      <c r="CY11" s="69"/>
      <c r="CZ11" s="69"/>
      <c r="DA11" s="69"/>
      <c r="DG11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t="str">
        <f t="shared" si="0"/>
        <v>CO</v>
      </c>
      <c r="B12" s="67"/>
      <c r="C12" s="67"/>
      <c r="D12" s="67"/>
      <c r="E12" s="69"/>
      <c r="F12" s="185"/>
      <c r="G12" s="67"/>
      <c r="H12" s="69"/>
      <c r="I12" s="69"/>
      <c r="J12" s="69"/>
      <c r="K12" s="69"/>
      <c r="L12" s="69"/>
      <c r="M12" s="69"/>
      <c r="N12" s="69"/>
      <c r="O12" s="69"/>
      <c r="P12" s="69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69"/>
      <c r="AD12" s="69"/>
      <c r="AE12" s="69"/>
      <c r="AF12" s="80"/>
      <c r="AG12" s="80"/>
      <c r="AH12" s="69"/>
      <c r="AI12" s="69"/>
      <c r="AJ12" s="80"/>
      <c r="AK12" s="80"/>
      <c r="AL12" s="69"/>
      <c r="AM12" s="69"/>
      <c r="AN12" s="80"/>
      <c r="AO12" s="80"/>
      <c r="AP12" s="69"/>
      <c r="AQ12" s="69"/>
      <c r="AR12" s="80"/>
      <c r="AS12" s="80"/>
      <c r="AT12" s="69"/>
      <c r="AU12" s="69"/>
      <c r="AV12" s="80"/>
      <c r="AW12" s="80"/>
      <c r="AX12" s="69"/>
      <c r="AY12" s="69"/>
      <c r="AZ12" s="80"/>
      <c r="BA12" s="80"/>
      <c r="BB12" s="69"/>
      <c r="BC12" s="69"/>
      <c r="BD12" s="80"/>
      <c r="BE12" s="80"/>
      <c r="BF12" s="69"/>
      <c r="BG12" s="69"/>
      <c r="BH12" s="80"/>
      <c r="BI12" s="80"/>
      <c r="BJ12" s="69"/>
      <c r="BK12" s="69"/>
      <c r="BL12" s="80"/>
      <c r="BM12" s="80"/>
      <c r="BN12" s="69"/>
      <c r="BO12" s="69"/>
      <c r="BP12" s="80"/>
      <c r="BQ12" s="80"/>
      <c r="BR12" s="69"/>
      <c r="BS12" s="69"/>
      <c r="BT12" s="80"/>
      <c r="BU12" s="80"/>
      <c r="BV12" s="69"/>
      <c r="BW12" s="69"/>
      <c r="BX12" s="80"/>
      <c r="BY12" s="80"/>
      <c r="BZ12" s="69"/>
      <c r="CA12" s="69"/>
      <c r="CB12" s="80"/>
      <c r="CC12" s="80"/>
      <c r="CD12" s="69"/>
      <c r="CE12" s="69"/>
      <c r="CF12" s="69"/>
      <c r="CG12" s="69"/>
      <c r="CH12" s="69"/>
      <c r="CI12" s="69"/>
      <c r="CJ12" s="68"/>
      <c r="CK12" s="69"/>
      <c r="CL12" s="185"/>
      <c r="CM12" s="67"/>
      <c r="CN12" s="67"/>
      <c r="CO12" s="69"/>
      <c r="CP12" s="185"/>
      <c r="CQ12" s="67"/>
      <c r="CR12" s="67"/>
      <c r="CS12" s="69"/>
      <c r="CT12" s="69"/>
      <c r="CU12" s="69"/>
      <c r="CV12" s="69"/>
      <c r="CW12" s="69"/>
      <c r="CX12" s="69"/>
      <c r="CY12" s="69"/>
      <c r="CZ12" s="69"/>
      <c r="DA12" s="69"/>
      <c r="DG12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t="str">
        <f t="shared" si="0"/>
        <v>CO</v>
      </c>
      <c r="B13" s="67"/>
      <c r="C13" s="67"/>
      <c r="D13" s="67"/>
      <c r="E13" s="69"/>
      <c r="F13" s="185"/>
      <c r="G13" s="67"/>
      <c r="H13" s="69"/>
      <c r="I13" s="69"/>
      <c r="J13" s="69"/>
      <c r="K13" s="69"/>
      <c r="L13" s="69"/>
      <c r="M13" s="69"/>
      <c r="N13" s="69"/>
      <c r="O13" s="69"/>
      <c r="P13" s="69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69"/>
      <c r="AD13" s="69"/>
      <c r="AE13" s="69"/>
      <c r="AF13" s="80"/>
      <c r="AG13" s="80"/>
      <c r="AH13" s="69"/>
      <c r="AI13" s="69"/>
      <c r="AJ13" s="80"/>
      <c r="AK13" s="80"/>
      <c r="AL13" s="69"/>
      <c r="AM13" s="69"/>
      <c r="AN13" s="80"/>
      <c r="AO13" s="80"/>
      <c r="AP13" s="69"/>
      <c r="AQ13" s="69"/>
      <c r="AR13" s="80"/>
      <c r="AS13" s="80"/>
      <c r="AT13" s="69"/>
      <c r="AU13" s="69"/>
      <c r="AV13" s="80"/>
      <c r="AW13" s="80"/>
      <c r="AX13" s="69"/>
      <c r="AY13" s="69"/>
      <c r="AZ13" s="80"/>
      <c r="BA13" s="80"/>
      <c r="BB13" s="69"/>
      <c r="BC13" s="69"/>
      <c r="BD13" s="80"/>
      <c r="BE13" s="80"/>
      <c r="BF13" s="69"/>
      <c r="BG13" s="69"/>
      <c r="BH13" s="80"/>
      <c r="BI13" s="80"/>
      <c r="BJ13" s="69"/>
      <c r="BK13" s="69"/>
      <c r="BL13" s="80"/>
      <c r="BM13" s="80"/>
      <c r="BN13" s="69"/>
      <c r="BO13" s="69"/>
      <c r="BP13" s="80"/>
      <c r="BQ13" s="80"/>
      <c r="BR13" s="69"/>
      <c r="BS13" s="69"/>
      <c r="BT13" s="80"/>
      <c r="BU13" s="80"/>
      <c r="BV13" s="69"/>
      <c r="BW13" s="69"/>
      <c r="BX13" s="80"/>
      <c r="BY13" s="80"/>
      <c r="BZ13" s="69"/>
      <c r="CA13" s="69"/>
      <c r="CB13" s="80"/>
      <c r="CC13" s="80"/>
      <c r="CD13" s="69"/>
      <c r="CE13" s="69"/>
      <c r="CF13" s="69"/>
      <c r="CG13" s="69"/>
      <c r="CH13" s="69"/>
      <c r="CI13" s="69"/>
      <c r="CJ13" s="68"/>
      <c r="CK13" s="69"/>
      <c r="CL13" s="185"/>
      <c r="CM13" s="67"/>
      <c r="CN13" s="67"/>
      <c r="CO13" s="69"/>
      <c r="CP13" s="185"/>
      <c r="CQ13" s="67"/>
      <c r="CR13" s="67"/>
      <c r="CS13" s="69"/>
      <c r="CT13" s="69"/>
      <c r="CU13" s="69"/>
      <c r="CV13" s="69"/>
      <c r="CW13" s="69"/>
      <c r="CX13" s="69"/>
      <c r="CY13" s="69"/>
      <c r="CZ13" s="69"/>
      <c r="DA13" s="69"/>
      <c r="DG13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t="str">
        <f t="shared" si="0"/>
        <v>CO</v>
      </c>
      <c r="B14" s="67"/>
      <c r="C14" s="67"/>
      <c r="D14" s="67"/>
      <c r="E14" s="69"/>
      <c r="F14" s="185"/>
      <c r="G14" s="67"/>
      <c r="H14" s="69"/>
      <c r="I14" s="69"/>
      <c r="J14" s="69"/>
      <c r="K14" s="69"/>
      <c r="L14" s="69"/>
      <c r="M14" s="69"/>
      <c r="N14" s="69"/>
      <c r="O14" s="69"/>
      <c r="P14" s="69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69"/>
      <c r="AD14" s="69"/>
      <c r="AE14" s="69"/>
      <c r="AF14" s="80"/>
      <c r="AG14" s="80"/>
      <c r="AH14" s="69"/>
      <c r="AI14" s="69"/>
      <c r="AJ14" s="80"/>
      <c r="AK14" s="80"/>
      <c r="AL14" s="69"/>
      <c r="AM14" s="69"/>
      <c r="AN14" s="80"/>
      <c r="AO14" s="80"/>
      <c r="AP14" s="69"/>
      <c r="AQ14" s="69"/>
      <c r="AR14" s="80"/>
      <c r="AS14" s="80"/>
      <c r="AT14" s="69"/>
      <c r="AU14" s="69"/>
      <c r="AV14" s="80"/>
      <c r="AW14" s="80"/>
      <c r="AX14" s="69"/>
      <c r="AY14" s="69"/>
      <c r="AZ14" s="80"/>
      <c r="BA14" s="80"/>
      <c r="BB14" s="69"/>
      <c r="BC14" s="69"/>
      <c r="BD14" s="80"/>
      <c r="BE14" s="80"/>
      <c r="BF14" s="69"/>
      <c r="BG14" s="69"/>
      <c r="BH14" s="80"/>
      <c r="BI14" s="80"/>
      <c r="BJ14" s="69"/>
      <c r="BK14" s="69"/>
      <c r="BL14" s="80"/>
      <c r="BM14" s="80"/>
      <c r="BN14" s="69"/>
      <c r="BO14" s="69"/>
      <c r="BP14" s="80"/>
      <c r="BQ14" s="80"/>
      <c r="BR14" s="69"/>
      <c r="BS14" s="69"/>
      <c r="BT14" s="80"/>
      <c r="BU14" s="80"/>
      <c r="BV14" s="69"/>
      <c r="BW14" s="69"/>
      <c r="BX14" s="80"/>
      <c r="BY14" s="80"/>
      <c r="BZ14" s="69"/>
      <c r="CA14" s="69"/>
      <c r="CB14" s="80"/>
      <c r="CC14" s="80"/>
      <c r="CD14" s="69"/>
      <c r="CE14" s="69"/>
      <c r="CF14" s="69"/>
      <c r="CG14" s="69"/>
      <c r="CH14" s="69"/>
      <c r="CI14" s="69"/>
      <c r="CJ14" s="68"/>
      <c r="CK14" s="69"/>
      <c r="CL14" s="185"/>
      <c r="CM14" s="67"/>
      <c r="CN14" s="67"/>
      <c r="CO14" s="69"/>
      <c r="CP14" s="185"/>
      <c r="CQ14" s="67"/>
      <c r="CR14" s="67"/>
      <c r="CS14" s="69"/>
      <c r="CT14" s="69"/>
      <c r="CU14" s="69"/>
      <c r="CV14" s="69"/>
      <c r="CW14" s="69"/>
      <c r="CX14" s="69"/>
      <c r="CY14" s="69"/>
      <c r="CZ14" s="69"/>
      <c r="DA14" s="69"/>
      <c r="DG14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t="str">
        <f t="shared" si="0"/>
        <v>CO</v>
      </c>
      <c r="B15" s="67"/>
      <c r="C15" s="67"/>
      <c r="D15" s="67"/>
      <c r="E15" s="69"/>
      <c r="F15" s="185"/>
      <c r="G15" s="67"/>
      <c r="H15" s="69"/>
      <c r="I15" s="69"/>
      <c r="J15" s="69"/>
      <c r="K15" s="69"/>
      <c r="L15" s="69"/>
      <c r="M15" s="69"/>
      <c r="N15" s="69"/>
      <c r="O15" s="69"/>
      <c r="P15" s="69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69"/>
      <c r="AD15" s="69"/>
      <c r="AE15" s="69"/>
      <c r="AF15" s="80"/>
      <c r="AG15" s="80"/>
      <c r="AH15" s="69"/>
      <c r="AI15" s="69"/>
      <c r="AJ15" s="80"/>
      <c r="AK15" s="80"/>
      <c r="AL15" s="69"/>
      <c r="AM15" s="69"/>
      <c r="AN15" s="80"/>
      <c r="AO15" s="80"/>
      <c r="AP15" s="69"/>
      <c r="AQ15" s="69"/>
      <c r="AR15" s="80"/>
      <c r="AS15" s="80"/>
      <c r="AT15" s="69"/>
      <c r="AU15" s="69"/>
      <c r="AV15" s="80"/>
      <c r="AW15" s="80"/>
      <c r="AX15" s="69"/>
      <c r="AY15" s="69"/>
      <c r="AZ15" s="80"/>
      <c r="BA15" s="80"/>
      <c r="BB15" s="69"/>
      <c r="BC15" s="69"/>
      <c r="BD15" s="80"/>
      <c r="BE15" s="80"/>
      <c r="BF15" s="69"/>
      <c r="BG15" s="69"/>
      <c r="BH15" s="80"/>
      <c r="BI15" s="80"/>
      <c r="BJ15" s="69"/>
      <c r="BK15" s="69"/>
      <c r="BL15" s="80"/>
      <c r="BM15" s="80"/>
      <c r="BN15" s="69"/>
      <c r="BO15" s="69"/>
      <c r="BP15" s="80"/>
      <c r="BQ15" s="80"/>
      <c r="BR15" s="69"/>
      <c r="BS15" s="69"/>
      <c r="BT15" s="80"/>
      <c r="BU15" s="80"/>
      <c r="BV15" s="69"/>
      <c r="BW15" s="69"/>
      <c r="BX15" s="80"/>
      <c r="BY15" s="80"/>
      <c r="BZ15" s="69"/>
      <c r="CA15" s="69"/>
      <c r="CB15" s="80"/>
      <c r="CC15" s="80"/>
      <c r="CD15" s="69"/>
      <c r="CE15" s="69"/>
      <c r="CF15" s="69"/>
      <c r="CG15" s="69"/>
      <c r="CH15" s="69"/>
      <c r="CI15" s="69"/>
      <c r="CJ15" s="68"/>
      <c r="CK15" s="69"/>
      <c r="CL15" s="185"/>
      <c r="CM15" s="67"/>
      <c r="CN15" s="67"/>
      <c r="CO15" s="69"/>
      <c r="CP15" s="185"/>
      <c r="CQ15" s="67"/>
      <c r="CR15" s="67"/>
      <c r="CS15" s="69"/>
      <c r="CT15" s="69"/>
      <c r="CU15" s="69"/>
      <c r="CV15" s="69"/>
      <c r="CW15" s="69"/>
      <c r="CX15" s="69"/>
      <c r="CY15" s="69"/>
      <c r="CZ15" s="69"/>
      <c r="DA15" s="69"/>
      <c r="DG1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t="str">
        <f t="shared" si="0"/>
        <v>CO</v>
      </c>
      <c r="B16" s="67"/>
      <c r="C16" s="67"/>
      <c r="D16" s="67"/>
      <c r="E16" s="69"/>
      <c r="F16" s="185"/>
      <c r="G16" s="67"/>
      <c r="H16" s="69"/>
      <c r="I16" s="69"/>
      <c r="J16" s="69"/>
      <c r="K16" s="69"/>
      <c r="L16" s="69"/>
      <c r="M16" s="69"/>
      <c r="N16" s="69"/>
      <c r="O16" s="69"/>
      <c r="P16" s="69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69"/>
      <c r="AD16" s="69"/>
      <c r="AE16" s="69"/>
      <c r="AF16" s="80"/>
      <c r="AG16" s="80"/>
      <c r="AH16" s="69"/>
      <c r="AI16" s="69"/>
      <c r="AJ16" s="80"/>
      <c r="AK16" s="80"/>
      <c r="AL16" s="69"/>
      <c r="AM16" s="69"/>
      <c r="AN16" s="80"/>
      <c r="AO16" s="80"/>
      <c r="AP16" s="69"/>
      <c r="AQ16" s="69"/>
      <c r="AR16" s="80"/>
      <c r="AS16" s="80"/>
      <c r="AT16" s="69"/>
      <c r="AU16" s="69"/>
      <c r="AV16" s="80"/>
      <c r="AW16" s="80"/>
      <c r="AX16" s="69"/>
      <c r="AY16" s="69"/>
      <c r="AZ16" s="80"/>
      <c r="BA16" s="80"/>
      <c r="BB16" s="69"/>
      <c r="BC16" s="69"/>
      <c r="BD16" s="80"/>
      <c r="BE16" s="80"/>
      <c r="BF16" s="69"/>
      <c r="BG16" s="69"/>
      <c r="BH16" s="80"/>
      <c r="BI16" s="80"/>
      <c r="BJ16" s="69"/>
      <c r="BK16" s="69"/>
      <c r="BL16" s="80"/>
      <c r="BM16" s="80"/>
      <c r="BN16" s="69"/>
      <c r="BO16" s="69"/>
      <c r="BP16" s="80"/>
      <c r="BQ16" s="80"/>
      <c r="BR16" s="69"/>
      <c r="BS16" s="69"/>
      <c r="BT16" s="80"/>
      <c r="BU16" s="80"/>
      <c r="BV16" s="69"/>
      <c r="BW16" s="69"/>
      <c r="BX16" s="80"/>
      <c r="BY16" s="80"/>
      <c r="BZ16" s="69"/>
      <c r="CA16" s="69"/>
      <c r="CB16" s="80"/>
      <c r="CC16" s="80"/>
      <c r="CD16" s="69"/>
      <c r="CE16" s="69"/>
      <c r="CF16" s="69"/>
      <c r="CG16" s="69"/>
      <c r="CH16" s="69"/>
      <c r="CI16" s="69"/>
      <c r="CJ16" s="68"/>
      <c r="CK16" s="69"/>
      <c r="CL16" s="185"/>
      <c r="CM16" s="67"/>
      <c r="CN16" s="67"/>
      <c r="CO16" s="69"/>
      <c r="CP16" s="185"/>
      <c r="CQ16" s="67"/>
      <c r="CR16" s="67"/>
      <c r="CS16" s="69"/>
      <c r="CT16" s="69"/>
      <c r="CU16" s="69"/>
      <c r="CV16" s="69"/>
      <c r="CW16" s="69"/>
      <c r="CX16" s="69"/>
      <c r="CY16" s="69"/>
      <c r="CZ16" s="69"/>
      <c r="DA16" s="69"/>
      <c r="DG16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t="str">
        <f t="shared" si="0"/>
        <v>CO</v>
      </c>
      <c r="B17" s="67"/>
      <c r="C17" s="67"/>
      <c r="D17" s="67"/>
      <c r="E17" s="69"/>
      <c r="F17" s="185"/>
      <c r="G17" s="67"/>
      <c r="H17" s="69"/>
      <c r="I17" s="69"/>
      <c r="J17" s="69"/>
      <c r="K17" s="69"/>
      <c r="L17" s="69"/>
      <c r="M17" s="69"/>
      <c r="N17" s="69"/>
      <c r="O17" s="69"/>
      <c r="P17" s="69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69"/>
      <c r="AD17" s="69"/>
      <c r="AE17" s="69"/>
      <c r="AF17" s="80"/>
      <c r="AG17" s="80"/>
      <c r="AH17" s="69"/>
      <c r="AI17" s="69"/>
      <c r="AJ17" s="80"/>
      <c r="AK17" s="80"/>
      <c r="AL17" s="69"/>
      <c r="AM17" s="69"/>
      <c r="AN17" s="80"/>
      <c r="AO17" s="80"/>
      <c r="AP17" s="69"/>
      <c r="AQ17" s="69"/>
      <c r="AR17" s="80"/>
      <c r="AS17" s="80"/>
      <c r="AT17" s="69"/>
      <c r="AU17" s="69"/>
      <c r="AV17" s="80"/>
      <c r="AW17" s="80"/>
      <c r="AX17" s="69"/>
      <c r="AY17" s="69"/>
      <c r="AZ17" s="80"/>
      <c r="BA17" s="80"/>
      <c r="BB17" s="69"/>
      <c r="BC17" s="69"/>
      <c r="BD17" s="80"/>
      <c r="BE17" s="80"/>
      <c r="BF17" s="69"/>
      <c r="BG17" s="69"/>
      <c r="BH17" s="80"/>
      <c r="BI17" s="80"/>
      <c r="BJ17" s="69"/>
      <c r="BK17" s="69"/>
      <c r="BL17" s="80"/>
      <c r="BM17" s="80"/>
      <c r="BN17" s="69"/>
      <c r="BO17" s="69"/>
      <c r="BP17" s="80"/>
      <c r="BQ17" s="80"/>
      <c r="BR17" s="69"/>
      <c r="BS17" s="69"/>
      <c r="BT17" s="80"/>
      <c r="BU17" s="80"/>
      <c r="BV17" s="69"/>
      <c r="BW17" s="69"/>
      <c r="BX17" s="80"/>
      <c r="BY17" s="80"/>
      <c r="BZ17" s="69"/>
      <c r="CA17" s="69"/>
      <c r="CB17" s="80"/>
      <c r="CC17" s="80"/>
      <c r="CD17" s="69"/>
      <c r="CE17" s="69"/>
      <c r="CF17" s="69"/>
      <c r="CG17" s="69"/>
      <c r="CH17" s="69"/>
      <c r="CI17" s="69"/>
      <c r="CJ17" s="68"/>
      <c r="CK17" s="69"/>
      <c r="CL17" s="185"/>
      <c r="CM17" s="67"/>
      <c r="CN17" s="67"/>
      <c r="CO17" s="69"/>
      <c r="CP17" s="185"/>
      <c r="CQ17" s="67"/>
      <c r="CR17" s="67"/>
      <c r="CS17" s="69"/>
      <c r="CT17" s="69"/>
      <c r="CU17" s="69"/>
      <c r="CV17" s="69"/>
      <c r="CW17" s="69"/>
      <c r="CX17" s="69"/>
      <c r="CY17" s="69"/>
      <c r="CZ17" s="69"/>
      <c r="DA17" s="69"/>
      <c r="DG17" t="str">
        <f t="shared" si="1"/>
        <v>CO</v>
      </c>
    </row>
    <row r="18" spans="1:113">
      <c r="A18" t="str">
        <f t="shared" si="0"/>
        <v>CO</v>
      </c>
      <c r="B18" s="67"/>
      <c r="C18" s="67"/>
      <c r="D18" s="67"/>
      <c r="E18" s="69"/>
      <c r="F18" s="185"/>
      <c r="G18" s="67"/>
      <c r="H18" s="69"/>
      <c r="I18" s="69"/>
      <c r="J18" s="69"/>
      <c r="K18" s="69"/>
      <c r="L18" s="69"/>
      <c r="M18" s="69"/>
      <c r="N18" s="69"/>
      <c r="O18" s="69"/>
      <c r="P18" s="69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69"/>
      <c r="AD18" s="69"/>
      <c r="AE18" s="69"/>
      <c r="AF18" s="80"/>
      <c r="AG18" s="80"/>
      <c r="AH18" s="69"/>
      <c r="AI18" s="69"/>
      <c r="AJ18" s="80"/>
      <c r="AK18" s="80"/>
      <c r="AL18" s="69"/>
      <c r="AM18" s="69"/>
      <c r="AN18" s="80"/>
      <c r="AO18" s="80"/>
      <c r="AP18" s="69"/>
      <c r="AQ18" s="69"/>
      <c r="AR18" s="80"/>
      <c r="AS18" s="80"/>
      <c r="AT18" s="69"/>
      <c r="AU18" s="69"/>
      <c r="AV18" s="80"/>
      <c r="AW18" s="80"/>
      <c r="AX18" s="69"/>
      <c r="AY18" s="69"/>
      <c r="AZ18" s="80"/>
      <c r="BA18" s="80"/>
      <c r="BB18" s="69"/>
      <c r="BC18" s="69"/>
      <c r="BD18" s="80"/>
      <c r="BE18" s="80"/>
      <c r="BF18" s="69"/>
      <c r="BG18" s="69"/>
      <c r="BH18" s="80"/>
      <c r="BI18" s="80"/>
      <c r="BJ18" s="69"/>
      <c r="BK18" s="69"/>
      <c r="BL18" s="80"/>
      <c r="BM18" s="80"/>
      <c r="BN18" s="69"/>
      <c r="BO18" s="69"/>
      <c r="BP18" s="80"/>
      <c r="BQ18" s="80"/>
      <c r="BR18" s="69"/>
      <c r="BS18" s="69"/>
      <c r="BT18" s="80"/>
      <c r="BU18" s="80"/>
      <c r="BV18" s="69"/>
      <c r="BW18" s="69"/>
      <c r="BX18" s="80"/>
      <c r="BY18" s="80"/>
      <c r="BZ18" s="69"/>
      <c r="CA18" s="69"/>
      <c r="CB18" s="80"/>
      <c r="CC18" s="80"/>
      <c r="CD18" s="69"/>
      <c r="CE18" s="69"/>
      <c r="CF18" s="69"/>
      <c r="CG18" s="69"/>
      <c r="CH18" s="69"/>
      <c r="CI18" s="69"/>
      <c r="CJ18" s="68"/>
      <c r="CK18" s="69"/>
      <c r="CL18" s="185"/>
      <c r="CM18" s="67"/>
      <c r="CN18" s="67"/>
      <c r="CO18" s="69"/>
      <c r="CP18" s="185"/>
      <c r="CQ18" s="67"/>
      <c r="CR18" s="67"/>
      <c r="CS18" s="69"/>
      <c r="CT18" s="69"/>
      <c r="CU18" s="69"/>
      <c r="CV18" s="69"/>
      <c r="CW18" s="69"/>
      <c r="CX18" s="69"/>
      <c r="CY18" s="69"/>
      <c r="CZ18" s="69"/>
      <c r="DA18" s="69"/>
      <c r="DG18" t="str">
        <f t="shared" si="1"/>
        <v>CO</v>
      </c>
    </row>
    <row r="19" spans="1:113">
      <c r="A19" t="str">
        <f t="shared" si="0"/>
        <v>CO</v>
      </c>
      <c r="B19" s="67"/>
      <c r="C19" s="67"/>
      <c r="D19" s="67"/>
      <c r="E19" s="69"/>
      <c r="F19" s="185"/>
      <c r="G19" s="67"/>
      <c r="H19" s="69"/>
      <c r="I19" s="69"/>
      <c r="J19" s="69"/>
      <c r="K19" s="69"/>
      <c r="L19" s="69"/>
      <c r="M19" s="69"/>
      <c r="N19" s="69"/>
      <c r="O19" s="69"/>
      <c r="P19" s="69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69"/>
      <c r="AD19" s="69"/>
      <c r="AE19" s="69"/>
      <c r="AF19" s="80"/>
      <c r="AG19" s="80"/>
      <c r="AH19" s="69"/>
      <c r="AI19" s="69"/>
      <c r="AJ19" s="80"/>
      <c r="AK19" s="80"/>
      <c r="AL19" s="69"/>
      <c r="AM19" s="69"/>
      <c r="AN19" s="80"/>
      <c r="AO19" s="80"/>
      <c r="AP19" s="69"/>
      <c r="AQ19" s="69"/>
      <c r="AR19" s="80"/>
      <c r="AS19" s="80"/>
      <c r="AT19" s="69"/>
      <c r="AU19" s="69"/>
      <c r="AV19" s="80"/>
      <c r="AW19" s="80"/>
      <c r="AX19" s="69"/>
      <c r="AY19" s="69"/>
      <c r="AZ19" s="80"/>
      <c r="BA19" s="80"/>
      <c r="BB19" s="69"/>
      <c r="BC19" s="69"/>
      <c r="BD19" s="80"/>
      <c r="BE19" s="80"/>
      <c r="BF19" s="69"/>
      <c r="BG19" s="69"/>
      <c r="BH19" s="80"/>
      <c r="BI19" s="80"/>
      <c r="BJ19" s="69"/>
      <c r="BK19" s="69"/>
      <c r="BL19" s="80"/>
      <c r="BM19" s="80"/>
      <c r="BN19" s="69"/>
      <c r="BO19" s="69"/>
      <c r="BP19" s="80"/>
      <c r="BQ19" s="80"/>
      <c r="BR19" s="69"/>
      <c r="BS19" s="69"/>
      <c r="BT19" s="80"/>
      <c r="BU19" s="80"/>
      <c r="BV19" s="69"/>
      <c r="BW19" s="69"/>
      <c r="BX19" s="80"/>
      <c r="BY19" s="80"/>
      <c r="BZ19" s="69"/>
      <c r="CA19" s="69"/>
      <c r="CB19" s="80"/>
      <c r="CC19" s="80"/>
      <c r="CD19" s="69"/>
      <c r="CE19" s="69"/>
      <c r="CF19" s="69"/>
      <c r="CG19" s="69"/>
      <c r="CH19" s="69"/>
      <c r="CI19" s="69"/>
      <c r="CJ19" s="68"/>
      <c r="CK19" s="69"/>
      <c r="CL19" s="185"/>
      <c r="CM19" s="67"/>
      <c r="CN19" s="67"/>
      <c r="CO19" s="69"/>
      <c r="CP19" s="185"/>
      <c r="CQ19" s="67"/>
      <c r="CR19" s="67"/>
      <c r="CS19" s="69"/>
      <c r="CT19" s="69"/>
      <c r="CU19" s="69"/>
      <c r="CV19" s="69"/>
      <c r="CW19" s="69"/>
      <c r="CX19" s="69"/>
      <c r="CY19" s="69"/>
      <c r="CZ19" s="69"/>
      <c r="DA19" s="69"/>
      <c r="DG19" t="str">
        <f t="shared" si="1"/>
        <v>CO</v>
      </c>
      <c r="DI19">
        <v>0</v>
      </c>
    </row>
    <row r="20" spans="1:113">
      <c r="B20" s="67"/>
      <c r="C20" s="67"/>
      <c r="D20" s="67"/>
      <c r="E20" s="69"/>
      <c r="F20" s="185"/>
      <c r="G20" s="67"/>
      <c r="H20" s="69"/>
      <c r="I20" s="69"/>
      <c r="J20" s="69"/>
      <c r="K20" s="69"/>
      <c r="L20" s="69"/>
      <c r="M20" s="69"/>
      <c r="N20" s="69"/>
      <c r="O20" s="69"/>
      <c r="P20" s="69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69"/>
      <c r="AD20" s="69"/>
      <c r="AE20" s="69"/>
      <c r="AF20" s="80"/>
      <c r="AG20" s="80"/>
      <c r="AH20" s="69"/>
      <c r="AI20" s="69"/>
      <c r="AJ20" s="80"/>
      <c r="AK20" s="80"/>
      <c r="AL20" s="69"/>
      <c r="AM20" s="69"/>
      <c r="AN20" s="80"/>
      <c r="AO20" s="80"/>
      <c r="AP20" s="69"/>
      <c r="AQ20" s="69"/>
      <c r="AR20" s="80"/>
      <c r="AS20" s="80"/>
      <c r="AT20" s="69"/>
      <c r="AU20" s="69"/>
      <c r="AV20" s="80"/>
      <c r="AW20" s="80"/>
      <c r="AX20" s="69"/>
      <c r="AY20" s="69"/>
      <c r="AZ20" s="80"/>
      <c r="BA20" s="80"/>
      <c r="BB20" s="69"/>
      <c r="BC20" s="69"/>
      <c r="BD20" s="80"/>
      <c r="BE20" s="80"/>
      <c r="BF20" s="69"/>
      <c r="BG20" s="69"/>
      <c r="BH20" s="80"/>
      <c r="BI20" s="80"/>
      <c r="BJ20" s="69"/>
      <c r="BK20" s="69"/>
      <c r="BL20" s="80"/>
      <c r="BM20" s="80"/>
      <c r="BN20" s="69"/>
      <c r="BO20" s="69"/>
      <c r="BP20" s="80"/>
      <c r="BQ20" s="80"/>
      <c r="BR20" s="69"/>
      <c r="BS20" s="69"/>
      <c r="BT20" s="80"/>
      <c r="BU20" s="80"/>
      <c r="BV20" s="69"/>
      <c r="BW20" s="69"/>
      <c r="BX20" s="80"/>
      <c r="BY20" s="80"/>
      <c r="BZ20" s="69"/>
      <c r="CA20" s="69"/>
      <c r="CB20" s="80"/>
      <c r="CC20" s="80"/>
      <c r="CD20" s="69"/>
      <c r="CE20" s="69"/>
      <c r="CF20" s="69"/>
      <c r="CG20" s="69"/>
      <c r="CH20" s="69"/>
      <c r="CI20" s="69"/>
      <c r="CJ20" s="68"/>
      <c r="CK20" s="69"/>
      <c r="CL20" s="185"/>
      <c r="CM20" s="67"/>
      <c r="CN20" s="67"/>
      <c r="CO20" s="69"/>
      <c r="CP20" s="185"/>
      <c r="CQ20" s="67"/>
      <c r="CR20" s="67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13">
      <c r="B21" s="67"/>
      <c r="C21" s="67"/>
      <c r="D21" s="67"/>
      <c r="E21" s="69"/>
      <c r="F21" s="185"/>
      <c r="G21" s="67"/>
      <c r="H21" s="69"/>
      <c r="I21" s="69"/>
      <c r="J21" s="69"/>
      <c r="K21" s="69"/>
      <c r="L21" s="69"/>
      <c r="M21" s="69"/>
      <c r="N21" s="69"/>
      <c r="O21" s="69"/>
      <c r="P21" s="69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69"/>
      <c r="AD21" s="69"/>
      <c r="AE21" s="69"/>
      <c r="AF21" s="80"/>
      <c r="AG21" s="80"/>
      <c r="AH21" s="69"/>
      <c r="AI21" s="69"/>
      <c r="AJ21" s="80"/>
      <c r="AK21" s="80"/>
      <c r="AL21" s="69"/>
      <c r="AM21" s="69"/>
      <c r="AN21" s="80"/>
      <c r="AO21" s="80"/>
      <c r="AP21" s="69"/>
      <c r="AQ21" s="69"/>
      <c r="AR21" s="80"/>
      <c r="AS21" s="80"/>
      <c r="AT21" s="69"/>
      <c r="AU21" s="69"/>
      <c r="AV21" s="80"/>
      <c r="AW21" s="80"/>
      <c r="AX21" s="69"/>
      <c r="AY21" s="69"/>
      <c r="AZ21" s="80"/>
      <c r="BA21" s="80"/>
      <c r="BB21" s="69"/>
      <c r="BC21" s="69"/>
      <c r="BD21" s="80"/>
      <c r="BE21" s="80"/>
      <c r="BF21" s="69"/>
      <c r="BG21" s="69"/>
      <c r="BH21" s="80"/>
      <c r="BI21" s="80"/>
      <c r="BJ21" s="69"/>
      <c r="BK21" s="69"/>
      <c r="BL21" s="80"/>
      <c r="BM21" s="80"/>
      <c r="BN21" s="69"/>
      <c r="BO21" s="69"/>
      <c r="BP21" s="80"/>
      <c r="BQ21" s="80"/>
      <c r="BR21" s="69"/>
      <c r="BS21" s="69"/>
      <c r="BT21" s="80"/>
      <c r="BU21" s="80"/>
      <c r="BV21" s="69"/>
      <c r="BW21" s="69"/>
      <c r="BX21" s="80"/>
      <c r="BY21" s="80"/>
      <c r="BZ21" s="69"/>
      <c r="CA21" s="69"/>
      <c r="CB21" s="80"/>
      <c r="CC21" s="80"/>
      <c r="CD21" s="69"/>
      <c r="CE21" s="69"/>
      <c r="CF21" s="69"/>
      <c r="CG21" s="69"/>
      <c r="CH21" s="69"/>
      <c r="CI21" s="69"/>
      <c r="CJ21" s="68"/>
      <c r="CK21" s="69"/>
      <c r="CL21" s="185"/>
      <c r="CM21" s="67"/>
      <c r="CN21" s="67"/>
      <c r="CO21" s="69"/>
      <c r="CP21" s="185"/>
      <c r="CQ21" s="67"/>
      <c r="CR21" s="67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13">
      <c r="B22" s="67"/>
      <c r="C22" s="67"/>
      <c r="D22" s="67"/>
      <c r="E22" s="69"/>
      <c r="F22" s="185"/>
      <c r="G22" s="67"/>
      <c r="H22" s="69"/>
      <c r="I22" s="69"/>
      <c r="J22" s="69"/>
      <c r="K22" s="69"/>
      <c r="L22" s="69"/>
      <c r="M22" s="69"/>
      <c r="N22" s="69"/>
      <c r="O22" s="69"/>
      <c r="P22" s="69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69"/>
      <c r="AD22" s="69"/>
      <c r="AE22" s="69"/>
      <c r="AF22" s="80"/>
      <c r="AG22" s="80"/>
      <c r="AH22" s="69"/>
      <c r="AI22" s="69"/>
      <c r="AJ22" s="80"/>
      <c r="AK22" s="80"/>
      <c r="AL22" s="69"/>
      <c r="AM22" s="69"/>
      <c r="AN22" s="80"/>
      <c r="AO22" s="80"/>
      <c r="AP22" s="69"/>
      <c r="AQ22" s="69"/>
      <c r="AR22" s="80"/>
      <c r="AS22" s="80"/>
      <c r="AT22" s="69"/>
      <c r="AU22" s="69"/>
      <c r="AV22" s="80"/>
      <c r="AW22" s="80"/>
      <c r="AX22" s="69"/>
      <c r="AY22" s="69"/>
      <c r="AZ22" s="80"/>
      <c r="BA22" s="80"/>
      <c r="BB22" s="69"/>
      <c r="BC22" s="69"/>
      <c r="BD22" s="80"/>
      <c r="BE22" s="80"/>
      <c r="BF22" s="69"/>
      <c r="BG22" s="69"/>
      <c r="BH22" s="80"/>
      <c r="BI22" s="80"/>
      <c r="BJ22" s="69"/>
      <c r="BK22" s="69"/>
      <c r="BL22" s="80"/>
      <c r="BM22" s="80"/>
      <c r="BN22" s="69"/>
      <c r="BO22" s="69"/>
      <c r="BP22" s="80"/>
      <c r="BQ22" s="80"/>
      <c r="BR22" s="69"/>
      <c r="BS22" s="69"/>
      <c r="BT22" s="80"/>
      <c r="BU22" s="80"/>
      <c r="BV22" s="69"/>
      <c r="BW22" s="69"/>
      <c r="BX22" s="80"/>
      <c r="BY22" s="80"/>
      <c r="BZ22" s="69"/>
      <c r="CA22" s="69"/>
      <c r="CB22" s="80"/>
      <c r="CC22" s="80"/>
      <c r="CD22" s="69"/>
      <c r="CE22" s="69"/>
      <c r="CF22" s="69"/>
      <c r="CG22" s="69"/>
      <c r="CH22" s="69"/>
      <c r="CI22" s="69"/>
      <c r="CJ22" s="68"/>
      <c r="CK22" s="69"/>
      <c r="CL22" s="185"/>
      <c r="CM22" s="67"/>
      <c r="CN22" s="67"/>
      <c r="CO22" s="69"/>
      <c r="CP22" s="185"/>
      <c r="CQ22" s="67"/>
      <c r="CR22" s="67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13">
      <c r="B23" s="67"/>
      <c r="C23" s="67"/>
      <c r="D23" s="67"/>
      <c r="E23" s="69"/>
      <c r="F23" s="185"/>
      <c r="G23" s="67"/>
      <c r="H23" s="69"/>
      <c r="I23" s="69"/>
      <c r="J23" s="69"/>
      <c r="K23" s="69"/>
      <c r="L23" s="69"/>
      <c r="M23" s="69"/>
      <c r="N23" s="69"/>
      <c r="O23" s="69"/>
      <c r="P23" s="69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69"/>
      <c r="AD23" s="69"/>
      <c r="AE23" s="69"/>
      <c r="AF23" s="80"/>
      <c r="AG23" s="80"/>
      <c r="AH23" s="69"/>
      <c r="AI23" s="69"/>
      <c r="AJ23" s="80"/>
      <c r="AK23" s="80"/>
      <c r="AL23" s="69"/>
      <c r="AM23" s="69"/>
      <c r="AN23" s="80"/>
      <c r="AO23" s="80"/>
      <c r="AP23" s="69"/>
      <c r="AQ23" s="69"/>
      <c r="AR23" s="80"/>
      <c r="AS23" s="80"/>
      <c r="AT23" s="69"/>
      <c r="AU23" s="69"/>
      <c r="AV23" s="80"/>
      <c r="AW23" s="80"/>
      <c r="AX23" s="69"/>
      <c r="AY23" s="69"/>
      <c r="AZ23" s="80"/>
      <c r="BA23" s="80"/>
      <c r="BB23" s="69"/>
      <c r="BC23" s="69"/>
      <c r="BD23" s="80"/>
      <c r="BE23" s="80"/>
      <c r="BF23" s="69"/>
      <c r="BG23" s="69"/>
      <c r="BH23" s="80"/>
      <c r="BI23" s="80"/>
      <c r="BJ23" s="69"/>
      <c r="BK23" s="69"/>
      <c r="BL23" s="80"/>
      <c r="BM23" s="80"/>
      <c r="BN23" s="69"/>
      <c r="BO23" s="69"/>
      <c r="BP23" s="80"/>
      <c r="BQ23" s="80"/>
      <c r="BR23" s="69"/>
      <c r="BS23" s="69"/>
      <c r="BT23" s="80"/>
      <c r="BU23" s="80"/>
      <c r="BV23" s="69"/>
      <c r="BW23" s="69"/>
      <c r="BX23" s="80"/>
      <c r="BY23" s="80"/>
      <c r="BZ23" s="69"/>
      <c r="CA23" s="69"/>
      <c r="CB23" s="80"/>
      <c r="CC23" s="80"/>
      <c r="CD23" s="69"/>
      <c r="CE23" s="69"/>
      <c r="CF23" s="69"/>
      <c r="CG23" s="69"/>
      <c r="CH23" s="69"/>
      <c r="CI23" s="69"/>
      <c r="CJ23" s="68"/>
      <c r="CK23" s="69"/>
      <c r="CL23" s="185"/>
      <c r="CM23" s="67"/>
      <c r="CN23" s="67"/>
      <c r="CO23" s="69"/>
      <c r="CP23" s="185"/>
      <c r="CQ23" s="67"/>
      <c r="CR23" s="67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13">
      <c r="B24" s="67"/>
      <c r="C24" s="67"/>
      <c r="D24" s="67"/>
      <c r="E24" s="69"/>
      <c r="F24" s="185"/>
      <c r="G24" s="67"/>
      <c r="H24" s="69"/>
      <c r="I24" s="69"/>
      <c r="J24" s="69"/>
      <c r="K24" s="69"/>
      <c r="L24" s="69"/>
      <c r="M24" s="69"/>
      <c r="N24" s="69"/>
      <c r="O24" s="69"/>
      <c r="P24" s="69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69"/>
      <c r="AD24" s="69"/>
      <c r="AE24" s="69"/>
      <c r="AF24" s="80"/>
      <c r="AG24" s="80"/>
      <c r="AH24" s="69"/>
      <c r="AI24" s="69"/>
      <c r="AJ24" s="80"/>
      <c r="AK24" s="80"/>
      <c r="AL24" s="69"/>
      <c r="AM24" s="69"/>
      <c r="AN24" s="80"/>
      <c r="AO24" s="80"/>
      <c r="AP24" s="69"/>
      <c r="AQ24" s="69"/>
      <c r="AR24" s="80"/>
      <c r="AS24" s="80"/>
      <c r="AT24" s="69"/>
      <c r="AU24" s="69"/>
      <c r="AV24" s="80"/>
      <c r="AW24" s="80"/>
      <c r="AX24" s="69"/>
      <c r="AY24" s="69"/>
      <c r="AZ24" s="80"/>
      <c r="BA24" s="80"/>
      <c r="BB24" s="69"/>
      <c r="BC24" s="69"/>
      <c r="BD24" s="80"/>
      <c r="BE24" s="80"/>
      <c r="BF24" s="69"/>
      <c r="BG24" s="69"/>
      <c r="BH24" s="80"/>
      <c r="BI24" s="80"/>
      <c r="BJ24" s="69"/>
      <c r="BK24" s="69"/>
      <c r="BL24" s="80"/>
      <c r="BM24" s="80"/>
      <c r="BN24" s="69"/>
      <c r="BO24" s="69"/>
      <c r="BP24" s="80"/>
      <c r="BQ24" s="80"/>
      <c r="BR24" s="69"/>
      <c r="BS24" s="69"/>
      <c r="BT24" s="80"/>
      <c r="BU24" s="80"/>
      <c r="BV24" s="69"/>
      <c r="BW24" s="69"/>
      <c r="BX24" s="80"/>
      <c r="BY24" s="80"/>
      <c r="BZ24" s="69"/>
      <c r="CA24" s="69"/>
      <c r="CB24" s="80"/>
      <c r="CC24" s="80"/>
      <c r="CD24" s="69"/>
      <c r="CE24" s="69"/>
      <c r="CF24" s="69"/>
      <c r="CG24" s="69"/>
      <c r="CH24" s="69"/>
      <c r="CI24" s="69"/>
      <c r="CJ24" s="68"/>
      <c r="CK24" s="69"/>
      <c r="CL24" s="185"/>
      <c r="CM24" s="67"/>
      <c r="CN24" s="67"/>
      <c r="CO24" s="69"/>
      <c r="CP24" s="185"/>
      <c r="CQ24" s="67"/>
      <c r="CR24" s="67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13">
      <c r="B25" s="67"/>
      <c r="C25" s="67"/>
      <c r="D25" s="67"/>
      <c r="E25" s="69"/>
      <c r="F25" s="185"/>
      <c r="G25" s="67"/>
      <c r="H25" s="69"/>
      <c r="I25" s="69"/>
      <c r="J25" s="69"/>
      <c r="K25" s="69"/>
      <c r="L25" s="69"/>
      <c r="M25" s="69"/>
      <c r="N25" s="69"/>
      <c r="O25" s="69"/>
      <c r="P25" s="69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69"/>
      <c r="AD25" s="69"/>
      <c r="AE25" s="69"/>
      <c r="AF25" s="80"/>
      <c r="AG25" s="80"/>
      <c r="AH25" s="69"/>
      <c r="AI25" s="69"/>
      <c r="AJ25" s="80"/>
      <c r="AK25" s="80"/>
      <c r="AL25" s="69"/>
      <c r="AM25" s="69"/>
      <c r="AN25" s="80"/>
      <c r="AO25" s="80"/>
      <c r="AP25" s="69"/>
      <c r="AQ25" s="69"/>
      <c r="AR25" s="80"/>
      <c r="AS25" s="80"/>
      <c r="AT25" s="69"/>
      <c r="AU25" s="69"/>
      <c r="AV25" s="80"/>
      <c r="AW25" s="80"/>
      <c r="AX25" s="69"/>
      <c r="AY25" s="69"/>
      <c r="AZ25" s="80"/>
      <c r="BA25" s="80"/>
      <c r="BB25" s="69"/>
      <c r="BC25" s="69"/>
      <c r="BD25" s="80"/>
      <c r="BE25" s="80"/>
      <c r="BF25" s="69"/>
      <c r="BG25" s="69"/>
      <c r="BH25" s="80"/>
      <c r="BI25" s="80"/>
      <c r="BJ25" s="69"/>
      <c r="BK25" s="69"/>
      <c r="BL25" s="80"/>
      <c r="BM25" s="80"/>
      <c r="BN25" s="69"/>
      <c r="BO25" s="69"/>
      <c r="BP25" s="80"/>
      <c r="BQ25" s="80"/>
      <c r="BR25" s="69"/>
      <c r="BS25" s="69"/>
      <c r="BT25" s="80"/>
      <c r="BU25" s="80"/>
      <c r="BV25" s="69"/>
      <c r="BW25" s="69"/>
      <c r="BX25" s="80"/>
      <c r="BY25" s="80"/>
      <c r="BZ25" s="69"/>
      <c r="CA25" s="69"/>
      <c r="CB25" s="80"/>
      <c r="CC25" s="80"/>
      <c r="CD25" s="69"/>
      <c r="CE25" s="69"/>
      <c r="CF25" s="69"/>
      <c r="CG25" s="69"/>
      <c r="CH25" s="69"/>
      <c r="CI25" s="69"/>
      <c r="CJ25" s="68"/>
      <c r="CK25" s="69"/>
      <c r="CL25" s="185"/>
      <c r="CM25" s="67"/>
      <c r="CN25" s="67"/>
      <c r="CO25" s="69"/>
      <c r="CP25" s="185"/>
      <c r="CQ25" s="67"/>
      <c r="CR25" s="67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13">
      <c r="B26" s="67"/>
      <c r="C26" s="67"/>
      <c r="D26" s="67"/>
      <c r="E26" s="69"/>
      <c r="F26" s="185"/>
      <c r="G26" s="67"/>
      <c r="H26" s="69"/>
      <c r="I26" s="69"/>
      <c r="J26" s="69"/>
      <c r="K26" s="69"/>
      <c r="L26" s="69"/>
      <c r="M26" s="69"/>
      <c r="N26" s="69"/>
      <c r="O26" s="69"/>
      <c r="P26" s="69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69"/>
      <c r="AD26" s="69"/>
      <c r="AE26" s="69"/>
      <c r="AF26" s="80"/>
      <c r="AG26" s="80"/>
      <c r="AH26" s="69"/>
      <c r="AI26" s="69"/>
      <c r="AJ26" s="80"/>
      <c r="AK26" s="80"/>
      <c r="AL26" s="69"/>
      <c r="AM26" s="69"/>
      <c r="AN26" s="80"/>
      <c r="AO26" s="80"/>
      <c r="AP26" s="69"/>
      <c r="AQ26" s="69"/>
      <c r="AR26" s="80"/>
      <c r="AS26" s="80"/>
      <c r="AT26" s="69"/>
      <c r="AU26" s="69"/>
      <c r="AV26" s="80"/>
      <c r="AW26" s="80"/>
      <c r="AX26" s="69"/>
      <c r="AY26" s="69"/>
      <c r="AZ26" s="80"/>
      <c r="BA26" s="80"/>
      <c r="BB26" s="69"/>
      <c r="BC26" s="69"/>
      <c r="BD26" s="80"/>
      <c r="BE26" s="80"/>
      <c r="BF26" s="69"/>
      <c r="BG26" s="69"/>
      <c r="BH26" s="80"/>
      <c r="BI26" s="80"/>
      <c r="BJ26" s="69"/>
      <c r="BK26" s="69"/>
      <c r="BL26" s="80"/>
      <c r="BM26" s="80"/>
      <c r="BN26" s="69"/>
      <c r="BO26" s="69"/>
      <c r="BP26" s="80"/>
      <c r="BQ26" s="80"/>
      <c r="BR26" s="69"/>
      <c r="BS26" s="69"/>
      <c r="BT26" s="80"/>
      <c r="BU26" s="80"/>
      <c r="BV26" s="69"/>
      <c r="BW26" s="69"/>
      <c r="BX26" s="80"/>
      <c r="BY26" s="80"/>
      <c r="BZ26" s="69"/>
      <c r="CA26" s="69"/>
      <c r="CB26" s="80"/>
      <c r="CC26" s="80"/>
      <c r="CD26" s="69"/>
      <c r="CE26" s="69"/>
      <c r="CF26" s="69"/>
      <c r="CG26" s="69"/>
      <c r="CH26" s="69"/>
      <c r="CI26" s="69"/>
      <c r="CJ26" s="68"/>
      <c r="CK26" s="69"/>
      <c r="CL26" s="185"/>
      <c r="CM26" s="67"/>
      <c r="CN26" s="67"/>
      <c r="CO26" s="69"/>
      <c r="CP26" s="185"/>
      <c r="CQ26" s="67"/>
      <c r="CR26" s="67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13">
      <c r="B27" s="67"/>
      <c r="C27" s="67"/>
      <c r="D27" s="67"/>
      <c r="E27" s="69"/>
      <c r="F27" s="185"/>
      <c r="G27" s="67"/>
      <c r="H27" s="69"/>
      <c r="I27" s="69"/>
      <c r="J27" s="69"/>
      <c r="K27" s="69"/>
      <c r="L27" s="69"/>
      <c r="M27" s="69"/>
      <c r="N27" s="69"/>
      <c r="O27" s="69"/>
      <c r="P27" s="69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69"/>
      <c r="AD27" s="69"/>
      <c r="AE27" s="69"/>
      <c r="AF27" s="80"/>
      <c r="AG27" s="80"/>
      <c r="AH27" s="69"/>
      <c r="AI27" s="69"/>
      <c r="AJ27" s="80"/>
      <c r="AK27" s="80"/>
      <c r="AL27" s="69"/>
      <c r="AM27" s="69"/>
      <c r="AN27" s="80"/>
      <c r="AO27" s="80"/>
      <c r="AP27" s="69"/>
      <c r="AQ27" s="69"/>
      <c r="AR27" s="80"/>
      <c r="AS27" s="80"/>
      <c r="AT27" s="69"/>
      <c r="AU27" s="69"/>
      <c r="AV27" s="80"/>
      <c r="AW27" s="80"/>
      <c r="AX27" s="69"/>
      <c r="AY27" s="69"/>
      <c r="AZ27" s="80"/>
      <c r="BA27" s="80"/>
      <c r="BB27" s="69"/>
      <c r="BC27" s="69"/>
      <c r="BD27" s="80"/>
      <c r="BE27" s="80"/>
      <c r="BF27" s="69"/>
      <c r="BG27" s="69"/>
      <c r="BH27" s="80"/>
      <c r="BI27" s="80"/>
      <c r="BJ27" s="69"/>
      <c r="BK27" s="69"/>
      <c r="BL27" s="80"/>
      <c r="BM27" s="80"/>
      <c r="BN27" s="69"/>
      <c r="BO27" s="69"/>
      <c r="BP27" s="80"/>
      <c r="BQ27" s="80"/>
      <c r="BR27" s="69"/>
      <c r="BS27" s="69"/>
      <c r="BT27" s="80"/>
      <c r="BU27" s="80"/>
      <c r="BV27" s="69"/>
      <c r="BW27" s="69"/>
      <c r="BX27" s="80"/>
      <c r="BY27" s="80"/>
      <c r="BZ27" s="69"/>
      <c r="CA27" s="69"/>
      <c r="CB27" s="80"/>
      <c r="CC27" s="80"/>
      <c r="CD27" s="69"/>
      <c r="CE27" s="69"/>
      <c r="CF27" s="69"/>
      <c r="CG27" s="69"/>
      <c r="CH27" s="69"/>
      <c r="CI27" s="69"/>
      <c r="CJ27" s="68"/>
      <c r="CK27" s="69"/>
      <c r="CL27" s="185"/>
      <c r="CM27" s="67"/>
      <c r="CN27" s="67"/>
      <c r="CO27" s="69"/>
      <c r="CP27" s="185"/>
      <c r="CQ27" s="67"/>
      <c r="CR27" s="67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13">
      <c r="B28" s="67"/>
      <c r="C28" s="67"/>
      <c r="D28" s="67"/>
      <c r="E28" s="69"/>
      <c r="F28" s="185"/>
      <c r="G28" s="67"/>
      <c r="H28" s="69"/>
      <c r="I28" s="69"/>
      <c r="J28" s="69"/>
      <c r="K28" s="69"/>
      <c r="L28" s="69"/>
      <c r="M28" s="69"/>
      <c r="N28" s="69"/>
      <c r="O28" s="69"/>
      <c r="P28" s="69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69"/>
      <c r="AD28" s="69"/>
      <c r="AE28" s="69"/>
      <c r="AF28" s="80"/>
      <c r="AG28" s="80"/>
      <c r="AH28" s="69"/>
      <c r="AI28" s="69"/>
      <c r="AJ28" s="80"/>
      <c r="AK28" s="80"/>
      <c r="AL28" s="69"/>
      <c r="AM28" s="69"/>
      <c r="AN28" s="80"/>
      <c r="AO28" s="80"/>
      <c r="AP28" s="69"/>
      <c r="AQ28" s="69"/>
      <c r="AR28" s="80"/>
      <c r="AS28" s="80"/>
      <c r="AT28" s="69"/>
      <c r="AU28" s="69"/>
      <c r="AV28" s="80"/>
      <c r="AW28" s="80"/>
      <c r="AX28" s="69"/>
      <c r="AY28" s="69"/>
      <c r="AZ28" s="80"/>
      <c r="BA28" s="80"/>
      <c r="BB28" s="69"/>
      <c r="BC28" s="69"/>
      <c r="BD28" s="80"/>
      <c r="BE28" s="80"/>
      <c r="BF28" s="69"/>
      <c r="BG28" s="69"/>
      <c r="BH28" s="80"/>
      <c r="BI28" s="80"/>
      <c r="BJ28" s="69"/>
      <c r="BK28" s="69"/>
      <c r="BL28" s="80"/>
      <c r="BM28" s="80"/>
      <c r="BN28" s="69"/>
      <c r="BO28" s="69"/>
      <c r="BP28" s="80"/>
      <c r="BQ28" s="80"/>
      <c r="BR28" s="69"/>
      <c r="BS28" s="69"/>
      <c r="BT28" s="80"/>
      <c r="BU28" s="80"/>
      <c r="BV28" s="69"/>
      <c r="BW28" s="69"/>
      <c r="BX28" s="80"/>
      <c r="BY28" s="80"/>
      <c r="BZ28" s="69"/>
      <c r="CA28" s="69"/>
      <c r="CB28" s="80"/>
      <c r="CC28" s="80"/>
      <c r="CD28" s="69"/>
      <c r="CE28" s="69"/>
      <c r="CF28" s="69"/>
      <c r="CG28" s="69"/>
      <c r="CH28" s="69"/>
      <c r="CI28" s="69"/>
      <c r="CJ28" s="68"/>
      <c r="CK28" s="69"/>
      <c r="CL28" s="185"/>
      <c r="CM28" s="67"/>
      <c r="CN28" s="67"/>
      <c r="CO28" s="69"/>
      <c r="CP28" s="185"/>
      <c r="CQ28" s="67"/>
      <c r="CR28" s="67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13">
      <c r="B29" s="67"/>
      <c r="C29" s="67"/>
      <c r="D29" s="67"/>
      <c r="E29" s="69"/>
      <c r="F29" s="185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69"/>
      <c r="AD29" s="69"/>
      <c r="AE29" s="69"/>
      <c r="AF29" s="80"/>
      <c r="AG29" s="80"/>
      <c r="AH29" s="69"/>
      <c r="AI29" s="69"/>
      <c r="AJ29" s="80"/>
      <c r="AK29" s="80"/>
      <c r="AL29" s="69"/>
      <c r="AM29" s="69"/>
      <c r="AN29" s="80"/>
      <c r="AO29" s="80"/>
      <c r="AP29" s="69"/>
      <c r="AQ29" s="69"/>
      <c r="AR29" s="80"/>
      <c r="AS29" s="80"/>
      <c r="AT29" s="69"/>
      <c r="AU29" s="69"/>
      <c r="AV29" s="80"/>
      <c r="AW29" s="80"/>
      <c r="AX29" s="69"/>
      <c r="AY29" s="69"/>
      <c r="AZ29" s="80"/>
      <c r="BA29" s="80"/>
      <c r="BB29" s="69"/>
      <c r="BC29" s="69"/>
      <c r="BD29" s="80"/>
      <c r="BE29" s="80"/>
      <c r="BF29" s="69"/>
      <c r="BG29" s="69"/>
      <c r="BH29" s="80"/>
      <c r="BI29" s="80"/>
      <c r="BJ29" s="69"/>
      <c r="BK29" s="69"/>
      <c r="BL29" s="80"/>
      <c r="BM29" s="80"/>
      <c r="BN29" s="69"/>
      <c r="BO29" s="69"/>
      <c r="BP29" s="80"/>
      <c r="BQ29" s="80"/>
      <c r="BR29" s="69"/>
      <c r="BS29" s="69"/>
      <c r="BT29" s="80"/>
      <c r="BU29" s="80"/>
      <c r="BV29" s="69"/>
      <c r="BW29" s="69"/>
      <c r="BX29" s="80"/>
      <c r="BY29" s="80"/>
      <c r="BZ29" s="69"/>
      <c r="CA29" s="69"/>
      <c r="CB29" s="80"/>
      <c r="CC29" s="80"/>
      <c r="CD29" s="69"/>
      <c r="CE29" s="69"/>
      <c r="CF29" s="69"/>
      <c r="CG29" s="69"/>
      <c r="CH29" s="69"/>
      <c r="CI29" s="69"/>
      <c r="CJ29" s="68"/>
      <c r="CK29" s="69"/>
      <c r="CL29" s="185"/>
      <c r="CM29" s="67"/>
      <c r="CN29" s="67"/>
      <c r="CO29" s="69"/>
      <c r="CP29" s="185"/>
      <c r="CQ29" s="67"/>
      <c r="CR29" s="67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13">
      <c r="B30" s="67"/>
      <c r="C30" s="67"/>
      <c r="D30" s="67"/>
      <c r="E30" s="69"/>
      <c r="F30" s="185"/>
      <c r="G30" s="67"/>
      <c r="H30" s="69"/>
      <c r="I30" s="69"/>
      <c r="J30" s="69"/>
      <c r="K30" s="69"/>
      <c r="L30" s="69"/>
      <c r="M30" s="69"/>
      <c r="N30" s="69"/>
      <c r="O30" s="69"/>
      <c r="P30" s="69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69"/>
      <c r="AD30" s="69"/>
      <c r="AE30" s="69"/>
      <c r="AF30" s="80"/>
      <c r="AG30" s="80"/>
      <c r="AH30" s="69"/>
      <c r="AI30" s="69"/>
      <c r="AJ30" s="80"/>
      <c r="AK30" s="80"/>
      <c r="AL30" s="69"/>
      <c r="AM30" s="69"/>
      <c r="AN30" s="80"/>
      <c r="AO30" s="80"/>
      <c r="AP30" s="69"/>
      <c r="AQ30" s="69"/>
      <c r="AR30" s="80"/>
      <c r="AS30" s="80"/>
      <c r="AT30" s="69"/>
      <c r="AU30" s="69"/>
      <c r="AV30" s="80"/>
      <c r="AW30" s="80"/>
      <c r="AX30" s="69"/>
      <c r="AY30" s="69"/>
      <c r="AZ30" s="80"/>
      <c r="BA30" s="80"/>
      <c r="BB30" s="69"/>
      <c r="BC30" s="69"/>
      <c r="BD30" s="80"/>
      <c r="BE30" s="80"/>
      <c r="BF30" s="69"/>
      <c r="BG30" s="69"/>
      <c r="BH30" s="80"/>
      <c r="BI30" s="80"/>
      <c r="BJ30" s="69"/>
      <c r="BK30" s="69"/>
      <c r="BL30" s="80"/>
      <c r="BM30" s="80"/>
      <c r="BN30" s="69"/>
      <c r="BO30" s="69"/>
      <c r="BP30" s="80"/>
      <c r="BQ30" s="80"/>
      <c r="BR30" s="69"/>
      <c r="BS30" s="69"/>
      <c r="BT30" s="80"/>
      <c r="BU30" s="80"/>
      <c r="BV30" s="69"/>
      <c r="BW30" s="69"/>
      <c r="BX30" s="80"/>
      <c r="BY30" s="80"/>
      <c r="BZ30" s="69"/>
      <c r="CA30" s="69"/>
      <c r="CB30" s="80"/>
      <c r="CC30" s="80"/>
      <c r="CD30" s="69"/>
      <c r="CE30" s="69"/>
      <c r="CF30" s="69"/>
      <c r="CG30" s="69"/>
      <c r="CH30" s="69"/>
      <c r="CI30" s="69"/>
      <c r="CJ30" s="68"/>
      <c r="CK30" s="69"/>
      <c r="CL30" s="185"/>
      <c r="CM30" s="67"/>
      <c r="CN30" s="67"/>
      <c r="CO30" s="69"/>
      <c r="CP30" s="185"/>
      <c r="CQ30" s="67"/>
      <c r="CR30" s="67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13">
      <c r="B31" s="67"/>
      <c r="C31" s="67"/>
      <c r="D31" s="67"/>
      <c r="E31" s="69"/>
      <c r="F31" s="185"/>
      <c r="G31" s="67"/>
      <c r="H31" s="69"/>
      <c r="I31" s="69"/>
      <c r="J31" s="69"/>
      <c r="K31" s="69"/>
      <c r="L31" s="69"/>
      <c r="M31" s="69"/>
      <c r="N31" s="69"/>
      <c r="O31" s="69"/>
      <c r="P31" s="69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69"/>
      <c r="AD31" s="69"/>
      <c r="AE31" s="69"/>
      <c r="AF31" s="80"/>
      <c r="AG31" s="80"/>
      <c r="AH31" s="69"/>
      <c r="AI31" s="69"/>
      <c r="AJ31" s="80"/>
      <c r="AK31" s="80"/>
      <c r="AL31" s="69"/>
      <c r="AM31" s="69"/>
      <c r="AN31" s="80"/>
      <c r="AO31" s="80"/>
      <c r="AP31" s="69"/>
      <c r="AQ31" s="69"/>
      <c r="AR31" s="80"/>
      <c r="AS31" s="80"/>
      <c r="AT31" s="69"/>
      <c r="AU31" s="69"/>
      <c r="AV31" s="80"/>
      <c r="AW31" s="80"/>
      <c r="AX31" s="69"/>
      <c r="AY31" s="69"/>
      <c r="AZ31" s="80"/>
      <c r="BA31" s="80"/>
      <c r="BB31" s="69"/>
      <c r="BC31" s="69"/>
      <c r="BD31" s="80"/>
      <c r="BE31" s="80"/>
      <c r="BF31" s="69"/>
      <c r="BG31" s="69"/>
      <c r="BH31" s="80"/>
      <c r="BI31" s="80"/>
      <c r="BJ31" s="69"/>
      <c r="BK31" s="69"/>
      <c r="BL31" s="80"/>
      <c r="BM31" s="80"/>
      <c r="BN31" s="69"/>
      <c r="BO31" s="69"/>
      <c r="BP31" s="80"/>
      <c r="BQ31" s="80"/>
      <c r="BR31" s="69"/>
      <c r="BS31" s="69"/>
      <c r="BT31" s="80"/>
      <c r="BU31" s="80"/>
      <c r="BV31" s="69"/>
      <c r="BW31" s="69"/>
      <c r="BX31" s="80"/>
      <c r="BY31" s="80"/>
      <c r="BZ31" s="69"/>
      <c r="CA31" s="69"/>
      <c r="CB31" s="80"/>
      <c r="CC31" s="80"/>
      <c r="CD31" s="69"/>
      <c r="CE31" s="69"/>
      <c r="CF31" s="69"/>
      <c r="CG31" s="69"/>
      <c r="CH31" s="69"/>
      <c r="CI31" s="69"/>
      <c r="CJ31" s="68"/>
      <c r="CK31" s="69"/>
      <c r="CL31" s="185"/>
      <c r="CM31" s="67"/>
      <c r="CN31" s="67"/>
      <c r="CO31" s="69"/>
      <c r="CP31" s="185"/>
      <c r="CQ31" s="67"/>
      <c r="CR31" s="67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13">
      <c r="B32" s="67"/>
      <c r="C32" s="67"/>
      <c r="D32" s="67"/>
      <c r="E32" s="69"/>
      <c r="F32" s="185"/>
      <c r="G32" s="67"/>
      <c r="H32" s="69"/>
      <c r="I32" s="69"/>
      <c r="J32" s="69"/>
      <c r="K32" s="69"/>
      <c r="L32" s="69"/>
      <c r="M32" s="69"/>
      <c r="N32" s="69"/>
      <c r="O32" s="69"/>
      <c r="P32" s="69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69"/>
      <c r="AD32" s="69"/>
      <c r="AE32" s="69"/>
      <c r="AF32" s="80"/>
      <c r="AG32" s="80"/>
      <c r="AH32" s="69"/>
      <c r="AI32" s="69"/>
      <c r="AJ32" s="80"/>
      <c r="AK32" s="80"/>
      <c r="AL32" s="69"/>
      <c r="AM32" s="69"/>
      <c r="AN32" s="80"/>
      <c r="AO32" s="80"/>
      <c r="AP32" s="69"/>
      <c r="AQ32" s="69"/>
      <c r="AR32" s="80"/>
      <c r="AS32" s="80"/>
      <c r="AT32" s="69"/>
      <c r="AU32" s="69"/>
      <c r="AV32" s="80"/>
      <c r="AW32" s="80"/>
      <c r="AX32" s="69"/>
      <c r="AY32" s="69"/>
      <c r="AZ32" s="80"/>
      <c r="BA32" s="80"/>
      <c r="BB32" s="69"/>
      <c r="BC32" s="69"/>
      <c r="BD32" s="80"/>
      <c r="BE32" s="80"/>
      <c r="BF32" s="69"/>
      <c r="BG32" s="69"/>
      <c r="BH32" s="80"/>
      <c r="BI32" s="80"/>
      <c r="BJ32" s="69"/>
      <c r="BK32" s="69"/>
      <c r="BL32" s="80"/>
      <c r="BM32" s="80"/>
      <c r="BN32" s="69"/>
      <c r="BO32" s="69"/>
      <c r="BP32" s="80"/>
      <c r="BQ32" s="80"/>
      <c r="BR32" s="69"/>
      <c r="BS32" s="69"/>
      <c r="BT32" s="80"/>
      <c r="BU32" s="80"/>
      <c r="BV32" s="69"/>
      <c r="BW32" s="69"/>
      <c r="BX32" s="80"/>
      <c r="BY32" s="80"/>
      <c r="BZ32" s="69"/>
      <c r="CA32" s="69"/>
      <c r="CB32" s="80"/>
      <c r="CC32" s="80"/>
      <c r="CD32" s="69"/>
      <c r="CE32" s="69"/>
      <c r="CF32" s="69"/>
      <c r="CG32" s="69"/>
      <c r="CH32" s="69"/>
      <c r="CI32" s="69"/>
      <c r="CJ32" s="68"/>
      <c r="CK32" s="69"/>
      <c r="CL32" s="185"/>
      <c r="CM32" s="67"/>
      <c r="CN32" s="67"/>
      <c r="CO32" s="69"/>
      <c r="CP32" s="185"/>
      <c r="CQ32" s="67"/>
      <c r="CR32" s="67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2:105">
      <c r="B33" s="67"/>
      <c r="C33" s="67"/>
      <c r="D33" s="67"/>
      <c r="E33" s="69"/>
      <c r="F33" s="185"/>
      <c r="G33" s="67"/>
      <c r="H33" s="69"/>
      <c r="I33" s="69"/>
      <c r="J33" s="69"/>
      <c r="K33" s="69"/>
      <c r="L33" s="69"/>
      <c r="M33" s="69"/>
      <c r="N33" s="69"/>
      <c r="O33" s="69"/>
      <c r="P33" s="69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69"/>
      <c r="AD33" s="69"/>
      <c r="AE33" s="69"/>
      <c r="AF33" s="80"/>
      <c r="AG33" s="80"/>
      <c r="AH33" s="69"/>
      <c r="AI33" s="69"/>
      <c r="AJ33" s="80"/>
      <c r="AK33" s="80"/>
      <c r="AL33" s="69"/>
      <c r="AM33" s="69"/>
      <c r="AN33" s="80"/>
      <c r="AO33" s="80"/>
      <c r="AP33" s="69"/>
      <c r="AQ33" s="69"/>
      <c r="AR33" s="80"/>
      <c r="AS33" s="80"/>
      <c r="AT33" s="69"/>
      <c r="AU33" s="69"/>
      <c r="AV33" s="80"/>
      <c r="AW33" s="80"/>
      <c r="AX33" s="69"/>
      <c r="AY33" s="69"/>
      <c r="AZ33" s="80"/>
      <c r="BA33" s="80"/>
      <c r="BB33" s="69"/>
      <c r="BC33" s="69"/>
      <c r="BD33" s="80"/>
      <c r="BE33" s="80"/>
      <c r="BF33" s="69"/>
      <c r="BG33" s="69"/>
      <c r="BH33" s="80"/>
      <c r="BI33" s="80"/>
      <c r="BJ33" s="69"/>
      <c r="BK33" s="69"/>
      <c r="BL33" s="80"/>
      <c r="BM33" s="80"/>
      <c r="BN33" s="69"/>
      <c r="BO33" s="69"/>
      <c r="BP33" s="80"/>
      <c r="BQ33" s="80"/>
      <c r="BR33" s="69"/>
      <c r="BS33" s="69"/>
      <c r="BT33" s="80"/>
      <c r="BU33" s="80"/>
      <c r="BV33" s="69"/>
      <c r="BW33" s="69"/>
      <c r="BX33" s="80"/>
      <c r="BY33" s="80"/>
      <c r="BZ33" s="69"/>
      <c r="CA33" s="69"/>
      <c r="CB33" s="80"/>
      <c r="CC33" s="80"/>
      <c r="CD33" s="69"/>
      <c r="CE33" s="69"/>
      <c r="CF33" s="69"/>
      <c r="CG33" s="69"/>
      <c r="CH33" s="69"/>
      <c r="CI33" s="69"/>
      <c r="CJ33" s="68"/>
      <c r="CK33" s="69"/>
      <c r="CL33" s="185"/>
      <c r="CM33" s="67"/>
      <c r="CN33" s="67"/>
      <c r="CO33" s="69"/>
      <c r="CP33" s="185"/>
      <c r="CQ33" s="67"/>
      <c r="CR33" s="67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2:105">
      <c r="B34" s="67"/>
      <c r="C34" s="67"/>
      <c r="D34" s="67"/>
      <c r="E34" s="69"/>
      <c r="F34" s="185"/>
      <c r="G34" s="67"/>
      <c r="H34" s="69"/>
      <c r="I34" s="69"/>
      <c r="J34" s="69"/>
      <c r="K34" s="69"/>
      <c r="L34" s="69"/>
      <c r="M34" s="69"/>
      <c r="N34" s="69"/>
      <c r="O34" s="69"/>
      <c r="P34" s="69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69"/>
      <c r="AD34" s="69"/>
      <c r="AE34" s="69"/>
      <c r="AF34" s="80"/>
      <c r="AG34" s="80"/>
      <c r="AH34" s="69"/>
      <c r="AI34" s="69"/>
      <c r="AJ34" s="80"/>
      <c r="AK34" s="80"/>
      <c r="AL34" s="69"/>
      <c r="AM34" s="69"/>
      <c r="AN34" s="80"/>
      <c r="AO34" s="80"/>
      <c r="AP34" s="69"/>
      <c r="AQ34" s="69"/>
      <c r="AR34" s="80"/>
      <c r="AS34" s="80"/>
      <c r="AT34" s="69"/>
      <c r="AU34" s="69"/>
      <c r="AV34" s="80"/>
      <c r="AW34" s="80"/>
      <c r="AX34" s="69"/>
      <c r="AY34" s="69"/>
      <c r="AZ34" s="80"/>
      <c r="BA34" s="80"/>
      <c r="BB34" s="69"/>
      <c r="BC34" s="69"/>
      <c r="BD34" s="80"/>
      <c r="BE34" s="80"/>
      <c r="BF34" s="69"/>
      <c r="BG34" s="69"/>
      <c r="BH34" s="80"/>
      <c r="BI34" s="80"/>
      <c r="BJ34" s="69"/>
      <c r="BK34" s="69"/>
      <c r="BL34" s="80"/>
      <c r="BM34" s="80"/>
      <c r="BN34" s="69"/>
      <c r="BO34" s="69"/>
      <c r="BP34" s="80"/>
      <c r="BQ34" s="80"/>
      <c r="BR34" s="69"/>
      <c r="BS34" s="69"/>
      <c r="BT34" s="80"/>
      <c r="BU34" s="80"/>
      <c r="BV34" s="69"/>
      <c r="BW34" s="69"/>
      <c r="BX34" s="80"/>
      <c r="BY34" s="80"/>
      <c r="BZ34" s="69"/>
      <c r="CA34" s="69"/>
      <c r="CB34" s="80"/>
      <c r="CC34" s="80"/>
      <c r="CD34" s="69"/>
      <c r="CE34" s="69"/>
      <c r="CF34" s="69"/>
      <c r="CG34" s="69"/>
      <c r="CH34" s="69"/>
      <c r="CI34" s="69"/>
      <c r="CJ34" s="68"/>
      <c r="CK34" s="69"/>
      <c r="CL34" s="185"/>
      <c r="CM34" s="67"/>
      <c r="CN34" s="67"/>
      <c r="CO34" s="69"/>
      <c r="CP34" s="185"/>
      <c r="CQ34" s="67"/>
      <c r="CR34" s="67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2:105">
      <c r="B35" s="67"/>
      <c r="C35" s="67"/>
      <c r="D35" s="67"/>
      <c r="E35" s="69"/>
      <c r="F35" s="185"/>
      <c r="G35" s="67"/>
      <c r="H35" s="69"/>
      <c r="I35" s="69"/>
      <c r="J35" s="69"/>
      <c r="K35" s="69"/>
      <c r="L35" s="69"/>
      <c r="M35" s="69"/>
      <c r="N35" s="69"/>
      <c r="O35" s="69"/>
      <c r="P35" s="69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69"/>
      <c r="AD35" s="69"/>
      <c r="AE35" s="69"/>
      <c r="AF35" s="80"/>
      <c r="AG35" s="80"/>
      <c r="AH35" s="69"/>
      <c r="AI35" s="69"/>
      <c r="AJ35" s="80"/>
      <c r="AK35" s="80"/>
      <c r="AL35" s="69"/>
      <c r="AM35" s="69"/>
      <c r="AN35" s="80"/>
      <c r="AO35" s="80"/>
      <c r="AP35" s="69"/>
      <c r="AQ35" s="69"/>
      <c r="AR35" s="80"/>
      <c r="AS35" s="80"/>
      <c r="AT35" s="69"/>
      <c r="AU35" s="69"/>
      <c r="AV35" s="80"/>
      <c r="AW35" s="80"/>
      <c r="AX35" s="69"/>
      <c r="AY35" s="69"/>
      <c r="AZ35" s="80"/>
      <c r="BA35" s="80"/>
      <c r="BB35" s="69"/>
      <c r="BC35" s="69"/>
      <c r="BD35" s="80"/>
      <c r="BE35" s="80"/>
      <c r="BF35" s="69"/>
      <c r="BG35" s="69"/>
      <c r="BH35" s="80"/>
      <c r="BI35" s="80"/>
      <c r="BJ35" s="69"/>
      <c r="BK35" s="69"/>
      <c r="BL35" s="80"/>
      <c r="BM35" s="80"/>
      <c r="BN35" s="69"/>
      <c r="BO35" s="69"/>
      <c r="BP35" s="80"/>
      <c r="BQ35" s="80"/>
      <c r="BR35" s="69"/>
      <c r="BS35" s="69"/>
      <c r="BT35" s="80"/>
      <c r="BU35" s="80"/>
      <c r="BV35" s="69"/>
      <c r="BW35" s="69"/>
      <c r="BX35" s="80"/>
      <c r="BY35" s="80"/>
      <c r="BZ35" s="69"/>
      <c r="CA35" s="69"/>
      <c r="CB35" s="80"/>
      <c r="CC35" s="80"/>
      <c r="CD35" s="69"/>
      <c r="CE35" s="69"/>
      <c r="CF35" s="69"/>
      <c r="CG35" s="69"/>
      <c r="CH35" s="69"/>
      <c r="CI35" s="69"/>
      <c r="CJ35" s="68"/>
      <c r="CK35" s="69"/>
      <c r="CL35" s="185"/>
      <c r="CM35" s="67"/>
      <c r="CN35" s="67"/>
      <c r="CO35" s="69"/>
      <c r="CP35" s="185"/>
      <c r="CQ35" s="67"/>
      <c r="CR35" s="67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2:105">
      <c r="B36" s="67"/>
      <c r="C36" s="67"/>
      <c r="D36" s="67"/>
      <c r="E36" s="69"/>
      <c r="F36" s="185"/>
      <c r="G36" s="67"/>
      <c r="H36" s="69"/>
      <c r="I36" s="69"/>
      <c r="J36" s="69"/>
      <c r="K36" s="69"/>
      <c r="L36" s="69"/>
      <c r="M36" s="69"/>
      <c r="N36" s="69"/>
      <c r="O36" s="69"/>
      <c r="P36" s="69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69"/>
      <c r="AD36" s="69"/>
      <c r="AE36" s="69"/>
      <c r="AF36" s="80"/>
      <c r="AG36" s="80"/>
      <c r="AH36" s="69"/>
      <c r="AI36" s="69"/>
      <c r="AJ36" s="80"/>
      <c r="AK36" s="80"/>
      <c r="AL36" s="69"/>
      <c r="AM36" s="69"/>
      <c r="AN36" s="80"/>
      <c r="AO36" s="80"/>
      <c r="AP36" s="69"/>
      <c r="AQ36" s="69"/>
      <c r="AR36" s="80"/>
      <c r="AS36" s="80"/>
      <c r="AT36" s="69"/>
      <c r="AU36" s="69"/>
      <c r="AV36" s="80"/>
      <c r="AW36" s="80"/>
      <c r="AX36" s="69"/>
      <c r="AY36" s="69"/>
      <c r="AZ36" s="80"/>
      <c r="BA36" s="80"/>
      <c r="BB36" s="69"/>
      <c r="BC36" s="69"/>
      <c r="BD36" s="80"/>
      <c r="BE36" s="80"/>
      <c r="BF36" s="69"/>
      <c r="BG36" s="69"/>
      <c r="BH36" s="80"/>
      <c r="BI36" s="80"/>
      <c r="BJ36" s="69"/>
      <c r="BK36" s="69"/>
      <c r="BL36" s="80"/>
      <c r="BM36" s="80"/>
      <c r="BN36" s="69"/>
      <c r="BO36" s="69"/>
      <c r="BP36" s="80"/>
      <c r="BQ36" s="80"/>
      <c r="BR36" s="69"/>
      <c r="BS36" s="69"/>
      <c r="BT36" s="80"/>
      <c r="BU36" s="80"/>
      <c r="BV36" s="69"/>
      <c r="BW36" s="69"/>
      <c r="BX36" s="80"/>
      <c r="BY36" s="80"/>
      <c r="BZ36" s="69"/>
      <c r="CA36" s="69"/>
      <c r="CB36" s="80"/>
      <c r="CC36" s="80"/>
      <c r="CD36" s="69"/>
      <c r="CE36" s="69"/>
      <c r="CF36" s="69"/>
      <c r="CG36" s="69"/>
      <c r="CH36" s="69"/>
      <c r="CI36" s="69"/>
      <c r="CJ36" s="68"/>
      <c r="CK36" s="69"/>
      <c r="CL36" s="185"/>
      <c r="CM36" s="67"/>
      <c r="CN36" s="67"/>
      <c r="CO36" s="69"/>
      <c r="CP36" s="185"/>
      <c r="CQ36" s="67"/>
      <c r="CR36" s="67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2:105">
      <c r="B37" s="67"/>
      <c r="C37" s="67"/>
      <c r="D37" s="67"/>
      <c r="E37" s="69"/>
      <c r="F37" s="185"/>
      <c r="G37" s="67"/>
      <c r="H37" s="69"/>
      <c r="I37" s="69"/>
      <c r="J37" s="69"/>
      <c r="K37" s="69"/>
      <c r="L37" s="69"/>
      <c r="M37" s="69"/>
      <c r="N37" s="69"/>
      <c r="O37" s="69"/>
      <c r="P37" s="69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69"/>
      <c r="AD37" s="69"/>
      <c r="AE37" s="69"/>
      <c r="AF37" s="80"/>
      <c r="AG37" s="80"/>
      <c r="AH37" s="69"/>
      <c r="AI37" s="69"/>
      <c r="AJ37" s="80"/>
      <c r="AK37" s="80"/>
      <c r="AL37" s="69"/>
      <c r="AM37" s="69"/>
      <c r="AN37" s="80"/>
      <c r="AO37" s="80"/>
      <c r="AP37" s="69"/>
      <c r="AQ37" s="69"/>
      <c r="AR37" s="80"/>
      <c r="AS37" s="80"/>
      <c r="AT37" s="69"/>
      <c r="AU37" s="69"/>
      <c r="AV37" s="80"/>
      <c r="AW37" s="80"/>
      <c r="AX37" s="69"/>
      <c r="AY37" s="69"/>
      <c r="AZ37" s="80"/>
      <c r="BA37" s="80"/>
      <c r="BB37" s="69"/>
      <c r="BC37" s="69"/>
      <c r="BD37" s="80"/>
      <c r="BE37" s="80"/>
      <c r="BF37" s="69"/>
      <c r="BG37" s="69"/>
      <c r="BH37" s="80"/>
      <c r="BI37" s="80"/>
      <c r="BJ37" s="69"/>
      <c r="BK37" s="69"/>
      <c r="BL37" s="80"/>
      <c r="BM37" s="80"/>
      <c r="BN37" s="69"/>
      <c r="BO37" s="69"/>
      <c r="BP37" s="80"/>
      <c r="BQ37" s="80"/>
      <c r="BR37" s="69"/>
      <c r="BS37" s="69"/>
      <c r="BT37" s="80"/>
      <c r="BU37" s="80"/>
      <c r="BV37" s="69"/>
      <c r="BW37" s="69"/>
      <c r="BX37" s="80"/>
      <c r="BY37" s="80"/>
      <c r="BZ37" s="69"/>
      <c r="CA37" s="69"/>
      <c r="CB37" s="80"/>
      <c r="CC37" s="80"/>
      <c r="CD37" s="69"/>
      <c r="CE37" s="69"/>
      <c r="CF37" s="69"/>
      <c r="CG37" s="69"/>
      <c r="CH37" s="69"/>
      <c r="CI37" s="69"/>
      <c r="CJ37" s="68"/>
      <c r="CK37" s="69"/>
      <c r="CL37" s="185"/>
      <c r="CM37" s="67"/>
      <c r="CN37" s="67"/>
      <c r="CO37" s="69"/>
      <c r="CP37" s="185"/>
      <c r="CQ37" s="67"/>
      <c r="CR37" s="67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2:105">
      <c r="B38" s="67"/>
      <c r="C38" s="67"/>
      <c r="D38" s="67"/>
      <c r="E38" s="69"/>
      <c r="F38" s="185"/>
      <c r="G38" s="67"/>
      <c r="H38" s="69"/>
      <c r="I38" s="69"/>
      <c r="J38" s="69"/>
      <c r="K38" s="69"/>
      <c r="L38" s="69"/>
      <c r="M38" s="69"/>
      <c r="N38" s="69"/>
      <c r="O38" s="69"/>
      <c r="P38" s="69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69"/>
      <c r="AD38" s="69"/>
      <c r="AE38" s="69"/>
      <c r="AF38" s="80"/>
      <c r="AG38" s="80"/>
      <c r="AH38" s="69"/>
      <c r="AI38" s="69"/>
      <c r="AJ38" s="80"/>
      <c r="AK38" s="80"/>
      <c r="AL38" s="69"/>
      <c r="AM38" s="69"/>
      <c r="AN38" s="80"/>
      <c r="AO38" s="80"/>
      <c r="AP38" s="69"/>
      <c r="AQ38" s="69"/>
      <c r="AR38" s="80"/>
      <c r="AS38" s="80"/>
      <c r="AT38" s="69"/>
      <c r="AU38" s="69"/>
      <c r="AV38" s="80"/>
      <c r="AW38" s="80"/>
      <c r="AX38" s="69"/>
      <c r="AY38" s="69"/>
      <c r="AZ38" s="80"/>
      <c r="BA38" s="80"/>
      <c r="BB38" s="69"/>
      <c r="BC38" s="69"/>
      <c r="BD38" s="80"/>
      <c r="BE38" s="80"/>
      <c r="BF38" s="69"/>
      <c r="BG38" s="69"/>
      <c r="BH38" s="80"/>
      <c r="BI38" s="80"/>
      <c r="BJ38" s="69"/>
      <c r="BK38" s="69"/>
      <c r="BL38" s="80"/>
      <c r="BM38" s="80"/>
      <c r="BN38" s="69"/>
      <c r="BO38" s="69"/>
      <c r="BP38" s="80"/>
      <c r="BQ38" s="80"/>
      <c r="BR38" s="69"/>
      <c r="BS38" s="69"/>
      <c r="BT38" s="80"/>
      <c r="BU38" s="80"/>
      <c r="BV38" s="69"/>
      <c r="BW38" s="69"/>
      <c r="BX38" s="80"/>
      <c r="BY38" s="80"/>
      <c r="BZ38" s="69"/>
      <c r="CA38" s="69"/>
      <c r="CB38" s="80"/>
      <c r="CC38" s="80"/>
      <c r="CD38" s="69"/>
      <c r="CE38" s="69"/>
      <c r="CF38" s="69"/>
      <c r="CG38" s="69"/>
      <c r="CH38" s="69"/>
      <c r="CI38" s="69"/>
      <c r="CJ38" s="68"/>
      <c r="CK38" s="69"/>
      <c r="CL38" s="185"/>
      <c r="CM38" s="67"/>
      <c r="CN38" s="67"/>
      <c r="CO38" s="69"/>
      <c r="CP38" s="185"/>
      <c r="CQ38" s="67"/>
      <c r="CR38" s="67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2:105">
      <c r="B39" s="67"/>
      <c r="C39" s="67"/>
      <c r="D39" s="67"/>
      <c r="E39" s="69"/>
      <c r="F39" s="185"/>
      <c r="G39" s="67"/>
      <c r="H39" s="69"/>
      <c r="I39" s="69"/>
      <c r="J39" s="69"/>
      <c r="K39" s="69"/>
      <c r="L39" s="69"/>
      <c r="M39" s="69"/>
      <c r="N39" s="69"/>
      <c r="O39" s="69"/>
      <c r="P39" s="69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69"/>
      <c r="AD39" s="69"/>
      <c r="AE39" s="69"/>
      <c r="AF39" s="80"/>
      <c r="AG39" s="80"/>
      <c r="AH39" s="69"/>
      <c r="AI39" s="69"/>
      <c r="AJ39" s="80"/>
      <c r="AK39" s="80"/>
      <c r="AL39" s="69"/>
      <c r="AM39" s="69"/>
      <c r="AN39" s="80"/>
      <c r="AO39" s="80"/>
      <c r="AP39" s="69"/>
      <c r="AQ39" s="69"/>
      <c r="AR39" s="80"/>
      <c r="AS39" s="80"/>
      <c r="AT39" s="69"/>
      <c r="AU39" s="69"/>
      <c r="AV39" s="80"/>
      <c r="AW39" s="80"/>
      <c r="AX39" s="69"/>
      <c r="AY39" s="69"/>
      <c r="AZ39" s="80"/>
      <c r="BA39" s="80"/>
      <c r="BB39" s="69"/>
      <c r="BC39" s="69"/>
      <c r="BD39" s="80"/>
      <c r="BE39" s="80"/>
      <c r="BF39" s="69"/>
      <c r="BG39" s="69"/>
      <c r="BH39" s="80"/>
      <c r="BI39" s="80"/>
      <c r="BJ39" s="69"/>
      <c r="BK39" s="69"/>
      <c r="BL39" s="80"/>
      <c r="BM39" s="80"/>
      <c r="BN39" s="69"/>
      <c r="BO39" s="69"/>
      <c r="BP39" s="80"/>
      <c r="BQ39" s="80"/>
      <c r="BR39" s="69"/>
      <c r="BS39" s="69"/>
      <c r="BT39" s="80"/>
      <c r="BU39" s="80"/>
      <c r="BV39" s="69"/>
      <c r="BW39" s="69"/>
      <c r="BX39" s="80"/>
      <c r="BY39" s="80"/>
      <c r="BZ39" s="69"/>
      <c r="CA39" s="69"/>
      <c r="CB39" s="80"/>
      <c r="CC39" s="80"/>
      <c r="CD39" s="69"/>
      <c r="CE39" s="69"/>
      <c r="CF39" s="69"/>
      <c r="CG39" s="69"/>
      <c r="CH39" s="69"/>
      <c r="CI39" s="69"/>
      <c r="CJ39" s="68"/>
      <c r="CK39" s="69"/>
      <c r="CL39" s="185"/>
      <c r="CM39" s="67"/>
      <c r="CN39" s="67"/>
      <c r="CO39" s="69"/>
      <c r="CP39" s="185"/>
      <c r="CQ39" s="67"/>
      <c r="CR39" s="67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2:105">
      <c r="B40" s="67"/>
      <c r="C40" s="67"/>
      <c r="D40" s="67"/>
      <c r="E40" s="69"/>
      <c r="F40" s="185"/>
      <c r="G40" s="67"/>
      <c r="H40" s="69"/>
      <c r="I40" s="69"/>
      <c r="J40" s="69"/>
      <c r="K40" s="69"/>
      <c r="L40" s="69"/>
      <c r="M40" s="69"/>
      <c r="N40" s="69"/>
      <c r="O40" s="69"/>
      <c r="P40" s="69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69"/>
      <c r="AD40" s="69"/>
      <c r="AE40" s="69"/>
      <c r="AF40" s="80"/>
      <c r="AG40" s="80"/>
      <c r="AH40" s="69"/>
      <c r="AI40" s="69"/>
      <c r="AJ40" s="80"/>
      <c r="AK40" s="80"/>
      <c r="AL40" s="69"/>
      <c r="AM40" s="69"/>
      <c r="AN40" s="80"/>
      <c r="AO40" s="80"/>
      <c r="AP40" s="69"/>
      <c r="AQ40" s="69"/>
      <c r="AR40" s="80"/>
      <c r="AS40" s="80"/>
      <c r="AT40" s="69"/>
      <c r="AU40" s="69"/>
      <c r="AV40" s="80"/>
      <c r="AW40" s="80"/>
      <c r="AX40" s="69"/>
      <c r="AY40" s="69"/>
      <c r="AZ40" s="80"/>
      <c r="BA40" s="80"/>
      <c r="BB40" s="69"/>
      <c r="BC40" s="69"/>
      <c r="BD40" s="80"/>
      <c r="BE40" s="80"/>
      <c r="BF40" s="69"/>
      <c r="BG40" s="69"/>
      <c r="BH40" s="80"/>
      <c r="BI40" s="80"/>
      <c r="BJ40" s="69"/>
      <c r="BK40" s="69"/>
      <c r="BL40" s="80"/>
      <c r="BM40" s="80"/>
      <c r="BN40" s="69"/>
      <c r="BO40" s="69"/>
      <c r="BP40" s="80"/>
      <c r="BQ40" s="80"/>
      <c r="BR40" s="69"/>
      <c r="BS40" s="69"/>
      <c r="BT40" s="80"/>
      <c r="BU40" s="80"/>
      <c r="BV40" s="69"/>
      <c r="BW40" s="69"/>
      <c r="BX40" s="80"/>
      <c r="BY40" s="80"/>
      <c r="BZ40" s="69"/>
      <c r="CA40" s="69"/>
      <c r="CB40" s="80"/>
      <c r="CC40" s="80"/>
      <c r="CD40" s="69"/>
      <c r="CE40" s="69"/>
      <c r="CF40" s="69"/>
      <c r="CG40" s="69"/>
      <c r="CH40" s="69"/>
      <c r="CI40" s="69"/>
      <c r="CJ40" s="68"/>
      <c r="CK40" s="69"/>
      <c r="CL40" s="185"/>
      <c r="CM40" s="67"/>
      <c r="CN40" s="67"/>
      <c r="CO40" s="69"/>
      <c r="CP40" s="185"/>
      <c r="CQ40" s="67"/>
      <c r="CR40" s="67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2:105">
      <c r="B41" s="67"/>
      <c r="C41" s="67"/>
      <c r="D41" s="67"/>
      <c r="E41" s="69"/>
      <c r="F41" s="185"/>
      <c r="G41" s="67"/>
      <c r="H41" s="69"/>
      <c r="I41" s="69"/>
      <c r="J41" s="69"/>
      <c r="K41" s="69"/>
      <c r="L41" s="69"/>
      <c r="M41" s="69"/>
      <c r="N41" s="69"/>
      <c r="O41" s="69"/>
      <c r="P41" s="69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69"/>
      <c r="AD41" s="69"/>
      <c r="AE41" s="69"/>
      <c r="AF41" s="80"/>
      <c r="AG41" s="80"/>
      <c r="AH41" s="69"/>
      <c r="AI41" s="69"/>
      <c r="AJ41" s="80"/>
      <c r="AK41" s="80"/>
      <c r="AL41" s="69"/>
      <c r="AM41" s="69"/>
      <c r="AN41" s="80"/>
      <c r="AO41" s="80"/>
      <c r="AP41" s="69"/>
      <c r="AQ41" s="69"/>
      <c r="AR41" s="80"/>
      <c r="AS41" s="80"/>
      <c r="AT41" s="69"/>
      <c r="AU41" s="69"/>
      <c r="AV41" s="80"/>
      <c r="AW41" s="80"/>
      <c r="AX41" s="69"/>
      <c r="AY41" s="69"/>
      <c r="AZ41" s="80"/>
      <c r="BA41" s="80"/>
      <c r="BB41" s="69"/>
      <c r="BC41" s="69"/>
      <c r="BD41" s="80"/>
      <c r="BE41" s="80"/>
      <c r="BF41" s="69"/>
      <c r="BG41" s="69"/>
      <c r="BH41" s="80"/>
      <c r="BI41" s="80"/>
      <c r="BJ41" s="69"/>
      <c r="BK41" s="69"/>
      <c r="BL41" s="80"/>
      <c r="BM41" s="80"/>
      <c r="BN41" s="69"/>
      <c r="BO41" s="69"/>
      <c r="BP41" s="80"/>
      <c r="BQ41" s="80"/>
      <c r="BR41" s="69"/>
      <c r="BS41" s="69"/>
      <c r="BT41" s="80"/>
      <c r="BU41" s="80"/>
      <c r="BV41" s="69"/>
      <c r="BW41" s="69"/>
      <c r="BX41" s="80"/>
      <c r="BY41" s="80"/>
      <c r="BZ41" s="69"/>
      <c r="CA41" s="69"/>
      <c r="CB41" s="80"/>
      <c r="CC41" s="80"/>
      <c r="CD41" s="69"/>
      <c r="CE41" s="69"/>
      <c r="CF41" s="69"/>
      <c r="CG41" s="69"/>
      <c r="CH41" s="69"/>
      <c r="CI41" s="69"/>
      <c r="CJ41" s="68"/>
      <c r="CK41" s="69"/>
      <c r="CL41" s="185"/>
      <c r="CM41" s="67"/>
      <c r="CN41" s="67"/>
      <c r="CO41" s="69"/>
      <c r="CP41" s="185"/>
      <c r="CQ41" s="67"/>
      <c r="CR41" s="67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2:105">
      <c r="B42" s="67"/>
      <c r="C42" s="67"/>
      <c r="D42" s="67"/>
      <c r="E42" s="69"/>
      <c r="F42" s="185"/>
      <c r="G42" s="67"/>
      <c r="H42" s="69"/>
      <c r="I42" s="69"/>
      <c r="J42" s="69"/>
      <c r="K42" s="69"/>
      <c r="L42" s="69"/>
      <c r="M42" s="69"/>
      <c r="N42" s="69"/>
      <c r="O42" s="69"/>
      <c r="P42" s="69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69"/>
      <c r="AD42" s="69"/>
      <c r="AE42" s="69"/>
      <c r="AF42" s="80"/>
      <c r="AG42" s="80"/>
      <c r="AH42" s="69"/>
      <c r="AI42" s="69"/>
      <c r="AJ42" s="80"/>
      <c r="AK42" s="80"/>
      <c r="AL42" s="69"/>
      <c r="AM42" s="69"/>
      <c r="AN42" s="80"/>
      <c r="AO42" s="80"/>
      <c r="AP42" s="69"/>
      <c r="AQ42" s="69"/>
      <c r="AR42" s="80"/>
      <c r="AS42" s="80"/>
      <c r="AT42" s="69"/>
      <c r="AU42" s="69"/>
      <c r="AV42" s="80"/>
      <c r="AW42" s="80"/>
      <c r="AX42" s="69"/>
      <c r="AY42" s="69"/>
      <c r="AZ42" s="80"/>
      <c r="BA42" s="80"/>
      <c r="BB42" s="69"/>
      <c r="BC42" s="69"/>
      <c r="BD42" s="80"/>
      <c r="BE42" s="80"/>
      <c r="BF42" s="69"/>
      <c r="BG42" s="69"/>
      <c r="BH42" s="80"/>
      <c r="BI42" s="80"/>
      <c r="BJ42" s="69"/>
      <c r="BK42" s="69"/>
      <c r="BL42" s="80"/>
      <c r="BM42" s="80"/>
      <c r="BN42" s="69"/>
      <c r="BO42" s="69"/>
      <c r="BP42" s="80"/>
      <c r="BQ42" s="80"/>
      <c r="BR42" s="69"/>
      <c r="BS42" s="69"/>
      <c r="BT42" s="80"/>
      <c r="BU42" s="80"/>
      <c r="BV42" s="69"/>
      <c r="BW42" s="69"/>
      <c r="BX42" s="80"/>
      <c r="BY42" s="80"/>
      <c r="BZ42" s="69"/>
      <c r="CA42" s="69"/>
      <c r="CB42" s="80"/>
      <c r="CC42" s="80"/>
      <c r="CD42" s="69"/>
      <c r="CE42" s="69"/>
      <c r="CF42" s="69"/>
      <c r="CG42" s="69"/>
      <c r="CH42" s="69"/>
      <c r="CI42" s="69"/>
      <c r="CJ42" s="68"/>
      <c r="CK42" s="69"/>
      <c r="CL42" s="185"/>
      <c r="CM42" s="67"/>
      <c r="CN42" s="67"/>
      <c r="CO42" s="69"/>
      <c r="CP42" s="185"/>
      <c r="CQ42" s="67"/>
      <c r="CR42" s="67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2:105">
      <c r="B43" s="67"/>
      <c r="C43" s="67"/>
      <c r="D43" s="67"/>
      <c r="E43" s="69"/>
      <c r="F43" s="185"/>
      <c r="G43" s="67"/>
      <c r="H43" s="69"/>
      <c r="I43" s="69"/>
      <c r="J43" s="69"/>
      <c r="K43" s="69"/>
      <c r="L43" s="69"/>
      <c r="M43" s="69"/>
      <c r="N43" s="69"/>
      <c r="O43" s="69"/>
      <c r="P43" s="69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69"/>
      <c r="AD43" s="69"/>
      <c r="AE43" s="69"/>
      <c r="AF43" s="80"/>
      <c r="AG43" s="80"/>
      <c r="AH43" s="69"/>
      <c r="AI43" s="69"/>
      <c r="AJ43" s="80"/>
      <c r="AK43" s="80"/>
      <c r="AL43" s="69"/>
      <c r="AM43" s="69"/>
      <c r="AN43" s="80"/>
      <c r="AO43" s="80"/>
      <c r="AP43" s="69"/>
      <c r="AQ43" s="69"/>
      <c r="AR43" s="80"/>
      <c r="AS43" s="80"/>
      <c r="AT43" s="69"/>
      <c r="AU43" s="69"/>
      <c r="AV43" s="80"/>
      <c r="AW43" s="80"/>
      <c r="AX43" s="69"/>
      <c r="AY43" s="69"/>
      <c r="AZ43" s="80"/>
      <c r="BA43" s="80"/>
      <c r="BB43" s="69"/>
      <c r="BC43" s="69"/>
      <c r="BD43" s="80"/>
      <c r="BE43" s="80"/>
      <c r="BF43" s="69"/>
      <c r="BG43" s="69"/>
      <c r="BH43" s="80"/>
      <c r="BI43" s="80"/>
      <c r="BJ43" s="69"/>
      <c r="BK43" s="69"/>
      <c r="BL43" s="80"/>
      <c r="BM43" s="80"/>
      <c r="BN43" s="69"/>
      <c r="BO43" s="69"/>
      <c r="BP43" s="80"/>
      <c r="BQ43" s="80"/>
      <c r="BR43" s="69"/>
      <c r="BS43" s="69"/>
      <c r="BT43" s="80"/>
      <c r="BU43" s="80"/>
      <c r="BV43" s="69"/>
      <c r="BW43" s="69"/>
      <c r="BX43" s="80"/>
      <c r="BY43" s="80"/>
      <c r="BZ43" s="69"/>
      <c r="CA43" s="69"/>
      <c r="CB43" s="80"/>
      <c r="CC43" s="80"/>
      <c r="CD43" s="69"/>
      <c r="CE43" s="69"/>
      <c r="CF43" s="69"/>
      <c r="CG43" s="69"/>
      <c r="CH43" s="69"/>
      <c r="CI43" s="69"/>
      <c r="CJ43" s="68"/>
      <c r="CK43" s="69"/>
      <c r="CL43" s="185"/>
      <c r="CM43" s="67"/>
      <c r="CN43" s="67"/>
      <c r="CO43" s="69"/>
      <c r="CP43" s="185"/>
      <c r="CQ43" s="67"/>
      <c r="CR43" s="67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2:105">
      <c r="B44" s="67"/>
      <c r="C44" s="67"/>
      <c r="D44" s="67"/>
      <c r="E44" s="69"/>
      <c r="F44" s="185"/>
      <c r="G44" s="67"/>
      <c r="H44" s="69"/>
      <c r="I44" s="69"/>
      <c r="J44" s="69"/>
      <c r="K44" s="69"/>
      <c r="L44" s="69"/>
      <c r="M44" s="69"/>
      <c r="N44" s="69"/>
      <c r="O44" s="69"/>
      <c r="P44" s="69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69"/>
      <c r="AD44" s="69"/>
      <c r="AE44" s="69"/>
      <c r="AF44" s="80"/>
      <c r="AG44" s="80"/>
      <c r="AH44" s="69"/>
      <c r="AI44" s="69"/>
      <c r="AJ44" s="80"/>
      <c r="AK44" s="80"/>
      <c r="AL44" s="69"/>
      <c r="AM44" s="69"/>
      <c r="AN44" s="80"/>
      <c r="AO44" s="80"/>
      <c r="AP44" s="69"/>
      <c r="AQ44" s="69"/>
      <c r="AR44" s="80"/>
      <c r="AS44" s="80"/>
      <c r="AT44" s="69"/>
      <c r="AU44" s="69"/>
      <c r="AV44" s="80"/>
      <c r="AW44" s="80"/>
      <c r="AX44" s="69"/>
      <c r="AY44" s="69"/>
      <c r="AZ44" s="80"/>
      <c r="BA44" s="80"/>
      <c r="BB44" s="69"/>
      <c r="BC44" s="69"/>
      <c r="BD44" s="80"/>
      <c r="BE44" s="80"/>
      <c r="BF44" s="69"/>
      <c r="BG44" s="69"/>
      <c r="BH44" s="80"/>
      <c r="BI44" s="80"/>
      <c r="BJ44" s="69"/>
      <c r="BK44" s="69"/>
      <c r="BL44" s="80"/>
      <c r="BM44" s="80"/>
      <c r="BN44" s="69"/>
      <c r="BO44" s="69"/>
      <c r="BP44" s="80"/>
      <c r="BQ44" s="80"/>
      <c r="BR44" s="69"/>
      <c r="BS44" s="69"/>
      <c r="BT44" s="80"/>
      <c r="BU44" s="80"/>
      <c r="BV44" s="69"/>
      <c r="BW44" s="69"/>
      <c r="BX44" s="80"/>
      <c r="BY44" s="80"/>
      <c r="BZ44" s="69"/>
      <c r="CA44" s="69"/>
      <c r="CB44" s="80"/>
      <c r="CC44" s="80"/>
      <c r="CD44" s="69"/>
      <c r="CE44" s="69"/>
      <c r="CF44" s="69"/>
      <c r="CG44" s="69"/>
      <c r="CH44" s="69"/>
      <c r="CI44" s="69"/>
      <c r="CJ44" s="68"/>
      <c r="CK44" s="69"/>
      <c r="CL44" s="185"/>
      <c r="CM44" s="67"/>
      <c r="CN44" s="67"/>
      <c r="CO44" s="69"/>
      <c r="CP44" s="185"/>
      <c r="CQ44" s="67"/>
      <c r="CR44" s="67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2:105">
      <c r="B45" s="67"/>
      <c r="C45" s="67"/>
      <c r="D45" s="67"/>
      <c r="E45" s="69"/>
      <c r="F45" s="185"/>
      <c r="G45" s="67"/>
      <c r="H45" s="69"/>
      <c r="I45" s="69"/>
      <c r="J45" s="69"/>
      <c r="K45" s="69"/>
      <c r="L45" s="69"/>
      <c r="M45" s="69"/>
      <c r="N45" s="69"/>
      <c r="O45" s="69"/>
      <c r="P45" s="69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69"/>
      <c r="AD45" s="69"/>
      <c r="AE45" s="69"/>
      <c r="AF45" s="80"/>
      <c r="AG45" s="80"/>
      <c r="AH45" s="69"/>
      <c r="AI45" s="69"/>
      <c r="AJ45" s="80"/>
      <c r="AK45" s="80"/>
      <c r="AL45" s="69"/>
      <c r="AM45" s="69"/>
      <c r="AN45" s="80"/>
      <c r="AO45" s="80"/>
      <c r="AP45" s="69"/>
      <c r="AQ45" s="69"/>
      <c r="AR45" s="80"/>
      <c r="AS45" s="80"/>
      <c r="AT45" s="69"/>
      <c r="AU45" s="69"/>
      <c r="AV45" s="80"/>
      <c r="AW45" s="80"/>
      <c r="AX45" s="69"/>
      <c r="AY45" s="69"/>
      <c r="AZ45" s="80"/>
      <c r="BA45" s="80"/>
      <c r="BB45" s="69"/>
      <c r="BC45" s="69"/>
      <c r="BD45" s="80"/>
      <c r="BE45" s="80"/>
      <c r="BF45" s="69"/>
      <c r="BG45" s="69"/>
      <c r="BH45" s="80"/>
      <c r="BI45" s="80"/>
      <c r="BJ45" s="69"/>
      <c r="BK45" s="69"/>
      <c r="BL45" s="80"/>
      <c r="BM45" s="80"/>
      <c r="BN45" s="69"/>
      <c r="BO45" s="69"/>
      <c r="BP45" s="80"/>
      <c r="BQ45" s="80"/>
      <c r="BR45" s="69"/>
      <c r="BS45" s="69"/>
      <c r="BT45" s="80"/>
      <c r="BU45" s="80"/>
      <c r="BV45" s="69"/>
      <c r="BW45" s="69"/>
      <c r="BX45" s="80"/>
      <c r="BY45" s="80"/>
      <c r="BZ45" s="69"/>
      <c r="CA45" s="69"/>
      <c r="CB45" s="80"/>
      <c r="CC45" s="80"/>
      <c r="CD45" s="69"/>
      <c r="CE45" s="69"/>
      <c r="CF45" s="69"/>
      <c r="CG45" s="69"/>
      <c r="CH45" s="69"/>
      <c r="CI45" s="69"/>
      <c r="CJ45" s="68"/>
      <c r="CK45" s="69"/>
      <c r="CL45" s="185"/>
      <c r="CM45" s="67"/>
      <c r="CN45" s="67"/>
      <c r="CO45" s="69"/>
      <c r="CP45" s="185"/>
      <c r="CQ45" s="67"/>
      <c r="CR45" s="67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2:105">
      <c r="B46" s="67"/>
      <c r="C46" s="67"/>
      <c r="D46" s="67"/>
      <c r="E46" s="69"/>
      <c r="F46" s="185"/>
      <c r="G46" s="67"/>
      <c r="H46" s="69"/>
      <c r="I46" s="69"/>
      <c r="J46" s="69"/>
      <c r="K46" s="69"/>
      <c r="L46" s="69"/>
      <c r="M46" s="69"/>
      <c r="N46" s="69"/>
      <c r="O46" s="69"/>
      <c r="P46" s="69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69"/>
      <c r="AD46" s="69"/>
      <c r="AE46" s="69"/>
      <c r="AF46" s="80"/>
      <c r="AG46" s="80"/>
      <c r="AH46" s="69"/>
      <c r="AI46" s="69"/>
      <c r="AJ46" s="80"/>
      <c r="AK46" s="80"/>
      <c r="AL46" s="69"/>
      <c r="AM46" s="69"/>
      <c r="AN46" s="80"/>
      <c r="AO46" s="80"/>
      <c r="AP46" s="69"/>
      <c r="AQ46" s="69"/>
      <c r="AR46" s="80"/>
      <c r="AS46" s="80"/>
      <c r="AT46" s="69"/>
      <c r="AU46" s="69"/>
      <c r="AV46" s="80"/>
      <c r="AW46" s="80"/>
      <c r="AX46" s="69"/>
      <c r="AY46" s="69"/>
      <c r="AZ46" s="80"/>
      <c r="BA46" s="80"/>
      <c r="BB46" s="69"/>
      <c r="BC46" s="69"/>
      <c r="BD46" s="80"/>
      <c r="BE46" s="80"/>
      <c r="BF46" s="69"/>
      <c r="BG46" s="69"/>
      <c r="BH46" s="80"/>
      <c r="BI46" s="80"/>
      <c r="BJ46" s="69"/>
      <c r="BK46" s="69"/>
      <c r="BL46" s="80"/>
      <c r="BM46" s="80"/>
      <c r="BN46" s="69"/>
      <c r="BO46" s="69"/>
      <c r="BP46" s="80"/>
      <c r="BQ46" s="80"/>
      <c r="BR46" s="69"/>
      <c r="BS46" s="69"/>
      <c r="BT46" s="80"/>
      <c r="BU46" s="80"/>
      <c r="BV46" s="69"/>
      <c r="BW46" s="69"/>
      <c r="BX46" s="80"/>
      <c r="BY46" s="80"/>
      <c r="BZ46" s="69"/>
      <c r="CA46" s="69"/>
      <c r="CB46" s="80"/>
      <c r="CC46" s="80"/>
      <c r="CD46" s="69"/>
      <c r="CE46" s="69"/>
      <c r="CF46" s="69"/>
      <c r="CG46" s="69"/>
      <c r="CH46" s="69"/>
      <c r="CI46" s="69"/>
      <c r="CJ46" s="68"/>
      <c r="CK46" s="69"/>
      <c r="CL46" s="185"/>
      <c r="CM46" s="67"/>
      <c r="CN46" s="67"/>
      <c r="CO46" s="69"/>
      <c r="CP46" s="185"/>
      <c r="CQ46" s="67"/>
      <c r="CR46" s="67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2:105">
      <c r="B47" s="67"/>
      <c r="C47" s="67"/>
      <c r="D47" s="67"/>
      <c r="E47" s="69"/>
      <c r="F47" s="185"/>
      <c r="G47" s="67"/>
      <c r="H47" s="69"/>
      <c r="I47" s="69"/>
      <c r="J47" s="69"/>
      <c r="K47" s="69"/>
      <c r="L47" s="69"/>
      <c r="M47" s="69"/>
      <c r="N47" s="69"/>
      <c r="O47" s="69"/>
      <c r="P47" s="69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69"/>
      <c r="AD47" s="69"/>
      <c r="AE47" s="69"/>
      <c r="AF47" s="80"/>
      <c r="AG47" s="80"/>
      <c r="AH47" s="69"/>
      <c r="AI47" s="69"/>
      <c r="AJ47" s="80"/>
      <c r="AK47" s="80"/>
      <c r="AL47" s="69"/>
      <c r="AM47" s="69"/>
      <c r="AN47" s="80"/>
      <c r="AO47" s="80"/>
      <c r="AP47" s="69"/>
      <c r="AQ47" s="69"/>
      <c r="AR47" s="80"/>
      <c r="AS47" s="80"/>
      <c r="AT47" s="69"/>
      <c r="AU47" s="69"/>
      <c r="AV47" s="80"/>
      <c r="AW47" s="80"/>
      <c r="AX47" s="69"/>
      <c r="AY47" s="69"/>
      <c r="AZ47" s="80"/>
      <c r="BA47" s="80"/>
      <c r="BB47" s="69"/>
      <c r="BC47" s="69"/>
      <c r="BD47" s="80"/>
      <c r="BE47" s="80"/>
      <c r="BF47" s="69"/>
      <c r="BG47" s="69"/>
      <c r="BH47" s="80"/>
      <c r="BI47" s="80"/>
      <c r="BJ47" s="69"/>
      <c r="BK47" s="69"/>
      <c r="BL47" s="80"/>
      <c r="BM47" s="80"/>
      <c r="BN47" s="69"/>
      <c r="BO47" s="69"/>
      <c r="BP47" s="80"/>
      <c r="BQ47" s="80"/>
      <c r="BR47" s="69"/>
      <c r="BS47" s="69"/>
      <c r="BT47" s="80"/>
      <c r="BU47" s="80"/>
      <c r="BV47" s="69"/>
      <c r="BW47" s="69"/>
      <c r="BX47" s="80"/>
      <c r="BY47" s="80"/>
      <c r="BZ47" s="69"/>
      <c r="CA47" s="69"/>
      <c r="CB47" s="80"/>
      <c r="CC47" s="80"/>
      <c r="CD47" s="69"/>
      <c r="CE47" s="69"/>
      <c r="CF47" s="69"/>
      <c r="CG47" s="69"/>
      <c r="CH47" s="69"/>
      <c r="CI47" s="69"/>
      <c r="CJ47" s="68"/>
      <c r="CK47" s="69"/>
      <c r="CL47" s="185"/>
      <c r="CM47" s="67"/>
      <c r="CN47" s="67"/>
      <c r="CO47" s="69"/>
      <c r="CP47" s="185"/>
      <c r="CQ47" s="67"/>
      <c r="CR47" s="67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2:105">
      <c r="B48" s="67"/>
      <c r="C48" s="67"/>
      <c r="D48" s="67"/>
      <c r="E48" s="69"/>
      <c r="F48" s="185"/>
      <c r="G48" s="67"/>
      <c r="H48" s="69"/>
      <c r="I48" s="69"/>
      <c r="J48" s="69"/>
      <c r="K48" s="69"/>
      <c r="L48" s="69"/>
      <c r="M48" s="69"/>
      <c r="N48" s="69"/>
      <c r="O48" s="69"/>
      <c r="P48" s="69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69"/>
      <c r="AD48" s="69"/>
      <c r="AE48" s="69"/>
      <c r="AF48" s="80"/>
      <c r="AG48" s="80"/>
      <c r="AH48" s="69"/>
      <c r="AI48" s="69"/>
      <c r="AJ48" s="80"/>
      <c r="AK48" s="80"/>
      <c r="AL48" s="69"/>
      <c r="AM48" s="69"/>
      <c r="AN48" s="80"/>
      <c r="AO48" s="80"/>
      <c r="AP48" s="69"/>
      <c r="AQ48" s="69"/>
      <c r="AR48" s="80"/>
      <c r="AS48" s="80"/>
      <c r="AT48" s="69"/>
      <c r="AU48" s="69"/>
      <c r="AV48" s="80"/>
      <c r="AW48" s="80"/>
      <c r="AX48" s="69"/>
      <c r="AY48" s="69"/>
      <c r="AZ48" s="80"/>
      <c r="BA48" s="80"/>
      <c r="BB48" s="69"/>
      <c r="BC48" s="69"/>
      <c r="BD48" s="80"/>
      <c r="BE48" s="80"/>
      <c r="BF48" s="69"/>
      <c r="BG48" s="69"/>
      <c r="BH48" s="80"/>
      <c r="BI48" s="80"/>
      <c r="BJ48" s="69"/>
      <c r="BK48" s="69"/>
      <c r="BL48" s="80"/>
      <c r="BM48" s="80"/>
      <c r="BN48" s="69"/>
      <c r="BO48" s="69"/>
      <c r="BP48" s="80"/>
      <c r="BQ48" s="80"/>
      <c r="BR48" s="69"/>
      <c r="BS48" s="69"/>
      <c r="BT48" s="80"/>
      <c r="BU48" s="80"/>
      <c r="BV48" s="69"/>
      <c r="BW48" s="69"/>
      <c r="BX48" s="80"/>
      <c r="BY48" s="80"/>
      <c r="BZ48" s="69"/>
      <c r="CA48" s="69"/>
      <c r="CB48" s="80"/>
      <c r="CC48" s="80"/>
      <c r="CD48" s="69"/>
      <c r="CE48" s="69"/>
      <c r="CF48" s="69"/>
      <c r="CG48" s="69"/>
      <c r="CH48" s="69"/>
      <c r="CI48" s="69"/>
      <c r="CJ48" s="68"/>
      <c r="CK48" s="69"/>
      <c r="CL48" s="185"/>
      <c r="CM48" s="67"/>
      <c r="CN48" s="67"/>
      <c r="CO48" s="69"/>
      <c r="CP48" s="185"/>
      <c r="CQ48" s="67"/>
      <c r="CR48" s="67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2:105">
      <c r="B49" s="67"/>
      <c r="C49" s="67"/>
      <c r="D49" s="67"/>
      <c r="E49" s="69"/>
      <c r="F49" s="185"/>
      <c r="G49" s="67"/>
      <c r="H49" s="69"/>
      <c r="I49" s="69"/>
      <c r="J49" s="69"/>
      <c r="K49" s="69"/>
      <c r="L49" s="69"/>
      <c r="M49" s="69"/>
      <c r="N49" s="69"/>
      <c r="O49" s="69"/>
      <c r="P49" s="69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69"/>
      <c r="AD49" s="69"/>
      <c r="AE49" s="69"/>
      <c r="AF49" s="80"/>
      <c r="AG49" s="80"/>
      <c r="AH49" s="69"/>
      <c r="AI49" s="69"/>
      <c r="AJ49" s="80"/>
      <c r="AK49" s="80"/>
      <c r="AL49" s="69"/>
      <c r="AM49" s="69"/>
      <c r="AN49" s="80"/>
      <c r="AO49" s="80"/>
      <c r="AP49" s="69"/>
      <c r="AQ49" s="69"/>
      <c r="AR49" s="80"/>
      <c r="AS49" s="80"/>
      <c r="AT49" s="69"/>
      <c r="AU49" s="69"/>
      <c r="AV49" s="80"/>
      <c r="AW49" s="80"/>
      <c r="AX49" s="69"/>
      <c r="AY49" s="69"/>
      <c r="AZ49" s="80"/>
      <c r="BA49" s="80"/>
      <c r="BB49" s="69"/>
      <c r="BC49" s="69"/>
      <c r="BD49" s="80"/>
      <c r="BE49" s="80"/>
      <c r="BF49" s="69"/>
      <c r="BG49" s="69"/>
      <c r="BH49" s="80"/>
      <c r="BI49" s="80"/>
      <c r="BJ49" s="69"/>
      <c r="BK49" s="69"/>
      <c r="BL49" s="80"/>
      <c r="BM49" s="80"/>
      <c r="BN49" s="69"/>
      <c r="BO49" s="69"/>
      <c r="BP49" s="80"/>
      <c r="BQ49" s="80"/>
      <c r="BR49" s="69"/>
      <c r="BS49" s="69"/>
      <c r="BT49" s="80"/>
      <c r="BU49" s="80"/>
      <c r="BV49" s="69"/>
      <c r="BW49" s="69"/>
      <c r="BX49" s="80"/>
      <c r="BY49" s="80"/>
      <c r="BZ49" s="69"/>
      <c r="CA49" s="69"/>
      <c r="CB49" s="80"/>
      <c r="CC49" s="80"/>
      <c r="CD49" s="69"/>
      <c r="CE49" s="69"/>
      <c r="CF49" s="69"/>
      <c r="CG49" s="69"/>
      <c r="CH49" s="69"/>
      <c r="CI49" s="69"/>
      <c r="CJ49" s="68"/>
      <c r="CK49" s="69"/>
      <c r="CL49" s="185"/>
      <c r="CM49" s="67"/>
      <c r="CN49" s="67"/>
      <c r="CO49" s="69"/>
      <c r="CP49" s="185"/>
      <c r="CQ49" s="67"/>
      <c r="CR49" s="67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2:105">
      <c r="B50" s="67"/>
      <c r="C50" s="67"/>
      <c r="D50" s="67"/>
      <c r="E50" s="69"/>
      <c r="F50" s="185"/>
      <c r="G50" s="67"/>
      <c r="H50" s="69"/>
      <c r="I50" s="69"/>
      <c r="J50" s="69"/>
      <c r="K50" s="69"/>
      <c r="L50" s="69"/>
      <c r="M50" s="69"/>
      <c r="N50" s="69"/>
      <c r="O50" s="69"/>
      <c r="P50" s="69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69"/>
      <c r="AD50" s="69"/>
      <c r="AE50" s="69"/>
      <c r="AF50" s="80"/>
      <c r="AG50" s="80"/>
      <c r="AH50" s="69"/>
      <c r="AI50" s="69"/>
      <c r="AJ50" s="80"/>
      <c r="AK50" s="80"/>
      <c r="AL50" s="69"/>
      <c r="AM50" s="69"/>
      <c r="AN50" s="80"/>
      <c r="AO50" s="80"/>
      <c r="AP50" s="69"/>
      <c r="AQ50" s="69"/>
      <c r="AR50" s="80"/>
      <c r="AS50" s="80"/>
      <c r="AT50" s="69"/>
      <c r="AU50" s="69"/>
      <c r="AV50" s="80"/>
      <c r="AW50" s="80"/>
      <c r="AX50" s="69"/>
      <c r="AY50" s="69"/>
      <c r="AZ50" s="80"/>
      <c r="BA50" s="80"/>
      <c r="BB50" s="69"/>
      <c r="BC50" s="69"/>
      <c r="BD50" s="80"/>
      <c r="BE50" s="80"/>
      <c r="BF50" s="69"/>
      <c r="BG50" s="69"/>
      <c r="BH50" s="80"/>
      <c r="BI50" s="80"/>
      <c r="BJ50" s="69"/>
      <c r="BK50" s="69"/>
      <c r="BL50" s="80"/>
      <c r="BM50" s="80"/>
      <c r="BN50" s="69"/>
      <c r="BO50" s="69"/>
      <c r="BP50" s="80"/>
      <c r="BQ50" s="80"/>
      <c r="BR50" s="69"/>
      <c r="BS50" s="69"/>
      <c r="BT50" s="80"/>
      <c r="BU50" s="80"/>
      <c r="BV50" s="69"/>
      <c r="BW50" s="69"/>
      <c r="BX50" s="80"/>
      <c r="BY50" s="80"/>
      <c r="BZ50" s="69"/>
      <c r="CA50" s="69"/>
      <c r="CB50" s="80"/>
      <c r="CC50" s="80"/>
      <c r="CD50" s="69"/>
      <c r="CE50" s="69"/>
      <c r="CF50" s="69"/>
      <c r="CG50" s="69"/>
      <c r="CH50" s="69"/>
      <c r="CI50" s="69"/>
      <c r="CJ50" s="68"/>
      <c r="CK50" s="69"/>
      <c r="CL50" s="185"/>
      <c r="CM50" s="67"/>
      <c r="CN50" s="67"/>
      <c r="CO50" s="69"/>
      <c r="CP50" s="185"/>
      <c r="CQ50" s="67"/>
      <c r="CR50" s="67"/>
      <c r="CS50" s="69"/>
      <c r="CT50" s="69"/>
      <c r="CU50" s="69"/>
      <c r="CV50" s="69"/>
      <c r="CW50" s="69"/>
      <c r="CX50" s="69"/>
      <c r="CY50" s="69"/>
      <c r="CZ50" s="69"/>
      <c r="DA50" s="69"/>
    </row>
    <row r="51" spans="2:105">
      <c r="B51" s="67"/>
      <c r="C51" s="67"/>
      <c r="D51" s="67"/>
      <c r="E51" s="69"/>
      <c r="F51" s="185"/>
      <c r="G51" s="67"/>
      <c r="H51" s="69"/>
      <c r="I51" s="69"/>
      <c r="J51" s="69"/>
      <c r="K51" s="69"/>
      <c r="L51" s="69"/>
      <c r="M51" s="69"/>
      <c r="N51" s="69"/>
      <c r="O51" s="69"/>
      <c r="P51" s="69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69"/>
      <c r="AD51" s="69"/>
      <c r="AE51" s="69"/>
      <c r="AF51" s="80"/>
      <c r="AG51" s="80"/>
      <c r="AH51" s="69"/>
      <c r="AI51" s="69"/>
      <c r="AJ51" s="80"/>
      <c r="AK51" s="80"/>
      <c r="AL51" s="69"/>
      <c r="AM51" s="69"/>
      <c r="AN51" s="80"/>
      <c r="AO51" s="80"/>
      <c r="AP51" s="69"/>
      <c r="AQ51" s="69"/>
      <c r="AR51" s="80"/>
      <c r="AS51" s="80"/>
      <c r="AT51" s="69"/>
      <c r="AU51" s="69"/>
      <c r="AV51" s="80"/>
      <c r="AW51" s="80"/>
      <c r="AX51" s="69"/>
      <c r="AY51" s="69"/>
      <c r="AZ51" s="80"/>
      <c r="BA51" s="80"/>
      <c r="BB51" s="69"/>
      <c r="BC51" s="69"/>
      <c r="BD51" s="80"/>
      <c r="BE51" s="80"/>
      <c r="BF51" s="69"/>
      <c r="BG51" s="69"/>
      <c r="BH51" s="80"/>
      <c r="BI51" s="80"/>
      <c r="BJ51" s="69"/>
      <c r="BK51" s="69"/>
      <c r="BL51" s="80"/>
      <c r="BM51" s="80"/>
      <c r="BN51" s="69"/>
      <c r="BO51" s="69"/>
      <c r="BP51" s="80"/>
      <c r="BQ51" s="80"/>
      <c r="BR51" s="69"/>
      <c r="BS51" s="69"/>
      <c r="BT51" s="80"/>
      <c r="BU51" s="80"/>
      <c r="BV51" s="69"/>
      <c r="BW51" s="69"/>
      <c r="BX51" s="80"/>
      <c r="BY51" s="80"/>
      <c r="BZ51" s="69"/>
      <c r="CA51" s="69"/>
      <c r="CB51" s="80"/>
      <c r="CC51" s="80"/>
      <c r="CD51" s="69"/>
      <c r="CE51" s="69"/>
      <c r="CF51" s="69"/>
      <c r="CG51" s="69"/>
      <c r="CH51" s="69"/>
      <c r="CI51" s="69"/>
      <c r="CJ51" s="68"/>
      <c r="CK51" s="69"/>
      <c r="CL51" s="185"/>
      <c r="CM51" s="67"/>
      <c r="CN51" s="67"/>
      <c r="CO51" s="69"/>
      <c r="CP51" s="185"/>
      <c r="CQ51" s="67"/>
      <c r="CR51" s="67"/>
      <c r="CS51" s="69"/>
      <c r="CT51" s="69"/>
      <c r="CU51" s="69"/>
      <c r="CV51" s="69"/>
      <c r="CW51" s="69"/>
      <c r="CX51" s="69"/>
      <c r="CY51" s="69"/>
      <c r="CZ51" s="69"/>
      <c r="DA51" s="69"/>
    </row>
    <row r="52" spans="2:105">
      <c r="B52" s="67"/>
      <c r="C52" s="67"/>
      <c r="D52" s="67"/>
      <c r="E52" s="69"/>
      <c r="F52" s="185"/>
      <c r="G52" s="67"/>
      <c r="H52" s="69"/>
      <c r="I52" s="69"/>
      <c r="J52" s="69"/>
      <c r="K52" s="69"/>
      <c r="L52" s="69"/>
      <c r="M52" s="69"/>
      <c r="N52" s="69"/>
      <c r="O52" s="69"/>
      <c r="P52" s="69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69"/>
      <c r="AD52" s="69"/>
      <c r="AE52" s="69"/>
      <c r="AF52" s="80"/>
      <c r="AG52" s="80"/>
      <c r="AH52" s="69"/>
      <c r="AI52" s="69"/>
      <c r="AJ52" s="80"/>
      <c r="AK52" s="80"/>
      <c r="AL52" s="69"/>
      <c r="AM52" s="69"/>
      <c r="AN52" s="80"/>
      <c r="AO52" s="80"/>
      <c r="AP52" s="69"/>
      <c r="AQ52" s="69"/>
      <c r="AR52" s="80"/>
      <c r="AS52" s="80"/>
      <c r="AT52" s="69"/>
      <c r="AU52" s="69"/>
      <c r="AV52" s="80"/>
      <c r="AW52" s="80"/>
      <c r="AX52" s="69"/>
      <c r="AY52" s="69"/>
      <c r="AZ52" s="80"/>
      <c r="BA52" s="80"/>
      <c r="BB52" s="69"/>
      <c r="BC52" s="69"/>
      <c r="BD52" s="80"/>
      <c r="BE52" s="80"/>
      <c r="BF52" s="69"/>
      <c r="BG52" s="69"/>
      <c r="BH52" s="80"/>
      <c r="BI52" s="80"/>
      <c r="BJ52" s="69"/>
      <c r="BK52" s="69"/>
      <c r="BL52" s="80"/>
      <c r="BM52" s="80"/>
      <c r="BN52" s="69"/>
      <c r="BO52" s="69"/>
      <c r="BP52" s="80"/>
      <c r="BQ52" s="80"/>
      <c r="BR52" s="69"/>
      <c r="BS52" s="69"/>
      <c r="BT52" s="80"/>
      <c r="BU52" s="80"/>
      <c r="BV52" s="69"/>
      <c r="BW52" s="69"/>
      <c r="BX52" s="80"/>
      <c r="BY52" s="80"/>
      <c r="BZ52" s="69"/>
      <c r="CA52" s="69"/>
      <c r="CB52" s="80"/>
      <c r="CC52" s="80"/>
      <c r="CD52" s="69"/>
      <c r="CE52" s="69"/>
      <c r="CF52" s="69"/>
      <c r="CG52" s="69"/>
      <c r="CH52" s="69"/>
      <c r="CI52" s="69"/>
      <c r="CJ52" s="68"/>
      <c r="CK52" s="69"/>
      <c r="CL52" s="185"/>
      <c r="CM52" s="67"/>
      <c r="CN52" s="67"/>
      <c r="CO52" s="69"/>
      <c r="CP52" s="185"/>
      <c r="CQ52" s="67"/>
      <c r="CR52" s="67"/>
      <c r="CS52" s="69"/>
      <c r="CT52" s="69"/>
      <c r="CU52" s="69"/>
      <c r="CV52" s="69"/>
      <c r="CW52" s="69"/>
      <c r="CX52" s="69"/>
      <c r="CY52" s="69"/>
      <c r="CZ52" s="69"/>
      <c r="DA52" s="69"/>
    </row>
    <row r="53" spans="2:105">
      <c r="B53" s="67"/>
      <c r="C53" s="67"/>
      <c r="D53" s="67"/>
      <c r="E53" s="69"/>
      <c r="F53" s="185"/>
      <c r="G53" s="67"/>
      <c r="H53" s="69"/>
      <c r="I53" s="69"/>
      <c r="J53" s="69"/>
      <c r="K53" s="69"/>
      <c r="L53" s="69"/>
      <c r="M53" s="69"/>
      <c r="N53" s="69"/>
      <c r="O53" s="69"/>
      <c r="P53" s="69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69"/>
      <c r="AD53" s="69"/>
      <c r="AE53" s="69"/>
      <c r="AF53" s="80"/>
      <c r="AG53" s="80"/>
      <c r="AH53" s="69"/>
      <c r="AI53" s="69"/>
      <c r="AJ53" s="80"/>
      <c r="AK53" s="80"/>
      <c r="AL53" s="69"/>
      <c r="AM53" s="69"/>
      <c r="AN53" s="80"/>
      <c r="AO53" s="80"/>
      <c r="AP53" s="69"/>
      <c r="AQ53" s="69"/>
      <c r="AR53" s="80"/>
      <c r="AS53" s="80"/>
      <c r="AT53" s="69"/>
      <c r="AU53" s="69"/>
      <c r="AV53" s="80"/>
      <c r="AW53" s="80"/>
      <c r="AX53" s="69"/>
      <c r="AY53" s="69"/>
      <c r="AZ53" s="80"/>
      <c r="BA53" s="80"/>
      <c r="BB53" s="69"/>
      <c r="BC53" s="69"/>
      <c r="BD53" s="80"/>
      <c r="BE53" s="80"/>
      <c r="BF53" s="69"/>
      <c r="BG53" s="69"/>
      <c r="BH53" s="80"/>
      <c r="BI53" s="80"/>
      <c r="BJ53" s="69"/>
      <c r="BK53" s="69"/>
      <c r="BL53" s="80"/>
      <c r="BM53" s="80"/>
      <c r="BN53" s="69"/>
      <c r="BO53" s="69"/>
      <c r="BP53" s="80"/>
      <c r="BQ53" s="80"/>
      <c r="BR53" s="69"/>
      <c r="BS53" s="69"/>
      <c r="BT53" s="80"/>
      <c r="BU53" s="80"/>
      <c r="BV53" s="69"/>
      <c r="BW53" s="69"/>
      <c r="BX53" s="80"/>
      <c r="BY53" s="80"/>
      <c r="BZ53" s="69"/>
      <c r="CA53" s="69"/>
      <c r="CB53" s="80"/>
      <c r="CC53" s="80"/>
      <c r="CD53" s="69"/>
      <c r="CE53" s="69"/>
      <c r="CF53" s="69"/>
      <c r="CG53" s="69"/>
      <c r="CH53" s="69"/>
      <c r="CI53" s="69"/>
      <c r="CJ53" s="68"/>
      <c r="CK53" s="69"/>
      <c r="CL53" s="185"/>
      <c r="CM53" s="67"/>
      <c r="CN53" s="67"/>
      <c r="CO53" s="69"/>
      <c r="CP53" s="185"/>
      <c r="CQ53" s="67"/>
      <c r="CR53" s="67"/>
      <c r="CS53" s="69"/>
      <c r="CT53" s="69"/>
      <c r="CU53" s="69"/>
      <c r="CV53" s="69"/>
      <c r="CW53" s="69"/>
      <c r="CX53" s="69"/>
      <c r="CY53" s="69"/>
      <c r="CZ53" s="69"/>
      <c r="DA53" s="69"/>
    </row>
    <row r="54" spans="2:105">
      <c r="B54" s="67"/>
      <c r="C54" s="67"/>
      <c r="D54" s="67"/>
      <c r="E54" s="69"/>
      <c r="F54" s="185"/>
      <c r="G54" s="67"/>
      <c r="H54" s="69"/>
      <c r="I54" s="69"/>
      <c r="J54" s="69"/>
      <c r="K54" s="69"/>
      <c r="L54" s="69"/>
      <c r="M54" s="69"/>
      <c r="N54" s="69"/>
      <c r="O54" s="69"/>
      <c r="P54" s="69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69"/>
      <c r="AD54" s="69"/>
      <c r="AE54" s="69"/>
      <c r="AF54" s="80"/>
      <c r="AG54" s="80"/>
      <c r="AH54" s="69"/>
      <c r="AI54" s="69"/>
      <c r="AJ54" s="80"/>
      <c r="AK54" s="80"/>
      <c r="AL54" s="69"/>
      <c r="AM54" s="69"/>
      <c r="AN54" s="80"/>
      <c r="AO54" s="80"/>
      <c r="AP54" s="69"/>
      <c r="AQ54" s="69"/>
      <c r="AR54" s="80"/>
      <c r="AS54" s="80"/>
      <c r="AT54" s="69"/>
      <c r="AU54" s="69"/>
      <c r="AV54" s="80"/>
      <c r="AW54" s="80"/>
      <c r="AX54" s="69"/>
      <c r="AY54" s="69"/>
      <c r="AZ54" s="80"/>
      <c r="BA54" s="80"/>
      <c r="BB54" s="69"/>
      <c r="BC54" s="69"/>
      <c r="BD54" s="80"/>
      <c r="BE54" s="80"/>
      <c r="BF54" s="69"/>
      <c r="BG54" s="69"/>
      <c r="BH54" s="80"/>
      <c r="BI54" s="80"/>
      <c r="BJ54" s="69"/>
      <c r="BK54" s="69"/>
      <c r="BL54" s="80"/>
      <c r="BM54" s="80"/>
      <c r="BN54" s="69"/>
      <c r="BO54" s="69"/>
      <c r="BP54" s="80"/>
      <c r="BQ54" s="80"/>
      <c r="BR54" s="69"/>
      <c r="BS54" s="69"/>
      <c r="BT54" s="80"/>
      <c r="BU54" s="80"/>
      <c r="BV54" s="69"/>
      <c r="BW54" s="69"/>
      <c r="BX54" s="80"/>
      <c r="BY54" s="80"/>
      <c r="BZ54" s="69"/>
      <c r="CA54" s="69"/>
      <c r="CB54" s="80"/>
      <c r="CC54" s="80"/>
      <c r="CD54" s="69"/>
      <c r="CE54" s="69"/>
      <c r="CF54" s="69"/>
      <c r="CG54" s="69"/>
      <c r="CH54" s="69"/>
      <c r="CI54" s="69"/>
      <c r="CJ54" s="68"/>
      <c r="CK54" s="69"/>
      <c r="CL54" s="185"/>
      <c r="CM54" s="67"/>
      <c r="CN54" s="67"/>
      <c r="CO54" s="69"/>
      <c r="CP54" s="185"/>
      <c r="CQ54" s="67"/>
      <c r="CR54" s="67"/>
      <c r="CS54" s="69"/>
      <c r="CT54" s="69"/>
      <c r="CU54" s="69"/>
      <c r="CV54" s="69"/>
      <c r="CW54" s="69"/>
      <c r="CX54" s="69"/>
      <c r="CY54" s="69"/>
      <c r="CZ54" s="69"/>
      <c r="DA54" s="69"/>
    </row>
    <row r="55" spans="2:105">
      <c r="B55" s="67"/>
      <c r="C55" s="67"/>
      <c r="D55" s="67"/>
      <c r="E55" s="69"/>
      <c r="F55" s="185"/>
      <c r="G55" s="67"/>
      <c r="H55" s="69"/>
      <c r="I55" s="69"/>
      <c r="J55" s="69"/>
      <c r="K55" s="69"/>
      <c r="L55" s="69"/>
      <c r="M55" s="69"/>
      <c r="N55" s="69"/>
      <c r="O55" s="69"/>
      <c r="P55" s="69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69"/>
      <c r="AD55" s="69"/>
      <c r="AE55" s="69"/>
      <c r="AF55" s="80"/>
      <c r="AG55" s="80"/>
      <c r="AH55" s="69"/>
      <c r="AI55" s="69"/>
      <c r="AJ55" s="80"/>
      <c r="AK55" s="80"/>
      <c r="AL55" s="69"/>
      <c r="AM55" s="69"/>
      <c r="AN55" s="80"/>
      <c r="AO55" s="80"/>
      <c r="AP55" s="69"/>
      <c r="AQ55" s="69"/>
      <c r="AR55" s="80"/>
      <c r="AS55" s="80"/>
      <c r="AT55" s="69"/>
      <c r="AU55" s="69"/>
      <c r="AV55" s="80"/>
      <c r="AW55" s="80"/>
      <c r="AX55" s="69"/>
      <c r="AY55" s="69"/>
      <c r="AZ55" s="80"/>
      <c r="BA55" s="80"/>
      <c r="BB55" s="69"/>
      <c r="BC55" s="69"/>
      <c r="BD55" s="80"/>
      <c r="BE55" s="80"/>
      <c r="BF55" s="69"/>
      <c r="BG55" s="69"/>
      <c r="BH55" s="80"/>
      <c r="BI55" s="80"/>
      <c r="BJ55" s="69"/>
      <c r="BK55" s="69"/>
      <c r="BL55" s="80"/>
      <c r="BM55" s="80"/>
      <c r="BN55" s="69"/>
      <c r="BO55" s="69"/>
      <c r="BP55" s="80"/>
      <c r="BQ55" s="80"/>
      <c r="BR55" s="69"/>
      <c r="BS55" s="69"/>
      <c r="BT55" s="80"/>
      <c r="BU55" s="80"/>
      <c r="BV55" s="69"/>
      <c r="BW55" s="69"/>
      <c r="BX55" s="80"/>
      <c r="BY55" s="80"/>
      <c r="BZ55" s="69"/>
      <c r="CA55" s="69"/>
      <c r="CB55" s="80"/>
      <c r="CC55" s="80"/>
      <c r="CD55" s="69"/>
      <c r="CE55" s="69"/>
      <c r="CF55" s="69"/>
      <c r="CG55" s="69"/>
      <c r="CH55" s="69"/>
      <c r="CI55" s="69"/>
      <c r="CJ55" s="68"/>
      <c r="CK55" s="69"/>
      <c r="CL55" s="185"/>
      <c r="CM55" s="67"/>
      <c r="CN55" s="67"/>
      <c r="CO55" s="69"/>
      <c r="CP55" s="185"/>
      <c r="CQ55" s="67"/>
      <c r="CR55" s="67"/>
      <c r="CS55" s="69"/>
      <c r="CT55" s="69"/>
      <c r="CU55" s="69"/>
      <c r="CV55" s="69"/>
      <c r="CW55" s="69"/>
      <c r="CX55" s="69"/>
      <c r="CY55" s="69"/>
      <c r="CZ55" s="69"/>
      <c r="DA55" s="69"/>
    </row>
    <row r="56" spans="2:105">
      <c r="B56" s="67"/>
      <c r="C56" s="67"/>
      <c r="D56" s="67"/>
      <c r="E56" s="69"/>
      <c r="F56" s="185"/>
      <c r="G56" s="67"/>
      <c r="H56" s="69"/>
      <c r="I56" s="69"/>
      <c r="J56" s="69"/>
      <c r="K56" s="69"/>
      <c r="L56" s="69"/>
      <c r="M56" s="69"/>
      <c r="N56" s="69"/>
      <c r="O56" s="69"/>
      <c r="P56" s="69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69"/>
      <c r="AD56" s="69"/>
      <c r="AE56" s="69"/>
      <c r="AF56" s="80"/>
      <c r="AG56" s="80"/>
      <c r="AH56" s="69"/>
      <c r="AI56" s="69"/>
      <c r="AJ56" s="80"/>
      <c r="AK56" s="80"/>
      <c r="AL56" s="69"/>
      <c r="AM56" s="69"/>
      <c r="AN56" s="80"/>
      <c r="AO56" s="80"/>
      <c r="AP56" s="69"/>
      <c r="AQ56" s="69"/>
      <c r="AR56" s="80"/>
      <c r="AS56" s="80"/>
      <c r="AT56" s="69"/>
      <c r="AU56" s="69"/>
      <c r="AV56" s="80"/>
      <c r="AW56" s="80"/>
      <c r="AX56" s="69"/>
      <c r="AY56" s="69"/>
      <c r="AZ56" s="80"/>
      <c r="BA56" s="80"/>
      <c r="BB56" s="69"/>
      <c r="BC56" s="69"/>
      <c r="BD56" s="80"/>
      <c r="BE56" s="80"/>
      <c r="BF56" s="69"/>
      <c r="BG56" s="69"/>
      <c r="BH56" s="80"/>
      <c r="BI56" s="80"/>
      <c r="BJ56" s="69"/>
      <c r="BK56" s="69"/>
      <c r="BL56" s="80"/>
      <c r="BM56" s="80"/>
      <c r="BN56" s="69"/>
      <c r="BO56" s="69"/>
      <c r="BP56" s="80"/>
      <c r="BQ56" s="80"/>
      <c r="BR56" s="69"/>
      <c r="BS56" s="69"/>
      <c r="BT56" s="80"/>
      <c r="BU56" s="80"/>
      <c r="BV56" s="69"/>
      <c r="BW56" s="69"/>
      <c r="BX56" s="80"/>
      <c r="BY56" s="80"/>
      <c r="BZ56" s="69"/>
      <c r="CA56" s="69"/>
      <c r="CB56" s="80"/>
      <c r="CC56" s="80"/>
      <c r="CD56" s="69"/>
      <c r="CE56" s="69"/>
      <c r="CF56" s="69"/>
      <c r="CG56" s="69"/>
      <c r="CH56" s="69"/>
      <c r="CI56" s="69"/>
      <c r="CJ56" s="68"/>
      <c r="CK56" s="69"/>
      <c r="CL56" s="185"/>
      <c r="CM56" s="67"/>
      <c r="CN56" s="67"/>
      <c r="CO56" s="69"/>
      <c r="CP56" s="185"/>
      <c r="CQ56" s="67"/>
      <c r="CR56" s="67"/>
      <c r="CS56" s="69"/>
      <c r="CT56" s="69"/>
      <c r="CU56" s="69"/>
      <c r="CV56" s="69"/>
      <c r="CW56" s="69"/>
      <c r="CX56" s="69"/>
      <c r="CY56" s="69"/>
      <c r="CZ56" s="69"/>
      <c r="DA56" s="69"/>
    </row>
    <row r="57" spans="2:105">
      <c r="B57" s="67"/>
      <c r="C57" s="67"/>
      <c r="D57" s="67"/>
      <c r="E57" s="69"/>
      <c r="F57" s="185"/>
      <c r="G57" s="67"/>
      <c r="H57" s="69"/>
      <c r="I57" s="69"/>
      <c r="J57" s="69"/>
      <c r="K57" s="69"/>
      <c r="L57" s="69"/>
      <c r="M57" s="69"/>
      <c r="N57" s="69"/>
      <c r="O57" s="69"/>
      <c r="P57" s="69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69"/>
      <c r="AD57" s="69"/>
      <c r="AE57" s="69"/>
      <c r="AF57" s="80"/>
      <c r="AG57" s="80"/>
      <c r="AH57" s="69"/>
      <c r="AI57" s="69"/>
      <c r="AJ57" s="80"/>
      <c r="AK57" s="80"/>
      <c r="AL57" s="69"/>
      <c r="AM57" s="69"/>
      <c r="AN57" s="80"/>
      <c r="AO57" s="80"/>
      <c r="AP57" s="69"/>
      <c r="AQ57" s="69"/>
      <c r="AR57" s="80"/>
      <c r="AS57" s="80"/>
      <c r="AT57" s="69"/>
      <c r="AU57" s="69"/>
      <c r="AV57" s="80"/>
      <c r="AW57" s="80"/>
      <c r="AX57" s="69"/>
      <c r="AY57" s="69"/>
      <c r="AZ57" s="80"/>
      <c r="BA57" s="80"/>
      <c r="BB57" s="69"/>
      <c r="BC57" s="69"/>
      <c r="BD57" s="80"/>
      <c r="BE57" s="80"/>
      <c r="BF57" s="69"/>
      <c r="BG57" s="69"/>
      <c r="BH57" s="80"/>
      <c r="BI57" s="80"/>
      <c r="BJ57" s="69"/>
      <c r="BK57" s="69"/>
      <c r="BL57" s="80"/>
      <c r="BM57" s="80"/>
      <c r="BN57" s="69"/>
      <c r="BO57" s="69"/>
      <c r="BP57" s="80"/>
      <c r="BQ57" s="80"/>
      <c r="BR57" s="69"/>
      <c r="BS57" s="69"/>
      <c r="BT57" s="80"/>
      <c r="BU57" s="80"/>
      <c r="BV57" s="69"/>
      <c r="BW57" s="69"/>
      <c r="BX57" s="80"/>
      <c r="BY57" s="80"/>
      <c r="BZ57" s="69"/>
      <c r="CA57" s="69"/>
      <c r="CB57" s="80"/>
      <c r="CC57" s="80"/>
      <c r="CD57" s="69"/>
      <c r="CE57" s="69"/>
      <c r="CF57" s="69"/>
      <c r="CG57" s="69"/>
      <c r="CH57" s="69"/>
      <c r="CI57" s="69"/>
      <c r="CJ57" s="68"/>
      <c r="CK57" s="69"/>
      <c r="CL57" s="185"/>
      <c r="CM57" s="67"/>
      <c r="CN57" s="67"/>
      <c r="CO57" s="69"/>
      <c r="CP57" s="185"/>
      <c r="CQ57" s="67"/>
      <c r="CR57" s="67"/>
      <c r="CS57" s="69"/>
      <c r="CT57" s="69"/>
      <c r="CU57" s="69"/>
      <c r="CV57" s="69"/>
      <c r="CW57" s="69"/>
      <c r="CX57" s="69"/>
      <c r="CY57" s="69"/>
      <c r="CZ57" s="69"/>
      <c r="DA57" s="69"/>
    </row>
    <row r="58" spans="2:105">
      <c r="B58" s="67"/>
      <c r="C58" s="67"/>
      <c r="D58" s="67"/>
      <c r="E58" s="69"/>
      <c r="F58" s="185"/>
      <c r="G58" s="67"/>
      <c r="H58" s="69"/>
      <c r="I58" s="69"/>
      <c r="J58" s="69"/>
      <c r="K58" s="69"/>
      <c r="L58" s="69"/>
      <c r="M58" s="69"/>
      <c r="N58" s="69"/>
      <c r="O58" s="69"/>
      <c r="P58" s="69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69"/>
      <c r="AD58" s="69"/>
      <c r="AE58" s="69"/>
      <c r="AF58" s="80"/>
      <c r="AG58" s="80"/>
      <c r="AH58" s="69"/>
      <c r="AI58" s="69"/>
      <c r="AJ58" s="80"/>
      <c r="AK58" s="80"/>
      <c r="AL58" s="69"/>
      <c r="AM58" s="69"/>
      <c r="AN58" s="80"/>
      <c r="AO58" s="80"/>
      <c r="AP58" s="69"/>
      <c r="AQ58" s="69"/>
      <c r="AR58" s="80"/>
      <c r="AS58" s="80"/>
      <c r="AT58" s="69"/>
      <c r="AU58" s="69"/>
      <c r="AV58" s="80"/>
      <c r="AW58" s="80"/>
      <c r="AX58" s="69"/>
      <c r="AY58" s="69"/>
      <c r="AZ58" s="80"/>
      <c r="BA58" s="80"/>
      <c r="BB58" s="69"/>
      <c r="BC58" s="69"/>
      <c r="BD58" s="80"/>
      <c r="BE58" s="80"/>
      <c r="BF58" s="69"/>
      <c r="BG58" s="69"/>
      <c r="BH58" s="80"/>
      <c r="BI58" s="80"/>
      <c r="BJ58" s="69"/>
      <c r="BK58" s="69"/>
      <c r="BL58" s="80"/>
      <c r="BM58" s="80"/>
      <c r="BN58" s="69"/>
      <c r="BO58" s="69"/>
      <c r="BP58" s="80"/>
      <c r="BQ58" s="80"/>
      <c r="BR58" s="69"/>
      <c r="BS58" s="69"/>
      <c r="BT58" s="80"/>
      <c r="BU58" s="80"/>
      <c r="BV58" s="69"/>
      <c r="BW58" s="69"/>
      <c r="BX58" s="80"/>
      <c r="BY58" s="80"/>
      <c r="BZ58" s="69"/>
      <c r="CA58" s="69"/>
      <c r="CB58" s="80"/>
      <c r="CC58" s="80"/>
      <c r="CD58" s="69"/>
      <c r="CE58" s="69"/>
      <c r="CF58" s="69"/>
      <c r="CG58" s="69"/>
      <c r="CH58" s="69"/>
      <c r="CI58" s="69"/>
      <c r="CJ58" s="68"/>
      <c r="CK58" s="69"/>
      <c r="CL58" s="185"/>
      <c r="CM58" s="67"/>
      <c r="CN58" s="67"/>
      <c r="CO58" s="69"/>
      <c r="CP58" s="185"/>
      <c r="CQ58" s="67"/>
      <c r="CR58" s="67"/>
      <c r="CS58" s="69"/>
      <c r="CT58" s="69"/>
      <c r="CU58" s="69"/>
      <c r="CV58" s="69"/>
      <c r="CW58" s="69"/>
      <c r="CX58" s="69"/>
      <c r="CY58" s="69"/>
      <c r="CZ58" s="69"/>
      <c r="DA58" s="69"/>
    </row>
    <row r="59" spans="2:105">
      <c r="B59" s="67"/>
      <c r="C59" s="67"/>
      <c r="D59" s="67"/>
      <c r="E59" s="69"/>
      <c r="F59" s="185"/>
      <c r="G59" s="67"/>
      <c r="H59" s="69"/>
      <c r="I59" s="69"/>
      <c r="J59" s="69"/>
      <c r="K59" s="69"/>
      <c r="L59" s="69"/>
      <c r="M59" s="69"/>
      <c r="N59" s="69"/>
      <c r="O59" s="69"/>
      <c r="P59" s="69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69"/>
      <c r="AD59" s="69"/>
      <c r="AE59" s="69"/>
      <c r="AF59" s="80"/>
      <c r="AG59" s="80"/>
      <c r="AH59" s="69"/>
      <c r="AI59" s="69"/>
      <c r="AJ59" s="80"/>
      <c r="AK59" s="80"/>
      <c r="AL59" s="69"/>
      <c r="AM59" s="69"/>
      <c r="AN59" s="80"/>
      <c r="AO59" s="80"/>
      <c r="AP59" s="69"/>
      <c r="AQ59" s="69"/>
      <c r="AR59" s="80"/>
      <c r="AS59" s="80"/>
      <c r="AT59" s="69"/>
      <c r="AU59" s="69"/>
      <c r="AV59" s="80"/>
      <c r="AW59" s="80"/>
      <c r="AX59" s="69"/>
      <c r="AY59" s="69"/>
      <c r="AZ59" s="80"/>
      <c r="BA59" s="80"/>
      <c r="BB59" s="69"/>
      <c r="BC59" s="69"/>
      <c r="BD59" s="80"/>
      <c r="BE59" s="80"/>
      <c r="BF59" s="69"/>
      <c r="BG59" s="69"/>
      <c r="BH59" s="80"/>
      <c r="BI59" s="80"/>
      <c r="BJ59" s="69"/>
      <c r="BK59" s="69"/>
      <c r="BL59" s="80"/>
      <c r="BM59" s="80"/>
      <c r="BN59" s="69"/>
      <c r="BO59" s="69"/>
      <c r="BP59" s="80"/>
      <c r="BQ59" s="80"/>
      <c r="BR59" s="69"/>
      <c r="BS59" s="69"/>
      <c r="BT59" s="80"/>
      <c r="BU59" s="80"/>
      <c r="BV59" s="69"/>
      <c r="BW59" s="69"/>
      <c r="BX59" s="80"/>
      <c r="BY59" s="80"/>
      <c r="BZ59" s="69"/>
      <c r="CA59" s="69"/>
      <c r="CB59" s="80"/>
      <c r="CC59" s="80"/>
      <c r="CD59" s="69"/>
      <c r="CE59" s="69"/>
      <c r="CF59" s="69"/>
      <c r="CG59" s="69"/>
      <c r="CH59" s="69"/>
      <c r="CI59" s="69"/>
      <c r="CJ59" s="68"/>
      <c r="CK59" s="69"/>
      <c r="CL59" s="185"/>
      <c r="CM59" s="67"/>
      <c r="CN59" s="67"/>
      <c r="CO59" s="69"/>
      <c r="CP59" s="185"/>
      <c r="CQ59" s="67"/>
      <c r="CR59" s="67"/>
      <c r="CS59" s="69"/>
      <c r="CT59" s="69"/>
      <c r="CU59" s="69"/>
      <c r="CV59" s="69"/>
      <c r="CW59" s="69"/>
      <c r="CX59" s="69"/>
      <c r="CY59" s="69"/>
      <c r="CZ59" s="69"/>
      <c r="DA59" s="69"/>
    </row>
    <row r="60" spans="2:105">
      <c r="B60" s="67"/>
      <c r="C60" s="67"/>
      <c r="D60" s="67"/>
      <c r="E60" s="69"/>
      <c r="F60" s="185"/>
      <c r="G60" s="67"/>
      <c r="H60" s="69"/>
      <c r="I60" s="69"/>
      <c r="J60" s="69"/>
      <c r="K60" s="69"/>
      <c r="L60" s="69"/>
      <c r="M60" s="69"/>
      <c r="N60" s="69"/>
      <c r="O60" s="69"/>
      <c r="P60" s="69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69"/>
      <c r="AD60" s="69"/>
      <c r="AE60" s="69"/>
      <c r="AF60" s="80"/>
      <c r="AG60" s="80"/>
      <c r="AH60" s="69"/>
      <c r="AI60" s="69"/>
      <c r="AJ60" s="80"/>
      <c r="AK60" s="80"/>
      <c r="AL60" s="69"/>
      <c r="AM60" s="69"/>
      <c r="AN60" s="80"/>
      <c r="AO60" s="80"/>
      <c r="AP60" s="69"/>
      <c r="AQ60" s="69"/>
      <c r="AR60" s="80"/>
      <c r="AS60" s="80"/>
      <c r="AT60" s="69"/>
      <c r="AU60" s="69"/>
      <c r="AV60" s="80"/>
      <c r="AW60" s="80"/>
      <c r="AX60" s="69"/>
      <c r="AY60" s="69"/>
      <c r="AZ60" s="80"/>
      <c r="BA60" s="80"/>
      <c r="BB60" s="69"/>
      <c r="BC60" s="69"/>
      <c r="BD60" s="80"/>
      <c r="BE60" s="80"/>
      <c r="BF60" s="69"/>
      <c r="BG60" s="69"/>
      <c r="BH60" s="80"/>
      <c r="BI60" s="80"/>
      <c r="BJ60" s="69"/>
      <c r="BK60" s="69"/>
      <c r="BL60" s="80"/>
      <c r="BM60" s="80"/>
      <c r="BN60" s="69"/>
      <c r="BO60" s="69"/>
      <c r="BP60" s="80"/>
      <c r="BQ60" s="80"/>
      <c r="BR60" s="69"/>
      <c r="BS60" s="69"/>
      <c r="BT60" s="80"/>
      <c r="BU60" s="80"/>
      <c r="BV60" s="69"/>
      <c r="BW60" s="69"/>
      <c r="BX60" s="80"/>
      <c r="BY60" s="80"/>
      <c r="BZ60" s="69"/>
      <c r="CA60" s="69"/>
      <c r="CB60" s="80"/>
      <c r="CC60" s="80"/>
      <c r="CD60" s="69"/>
      <c r="CE60" s="69"/>
      <c r="CF60" s="69"/>
      <c r="CG60" s="69"/>
      <c r="CH60" s="69"/>
      <c r="CI60" s="69"/>
      <c r="CJ60" s="68"/>
      <c r="CK60" s="69"/>
      <c r="CL60" s="185"/>
      <c r="CM60" s="67"/>
      <c r="CN60" s="67"/>
      <c r="CO60" s="69"/>
      <c r="CP60" s="185"/>
      <c r="CQ60" s="67"/>
      <c r="CR60" s="67"/>
      <c r="CS60" s="69"/>
      <c r="CT60" s="69"/>
      <c r="CU60" s="69"/>
      <c r="CV60" s="69"/>
      <c r="CW60" s="69"/>
      <c r="CX60" s="69"/>
      <c r="CY60" s="69"/>
      <c r="CZ60" s="69"/>
      <c r="DA60" s="69"/>
    </row>
    <row r="61" spans="2:105">
      <c r="B61" s="67"/>
      <c r="C61" s="67"/>
      <c r="D61" s="67"/>
      <c r="E61" s="69"/>
      <c r="F61" s="185"/>
      <c r="G61" s="67"/>
      <c r="H61" s="69"/>
      <c r="I61" s="69"/>
      <c r="J61" s="69"/>
      <c r="K61" s="69"/>
      <c r="L61" s="69"/>
      <c r="M61" s="69"/>
      <c r="N61" s="69"/>
      <c r="O61" s="69"/>
      <c r="P61" s="69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69"/>
      <c r="AD61" s="69"/>
      <c r="AE61" s="69"/>
      <c r="AF61" s="80"/>
      <c r="AG61" s="80"/>
      <c r="AH61" s="69"/>
      <c r="AI61" s="69"/>
      <c r="AJ61" s="80"/>
      <c r="AK61" s="80"/>
      <c r="AL61" s="69"/>
      <c r="AM61" s="69"/>
      <c r="AN61" s="80"/>
      <c r="AO61" s="80"/>
      <c r="AP61" s="69"/>
      <c r="AQ61" s="69"/>
      <c r="AR61" s="80"/>
      <c r="AS61" s="80"/>
      <c r="AT61" s="69"/>
      <c r="AU61" s="69"/>
      <c r="AV61" s="80"/>
      <c r="AW61" s="80"/>
      <c r="AX61" s="69"/>
      <c r="AY61" s="69"/>
      <c r="AZ61" s="80"/>
      <c r="BA61" s="80"/>
      <c r="BB61" s="69"/>
      <c r="BC61" s="69"/>
      <c r="BD61" s="80"/>
      <c r="BE61" s="80"/>
      <c r="BF61" s="69"/>
      <c r="BG61" s="69"/>
      <c r="BH61" s="80"/>
      <c r="BI61" s="80"/>
      <c r="BJ61" s="69"/>
      <c r="BK61" s="69"/>
      <c r="BL61" s="80"/>
      <c r="BM61" s="80"/>
      <c r="BN61" s="69"/>
      <c r="BO61" s="69"/>
      <c r="BP61" s="80"/>
      <c r="BQ61" s="80"/>
      <c r="BR61" s="69"/>
      <c r="BS61" s="69"/>
      <c r="BT61" s="80"/>
      <c r="BU61" s="80"/>
      <c r="BV61" s="69"/>
      <c r="BW61" s="69"/>
      <c r="BX61" s="80"/>
      <c r="BY61" s="80"/>
      <c r="BZ61" s="69"/>
      <c r="CA61" s="69"/>
      <c r="CB61" s="80"/>
      <c r="CC61" s="80"/>
      <c r="CD61" s="69"/>
      <c r="CE61" s="69"/>
      <c r="CF61" s="69"/>
      <c r="CG61" s="69"/>
      <c r="CH61" s="69"/>
      <c r="CI61" s="69"/>
      <c r="CJ61" s="68"/>
      <c r="CK61" s="69"/>
      <c r="CL61" s="185"/>
      <c r="CM61" s="67"/>
      <c r="CN61" s="67"/>
      <c r="CO61" s="69"/>
      <c r="CP61" s="185"/>
      <c r="CQ61" s="67"/>
      <c r="CR61" s="67"/>
      <c r="CS61" s="69"/>
      <c r="CT61" s="69"/>
      <c r="CU61" s="69"/>
      <c r="CV61" s="69"/>
      <c r="CW61" s="69"/>
      <c r="CX61" s="69"/>
      <c r="CY61" s="69"/>
      <c r="CZ61" s="69"/>
      <c r="DA61" s="69"/>
    </row>
    <row r="62" spans="2:105">
      <c r="B62" s="67"/>
      <c r="C62" s="67"/>
      <c r="D62" s="67"/>
      <c r="E62" s="69"/>
      <c r="F62" s="185"/>
      <c r="G62" s="67"/>
      <c r="H62" s="69"/>
      <c r="I62" s="69"/>
      <c r="J62" s="69"/>
      <c r="K62" s="69"/>
      <c r="L62" s="69"/>
      <c r="M62" s="69"/>
      <c r="N62" s="69"/>
      <c r="O62" s="69"/>
      <c r="P62" s="69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69"/>
      <c r="AD62" s="69"/>
      <c r="AE62" s="69"/>
      <c r="AF62" s="80"/>
      <c r="AG62" s="80"/>
      <c r="AH62" s="69"/>
      <c r="AI62" s="69"/>
      <c r="AJ62" s="80"/>
      <c r="AK62" s="80"/>
      <c r="AL62" s="69"/>
      <c r="AM62" s="69"/>
      <c r="AN62" s="80"/>
      <c r="AO62" s="80"/>
      <c r="AP62" s="69"/>
      <c r="AQ62" s="69"/>
      <c r="AR62" s="80"/>
      <c r="AS62" s="80"/>
      <c r="AT62" s="69"/>
      <c r="AU62" s="69"/>
      <c r="AV62" s="80"/>
      <c r="AW62" s="80"/>
      <c r="AX62" s="69"/>
      <c r="AY62" s="69"/>
      <c r="AZ62" s="80"/>
      <c r="BA62" s="80"/>
      <c r="BB62" s="69"/>
      <c r="BC62" s="69"/>
      <c r="BD62" s="80"/>
      <c r="BE62" s="80"/>
      <c r="BF62" s="69"/>
      <c r="BG62" s="69"/>
      <c r="BH62" s="80"/>
      <c r="BI62" s="80"/>
      <c r="BJ62" s="69"/>
      <c r="BK62" s="69"/>
      <c r="BL62" s="80"/>
      <c r="BM62" s="80"/>
      <c r="BN62" s="69"/>
      <c r="BO62" s="69"/>
      <c r="BP62" s="80"/>
      <c r="BQ62" s="80"/>
      <c r="BR62" s="69"/>
      <c r="BS62" s="69"/>
      <c r="BT62" s="80"/>
      <c r="BU62" s="80"/>
      <c r="BV62" s="69"/>
      <c r="BW62" s="69"/>
      <c r="BX62" s="80"/>
      <c r="BY62" s="80"/>
      <c r="BZ62" s="69"/>
      <c r="CA62" s="69"/>
      <c r="CB62" s="80"/>
      <c r="CC62" s="80"/>
      <c r="CD62" s="69"/>
      <c r="CE62" s="69"/>
      <c r="CF62" s="69"/>
      <c r="CG62" s="69"/>
      <c r="CH62" s="69"/>
      <c r="CI62" s="69"/>
      <c r="CJ62" s="68"/>
      <c r="CK62" s="69"/>
      <c r="CL62" s="185"/>
      <c r="CM62" s="67"/>
      <c r="CN62" s="67"/>
      <c r="CO62" s="69"/>
      <c r="CP62" s="185"/>
      <c r="CQ62" s="67"/>
      <c r="CR62" s="67"/>
      <c r="CS62" s="69"/>
      <c r="CT62" s="69"/>
      <c r="CU62" s="69"/>
      <c r="CV62" s="69"/>
      <c r="CW62" s="69"/>
      <c r="CX62" s="69"/>
      <c r="CY62" s="69"/>
      <c r="CZ62" s="69"/>
      <c r="DA62" s="69"/>
    </row>
    <row r="63" spans="2:105">
      <c r="B63" s="67"/>
      <c r="C63" s="67"/>
      <c r="D63" s="67"/>
      <c r="E63" s="69"/>
      <c r="F63" s="185"/>
      <c r="G63" s="67"/>
      <c r="H63" s="69"/>
      <c r="I63" s="69"/>
      <c r="J63" s="69"/>
      <c r="K63" s="69"/>
      <c r="L63" s="69"/>
      <c r="M63" s="69"/>
      <c r="N63" s="69"/>
      <c r="O63" s="69"/>
      <c r="P63" s="69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69"/>
      <c r="AD63" s="69"/>
      <c r="AE63" s="69"/>
      <c r="AF63" s="80"/>
      <c r="AG63" s="80"/>
      <c r="AH63" s="69"/>
      <c r="AI63" s="69"/>
      <c r="AJ63" s="80"/>
      <c r="AK63" s="80"/>
      <c r="AL63" s="69"/>
      <c r="AM63" s="69"/>
      <c r="AN63" s="80"/>
      <c r="AO63" s="80"/>
      <c r="AP63" s="69"/>
      <c r="AQ63" s="69"/>
      <c r="AR63" s="80"/>
      <c r="AS63" s="80"/>
      <c r="AT63" s="69"/>
      <c r="AU63" s="69"/>
      <c r="AV63" s="80"/>
      <c r="AW63" s="80"/>
      <c r="AX63" s="69"/>
      <c r="AY63" s="69"/>
      <c r="AZ63" s="80"/>
      <c r="BA63" s="80"/>
      <c r="BB63" s="69"/>
      <c r="BC63" s="69"/>
      <c r="BD63" s="80"/>
      <c r="BE63" s="80"/>
      <c r="BF63" s="69"/>
      <c r="BG63" s="69"/>
      <c r="BH63" s="80"/>
      <c r="BI63" s="80"/>
      <c r="BJ63" s="69"/>
      <c r="BK63" s="69"/>
      <c r="BL63" s="80"/>
      <c r="BM63" s="80"/>
      <c r="BN63" s="69"/>
      <c r="BO63" s="69"/>
      <c r="BP63" s="80"/>
      <c r="BQ63" s="80"/>
      <c r="BR63" s="69"/>
      <c r="BS63" s="69"/>
      <c r="BT63" s="80"/>
      <c r="BU63" s="80"/>
      <c r="BV63" s="69"/>
      <c r="BW63" s="69"/>
      <c r="BX63" s="80"/>
      <c r="BY63" s="80"/>
      <c r="BZ63" s="69"/>
      <c r="CA63" s="69"/>
      <c r="CB63" s="80"/>
      <c r="CC63" s="80"/>
      <c r="CD63" s="69"/>
      <c r="CE63" s="69"/>
      <c r="CF63" s="69"/>
      <c r="CG63" s="69"/>
      <c r="CH63" s="69"/>
      <c r="CI63" s="69"/>
      <c r="CJ63" s="68"/>
      <c r="CK63" s="69"/>
      <c r="CL63" s="185"/>
      <c r="CM63" s="67"/>
      <c r="CN63" s="67"/>
      <c r="CO63" s="69"/>
      <c r="CP63" s="185"/>
      <c r="CQ63" s="67"/>
      <c r="CR63" s="67"/>
      <c r="CS63" s="69"/>
      <c r="CT63" s="69"/>
      <c r="CU63" s="69"/>
      <c r="CV63" s="69"/>
      <c r="CW63" s="69"/>
      <c r="CX63" s="69"/>
      <c r="CY63" s="69"/>
      <c r="CZ63" s="69"/>
      <c r="DA63" s="69"/>
    </row>
    <row r="64" spans="2:105">
      <c r="B64" s="67"/>
      <c r="C64" s="67"/>
      <c r="D64" s="67"/>
      <c r="E64" s="69"/>
      <c r="F64" s="185"/>
      <c r="G64" s="67"/>
      <c r="H64" s="69"/>
      <c r="I64" s="69"/>
      <c r="J64" s="69"/>
      <c r="K64" s="69"/>
      <c r="L64" s="69"/>
      <c r="M64" s="69"/>
      <c r="N64" s="69"/>
      <c r="O64" s="69"/>
      <c r="P64" s="69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69"/>
      <c r="AD64" s="69"/>
      <c r="AE64" s="69"/>
      <c r="AF64" s="80"/>
      <c r="AG64" s="80"/>
      <c r="AH64" s="69"/>
      <c r="AI64" s="69"/>
      <c r="AJ64" s="80"/>
      <c r="AK64" s="80"/>
      <c r="AL64" s="69"/>
      <c r="AM64" s="69"/>
      <c r="AN64" s="80"/>
      <c r="AO64" s="80"/>
      <c r="AP64" s="69"/>
      <c r="AQ64" s="69"/>
      <c r="AR64" s="80"/>
      <c r="AS64" s="80"/>
      <c r="AT64" s="69"/>
      <c r="AU64" s="69"/>
      <c r="AV64" s="80"/>
      <c r="AW64" s="80"/>
      <c r="AX64" s="69"/>
      <c r="AY64" s="69"/>
      <c r="AZ64" s="80"/>
      <c r="BA64" s="80"/>
      <c r="BB64" s="69"/>
      <c r="BC64" s="69"/>
      <c r="BD64" s="80"/>
      <c r="BE64" s="80"/>
      <c r="BF64" s="69"/>
      <c r="BG64" s="69"/>
      <c r="BH64" s="80"/>
      <c r="BI64" s="80"/>
      <c r="BJ64" s="69"/>
      <c r="BK64" s="69"/>
      <c r="BL64" s="80"/>
      <c r="BM64" s="80"/>
      <c r="BN64" s="69"/>
      <c r="BO64" s="69"/>
      <c r="BP64" s="80"/>
      <c r="BQ64" s="80"/>
      <c r="BR64" s="69"/>
      <c r="BS64" s="69"/>
      <c r="BT64" s="80"/>
      <c r="BU64" s="80"/>
      <c r="BV64" s="69"/>
      <c r="BW64" s="69"/>
      <c r="BX64" s="80"/>
      <c r="BY64" s="80"/>
      <c r="BZ64" s="69"/>
      <c r="CA64" s="69"/>
      <c r="CB64" s="80"/>
      <c r="CC64" s="80"/>
      <c r="CD64" s="69"/>
      <c r="CE64" s="69"/>
      <c r="CF64" s="69"/>
      <c r="CG64" s="69"/>
      <c r="CH64" s="69"/>
      <c r="CI64" s="69"/>
      <c r="CJ64" s="68"/>
      <c r="CK64" s="69"/>
      <c r="CL64" s="185"/>
      <c r="CM64" s="67"/>
      <c r="CN64" s="67"/>
      <c r="CO64" s="69"/>
      <c r="CP64" s="185"/>
      <c r="CQ64" s="67"/>
      <c r="CR64" s="67"/>
      <c r="CS64" s="69"/>
      <c r="CT64" s="69"/>
      <c r="CU64" s="69"/>
      <c r="CV64" s="69"/>
      <c r="CW64" s="69"/>
      <c r="CX64" s="69"/>
      <c r="CY64" s="69"/>
      <c r="CZ64" s="69"/>
      <c r="DA64" s="69"/>
    </row>
    <row r="65" spans="2:105">
      <c r="B65" s="67"/>
      <c r="C65" s="67"/>
      <c r="D65" s="67"/>
      <c r="E65" s="69"/>
      <c r="F65" s="185"/>
      <c r="G65" s="67"/>
      <c r="H65" s="69"/>
      <c r="I65" s="69"/>
      <c r="J65" s="69"/>
      <c r="K65" s="69"/>
      <c r="L65" s="69"/>
      <c r="M65" s="69"/>
      <c r="N65" s="69"/>
      <c r="O65" s="69"/>
      <c r="P65" s="69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69"/>
      <c r="AD65" s="69"/>
      <c r="AE65" s="69"/>
      <c r="AF65" s="80"/>
      <c r="AG65" s="80"/>
      <c r="AH65" s="69"/>
      <c r="AI65" s="69"/>
      <c r="AJ65" s="80"/>
      <c r="AK65" s="80"/>
      <c r="AL65" s="69"/>
      <c r="AM65" s="69"/>
      <c r="AN65" s="80"/>
      <c r="AO65" s="80"/>
      <c r="AP65" s="69"/>
      <c r="AQ65" s="69"/>
      <c r="AR65" s="80"/>
      <c r="AS65" s="80"/>
      <c r="AT65" s="69"/>
      <c r="AU65" s="69"/>
      <c r="AV65" s="80"/>
      <c r="AW65" s="80"/>
      <c r="AX65" s="69"/>
      <c r="AY65" s="69"/>
      <c r="AZ65" s="80"/>
      <c r="BA65" s="80"/>
      <c r="BB65" s="69"/>
      <c r="BC65" s="69"/>
      <c r="BD65" s="80"/>
      <c r="BE65" s="80"/>
      <c r="BF65" s="69"/>
      <c r="BG65" s="69"/>
      <c r="BH65" s="80"/>
      <c r="BI65" s="80"/>
      <c r="BJ65" s="69"/>
      <c r="BK65" s="69"/>
      <c r="BL65" s="80"/>
      <c r="BM65" s="80"/>
      <c r="BN65" s="69"/>
      <c r="BO65" s="69"/>
      <c r="BP65" s="80"/>
      <c r="BQ65" s="80"/>
      <c r="BR65" s="69"/>
      <c r="BS65" s="69"/>
      <c r="BT65" s="80"/>
      <c r="BU65" s="80"/>
      <c r="BV65" s="69"/>
      <c r="BW65" s="69"/>
      <c r="BX65" s="80"/>
      <c r="BY65" s="80"/>
      <c r="BZ65" s="69"/>
      <c r="CA65" s="69"/>
      <c r="CB65" s="80"/>
      <c r="CC65" s="80"/>
      <c r="CD65" s="69"/>
      <c r="CE65" s="69"/>
      <c r="CF65" s="69"/>
      <c r="CG65" s="69"/>
      <c r="CH65" s="69"/>
      <c r="CI65" s="69"/>
      <c r="CJ65" s="68"/>
      <c r="CK65" s="69"/>
      <c r="CL65" s="185"/>
      <c r="CM65" s="67"/>
      <c r="CN65" s="67"/>
      <c r="CO65" s="69"/>
      <c r="CP65" s="185"/>
      <c r="CQ65" s="67"/>
      <c r="CR65" s="67"/>
      <c r="CS65" s="69"/>
      <c r="CT65" s="69"/>
      <c r="CU65" s="69"/>
      <c r="CV65" s="69"/>
      <c r="CW65" s="69"/>
      <c r="CX65" s="69"/>
      <c r="CY65" s="69"/>
      <c r="CZ65" s="69"/>
      <c r="DA65" s="69"/>
    </row>
    <row r="66" spans="2:105">
      <c r="B66" s="67"/>
      <c r="C66" s="67"/>
      <c r="D66" s="67"/>
      <c r="E66" s="69"/>
      <c r="F66" s="185"/>
      <c r="G66" s="67"/>
      <c r="H66" s="69"/>
      <c r="I66" s="69"/>
      <c r="J66" s="69"/>
      <c r="K66" s="69"/>
      <c r="L66" s="69"/>
      <c r="M66" s="69"/>
      <c r="N66" s="69"/>
      <c r="O66" s="69"/>
      <c r="P66" s="69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69"/>
      <c r="AD66" s="69"/>
      <c r="AE66" s="69"/>
      <c r="AF66" s="80"/>
      <c r="AG66" s="80"/>
      <c r="AH66" s="69"/>
      <c r="AI66" s="69"/>
      <c r="AJ66" s="80"/>
      <c r="AK66" s="80"/>
      <c r="AL66" s="69"/>
      <c r="AM66" s="69"/>
      <c r="AN66" s="80"/>
      <c r="AO66" s="80"/>
      <c r="AP66" s="69"/>
      <c r="AQ66" s="69"/>
      <c r="AR66" s="80"/>
      <c r="AS66" s="80"/>
      <c r="AT66" s="69"/>
      <c r="AU66" s="69"/>
      <c r="AV66" s="80"/>
      <c r="AW66" s="80"/>
      <c r="AX66" s="69"/>
      <c r="AY66" s="69"/>
      <c r="AZ66" s="80"/>
      <c r="BA66" s="80"/>
      <c r="BB66" s="69"/>
      <c r="BC66" s="69"/>
      <c r="BD66" s="80"/>
      <c r="BE66" s="80"/>
      <c r="BF66" s="69"/>
      <c r="BG66" s="69"/>
      <c r="BH66" s="80"/>
      <c r="BI66" s="80"/>
      <c r="BJ66" s="69"/>
      <c r="BK66" s="69"/>
      <c r="BL66" s="80"/>
      <c r="BM66" s="80"/>
      <c r="BN66" s="69"/>
      <c r="BO66" s="69"/>
      <c r="BP66" s="80"/>
      <c r="BQ66" s="80"/>
      <c r="BR66" s="69"/>
      <c r="BS66" s="69"/>
      <c r="BT66" s="80"/>
      <c r="BU66" s="80"/>
      <c r="BV66" s="69"/>
      <c r="BW66" s="69"/>
      <c r="BX66" s="80"/>
      <c r="BY66" s="80"/>
      <c r="BZ66" s="69"/>
      <c r="CA66" s="69"/>
      <c r="CB66" s="80"/>
      <c r="CC66" s="80"/>
      <c r="CD66" s="69"/>
      <c r="CE66" s="69"/>
      <c r="CF66" s="69"/>
      <c r="CG66" s="69"/>
      <c r="CH66" s="69"/>
      <c r="CI66" s="69"/>
      <c r="CJ66" s="68"/>
      <c r="CK66" s="69"/>
      <c r="CL66" s="185"/>
      <c r="CM66" s="67"/>
      <c r="CN66" s="67"/>
      <c r="CO66" s="69"/>
      <c r="CP66" s="185"/>
      <c r="CQ66" s="67"/>
      <c r="CR66" s="67"/>
      <c r="CS66" s="69"/>
      <c r="CT66" s="69"/>
      <c r="CU66" s="69"/>
      <c r="CV66" s="69"/>
      <c r="CW66" s="69"/>
      <c r="CX66" s="69"/>
      <c r="CY66" s="69"/>
      <c r="CZ66" s="69"/>
      <c r="DA66" s="69"/>
    </row>
    <row r="67" spans="2:105">
      <c r="B67" s="67"/>
      <c r="C67" s="67"/>
      <c r="D67" s="67"/>
      <c r="E67" s="69"/>
      <c r="F67" s="185"/>
      <c r="G67" s="67"/>
      <c r="H67" s="69"/>
      <c r="I67" s="69"/>
      <c r="J67" s="69"/>
      <c r="K67" s="69"/>
      <c r="L67" s="69"/>
      <c r="M67" s="69"/>
      <c r="N67" s="69"/>
      <c r="O67" s="69"/>
      <c r="P67" s="69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69"/>
      <c r="AD67" s="69"/>
      <c r="AE67" s="69"/>
      <c r="AF67" s="80"/>
      <c r="AG67" s="80"/>
      <c r="AH67" s="69"/>
      <c r="AI67" s="69"/>
      <c r="AJ67" s="80"/>
      <c r="AK67" s="80"/>
      <c r="AL67" s="69"/>
      <c r="AM67" s="69"/>
      <c r="AN67" s="80"/>
      <c r="AO67" s="80"/>
      <c r="AP67" s="69"/>
      <c r="AQ67" s="69"/>
      <c r="AR67" s="80"/>
      <c r="AS67" s="80"/>
      <c r="AT67" s="69"/>
      <c r="AU67" s="69"/>
      <c r="AV67" s="80"/>
      <c r="AW67" s="80"/>
      <c r="AX67" s="69"/>
      <c r="AY67" s="69"/>
      <c r="AZ67" s="80"/>
      <c r="BA67" s="80"/>
      <c r="BB67" s="69"/>
      <c r="BC67" s="69"/>
      <c r="BD67" s="80"/>
      <c r="BE67" s="80"/>
      <c r="BF67" s="69"/>
      <c r="BG67" s="69"/>
      <c r="BH67" s="80"/>
      <c r="BI67" s="80"/>
      <c r="BJ67" s="69"/>
      <c r="BK67" s="69"/>
      <c r="BL67" s="80"/>
      <c r="BM67" s="80"/>
      <c r="BN67" s="69"/>
      <c r="BO67" s="69"/>
      <c r="BP67" s="80"/>
      <c r="BQ67" s="80"/>
      <c r="BR67" s="69"/>
      <c r="BS67" s="69"/>
      <c r="BT67" s="80"/>
      <c r="BU67" s="80"/>
      <c r="BV67" s="69"/>
      <c r="BW67" s="69"/>
      <c r="BX67" s="80"/>
      <c r="BY67" s="80"/>
      <c r="BZ67" s="69"/>
      <c r="CA67" s="69"/>
      <c r="CB67" s="80"/>
      <c r="CC67" s="80"/>
      <c r="CD67" s="69"/>
      <c r="CE67" s="69"/>
      <c r="CF67" s="69"/>
      <c r="CG67" s="69"/>
      <c r="CH67" s="69"/>
      <c r="CI67" s="69"/>
      <c r="CJ67" s="68"/>
      <c r="CK67" s="69"/>
      <c r="CL67" s="185"/>
      <c r="CM67" s="67"/>
      <c r="CN67" s="67"/>
      <c r="CO67" s="69"/>
      <c r="CP67" s="185"/>
      <c r="CQ67" s="67"/>
      <c r="CR67" s="67"/>
      <c r="CS67" s="69"/>
      <c r="CT67" s="69"/>
      <c r="CU67" s="69"/>
      <c r="CV67" s="69"/>
      <c r="CW67" s="69"/>
      <c r="CX67" s="69"/>
      <c r="CY67" s="69"/>
      <c r="CZ67" s="69"/>
      <c r="DA67" s="69"/>
    </row>
    <row r="68" spans="2:105">
      <c r="B68" s="67"/>
      <c r="C68" s="67"/>
      <c r="D68" s="67"/>
      <c r="E68" s="69"/>
      <c r="F68" s="185"/>
      <c r="G68" s="67"/>
      <c r="H68" s="69"/>
      <c r="I68" s="69"/>
      <c r="J68" s="69"/>
      <c r="K68" s="69"/>
      <c r="L68" s="69"/>
      <c r="M68" s="69"/>
      <c r="N68" s="69"/>
      <c r="O68" s="69"/>
      <c r="P68" s="69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69"/>
      <c r="AD68" s="69"/>
      <c r="AE68" s="69"/>
      <c r="AF68" s="80"/>
      <c r="AG68" s="80"/>
      <c r="AH68" s="69"/>
      <c r="AI68" s="69"/>
      <c r="AJ68" s="80"/>
      <c r="AK68" s="80"/>
      <c r="AL68" s="69"/>
      <c r="AM68" s="69"/>
      <c r="AN68" s="80"/>
      <c r="AO68" s="80"/>
      <c r="AP68" s="69"/>
      <c r="AQ68" s="69"/>
      <c r="AR68" s="80"/>
      <c r="AS68" s="80"/>
      <c r="AT68" s="69"/>
      <c r="AU68" s="69"/>
      <c r="AV68" s="80"/>
      <c r="AW68" s="80"/>
      <c r="AX68" s="69"/>
      <c r="AY68" s="69"/>
      <c r="AZ68" s="80"/>
      <c r="BA68" s="80"/>
      <c r="BB68" s="69"/>
      <c r="BC68" s="69"/>
      <c r="BD68" s="80"/>
      <c r="BE68" s="80"/>
      <c r="BF68" s="69"/>
      <c r="BG68" s="69"/>
      <c r="BH68" s="80"/>
      <c r="BI68" s="80"/>
      <c r="BJ68" s="69"/>
      <c r="BK68" s="69"/>
      <c r="BL68" s="80"/>
      <c r="BM68" s="80"/>
      <c r="BN68" s="69"/>
      <c r="BO68" s="69"/>
      <c r="BP68" s="80"/>
      <c r="BQ68" s="80"/>
      <c r="BR68" s="69"/>
      <c r="BS68" s="69"/>
      <c r="BT68" s="80"/>
      <c r="BU68" s="80"/>
      <c r="BV68" s="69"/>
      <c r="BW68" s="69"/>
      <c r="BX68" s="80"/>
      <c r="BY68" s="80"/>
      <c r="BZ68" s="69"/>
      <c r="CA68" s="69"/>
      <c r="CB68" s="80"/>
      <c r="CC68" s="80"/>
      <c r="CD68" s="69"/>
      <c r="CE68" s="69"/>
      <c r="CF68" s="69"/>
      <c r="CG68" s="69"/>
      <c r="CH68" s="69"/>
      <c r="CI68" s="69"/>
      <c r="CJ68" s="68"/>
      <c r="CK68" s="69"/>
      <c r="CL68" s="185"/>
      <c r="CM68" s="67"/>
      <c r="CN68" s="67"/>
      <c r="CO68" s="69"/>
      <c r="CP68" s="185"/>
      <c r="CQ68" s="67"/>
      <c r="CR68" s="67"/>
      <c r="CS68" s="69"/>
      <c r="CT68" s="69"/>
      <c r="CU68" s="69"/>
      <c r="CV68" s="69"/>
      <c r="CW68" s="69"/>
      <c r="CX68" s="69"/>
      <c r="CY68" s="69"/>
      <c r="CZ68" s="69"/>
      <c r="DA68" s="69"/>
    </row>
    <row r="69" spans="2:105">
      <c r="B69" s="67"/>
      <c r="C69" s="67"/>
      <c r="D69" s="67"/>
      <c r="E69" s="69"/>
      <c r="F69" s="185"/>
      <c r="G69" s="67"/>
      <c r="H69" s="69"/>
      <c r="I69" s="69"/>
      <c r="J69" s="69"/>
      <c r="K69" s="69"/>
      <c r="L69" s="69"/>
      <c r="M69" s="69"/>
      <c r="N69" s="69"/>
      <c r="O69" s="69"/>
      <c r="P69" s="69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69"/>
      <c r="AD69" s="69"/>
      <c r="AE69" s="69"/>
      <c r="AF69" s="80"/>
      <c r="AG69" s="80"/>
      <c r="AH69" s="69"/>
      <c r="AI69" s="69"/>
      <c r="AJ69" s="80"/>
      <c r="AK69" s="80"/>
      <c r="AL69" s="69"/>
      <c r="AM69" s="69"/>
      <c r="AN69" s="80"/>
      <c r="AO69" s="80"/>
      <c r="AP69" s="69"/>
      <c r="AQ69" s="69"/>
      <c r="AR69" s="80"/>
      <c r="AS69" s="80"/>
      <c r="AT69" s="69"/>
      <c r="AU69" s="69"/>
      <c r="AV69" s="80"/>
      <c r="AW69" s="80"/>
      <c r="AX69" s="69"/>
      <c r="AY69" s="69"/>
      <c r="AZ69" s="80"/>
      <c r="BA69" s="80"/>
      <c r="BB69" s="69"/>
      <c r="BC69" s="69"/>
      <c r="BD69" s="80"/>
      <c r="BE69" s="80"/>
      <c r="BF69" s="69"/>
      <c r="BG69" s="69"/>
      <c r="BH69" s="80"/>
      <c r="BI69" s="80"/>
      <c r="BJ69" s="69"/>
      <c r="BK69" s="69"/>
      <c r="BL69" s="80"/>
      <c r="BM69" s="80"/>
      <c r="BN69" s="69"/>
      <c r="BO69" s="69"/>
      <c r="BP69" s="80"/>
      <c r="BQ69" s="80"/>
      <c r="BR69" s="69"/>
      <c r="BS69" s="69"/>
      <c r="BT69" s="80"/>
      <c r="BU69" s="80"/>
      <c r="BV69" s="69"/>
      <c r="BW69" s="69"/>
      <c r="BX69" s="80"/>
      <c r="BY69" s="80"/>
      <c r="BZ69" s="69"/>
      <c r="CA69" s="69"/>
      <c r="CB69" s="80"/>
      <c r="CC69" s="80"/>
      <c r="CD69" s="69"/>
      <c r="CE69" s="69"/>
      <c r="CF69" s="69"/>
      <c r="CG69" s="69"/>
      <c r="CH69" s="69"/>
      <c r="CI69" s="69"/>
      <c r="CJ69" s="68"/>
      <c r="CK69" s="69"/>
      <c r="CL69" s="185"/>
      <c r="CM69" s="67"/>
      <c r="CN69" s="67"/>
      <c r="CO69" s="69"/>
      <c r="CP69" s="185"/>
      <c r="CQ69" s="67"/>
      <c r="CR69" s="67"/>
      <c r="CS69" s="69"/>
      <c r="CT69" s="69"/>
      <c r="CU69" s="69"/>
      <c r="CV69" s="69"/>
      <c r="CW69" s="69"/>
      <c r="CX69" s="69"/>
      <c r="CY69" s="69"/>
      <c r="CZ69" s="69"/>
      <c r="DA69" s="69"/>
    </row>
    <row r="70" spans="2:105">
      <c r="B70" s="67"/>
      <c r="C70" s="67"/>
      <c r="D70" s="67"/>
      <c r="E70" s="69"/>
      <c r="F70" s="185"/>
      <c r="G70" s="67"/>
      <c r="H70" s="69"/>
      <c r="I70" s="69"/>
      <c r="J70" s="69"/>
      <c r="K70" s="69"/>
      <c r="L70" s="69"/>
      <c r="M70" s="69"/>
      <c r="N70" s="69"/>
      <c r="O70" s="69"/>
      <c r="P70" s="69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69"/>
      <c r="AD70" s="69"/>
      <c r="AE70" s="69"/>
      <c r="AF70" s="80"/>
      <c r="AG70" s="80"/>
      <c r="AH70" s="69"/>
      <c r="AI70" s="69"/>
      <c r="AJ70" s="80"/>
      <c r="AK70" s="80"/>
      <c r="AL70" s="69"/>
      <c r="AM70" s="69"/>
      <c r="AN70" s="80"/>
      <c r="AO70" s="80"/>
      <c r="AP70" s="69"/>
      <c r="AQ70" s="69"/>
      <c r="AR70" s="80"/>
      <c r="AS70" s="80"/>
      <c r="AT70" s="69"/>
      <c r="AU70" s="69"/>
      <c r="AV70" s="80"/>
      <c r="AW70" s="80"/>
      <c r="AX70" s="69"/>
      <c r="AY70" s="69"/>
      <c r="AZ70" s="80"/>
      <c r="BA70" s="80"/>
      <c r="BB70" s="69"/>
      <c r="BC70" s="69"/>
      <c r="BD70" s="80"/>
      <c r="BE70" s="80"/>
      <c r="BF70" s="69"/>
      <c r="BG70" s="69"/>
      <c r="BH70" s="80"/>
      <c r="BI70" s="80"/>
      <c r="BJ70" s="69"/>
      <c r="BK70" s="69"/>
      <c r="BL70" s="80"/>
      <c r="BM70" s="80"/>
      <c r="BN70" s="69"/>
      <c r="BO70" s="69"/>
      <c r="BP70" s="80"/>
      <c r="BQ70" s="80"/>
      <c r="BR70" s="69"/>
      <c r="BS70" s="69"/>
      <c r="BT70" s="80"/>
      <c r="BU70" s="80"/>
      <c r="BV70" s="69"/>
      <c r="BW70" s="69"/>
      <c r="BX70" s="80"/>
      <c r="BY70" s="80"/>
      <c r="BZ70" s="69"/>
      <c r="CA70" s="69"/>
      <c r="CB70" s="80"/>
      <c r="CC70" s="80"/>
      <c r="CD70" s="69"/>
      <c r="CE70" s="69"/>
      <c r="CF70" s="69"/>
      <c r="CG70" s="69"/>
      <c r="CH70" s="69"/>
      <c r="CI70" s="69"/>
      <c r="CJ70" s="68"/>
      <c r="CK70" s="69"/>
      <c r="CL70" s="185"/>
      <c r="CM70" s="67"/>
      <c r="CN70" s="67"/>
      <c r="CO70" s="69"/>
      <c r="CP70" s="185"/>
      <c r="CQ70" s="67"/>
      <c r="CR70" s="67"/>
      <c r="CS70" s="69"/>
      <c r="CT70" s="69"/>
      <c r="CU70" s="69"/>
      <c r="CV70" s="69"/>
      <c r="CW70" s="69"/>
      <c r="CX70" s="69"/>
      <c r="CY70" s="69"/>
      <c r="CZ70" s="69"/>
      <c r="DA70" s="69"/>
    </row>
    <row r="71" spans="2:105">
      <c r="B71" s="67"/>
      <c r="C71" s="67"/>
      <c r="D71" s="67"/>
      <c r="E71" s="69"/>
      <c r="F71" s="185"/>
      <c r="G71" s="67"/>
      <c r="H71" s="69"/>
      <c r="I71" s="69"/>
      <c r="J71" s="69"/>
      <c r="K71" s="69"/>
      <c r="L71" s="69"/>
      <c r="M71" s="69"/>
      <c r="N71" s="69"/>
      <c r="O71" s="69"/>
      <c r="P71" s="69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69"/>
      <c r="AD71" s="69"/>
      <c r="AE71" s="69"/>
      <c r="AF71" s="80"/>
      <c r="AG71" s="80"/>
      <c r="AH71" s="69"/>
      <c r="AI71" s="69"/>
      <c r="AJ71" s="80"/>
      <c r="AK71" s="80"/>
      <c r="AL71" s="69"/>
      <c r="AM71" s="69"/>
      <c r="AN71" s="80"/>
      <c r="AO71" s="80"/>
      <c r="AP71" s="69"/>
      <c r="AQ71" s="69"/>
      <c r="AR71" s="80"/>
      <c r="AS71" s="80"/>
      <c r="AT71" s="69"/>
      <c r="AU71" s="69"/>
      <c r="AV71" s="80"/>
      <c r="AW71" s="80"/>
      <c r="AX71" s="69"/>
      <c r="AY71" s="69"/>
      <c r="AZ71" s="80"/>
      <c r="BA71" s="80"/>
      <c r="BB71" s="69"/>
      <c r="BC71" s="69"/>
      <c r="BD71" s="80"/>
      <c r="BE71" s="80"/>
      <c r="BF71" s="69"/>
      <c r="BG71" s="69"/>
      <c r="BH71" s="80"/>
      <c r="BI71" s="80"/>
      <c r="BJ71" s="69"/>
      <c r="BK71" s="69"/>
      <c r="BL71" s="80"/>
      <c r="BM71" s="80"/>
      <c r="BN71" s="69"/>
      <c r="BO71" s="69"/>
      <c r="BP71" s="80"/>
      <c r="BQ71" s="80"/>
      <c r="BR71" s="69"/>
      <c r="BS71" s="69"/>
      <c r="BT71" s="80"/>
      <c r="BU71" s="80"/>
      <c r="BV71" s="69"/>
      <c r="BW71" s="69"/>
      <c r="BX71" s="80"/>
      <c r="BY71" s="80"/>
      <c r="BZ71" s="69"/>
      <c r="CA71" s="69"/>
      <c r="CB71" s="80"/>
      <c r="CC71" s="80"/>
      <c r="CD71" s="69"/>
      <c r="CE71" s="69"/>
      <c r="CF71" s="69"/>
      <c r="CG71" s="69"/>
      <c r="CH71" s="69"/>
      <c r="CI71" s="69"/>
      <c r="CJ71" s="68"/>
      <c r="CK71" s="69"/>
      <c r="CL71" s="185"/>
      <c r="CM71" s="67"/>
      <c r="CN71" s="67"/>
      <c r="CO71" s="69"/>
      <c r="CP71" s="185"/>
      <c r="CQ71" s="67"/>
      <c r="CR71" s="67"/>
      <c r="CS71" s="69"/>
      <c r="CT71" s="69"/>
      <c r="CU71" s="69"/>
      <c r="CV71" s="69"/>
      <c r="CW71" s="69"/>
      <c r="CX71" s="69"/>
      <c r="CY71" s="69"/>
      <c r="CZ71" s="69"/>
      <c r="DA71" s="69"/>
    </row>
    <row r="72" spans="2:105">
      <c r="B72" s="67"/>
      <c r="C72" s="67"/>
      <c r="D72" s="67"/>
      <c r="E72" s="69"/>
      <c r="F72" s="185"/>
      <c r="G72" s="67"/>
      <c r="H72" s="69"/>
      <c r="I72" s="69"/>
      <c r="J72" s="69"/>
      <c r="K72" s="69"/>
      <c r="L72" s="69"/>
      <c r="M72" s="69"/>
      <c r="N72" s="69"/>
      <c r="O72" s="69"/>
      <c r="P72" s="69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69"/>
      <c r="AD72" s="69"/>
      <c r="AE72" s="69"/>
      <c r="AF72" s="80"/>
      <c r="AG72" s="80"/>
      <c r="AH72" s="69"/>
      <c r="AI72" s="69"/>
      <c r="AJ72" s="80"/>
      <c r="AK72" s="80"/>
      <c r="AL72" s="69"/>
      <c r="AM72" s="69"/>
      <c r="AN72" s="80"/>
      <c r="AO72" s="80"/>
      <c r="AP72" s="69"/>
      <c r="AQ72" s="69"/>
      <c r="AR72" s="80"/>
      <c r="AS72" s="80"/>
      <c r="AT72" s="69"/>
      <c r="AU72" s="69"/>
      <c r="AV72" s="80"/>
      <c r="AW72" s="80"/>
      <c r="AX72" s="69"/>
      <c r="AY72" s="69"/>
      <c r="AZ72" s="80"/>
      <c r="BA72" s="80"/>
      <c r="BB72" s="69"/>
      <c r="BC72" s="69"/>
      <c r="BD72" s="80"/>
      <c r="BE72" s="80"/>
      <c r="BF72" s="69"/>
      <c r="BG72" s="69"/>
      <c r="BH72" s="80"/>
      <c r="BI72" s="80"/>
      <c r="BJ72" s="69"/>
      <c r="BK72" s="69"/>
      <c r="BL72" s="80"/>
      <c r="BM72" s="80"/>
      <c r="BN72" s="69"/>
      <c r="BO72" s="69"/>
      <c r="BP72" s="80"/>
      <c r="BQ72" s="80"/>
      <c r="BR72" s="69"/>
      <c r="BS72" s="69"/>
      <c r="BT72" s="80"/>
      <c r="BU72" s="80"/>
      <c r="BV72" s="69"/>
      <c r="BW72" s="69"/>
      <c r="BX72" s="80"/>
      <c r="BY72" s="80"/>
      <c r="BZ72" s="69"/>
      <c r="CA72" s="69"/>
      <c r="CB72" s="80"/>
      <c r="CC72" s="80"/>
      <c r="CD72" s="69"/>
      <c r="CE72" s="69"/>
      <c r="CF72" s="69"/>
      <c r="CG72" s="69"/>
      <c r="CH72" s="69"/>
      <c r="CI72" s="69"/>
      <c r="CJ72" s="68"/>
      <c r="CK72" s="69"/>
      <c r="CL72" s="185"/>
      <c r="CM72" s="67"/>
      <c r="CN72" s="67"/>
      <c r="CO72" s="69"/>
      <c r="CP72" s="185"/>
      <c r="CQ72" s="67"/>
      <c r="CR72" s="67"/>
      <c r="CS72" s="69"/>
      <c r="CT72" s="69"/>
      <c r="CU72" s="69"/>
      <c r="CV72" s="69"/>
      <c r="CW72" s="69"/>
      <c r="CX72" s="69"/>
      <c r="CY72" s="69"/>
      <c r="CZ72" s="69"/>
      <c r="DA72" s="69"/>
    </row>
    <row r="73" spans="2:105">
      <c r="B73" s="67"/>
      <c r="C73" s="67"/>
      <c r="D73" s="67"/>
      <c r="E73" s="69"/>
      <c r="F73" s="185"/>
      <c r="G73" s="67"/>
      <c r="H73" s="69"/>
      <c r="I73" s="69"/>
      <c r="J73" s="69"/>
      <c r="K73" s="69"/>
      <c r="L73" s="69"/>
      <c r="M73" s="69"/>
      <c r="N73" s="69"/>
      <c r="O73" s="69"/>
      <c r="P73" s="69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69"/>
      <c r="AD73" s="69"/>
      <c r="AE73" s="69"/>
      <c r="AF73" s="80"/>
      <c r="AG73" s="80"/>
      <c r="AH73" s="69"/>
      <c r="AI73" s="69"/>
      <c r="AJ73" s="80"/>
      <c r="AK73" s="80"/>
      <c r="AL73" s="69"/>
      <c r="AM73" s="69"/>
      <c r="AN73" s="80"/>
      <c r="AO73" s="80"/>
      <c r="AP73" s="69"/>
      <c r="AQ73" s="69"/>
      <c r="AR73" s="80"/>
      <c r="AS73" s="80"/>
      <c r="AT73" s="69"/>
      <c r="AU73" s="69"/>
      <c r="AV73" s="80"/>
      <c r="AW73" s="80"/>
      <c r="AX73" s="69"/>
      <c r="AY73" s="69"/>
      <c r="AZ73" s="80"/>
      <c r="BA73" s="80"/>
      <c r="BB73" s="69"/>
      <c r="BC73" s="69"/>
      <c r="BD73" s="80"/>
      <c r="BE73" s="80"/>
      <c r="BF73" s="69"/>
      <c r="BG73" s="69"/>
      <c r="BH73" s="80"/>
      <c r="BI73" s="80"/>
      <c r="BJ73" s="69"/>
      <c r="BK73" s="69"/>
      <c r="BL73" s="80"/>
      <c r="BM73" s="80"/>
      <c r="BN73" s="69"/>
      <c r="BO73" s="69"/>
      <c r="BP73" s="80"/>
      <c r="BQ73" s="80"/>
      <c r="BR73" s="69"/>
      <c r="BS73" s="69"/>
      <c r="BT73" s="80"/>
      <c r="BU73" s="80"/>
      <c r="BV73" s="69"/>
      <c r="BW73" s="69"/>
      <c r="BX73" s="80"/>
      <c r="BY73" s="80"/>
      <c r="BZ73" s="69"/>
      <c r="CA73" s="69"/>
      <c r="CB73" s="80"/>
      <c r="CC73" s="80"/>
      <c r="CD73" s="69"/>
      <c r="CE73" s="69"/>
      <c r="CF73" s="69"/>
      <c r="CG73" s="69"/>
      <c r="CH73" s="69"/>
      <c r="CI73" s="69"/>
      <c r="CJ73" s="68"/>
      <c r="CK73" s="69"/>
      <c r="CL73" s="185"/>
      <c r="CM73" s="67"/>
      <c r="CN73" s="67"/>
      <c r="CO73" s="69"/>
      <c r="CP73" s="185"/>
      <c r="CQ73" s="67"/>
      <c r="CR73" s="67"/>
      <c r="CS73" s="69"/>
      <c r="CT73" s="69"/>
      <c r="CU73" s="69"/>
      <c r="CV73" s="69"/>
      <c r="CW73" s="69"/>
      <c r="CX73" s="69"/>
      <c r="CY73" s="69"/>
      <c r="CZ73" s="69"/>
      <c r="DA73" s="69"/>
    </row>
    <row r="74" spans="2:105">
      <c r="B74" s="67"/>
      <c r="C74" s="67"/>
      <c r="D74" s="67"/>
      <c r="E74" s="69"/>
      <c r="F74" s="185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69"/>
      <c r="AD74" s="69"/>
      <c r="AE74" s="69"/>
      <c r="AF74" s="80"/>
      <c r="AG74" s="80"/>
      <c r="AH74" s="69"/>
      <c r="AI74" s="69"/>
      <c r="AJ74" s="80"/>
      <c r="AK74" s="80"/>
      <c r="AL74" s="69"/>
      <c r="AM74" s="69"/>
      <c r="AN74" s="80"/>
      <c r="AO74" s="80"/>
      <c r="AP74" s="69"/>
      <c r="AQ74" s="69"/>
      <c r="AR74" s="80"/>
      <c r="AS74" s="80"/>
      <c r="AT74" s="69"/>
      <c r="AU74" s="69"/>
      <c r="AV74" s="80"/>
      <c r="AW74" s="80"/>
      <c r="AX74" s="69"/>
      <c r="AY74" s="69"/>
      <c r="AZ74" s="80"/>
      <c r="BA74" s="80"/>
      <c r="BB74" s="69"/>
      <c r="BC74" s="69"/>
      <c r="BD74" s="80"/>
      <c r="BE74" s="80"/>
      <c r="BF74" s="69"/>
      <c r="BG74" s="69"/>
      <c r="BH74" s="80"/>
      <c r="BI74" s="80"/>
      <c r="BJ74" s="69"/>
      <c r="BK74" s="69"/>
      <c r="BL74" s="80"/>
      <c r="BM74" s="80"/>
      <c r="BN74" s="69"/>
      <c r="BO74" s="69"/>
      <c r="BP74" s="80"/>
      <c r="BQ74" s="80"/>
      <c r="BR74" s="69"/>
      <c r="BS74" s="69"/>
      <c r="BT74" s="80"/>
      <c r="BU74" s="80"/>
      <c r="BV74" s="69"/>
      <c r="BW74" s="69"/>
      <c r="BX74" s="80"/>
      <c r="BY74" s="80"/>
      <c r="BZ74" s="69"/>
      <c r="CA74" s="69"/>
      <c r="CB74" s="80"/>
      <c r="CC74" s="80"/>
      <c r="CD74" s="69"/>
      <c r="CE74" s="69"/>
      <c r="CF74" s="69"/>
      <c r="CG74" s="69"/>
      <c r="CH74" s="69"/>
      <c r="CI74" s="69"/>
      <c r="CJ74" s="68"/>
      <c r="CK74" s="69"/>
      <c r="CL74" s="185"/>
      <c r="CM74" s="67"/>
      <c r="CN74" s="67"/>
      <c r="CO74" s="69"/>
      <c r="CP74" s="185"/>
      <c r="CQ74" s="67"/>
      <c r="CR74" s="67"/>
      <c r="CS74" s="69"/>
      <c r="CT74" s="69"/>
      <c r="CU74" s="69"/>
      <c r="CV74" s="69"/>
      <c r="CW74" s="69"/>
      <c r="CX74" s="69"/>
      <c r="CY74" s="69"/>
      <c r="CZ74" s="69"/>
      <c r="DA74" s="69"/>
    </row>
    <row r="75" spans="2:105">
      <c r="B75" s="67"/>
      <c r="C75" s="67"/>
      <c r="D75" s="67"/>
      <c r="E75" s="69"/>
      <c r="F75" s="185"/>
      <c r="G75" s="67"/>
      <c r="H75" s="69"/>
      <c r="I75" s="69"/>
      <c r="J75" s="69"/>
      <c r="K75" s="69"/>
      <c r="L75" s="69"/>
      <c r="M75" s="69"/>
      <c r="N75" s="69"/>
      <c r="O75" s="69"/>
      <c r="P75" s="69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69"/>
      <c r="AD75" s="69"/>
      <c r="AE75" s="69"/>
      <c r="AF75" s="80"/>
      <c r="AG75" s="80"/>
      <c r="AH75" s="69"/>
      <c r="AI75" s="69"/>
      <c r="AJ75" s="80"/>
      <c r="AK75" s="80"/>
      <c r="AL75" s="69"/>
      <c r="AM75" s="69"/>
      <c r="AN75" s="80"/>
      <c r="AO75" s="80"/>
      <c r="AP75" s="69"/>
      <c r="AQ75" s="69"/>
      <c r="AR75" s="80"/>
      <c r="AS75" s="80"/>
      <c r="AT75" s="69"/>
      <c r="AU75" s="69"/>
      <c r="AV75" s="80"/>
      <c r="AW75" s="80"/>
      <c r="AX75" s="69"/>
      <c r="AY75" s="69"/>
      <c r="AZ75" s="80"/>
      <c r="BA75" s="80"/>
      <c r="BB75" s="69"/>
      <c r="BC75" s="69"/>
      <c r="BD75" s="80"/>
      <c r="BE75" s="80"/>
      <c r="BF75" s="69"/>
      <c r="BG75" s="69"/>
      <c r="BH75" s="80"/>
      <c r="BI75" s="80"/>
      <c r="BJ75" s="69"/>
      <c r="BK75" s="69"/>
      <c r="BL75" s="80"/>
      <c r="BM75" s="80"/>
      <c r="BN75" s="69"/>
      <c r="BO75" s="69"/>
      <c r="BP75" s="80"/>
      <c r="BQ75" s="80"/>
      <c r="BR75" s="69"/>
      <c r="BS75" s="69"/>
      <c r="BT75" s="80"/>
      <c r="BU75" s="80"/>
      <c r="BV75" s="69"/>
      <c r="BW75" s="69"/>
      <c r="BX75" s="80"/>
      <c r="BY75" s="80"/>
      <c r="BZ75" s="69"/>
      <c r="CA75" s="69"/>
      <c r="CB75" s="80"/>
      <c r="CC75" s="80"/>
      <c r="CD75" s="69"/>
      <c r="CE75" s="69"/>
      <c r="CF75" s="69"/>
      <c r="CG75" s="69"/>
      <c r="CH75" s="69"/>
      <c r="CI75" s="69"/>
      <c r="CJ75" s="68"/>
      <c r="CK75" s="69"/>
      <c r="CL75" s="185"/>
      <c r="CM75" s="67"/>
      <c r="CN75" s="67"/>
      <c r="CO75" s="69"/>
      <c r="CP75" s="185"/>
      <c r="CQ75" s="67"/>
      <c r="CR75" s="67"/>
      <c r="CS75" s="69"/>
      <c r="CT75" s="69"/>
      <c r="CU75" s="69"/>
      <c r="CV75" s="69"/>
      <c r="CW75" s="69"/>
      <c r="CX75" s="69"/>
      <c r="CY75" s="69"/>
      <c r="CZ75" s="69"/>
      <c r="DA75" s="69"/>
    </row>
    <row r="76" spans="2:105">
      <c r="B76" s="67"/>
      <c r="C76" s="67"/>
      <c r="D76" s="67"/>
      <c r="E76" s="69"/>
      <c r="F76" s="185"/>
      <c r="G76" s="67"/>
      <c r="H76" s="69"/>
      <c r="I76" s="69"/>
      <c r="J76" s="69"/>
      <c r="K76" s="69"/>
      <c r="L76" s="69"/>
      <c r="M76" s="69"/>
      <c r="N76" s="69"/>
      <c r="O76" s="69"/>
      <c r="P76" s="69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69"/>
      <c r="AD76" s="69"/>
      <c r="AE76" s="69"/>
      <c r="AF76" s="80"/>
      <c r="AG76" s="80"/>
      <c r="AH76" s="69"/>
      <c r="AI76" s="69"/>
      <c r="AJ76" s="80"/>
      <c r="AK76" s="80"/>
      <c r="AL76" s="69"/>
      <c r="AM76" s="69"/>
      <c r="AN76" s="80"/>
      <c r="AO76" s="80"/>
      <c r="AP76" s="69"/>
      <c r="AQ76" s="69"/>
      <c r="AR76" s="80"/>
      <c r="AS76" s="80"/>
      <c r="AT76" s="69"/>
      <c r="AU76" s="69"/>
      <c r="AV76" s="80"/>
      <c r="AW76" s="80"/>
      <c r="AX76" s="69"/>
      <c r="AY76" s="69"/>
      <c r="AZ76" s="80"/>
      <c r="BA76" s="80"/>
      <c r="BB76" s="69"/>
      <c r="BC76" s="69"/>
      <c r="BD76" s="80"/>
      <c r="BE76" s="80"/>
      <c r="BF76" s="69"/>
      <c r="BG76" s="69"/>
      <c r="BH76" s="80"/>
      <c r="BI76" s="80"/>
      <c r="BJ76" s="69"/>
      <c r="BK76" s="69"/>
      <c r="BL76" s="80"/>
      <c r="BM76" s="80"/>
      <c r="BN76" s="69"/>
      <c r="BO76" s="69"/>
      <c r="BP76" s="80"/>
      <c r="BQ76" s="80"/>
      <c r="BR76" s="69"/>
      <c r="BS76" s="69"/>
      <c r="BT76" s="80"/>
      <c r="BU76" s="80"/>
      <c r="BV76" s="69"/>
      <c r="BW76" s="69"/>
      <c r="BX76" s="80"/>
      <c r="BY76" s="80"/>
      <c r="BZ76" s="69"/>
      <c r="CA76" s="69"/>
      <c r="CB76" s="80"/>
      <c r="CC76" s="80"/>
      <c r="CD76" s="69"/>
      <c r="CE76" s="69"/>
      <c r="CF76" s="69"/>
      <c r="CG76" s="69"/>
      <c r="CH76" s="69"/>
      <c r="CI76" s="69"/>
      <c r="CJ76" s="68"/>
      <c r="CK76" s="69"/>
      <c r="CL76" s="185"/>
      <c r="CM76" s="67"/>
      <c r="CN76" s="67"/>
      <c r="CO76" s="69"/>
      <c r="CP76" s="185"/>
      <c r="CQ76" s="67"/>
      <c r="CR76" s="67"/>
      <c r="CS76" s="69"/>
      <c r="CT76" s="69"/>
      <c r="CU76" s="69"/>
      <c r="CV76" s="69"/>
      <c r="CW76" s="69"/>
      <c r="CX76" s="69"/>
      <c r="CY76" s="69"/>
      <c r="CZ76" s="69"/>
      <c r="DA76" s="69"/>
    </row>
    <row r="77" spans="2:105">
      <c r="B77" s="67"/>
      <c r="C77" s="67"/>
      <c r="D77" s="67"/>
      <c r="E77" s="69"/>
      <c r="F77" s="185"/>
      <c r="G77" s="67"/>
      <c r="H77" s="69"/>
      <c r="I77" s="69"/>
      <c r="J77" s="69"/>
      <c r="K77" s="69"/>
      <c r="L77" s="69"/>
      <c r="M77" s="69"/>
      <c r="N77" s="69"/>
      <c r="O77" s="69"/>
      <c r="P77" s="69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69"/>
      <c r="AD77" s="69"/>
      <c r="AE77" s="69"/>
      <c r="AF77" s="80"/>
      <c r="AG77" s="80"/>
      <c r="AH77" s="69"/>
      <c r="AI77" s="69"/>
      <c r="AJ77" s="80"/>
      <c r="AK77" s="80"/>
      <c r="AL77" s="69"/>
      <c r="AM77" s="69"/>
      <c r="AN77" s="80"/>
      <c r="AO77" s="80"/>
      <c r="AP77" s="69"/>
      <c r="AQ77" s="69"/>
      <c r="AR77" s="80"/>
      <c r="AS77" s="80"/>
      <c r="AT77" s="69"/>
      <c r="AU77" s="69"/>
      <c r="AV77" s="80"/>
      <c r="AW77" s="80"/>
      <c r="AX77" s="69"/>
      <c r="AY77" s="69"/>
      <c r="AZ77" s="80"/>
      <c r="BA77" s="80"/>
      <c r="BB77" s="69"/>
      <c r="BC77" s="69"/>
      <c r="BD77" s="80"/>
      <c r="BE77" s="80"/>
      <c r="BF77" s="69"/>
      <c r="BG77" s="69"/>
      <c r="BH77" s="80"/>
      <c r="BI77" s="80"/>
      <c r="BJ77" s="69"/>
      <c r="BK77" s="69"/>
      <c r="BL77" s="80"/>
      <c r="BM77" s="80"/>
      <c r="BN77" s="69"/>
      <c r="BO77" s="69"/>
      <c r="BP77" s="80"/>
      <c r="BQ77" s="80"/>
      <c r="BR77" s="69"/>
      <c r="BS77" s="69"/>
      <c r="BT77" s="80"/>
      <c r="BU77" s="80"/>
      <c r="BV77" s="69"/>
      <c r="BW77" s="69"/>
      <c r="BX77" s="80"/>
      <c r="BY77" s="80"/>
      <c r="BZ77" s="69"/>
      <c r="CA77" s="69"/>
      <c r="CB77" s="80"/>
      <c r="CC77" s="80"/>
      <c r="CD77" s="69"/>
      <c r="CE77" s="69"/>
      <c r="CF77" s="69"/>
      <c r="CG77" s="69"/>
      <c r="CH77" s="69"/>
      <c r="CI77" s="69"/>
      <c r="CJ77" s="68"/>
      <c r="CK77" s="69"/>
      <c r="CL77" s="185"/>
      <c r="CM77" s="67"/>
      <c r="CN77" s="67"/>
      <c r="CO77" s="69"/>
      <c r="CP77" s="185"/>
      <c r="CQ77" s="67"/>
      <c r="CR77" s="67"/>
      <c r="CS77" s="69"/>
      <c r="CT77" s="69"/>
      <c r="CU77" s="69"/>
      <c r="CV77" s="69"/>
      <c r="CW77" s="69"/>
      <c r="CX77" s="69"/>
      <c r="CY77" s="69"/>
      <c r="CZ77" s="69"/>
      <c r="DA77" s="69"/>
    </row>
    <row r="78" spans="2:105">
      <c r="B78" s="67"/>
      <c r="C78" s="67"/>
      <c r="D78" s="67"/>
      <c r="E78" s="69"/>
      <c r="F78" s="185"/>
      <c r="G78" s="67"/>
      <c r="H78" s="69"/>
      <c r="I78" s="69"/>
      <c r="J78" s="69"/>
      <c r="K78" s="69"/>
      <c r="L78" s="69"/>
      <c r="M78" s="69"/>
      <c r="N78" s="69"/>
      <c r="O78" s="69"/>
      <c r="P78" s="69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69"/>
      <c r="AD78" s="69"/>
      <c r="AE78" s="69"/>
      <c r="AF78" s="80"/>
      <c r="AG78" s="80"/>
      <c r="AH78" s="69"/>
      <c r="AI78" s="69"/>
      <c r="AJ78" s="80"/>
      <c r="AK78" s="80"/>
      <c r="AL78" s="69"/>
      <c r="AM78" s="69"/>
      <c r="AN78" s="80"/>
      <c r="AO78" s="80"/>
      <c r="AP78" s="69"/>
      <c r="AQ78" s="69"/>
      <c r="AR78" s="80"/>
      <c r="AS78" s="80"/>
      <c r="AT78" s="69"/>
      <c r="AU78" s="69"/>
      <c r="AV78" s="80"/>
      <c r="AW78" s="80"/>
      <c r="AX78" s="69"/>
      <c r="AY78" s="69"/>
      <c r="AZ78" s="80"/>
      <c r="BA78" s="80"/>
      <c r="BB78" s="69"/>
      <c r="BC78" s="69"/>
      <c r="BD78" s="80"/>
      <c r="BE78" s="80"/>
      <c r="BF78" s="69"/>
      <c r="BG78" s="69"/>
      <c r="BH78" s="80"/>
      <c r="BI78" s="80"/>
      <c r="BJ78" s="69"/>
      <c r="BK78" s="69"/>
      <c r="BL78" s="80"/>
      <c r="BM78" s="80"/>
      <c r="BN78" s="69"/>
      <c r="BO78" s="69"/>
      <c r="BP78" s="80"/>
      <c r="BQ78" s="80"/>
      <c r="BR78" s="69"/>
      <c r="BS78" s="69"/>
      <c r="BT78" s="80"/>
      <c r="BU78" s="80"/>
      <c r="BV78" s="69"/>
      <c r="BW78" s="69"/>
      <c r="BX78" s="80"/>
      <c r="BY78" s="80"/>
      <c r="BZ78" s="69"/>
      <c r="CA78" s="69"/>
      <c r="CB78" s="80"/>
      <c r="CC78" s="80"/>
      <c r="CD78" s="69"/>
      <c r="CE78" s="69"/>
      <c r="CF78" s="69"/>
      <c r="CG78" s="69"/>
      <c r="CH78" s="69"/>
      <c r="CI78" s="69"/>
      <c r="CJ78" s="68"/>
      <c r="CK78" s="69"/>
      <c r="CL78" s="185"/>
      <c r="CM78" s="67"/>
      <c r="CN78" s="67"/>
      <c r="CO78" s="69"/>
      <c r="CP78" s="185"/>
      <c r="CQ78" s="67"/>
      <c r="CR78" s="67"/>
      <c r="CS78" s="69"/>
      <c r="CT78" s="69"/>
      <c r="CU78" s="69"/>
      <c r="CV78" s="69"/>
      <c r="CW78" s="69"/>
      <c r="CX78" s="69"/>
      <c r="CY78" s="69"/>
      <c r="CZ78" s="69"/>
      <c r="DA78" s="69"/>
    </row>
    <row r="79" spans="2:105">
      <c r="B79" s="67"/>
      <c r="C79" s="67"/>
      <c r="D79" s="67"/>
      <c r="E79" s="69"/>
      <c r="F79" s="185"/>
      <c r="G79" s="67"/>
      <c r="H79" s="69"/>
      <c r="I79" s="69"/>
      <c r="J79" s="69"/>
      <c r="K79" s="69"/>
      <c r="L79" s="69"/>
      <c r="M79" s="69"/>
      <c r="N79" s="69"/>
      <c r="O79" s="69"/>
      <c r="P79" s="69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69"/>
      <c r="AD79" s="69"/>
      <c r="AE79" s="69"/>
      <c r="AF79" s="80"/>
      <c r="AG79" s="80"/>
      <c r="AH79" s="69"/>
      <c r="AI79" s="69"/>
      <c r="AJ79" s="80"/>
      <c r="AK79" s="80"/>
      <c r="AL79" s="69"/>
      <c r="AM79" s="69"/>
      <c r="AN79" s="80"/>
      <c r="AO79" s="80"/>
      <c r="AP79" s="69"/>
      <c r="AQ79" s="69"/>
      <c r="AR79" s="80"/>
      <c r="AS79" s="80"/>
      <c r="AT79" s="69"/>
      <c r="AU79" s="69"/>
      <c r="AV79" s="80"/>
      <c r="AW79" s="80"/>
      <c r="AX79" s="69"/>
      <c r="AY79" s="69"/>
      <c r="AZ79" s="80"/>
      <c r="BA79" s="80"/>
      <c r="BB79" s="69"/>
      <c r="BC79" s="69"/>
      <c r="BD79" s="80"/>
      <c r="BE79" s="80"/>
      <c r="BF79" s="69"/>
      <c r="BG79" s="69"/>
      <c r="BH79" s="80"/>
      <c r="BI79" s="80"/>
      <c r="BJ79" s="69"/>
      <c r="BK79" s="69"/>
      <c r="BL79" s="80"/>
      <c r="BM79" s="80"/>
      <c r="BN79" s="69"/>
      <c r="BO79" s="69"/>
      <c r="BP79" s="80"/>
      <c r="BQ79" s="80"/>
      <c r="BR79" s="69"/>
      <c r="BS79" s="69"/>
      <c r="BT79" s="80"/>
      <c r="BU79" s="80"/>
      <c r="BV79" s="69"/>
      <c r="BW79" s="69"/>
      <c r="BX79" s="80"/>
      <c r="BY79" s="80"/>
      <c r="BZ79" s="69"/>
      <c r="CA79" s="69"/>
      <c r="CB79" s="80"/>
      <c r="CC79" s="80"/>
      <c r="CD79" s="69"/>
      <c r="CE79" s="69"/>
      <c r="CF79" s="69"/>
      <c r="CG79" s="69"/>
      <c r="CH79" s="69"/>
      <c r="CI79" s="69"/>
      <c r="CJ79" s="68"/>
      <c r="CK79" s="69"/>
      <c r="CL79" s="185"/>
      <c r="CM79" s="67"/>
      <c r="CN79" s="67"/>
      <c r="CO79" s="69"/>
      <c r="CP79" s="185"/>
      <c r="CQ79" s="67"/>
      <c r="CR79" s="67"/>
      <c r="CS79" s="69"/>
      <c r="CT79" s="69"/>
      <c r="CU79" s="69"/>
      <c r="CV79" s="69"/>
      <c r="CW79" s="69"/>
      <c r="CX79" s="69"/>
      <c r="CY79" s="69"/>
      <c r="CZ79" s="69"/>
      <c r="DA79" s="69"/>
    </row>
    <row r="80" spans="2:105">
      <c r="B80" s="67"/>
      <c r="C80" s="67"/>
      <c r="D80" s="67"/>
      <c r="E80" s="69"/>
      <c r="F80" s="185"/>
      <c r="G80" s="67"/>
      <c r="H80" s="69"/>
      <c r="I80" s="69"/>
      <c r="J80" s="69"/>
      <c r="K80" s="69"/>
      <c r="L80" s="69"/>
      <c r="M80" s="69"/>
      <c r="N80" s="69"/>
      <c r="O80" s="69"/>
      <c r="P80" s="69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69"/>
      <c r="AD80" s="69"/>
      <c r="AE80" s="69"/>
      <c r="AF80" s="80"/>
      <c r="AG80" s="80"/>
      <c r="AH80" s="69"/>
      <c r="AI80" s="69"/>
      <c r="AJ80" s="80"/>
      <c r="AK80" s="80"/>
      <c r="AL80" s="69"/>
      <c r="AM80" s="69"/>
      <c r="AN80" s="80"/>
      <c r="AO80" s="80"/>
      <c r="AP80" s="69"/>
      <c r="AQ80" s="69"/>
      <c r="AR80" s="80"/>
      <c r="AS80" s="80"/>
      <c r="AT80" s="69"/>
      <c r="AU80" s="69"/>
      <c r="AV80" s="80"/>
      <c r="AW80" s="80"/>
      <c r="AX80" s="69"/>
      <c r="AY80" s="69"/>
      <c r="AZ80" s="80"/>
      <c r="BA80" s="80"/>
      <c r="BB80" s="69"/>
      <c r="BC80" s="69"/>
      <c r="BD80" s="80"/>
      <c r="BE80" s="80"/>
      <c r="BF80" s="69"/>
      <c r="BG80" s="69"/>
      <c r="BH80" s="80"/>
      <c r="BI80" s="80"/>
      <c r="BJ80" s="69"/>
      <c r="BK80" s="69"/>
      <c r="BL80" s="80"/>
      <c r="BM80" s="80"/>
      <c r="BN80" s="69"/>
      <c r="BO80" s="69"/>
      <c r="BP80" s="80"/>
      <c r="BQ80" s="80"/>
      <c r="BR80" s="69"/>
      <c r="BS80" s="69"/>
      <c r="BT80" s="80"/>
      <c r="BU80" s="80"/>
      <c r="BV80" s="69"/>
      <c r="BW80" s="69"/>
      <c r="BX80" s="80"/>
      <c r="BY80" s="80"/>
      <c r="BZ80" s="69"/>
      <c r="CA80" s="69"/>
      <c r="CB80" s="80"/>
      <c r="CC80" s="80"/>
      <c r="CD80" s="69"/>
      <c r="CE80" s="69"/>
      <c r="CF80" s="69"/>
      <c r="CG80" s="69"/>
      <c r="CH80" s="69"/>
      <c r="CI80" s="69"/>
      <c r="CJ80" s="68"/>
      <c r="CK80" s="69"/>
      <c r="CL80" s="185"/>
      <c r="CM80" s="67"/>
      <c r="CN80" s="67"/>
      <c r="CO80" s="69"/>
      <c r="CP80" s="185"/>
      <c r="CQ80" s="67"/>
      <c r="CR80" s="67"/>
      <c r="CS80" s="69"/>
      <c r="CT80" s="69"/>
      <c r="CU80" s="69"/>
      <c r="CV80" s="69"/>
      <c r="CW80" s="69"/>
      <c r="CX80" s="69"/>
      <c r="CY80" s="69"/>
      <c r="CZ80" s="69"/>
      <c r="DA80" s="69"/>
    </row>
    <row r="81" spans="2:105">
      <c r="B81" s="67"/>
      <c r="C81" s="67"/>
      <c r="D81" s="67"/>
      <c r="E81" s="69"/>
      <c r="F81" s="185"/>
      <c r="G81" s="67"/>
      <c r="H81" s="69"/>
      <c r="I81" s="69"/>
      <c r="J81" s="69"/>
      <c r="K81" s="69"/>
      <c r="L81" s="69"/>
      <c r="M81" s="69"/>
      <c r="N81" s="69"/>
      <c r="O81" s="69"/>
      <c r="P81" s="69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69"/>
      <c r="AD81" s="69"/>
      <c r="AE81" s="69"/>
      <c r="AF81" s="80"/>
      <c r="AG81" s="80"/>
      <c r="AH81" s="69"/>
      <c r="AI81" s="69"/>
      <c r="AJ81" s="80"/>
      <c r="AK81" s="80"/>
      <c r="AL81" s="69"/>
      <c r="AM81" s="69"/>
      <c r="AN81" s="80"/>
      <c r="AO81" s="80"/>
      <c r="AP81" s="69"/>
      <c r="AQ81" s="69"/>
      <c r="AR81" s="80"/>
      <c r="AS81" s="80"/>
      <c r="AT81" s="69"/>
      <c r="AU81" s="69"/>
      <c r="AV81" s="80"/>
      <c r="AW81" s="80"/>
      <c r="AX81" s="69"/>
      <c r="AY81" s="69"/>
      <c r="AZ81" s="80"/>
      <c r="BA81" s="80"/>
      <c r="BB81" s="69"/>
      <c r="BC81" s="69"/>
      <c r="BD81" s="80"/>
      <c r="BE81" s="80"/>
      <c r="BF81" s="69"/>
      <c r="BG81" s="69"/>
      <c r="BH81" s="80"/>
      <c r="BI81" s="80"/>
      <c r="BJ81" s="69"/>
      <c r="BK81" s="69"/>
      <c r="BL81" s="80"/>
      <c r="BM81" s="80"/>
      <c r="BN81" s="69"/>
      <c r="BO81" s="69"/>
      <c r="BP81" s="80"/>
      <c r="BQ81" s="80"/>
      <c r="BR81" s="69"/>
      <c r="BS81" s="69"/>
      <c r="BT81" s="80"/>
      <c r="BU81" s="80"/>
      <c r="BV81" s="69"/>
      <c r="BW81" s="69"/>
      <c r="BX81" s="80"/>
      <c r="BY81" s="80"/>
      <c r="BZ81" s="69"/>
      <c r="CA81" s="69"/>
      <c r="CB81" s="80"/>
      <c r="CC81" s="80"/>
      <c r="CD81" s="69"/>
      <c r="CE81" s="69"/>
      <c r="CF81" s="69"/>
      <c r="CG81" s="69"/>
      <c r="CH81" s="69"/>
      <c r="CI81" s="69"/>
      <c r="CJ81" s="68"/>
      <c r="CK81" s="69"/>
      <c r="CL81" s="185"/>
      <c r="CM81" s="67"/>
      <c r="CN81" s="67"/>
      <c r="CO81" s="69"/>
      <c r="CP81" s="185"/>
      <c r="CQ81" s="67"/>
      <c r="CR81" s="67"/>
      <c r="CS81" s="69"/>
      <c r="CT81" s="69"/>
      <c r="CU81" s="69"/>
      <c r="CV81" s="69"/>
      <c r="CW81" s="69"/>
      <c r="CX81" s="69"/>
      <c r="CY81" s="69"/>
      <c r="CZ81" s="69"/>
      <c r="DA81" s="69"/>
    </row>
    <row r="82" spans="2:105">
      <c r="B82" s="67"/>
      <c r="C82" s="67"/>
      <c r="D82" s="67"/>
      <c r="E82" s="69"/>
      <c r="F82" s="185"/>
      <c r="G82" s="67"/>
      <c r="H82" s="69"/>
      <c r="I82" s="69"/>
      <c r="J82" s="69"/>
      <c r="K82" s="69"/>
      <c r="L82" s="69"/>
      <c r="M82" s="69"/>
      <c r="N82" s="69"/>
      <c r="O82" s="69"/>
      <c r="P82" s="69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69"/>
      <c r="AD82" s="69"/>
      <c r="AE82" s="69"/>
      <c r="AF82" s="80"/>
      <c r="AG82" s="80"/>
      <c r="AH82" s="69"/>
      <c r="AI82" s="69"/>
      <c r="AJ82" s="80"/>
      <c r="AK82" s="80"/>
      <c r="AL82" s="69"/>
      <c r="AM82" s="69"/>
      <c r="AN82" s="80"/>
      <c r="AO82" s="80"/>
      <c r="AP82" s="69"/>
      <c r="AQ82" s="69"/>
      <c r="AR82" s="80"/>
      <c r="AS82" s="80"/>
      <c r="AT82" s="69"/>
      <c r="AU82" s="69"/>
      <c r="AV82" s="80"/>
      <c r="AW82" s="80"/>
      <c r="AX82" s="69"/>
      <c r="AY82" s="69"/>
      <c r="AZ82" s="80"/>
      <c r="BA82" s="80"/>
      <c r="BB82" s="69"/>
      <c r="BC82" s="69"/>
      <c r="BD82" s="80"/>
      <c r="BE82" s="80"/>
      <c r="BF82" s="69"/>
      <c r="BG82" s="69"/>
      <c r="BH82" s="80"/>
      <c r="BI82" s="80"/>
      <c r="BJ82" s="69"/>
      <c r="BK82" s="69"/>
      <c r="BL82" s="80"/>
      <c r="BM82" s="80"/>
      <c r="BN82" s="69"/>
      <c r="BO82" s="69"/>
      <c r="BP82" s="80"/>
      <c r="BQ82" s="80"/>
      <c r="BR82" s="69"/>
      <c r="BS82" s="69"/>
      <c r="BT82" s="80"/>
      <c r="BU82" s="80"/>
      <c r="BV82" s="69"/>
      <c r="BW82" s="69"/>
      <c r="BX82" s="80"/>
      <c r="BY82" s="80"/>
      <c r="BZ82" s="69"/>
      <c r="CA82" s="69"/>
      <c r="CB82" s="80"/>
      <c r="CC82" s="80"/>
      <c r="CD82" s="69"/>
      <c r="CE82" s="69"/>
      <c r="CF82" s="69"/>
      <c r="CG82" s="69"/>
      <c r="CH82" s="69"/>
      <c r="CI82" s="69"/>
      <c r="CJ82" s="68"/>
      <c r="CK82" s="69"/>
      <c r="CL82" s="185"/>
      <c r="CM82" s="67"/>
      <c r="CN82" s="67"/>
      <c r="CO82" s="69"/>
      <c r="CP82" s="185"/>
      <c r="CQ82" s="67"/>
      <c r="CR82" s="67"/>
      <c r="CS82" s="69"/>
      <c r="CT82" s="69"/>
      <c r="CU82" s="69"/>
      <c r="CV82" s="69"/>
      <c r="CW82" s="69"/>
      <c r="CX82" s="69"/>
      <c r="CY82" s="69"/>
      <c r="CZ82" s="69"/>
      <c r="DA82" s="69"/>
    </row>
    <row r="83" spans="2:105">
      <c r="B83" s="67"/>
      <c r="C83" s="67"/>
      <c r="D83" s="67"/>
      <c r="E83" s="69"/>
      <c r="F83" s="185"/>
      <c r="G83" s="67"/>
      <c r="H83" s="69"/>
      <c r="I83" s="69"/>
      <c r="J83" s="69"/>
      <c r="K83" s="69"/>
      <c r="L83" s="69"/>
      <c r="M83" s="69"/>
      <c r="N83" s="69"/>
      <c r="O83" s="69"/>
      <c r="P83" s="69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69"/>
      <c r="AD83" s="69"/>
      <c r="AE83" s="69"/>
      <c r="AF83" s="80"/>
      <c r="AG83" s="80"/>
      <c r="AH83" s="69"/>
      <c r="AI83" s="69"/>
      <c r="AJ83" s="80"/>
      <c r="AK83" s="80"/>
      <c r="AL83" s="69"/>
      <c r="AM83" s="69"/>
      <c r="AN83" s="80"/>
      <c r="AO83" s="80"/>
      <c r="AP83" s="69"/>
      <c r="AQ83" s="69"/>
      <c r="AR83" s="80"/>
      <c r="AS83" s="80"/>
      <c r="AT83" s="69"/>
      <c r="AU83" s="69"/>
      <c r="AV83" s="80"/>
      <c r="AW83" s="80"/>
      <c r="AX83" s="69"/>
      <c r="AY83" s="69"/>
      <c r="AZ83" s="80"/>
      <c r="BA83" s="80"/>
      <c r="BB83" s="69"/>
      <c r="BC83" s="69"/>
      <c r="BD83" s="80"/>
      <c r="BE83" s="80"/>
      <c r="BF83" s="69"/>
      <c r="BG83" s="69"/>
      <c r="BH83" s="80"/>
      <c r="BI83" s="80"/>
      <c r="BJ83" s="69"/>
      <c r="BK83" s="69"/>
      <c r="BL83" s="80"/>
      <c r="BM83" s="80"/>
      <c r="BN83" s="69"/>
      <c r="BO83" s="69"/>
      <c r="BP83" s="80"/>
      <c r="BQ83" s="80"/>
      <c r="BR83" s="69"/>
      <c r="BS83" s="69"/>
      <c r="BT83" s="80"/>
      <c r="BU83" s="80"/>
      <c r="BV83" s="69"/>
      <c r="BW83" s="69"/>
      <c r="BX83" s="80"/>
      <c r="BY83" s="80"/>
      <c r="BZ83" s="69"/>
      <c r="CA83" s="69"/>
      <c r="CB83" s="80"/>
      <c r="CC83" s="80"/>
      <c r="CD83" s="69"/>
      <c r="CE83" s="69"/>
      <c r="CF83" s="69"/>
      <c r="CG83" s="69"/>
      <c r="CH83" s="69"/>
      <c r="CI83" s="69"/>
      <c r="CJ83" s="68"/>
      <c r="CK83" s="69"/>
      <c r="CL83" s="185"/>
      <c r="CM83" s="67"/>
      <c r="CN83" s="67"/>
      <c r="CO83" s="69"/>
      <c r="CP83" s="185"/>
      <c r="CQ83" s="67"/>
      <c r="CR83" s="67"/>
      <c r="CS83" s="69"/>
      <c r="CT83" s="69"/>
      <c r="CU83" s="69"/>
      <c r="CV83" s="69"/>
      <c r="CW83" s="69"/>
      <c r="CX83" s="69"/>
      <c r="CY83" s="69"/>
      <c r="CZ83" s="69"/>
      <c r="DA83" s="69"/>
    </row>
    <row r="84" spans="2:105">
      <c r="B84" s="67"/>
      <c r="C84" s="67"/>
      <c r="D84" s="67"/>
      <c r="E84" s="69"/>
      <c r="F84" s="185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69"/>
      <c r="AD84" s="69"/>
      <c r="AE84" s="69"/>
      <c r="AF84" s="80"/>
      <c r="AG84" s="80"/>
      <c r="AH84" s="69"/>
      <c r="AI84" s="69"/>
      <c r="AJ84" s="80"/>
      <c r="AK84" s="80"/>
      <c r="AL84" s="69"/>
      <c r="AM84" s="69"/>
      <c r="AN84" s="80"/>
      <c r="AO84" s="80"/>
      <c r="AP84" s="69"/>
      <c r="AQ84" s="69"/>
      <c r="AR84" s="80"/>
      <c r="AS84" s="80"/>
      <c r="AT84" s="69"/>
      <c r="AU84" s="69"/>
      <c r="AV84" s="80"/>
      <c r="AW84" s="80"/>
      <c r="AX84" s="69"/>
      <c r="AY84" s="69"/>
      <c r="AZ84" s="80"/>
      <c r="BA84" s="80"/>
      <c r="BB84" s="69"/>
      <c r="BC84" s="69"/>
      <c r="BD84" s="80"/>
      <c r="BE84" s="80"/>
      <c r="BF84" s="69"/>
      <c r="BG84" s="69"/>
      <c r="BH84" s="80"/>
      <c r="BI84" s="80"/>
      <c r="BJ84" s="69"/>
      <c r="BK84" s="69"/>
      <c r="BL84" s="80"/>
      <c r="BM84" s="80"/>
      <c r="BN84" s="69"/>
      <c r="BO84" s="69"/>
      <c r="BP84" s="80"/>
      <c r="BQ84" s="80"/>
      <c r="BR84" s="69"/>
      <c r="BS84" s="69"/>
      <c r="BT84" s="80"/>
      <c r="BU84" s="80"/>
      <c r="BV84" s="69"/>
      <c r="BW84" s="69"/>
      <c r="BX84" s="80"/>
      <c r="BY84" s="80"/>
      <c r="BZ84" s="69"/>
      <c r="CA84" s="69"/>
      <c r="CB84" s="80"/>
      <c r="CC84" s="80"/>
      <c r="CD84" s="69"/>
      <c r="CE84" s="69"/>
      <c r="CF84" s="69"/>
      <c r="CG84" s="69"/>
      <c r="CH84" s="69"/>
      <c r="CI84" s="69"/>
      <c r="CJ84" s="68"/>
      <c r="CK84" s="69"/>
      <c r="CL84" s="185"/>
      <c r="CM84" s="67"/>
      <c r="CN84" s="67"/>
      <c r="CO84" s="69"/>
      <c r="CP84" s="185"/>
      <c r="CQ84" s="67"/>
      <c r="CR84" s="67"/>
      <c r="CS84" s="69"/>
      <c r="CT84" s="69"/>
      <c r="CU84" s="69"/>
      <c r="CV84" s="69"/>
      <c r="CW84" s="69"/>
      <c r="CX84" s="69"/>
      <c r="CY84" s="69"/>
      <c r="CZ84" s="69"/>
      <c r="DA84" s="69"/>
    </row>
    <row r="85" spans="2:105">
      <c r="B85" s="67"/>
      <c r="C85" s="67"/>
      <c r="D85" s="67"/>
      <c r="E85" s="69"/>
      <c r="F85" s="185"/>
      <c r="G85" s="67"/>
      <c r="H85" s="69"/>
      <c r="I85" s="69"/>
      <c r="J85" s="69"/>
      <c r="K85" s="69"/>
      <c r="L85" s="69"/>
      <c r="M85" s="69"/>
      <c r="N85" s="69"/>
      <c r="O85" s="69"/>
      <c r="P85" s="69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69"/>
      <c r="AD85" s="69"/>
      <c r="AE85" s="69"/>
      <c r="AF85" s="80"/>
      <c r="AG85" s="80"/>
      <c r="AH85" s="69"/>
      <c r="AI85" s="69"/>
      <c r="AJ85" s="80"/>
      <c r="AK85" s="80"/>
      <c r="AL85" s="69"/>
      <c r="AM85" s="69"/>
      <c r="AN85" s="80"/>
      <c r="AO85" s="80"/>
      <c r="AP85" s="69"/>
      <c r="AQ85" s="69"/>
      <c r="AR85" s="80"/>
      <c r="AS85" s="80"/>
      <c r="AT85" s="69"/>
      <c r="AU85" s="69"/>
      <c r="AV85" s="80"/>
      <c r="AW85" s="80"/>
      <c r="AX85" s="69"/>
      <c r="AY85" s="69"/>
      <c r="AZ85" s="80"/>
      <c r="BA85" s="80"/>
      <c r="BB85" s="69"/>
      <c r="BC85" s="69"/>
      <c r="BD85" s="80"/>
      <c r="BE85" s="80"/>
      <c r="BF85" s="69"/>
      <c r="BG85" s="69"/>
      <c r="BH85" s="80"/>
      <c r="BI85" s="80"/>
      <c r="BJ85" s="69"/>
      <c r="BK85" s="69"/>
      <c r="BL85" s="80"/>
      <c r="BM85" s="80"/>
      <c r="BN85" s="69"/>
      <c r="BO85" s="69"/>
      <c r="BP85" s="80"/>
      <c r="BQ85" s="80"/>
      <c r="BR85" s="69"/>
      <c r="BS85" s="69"/>
      <c r="BT85" s="80"/>
      <c r="BU85" s="80"/>
      <c r="BV85" s="69"/>
      <c r="BW85" s="69"/>
      <c r="BX85" s="80"/>
      <c r="BY85" s="80"/>
      <c r="BZ85" s="69"/>
      <c r="CA85" s="69"/>
      <c r="CB85" s="80"/>
      <c r="CC85" s="80"/>
      <c r="CD85" s="69"/>
      <c r="CE85" s="69"/>
      <c r="CF85" s="69"/>
      <c r="CG85" s="69"/>
      <c r="CH85" s="69"/>
      <c r="CI85" s="69"/>
      <c r="CJ85" s="68"/>
      <c r="CK85" s="69"/>
      <c r="CL85" s="185"/>
      <c r="CM85" s="67"/>
      <c r="CN85" s="67"/>
      <c r="CO85" s="69"/>
      <c r="CP85" s="185"/>
      <c r="CQ85" s="67"/>
      <c r="CR85" s="67"/>
      <c r="CS85" s="69"/>
      <c r="CT85" s="69"/>
      <c r="CU85" s="69"/>
      <c r="CV85" s="69"/>
      <c r="CW85" s="69"/>
      <c r="CX85" s="69"/>
      <c r="CY85" s="69"/>
      <c r="CZ85" s="69"/>
      <c r="DA85" s="69"/>
    </row>
    <row r="86" spans="2:105">
      <c r="B86" s="67"/>
      <c r="C86" s="67"/>
      <c r="D86" s="67"/>
      <c r="E86" s="69"/>
      <c r="F86" s="185"/>
      <c r="G86" s="67"/>
      <c r="H86" s="69"/>
      <c r="I86" s="69"/>
      <c r="J86" s="69"/>
      <c r="K86" s="69"/>
      <c r="L86" s="69"/>
      <c r="M86" s="69"/>
      <c r="N86" s="69"/>
      <c r="O86" s="69"/>
      <c r="P86" s="69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69"/>
      <c r="AD86" s="69"/>
      <c r="AE86" s="69"/>
      <c r="AF86" s="80"/>
      <c r="AG86" s="80"/>
      <c r="AH86" s="69"/>
      <c r="AI86" s="69"/>
      <c r="AJ86" s="80"/>
      <c r="AK86" s="80"/>
      <c r="AL86" s="69"/>
      <c r="AM86" s="69"/>
      <c r="AN86" s="80"/>
      <c r="AO86" s="80"/>
      <c r="AP86" s="69"/>
      <c r="AQ86" s="69"/>
      <c r="AR86" s="80"/>
      <c r="AS86" s="80"/>
      <c r="AT86" s="69"/>
      <c r="AU86" s="69"/>
      <c r="AV86" s="80"/>
      <c r="AW86" s="80"/>
      <c r="AX86" s="69"/>
      <c r="AY86" s="69"/>
      <c r="AZ86" s="80"/>
      <c r="BA86" s="80"/>
      <c r="BB86" s="69"/>
      <c r="BC86" s="69"/>
      <c r="BD86" s="80"/>
      <c r="BE86" s="80"/>
      <c r="BF86" s="69"/>
      <c r="BG86" s="69"/>
      <c r="BH86" s="80"/>
      <c r="BI86" s="80"/>
      <c r="BJ86" s="69"/>
      <c r="BK86" s="69"/>
      <c r="BL86" s="80"/>
      <c r="BM86" s="80"/>
      <c r="BN86" s="69"/>
      <c r="BO86" s="69"/>
      <c r="BP86" s="80"/>
      <c r="BQ86" s="80"/>
      <c r="BR86" s="69"/>
      <c r="BS86" s="69"/>
      <c r="BT86" s="80"/>
      <c r="BU86" s="80"/>
      <c r="BV86" s="69"/>
      <c r="BW86" s="69"/>
      <c r="BX86" s="80"/>
      <c r="BY86" s="80"/>
      <c r="BZ86" s="69"/>
      <c r="CA86" s="69"/>
      <c r="CB86" s="80"/>
      <c r="CC86" s="80"/>
      <c r="CD86" s="69"/>
      <c r="CE86" s="69"/>
      <c r="CF86" s="69"/>
      <c r="CG86" s="69"/>
      <c r="CH86" s="69"/>
      <c r="CI86" s="69"/>
      <c r="CJ86" s="68"/>
      <c r="CK86" s="69"/>
      <c r="CL86" s="185"/>
      <c r="CM86" s="67"/>
      <c r="CN86" s="67"/>
      <c r="CO86" s="69"/>
      <c r="CP86" s="185"/>
      <c r="CQ86" s="67"/>
      <c r="CR86" s="67"/>
      <c r="CS86" s="69"/>
      <c r="CT86" s="69"/>
      <c r="CU86" s="69"/>
      <c r="CV86" s="69"/>
      <c r="CW86" s="69"/>
      <c r="CX86" s="69"/>
      <c r="CY86" s="69"/>
      <c r="CZ86" s="69"/>
      <c r="DA86" s="69"/>
    </row>
    <row r="87" spans="2:105">
      <c r="B87" s="67"/>
      <c r="C87" s="67"/>
      <c r="D87" s="67"/>
      <c r="E87" s="69"/>
      <c r="F87" s="185"/>
      <c r="G87" s="67"/>
      <c r="H87" s="69"/>
      <c r="I87" s="69"/>
      <c r="J87" s="69"/>
      <c r="K87" s="69"/>
      <c r="L87" s="69"/>
      <c r="M87" s="69"/>
      <c r="N87" s="69"/>
      <c r="O87" s="69"/>
      <c r="P87" s="69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69"/>
      <c r="AD87" s="69"/>
      <c r="AE87" s="69"/>
      <c r="AF87" s="80"/>
      <c r="AG87" s="80"/>
      <c r="AH87" s="69"/>
      <c r="AI87" s="69"/>
      <c r="AJ87" s="80"/>
      <c r="AK87" s="80"/>
      <c r="AL87" s="69"/>
      <c r="AM87" s="69"/>
      <c r="AN87" s="80"/>
      <c r="AO87" s="80"/>
      <c r="AP87" s="69"/>
      <c r="AQ87" s="69"/>
      <c r="AR87" s="80"/>
      <c r="AS87" s="80"/>
      <c r="AT87" s="69"/>
      <c r="AU87" s="69"/>
      <c r="AV87" s="80"/>
      <c r="AW87" s="80"/>
      <c r="AX87" s="69"/>
      <c r="AY87" s="69"/>
      <c r="AZ87" s="80"/>
      <c r="BA87" s="80"/>
      <c r="BB87" s="69"/>
      <c r="BC87" s="69"/>
      <c r="BD87" s="80"/>
      <c r="BE87" s="80"/>
      <c r="BF87" s="69"/>
      <c r="BG87" s="69"/>
      <c r="BH87" s="80"/>
      <c r="BI87" s="80"/>
      <c r="BJ87" s="69"/>
      <c r="BK87" s="69"/>
      <c r="BL87" s="80"/>
      <c r="BM87" s="80"/>
      <c r="BN87" s="69"/>
      <c r="BO87" s="69"/>
      <c r="BP87" s="80"/>
      <c r="BQ87" s="80"/>
      <c r="BR87" s="69"/>
      <c r="BS87" s="69"/>
      <c r="BT87" s="80"/>
      <c r="BU87" s="80"/>
      <c r="BV87" s="69"/>
      <c r="BW87" s="69"/>
      <c r="BX87" s="80"/>
      <c r="BY87" s="80"/>
      <c r="BZ87" s="69"/>
      <c r="CA87" s="69"/>
      <c r="CB87" s="80"/>
      <c r="CC87" s="80"/>
      <c r="CD87" s="69"/>
      <c r="CE87" s="69"/>
      <c r="CF87" s="69"/>
      <c r="CG87" s="69"/>
      <c r="CH87" s="69"/>
      <c r="CI87" s="69"/>
      <c r="CJ87" s="68"/>
      <c r="CK87" s="69"/>
      <c r="CL87" s="185"/>
      <c r="CM87" s="67"/>
      <c r="CN87" s="67"/>
      <c r="CO87" s="69"/>
      <c r="CP87" s="185"/>
      <c r="CQ87" s="67"/>
      <c r="CR87" s="67"/>
      <c r="CS87" s="69"/>
      <c r="CT87" s="69"/>
      <c r="CU87" s="69"/>
      <c r="CV87" s="69"/>
      <c r="CW87" s="69"/>
      <c r="CX87" s="69"/>
      <c r="CY87" s="69"/>
      <c r="CZ87" s="69"/>
      <c r="DA87" s="69"/>
    </row>
    <row r="88" spans="2:105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2:105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2:105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2:105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2:105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2:105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2:105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2:105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2:105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555DB38865B045BE19001546CCBA5A" ma:contentTypeVersion="17" ma:contentTypeDescription="Create a new document." ma:contentTypeScope="" ma:versionID="19881205212da41a1f5350f75797b814">
  <xsd:schema xmlns:xsd="http://www.w3.org/2001/XMLSchema" xmlns:xs="http://www.w3.org/2001/XMLSchema" xmlns:p="http://schemas.microsoft.com/office/2006/metadata/properties" xmlns:ns2="3e229276-0242-43fd-ae1c-9005d8cb82af" xmlns:ns3="b143206f-a859-4af7-99ad-262ed23c3b3a" targetNamespace="http://schemas.microsoft.com/office/2006/metadata/properties" ma:root="true" ma:fieldsID="6b6649e5dd1d9f0226a1edc16a020302" ns2:_="" ns3:_="">
    <xsd:import namespace="3e229276-0242-43fd-ae1c-9005d8cb82af"/>
    <xsd:import namespace="b143206f-a859-4af7-99ad-262ed23c3b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29276-0242-43fd-ae1c-9005d8cb82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43206f-a859-4af7-99ad-262ed23c3b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14264c0d-e837-4dd6-9f26-cb0cc181bed9}" ma:internalName="TaxCatchAll" ma:showField="CatchAllData" ma:web="b143206f-a859-4af7-99ad-262ed23c3b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90d9232b-3ef6-462c-bf90-a33a2db08da6" ContentTypeId="0x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e229276-0242-43fd-ae1c-9005d8cb82af">
      <Terms xmlns="http://schemas.microsoft.com/office/infopath/2007/PartnerControls"/>
    </lcf76f155ced4ddcb4097134ff3c332f>
    <TaxCatchAll xmlns="b143206f-a859-4af7-99ad-262ed23c3b3a" xsi:nil="true"/>
  </documentManagement>
</p:properties>
</file>

<file path=customXml/itemProps1.xml><?xml version="1.0" encoding="utf-8"?>
<ds:datastoreItem xmlns:ds="http://schemas.openxmlformats.org/officeDocument/2006/customXml" ds:itemID="{39DCD1FF-C880-44C8-B564-07D3D6BC7204}"/>
</file>

<file path=customXml/itemProps2.xml><?xml version="1.0" encoding="utf-8"?>
<ds:datastoreItem xmlns:ds="http://schemas.openxmlformats.org/officeDocument/2006/customXml" ds:itemID="{E6ECECE9-5A46-4150-B333-9FB1CEA436EA}"/>
</file>

<file path=customXml/itemProps3.xml><?xml version="1.0" encoding="utf-8"?>
<ds:datastoreItem xmlns:ds="http://schemas.openxmlformats.org/officeDocument/2006/customXml" ds:itemID="{1D46A2F4-36D8-4DB3-8521-968964A3D538}"/>
</file>

<file path=customXml/itemProps4.xml><?xml version="1.0" encoding="utf-8"?>
<ds:datastoreItem xmlns:ds="http://schemas.openxmlformats.org/officeDocument/2006/customXml" ds:itemID="{3BD834DC-588B-4F7B-BB67-B02CEBD856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Summary</vt:lpstr>
      <vt:lpstr>Detailed Data</vt:lpstr>
      <vt:lpstr>Innovative Contract Info</vt:lpstr>
      <vt:lpstr>'Detailed Data'!Print_Area</vt:lpstr>
      <vt:lpstr>'Innovative Contract Info'!Print_Area</vt:lpstr>
      <vt:lpstr>Summary!Print_Area</vt:lpstr>
      <vt:lpstr>'Detailed Data'!Print_Titles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Johnson, Mike</cp:lastModifiedBy>
  <cp:lastPrinted>2008-04-15T17:42:41Z</cp:lastPrinted>
  <dcterms:created xsi:type="dcterms:W3CDTF">2004-07-20T01:18:12Z</dcterms:created>
  <dcterms:modified xsi:type="dcterms:W3CDTF">2026-01-30T14:32:58Z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b1b62f4-cb9b-4766-8dff-64a7ed23e056_Enabled">
    <vt:lpwstr>true</vt:lpwstr>
  </property>
  <property fmtid="{D5CDD505-2E9C-101B-9397-08002B2CF9AE}" pid="3" name="MSIP_Label_9b1b62f4-cb9b-4766-8dff-64a7ed23e056_SetDate">
    <vt:lpwstr>2026-01-14T14:21:57Z</vt:lpwstr>
  </property>
  <property fmtid="{D5CDD505-2E9C-101B-9397-08002B2CF9AE}" pid="4" name="MSIP_Label_9b1b62f4-cb9b-4766-8dff-64a7ed23e056_Method">
    <vt:lpwstr>Standard</vt:lpwstr>
  </property>
  <property fmtid="{D5CDD505-2E9C-101B-9397-08002B2CF9AE}" pid="5" name="MSIP_Label_9b1b62f4-cb9b-4766-8dff-64a7ed23e056_Name">
    <vt:lpwstr>Public</vt:lpwstr>
  </property>
  <property fmtid="{D5CDD505-2E9C-101B-9397-08002B2CF9AE}" pid="6" name="MSIP_Label_9b1b62f4-cb9b-4766-8dff-64a7ed23e056_SiteId">
    <vt:lpwstr>db21de5d-bc9c-420c-8f3f-8f08f85b5ada</vt:lpwstr>
  </property>
  <property fmtid="{D5CDD505-2E9C-101B-9397-08002B2CF9AE}" pid="7" name="MSIP_Label_9b1b62f4-cb9b-4766-8dff-64a7ed23e056_ActionId">
    <vt:lpwstr>4bcffcb6-cab4-4ca3-8ada-834423476889</vt:lpwstr>
  </property>
  <property fmtid="{D5CDD505-2E9C-101B-9397-08002B2CF9AE}" pid="8" name="MSIP_Label_9b1b62f4-cb9b-4766-8dff-64a7ed23e056_ContentBits">
    <vt:lpwstr>0</vt:lpwstr>
  </property>
  <property fmtid="{D5CDD505-2E9C-101B-9397-08002B2CF9AE}" pid="9" name="MSIP_Label_9b1b62f4-cb9b-4766-8dff-64a7ed23e056_Tag">
    <vt:lpwstr>10, 3, 0, 1</vt:lpwstr>
  </property>
  <property fmtid="{D5CDD505-2E9C-101B-9397-08002B2CF9AE}" pid="10" name="ContentTypeId">
    <vt:lpwstr>0x01010057555DB38865B045BE19001546CCBA5A</vt:lpwstr>
  </property>
</Properties>
</file>