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1_2022\Construction Data\Qtr 2\Final\Web Files\"/>
    </mc:Choice>
  </mc:AlternateContent>
  <xr:revisionPtr revIDLastSave="0" documentId="14_{FC36F1F8-A70F-457B-9881-8D64201875E6}" xr6:coauthVersionLast="47" xr6:coauthVersionMax="47" xr10:uidLastSave="{00000000-0000-0000-0000-000000000000}"/>
  <bookViews>
    <workbookView xWindow="4965" yWindow="1350" windowWidth="20790" windowHeight="12465" activeTab="1" xr2:uid="{00000000-000D-0000-FFFF-FFFF00000000}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Data'!$C$1:$C$202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Data'!$A$1:$CM$191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5" i="8"/>
  <c r="AE175" i="8" s="1"/>
  <c r="M175" i="8"/>
  <c r="N175" i="8" s="1"/>
  <c r="AD174" i="8"/>
  <c r="AE174" i="8" s="1"/>
  <c r="M174" i="8"/>
  <c r="N174" i="8" s="1"/>
  <c r="AD173" i="8"/>
  <c r="AE173" i="8" s="1"/>
  <c r="M173" i="8"/>
  <c r="N173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9" i="8"/>
  <c r="AE159" i="8" s="1"/>
  <c r="M159" i="8"/>
  <c r="N159" i="8" s="1"/>
  <c r="AD158" i="8"/>
  <c r="AE158" i="8" s="1"/>
  <c r="M158" i="8"/>
  <c r="N158" i="8" s="1"/>
  <c r="AD154" i="8"/>
  <c r="AE154" i="8" s="1"/>
  <c r="M154" i="8"/>
  <c r="N154" i="8" s="1"/>
  <c r="AD153" i="8"/>
  <c r="AE153" i="8" s="1"/>
  <c r="M153" i="8"/>
  <c r="N153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2" i="8"/>
  <c r="AE102" i="8" s="1"/>
  <c r="M102" i="8"/>
  <c r="N102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129" i="13"/>
  <c r="A113" i="13"/>
  <c r="A97" i="13"/>
  <c r="A81" i="13"/>
  <c r="A65" i="13"/>
  <c r="A49" i="13"/>
  <c r="A33" i="13"/>
  <c r="A17" i="13"/>
  <c r="A1" i="13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L183" i="8"/>
  <c r="K183" i="8"/>
  <c r="J183" i="8"/>
  <c r="I183" i="8"/>
  <c r="H183" i="8"/>
  <c r="G183" i="8"/>
  <c r="AD172" i="8"/>
  <c r="AE172" i="8" s="1"/>
  <c r="M172" i="8"/>
  <c r="N172" i="8" s="1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M171" i="8"/>
  <c r="L171" i="8"/>
  <c r="K171" i="8"/>
  <c r="J171" i="8"/>
  <c r="I171" i="8"/>
  <c r="H171" i="8"/>
  <c r="G171" i="8"/>
  <c r="AE170" i="8"/>
  <c r="AE171" i="8" s="1"/>
  <c r="AD170" i="8"/>
  <c r="N171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L168" i="8"/>
  <c r="K168" i="8"/>
  <c r="J168" i="8"/>
  <c r="I168" i="8"/>
  <c r="H168" i="8"/>
  <c r="G168" i="8"/>
  <c r="AD157" i="8"/>
  <c r="AE157" i="8" s="1"/>
  <c r="M157" i="8"/>
  <c r="N157" i="8" s="1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L156" i="8"/>
  <c r="K156" i="8"/>
  <c r="J156" i="8"/>
  <c r="I156" i="8"/>
  <c r="H156" i="8"/>
  <c r="G156" i="8"/>
  <c r="AD152" i="8"/>
  <c r="AE152" i="8" s="1"/>
  <c r="M152" i="8"/>
  <c r="N152" i="8" s="1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L150" i="8"/>
  <c r="K150" i="8"/>
  <c r="J150" i="8"/>
  <c r="I150" i="8"/>
  <c r="H150" i="8"/>
  <c r="G150" i="8"/>
  <c r="AD141" i="8"/>
  <c r="AE141" i="8" s="1"/>
  <c r="M141" i="8"/>
  <c r="N141" i="8" s="1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L140" i="8"/>
  <c r="K140" i="8"/>
  <c r="J140" i="8"/>
  <c r="I140" i="8"/>
  <c r="H140" i="8"/>
  <c r="G140" i="8"/>
  <c r="AD131" i="8"/>
  <c r="AE131" i="8" s="1"/>
  <c r="M131" i="8"/>
  <c r="N131" i="8" s="1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L129" i="8"/>
  <c r="K129" i="8"/>
  <c r="J129" i="8"/>
  <c r="I129" i="8"/>
  <c r="H129" i="8"/>
  <c r="G129" i="8"/>
  <c r="AD118" i="8"/>
  <c r="AE118" i="8" s="1"/>
  <c r="M118" i="8"/>
  <c r="N118" i="8" s="1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L117" i="8"/>
  <c r="K117" i="8"/>
  <c r="J117" i="8"/>
  <c r="I117" i="8"/>
  <c r="H117" i="8"/>
  <c r="G117" i="8"/>
  <c r="AD106" i="8"/>
  <c r="AE106" i="8" s="1"/>
  <c r="M106" i="8"/>
  <c r="N106" i="8" s="1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L104" i="8"/>
  <c r="K104" i="8"/>
  <c r="J104" i="8"/>
  <c r="I104" i="8"/>
  <c r="H104" i="8"/>
  <c r="G104" i="8"/>
  <c r="AD101" i="8"/>
  <c r="AE101" i="8" s="1"/>
  <c r="M101" i="8"/>
  <c r="N101" i="8" s="1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CA105" i="8" s="1"/>
  <c r="BZ100" i="8"/>
  <c r="BY100" i="8"/>
  <c r="BX100" i="8"/>
  <c r="BW100" i="8"/>
  <c r="BV100" i="8"/>
  <c r="BU100" i="8"/>
  <c r="BT100" i="8"/>
  <c r="BS100" i="8"/>
  <c r="BS105" i="8" s="1"/>
  <c r="BR100" i="8"/>
  <c r="BQ100" i="8"/>
  <c r="BP100" i="8"/>
  <c r="BO100" i="8"/>
  <c r="BN100" i="8"/>
  <c r="BM100" i="8"/>
  <c r="BL100" i="8"/>
  <c r="BK100" i="8"/>
  <c r="BK105" i="8" s="1"/>
  <c r="BJ100" i="8"/>
  <c r="BI100" i="8"/>
  <c r="BH100" i="8"/>
  <c r="BG100" i="8"/>
  <c r="BF100" i="8"/>
  <c r="BE100" i="8"/>
  <c r="BD100" i="8"/>
  <c r="BC100" i="8"/>
  <c r="BC105" i="8" s="1"/>
  <c r="BB100" i="8"/>
  <c r="BA100" i="8"/>
  <c r="AZ100" i="8"/>
  <c r="AY100" i="8"/>
  <c r="AX100" i="8"/>
  <c r="AW100" i="8"/>
  <c r="AV100" i="8"/>
  <c r="AU100" i="8"/>
  <c r="AU105" i="8" s="1"/>
  <c r="AT100" i="8"/>
  <c r="AS100" i="8"/>
  <c r="AR100" i="8"/>
  <c r="AQ100" i="8"/>
  <c r="AP100" i="8"/>
  <c r="AO100" i="8"/>
  <c r="AN100" i="8"/>
  <c r="AM100" i="8"/>
  <c r="AM105" i="8" s="1"/>
  <c r="AL100" i="8"/>
  <c r="AK100" i="8"/>
  <c r="AJ100" i="8"/>
  <c r="AI100" i="8"/>
  <c r="AH100" i="8"/>
  <c r="AG100" i="8"/>
  <c r="AF100" i="8"/>
  <c r="AC100" i="8"/>
  <c r="AC105" i="8" s="1"/>
  <c r="AB100" i="8"/>
  <c r="AA100" i="8"/>
  <c r="Z100" i="8"/>
  <c r="Y100" i="8"/>
  <c r="X100" i="8"/>
  <c r="W100" i="8"/>
  <c r="V100" i="8"/>
  <c r="U100" i="8"/>
  <c r="U105" i="8" s="1"/>
  <c r="T100" i="8"/>
  <c r="S100" i="8"/>
  <c r="R100" i="8"/>
  <c r="Q100" i="8"/>
  <c r="P100" i="8"/>
  <c r="O100" i="8"/>
  <c r="L100" i="8"/>
  <c r="K100" i="8"/>
  <c r="J100" i="8"/>
  <c r="I100" i="8"/>
  <c r="H100" i="8"/>
  <c r="G100" i="8"/>
  <c r="AD85" i="8"/>
  <c r="AE85" i="8" s="1"/>
  <c r="M85" i="8"/>
  <c r="N85" i="8" s="1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L83" i="8"/>
  <c r="K83" i="8"/>
  <c r="J83" i="8"/>
  <c r="I83" i="8"/>
  <c r="H83" i="8"/>
  <c r="G83" i="8"/>
  <c r="AD73" i="8"/>
  <c r="AE73" i="8" s="1"/>
  <c r="M73" i="8"/>
  <c r="N73" i="8" s="1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L72" i="8"/>
  <c r="K72" i="8"/>
  <c r="J72" i="8"/>
  <c r="I72" i="8"/>
  <c r="H72" i="8"/>
  <c r="G72" i="8"/>
  <c r="AD57" i="8"/>
  <c r="AE57" i="8" s="1"/>
  <c r="M57" i="8"/>
  <c r="N57" i="8" s="1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L55" i="8"/>
  <c r="K55" i="8"/>
  <c r="J55" i="8"/>
  <c r="I55" i="8"/>
  <c r="H55" i="8"/>
  <c r="G55" i="8"/>
  <c r="AD41" i="8"/>
  <c r="AE41" i="8" s="1"/>
  <c r="M41" i="8"/>
  <c r="N41" i="8" s="1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L40" i="8"/>
  <c r="K40" i="8"/>
  <c r="J40" i="8"/>
  <c r="I40" i="8"/>
  <c r="H40" i="8"/>
  <c r="G40" i="8"/>
  <c r="AD23" i="8"/>
  <c r="AE23" i="8" s="1"/>
  <c r="M23" i="8"/>
  <c r="N23" i="8" s="1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L21" i="8"/>
  <c r="K21" i="8"/>
  <c r="J21" i="8"/>
  <c r="I21" i="8"/>
  <c r="H21" i="8"/>
  <c r="G21" i="8"/>
  <c r="AD12" i="8"/>
  <c r="AE12" i="8" s="1"/>
  <c r="M12" i="8"/>
  <c r="N12" i="8" s="1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L11" i="8"/>
  <c r="K11" i="8"/>
  <c r="J11" i="8"/>
  <c r="I11" i="8"/>
  <c r="H11" i="8"/>
  <c r="G11" i="8"/>
  <c r="AD3" i="8"/>
  <c r="AE3" i="8" s="1"/>
  <c r="M3" i="8"/>
  <c r="N3" i="8" s="1"/>
  <c r="Q184" i="8" l="1"/>
  <c r="Y184" i="8"/>
  <c r="AI184" i="8"/>
  <c r="AQ184" i="8"/>
  <c r="AY184" i="8"/>
  <c r="BG184" i="8"/>
  <c r="BO184" i="8"/>
  <c r="BW184" i="8"/>
  <c r="CE184" i="8"/>
  <c r="CM184" i="8"/>
  <c r="AK151" i="8"/>
  <c r="AS151" i="8"/>
  <c r="V84" i="8"/>
  <c r="L169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183" i="8"/>
  <c r="N184" i="8" s="1"/>
  <c r="M183" i="8"/>
  <c r="AE183" i="8"/>
  <c r="H151" i="8"/>
  <c r="V130" i="8"/>
  <c r="CJ169" i="8"/>
  <c r="AF169" i="8"/>
  <c r="AN169" i="8"/>
  <c r="AV169" i="8"/>
  <c r="BD169" i="8"/>
  <c r="BL169" i="8"/>
  <c r="BT169" i="8"/>
  <c r="CB169" i="8"/>
  <c r="V169" i="8"/>
  <c r="N168" i="8"/>
  <c r="V184" i="8"/>
  <c r="AF184" i="8"/>
  <c r="AN184" i="8"/>
  <c r="AV184" i="8"/>
  <c r="BD184" i="8"/>
  <c r="BL184" i="8"/>
  <c r="BT184" i="8"/>
  <c r="CB184" i="8"/>
  <c r="CJ184" i="8"/>
  <c r="AK169" i="8"/>
  <c r="AS169" i="8"/>
  <c r="BA169" i="8"/>
  <c r="BI169" i="8"/>
  <c r="BQ169" i="8"/>
  <c r="BY169" i="8"/>
  <c r="CG169" i="8"/>
  <c r="AE168" i="8"/>
  <c r="N156" i="8"/>
  <c r="N104" i="8"/>
  <c r="M104" i="8" s="1"/>
  <c r="AD13" i="9" s="1"/>
  <c r="AE156" i="8"/>
  <c r="AC56" i="8"/>
  <c r="R151" i="8"/>
  <c r="Z151" i="8"/>
  <c r="N150" i="8"/>
  <c r="AE150" i="8"/>
  <c r="AD150" i="8" s="1"/>
  <c r="AJ151" i="8"/>
  <c r="AR151" i="8"/>
  <c r="AZ151" i="8"/>
  <c r="BH151" i="8"/>
  <c r="BP151" i="8"/>
  <c r="BX151" i="8"/>
  <c r="CF151" i="8"/>
  <c r="N140" i="8"/>
  <c r="M140" i="8" s="1"/>
  <c r="AD18" i="9" s="1"/>
  <c r="AE140" i="8"/>
  <c r="AD140" i="8" s="1"/>
  <c r="J18" i="9" s="1"/>
  <c r="N129" i="8"/>
  <c r="M129" i="8" s="1"/>
  <c r="AD16" i="9" s="1"/>
  <c r="AE129" i="8"/>
  <c r="AD129" i="8" s="1"/>
  <c r="J16" i="9" s="1"/>
  <c r="N117" i="8"/>
  <c r="U84" i="8"/>
  <c r="AC84" i="8"/>
  <c r="AE117" i="8"/>
  <c r="AD117" i="8" s="1"/>
  <c r="AE104" i="8"/>
  <c r="AD104" i="8" s="1"/>
  <c r="J13" i="9" s="1"/>
  <c r="N100" i="8"/>
  <c r="N105" i="8" s="1"/>
  <c r="AE100" i="8"/>
  <c r="AD100" i="8" s="1"/>
  <c r="U184" i="8"/>
  <c r="AC184" i="8"/>
  <c r="AM184" i="8"/>
  <c r="AU184" i="8"/>
  <c r="BC184" i="8"/>
  <c r="BK184" i="8"/>
  <c r="BS184" i="8"/>
  <c r="CA184" i="8"/>
  <c r="CI184" i="8"/>
  <c r="Z169" i="8"/>
  <c r="CB84" i="8"/>
  <c r="AF84" i="8"/>
  <c r="BT84" i="8"/>
  <c r="AN84" i="8"/>
  <c r="AV84" i="8"/>
  <c r="BD84" i="8"/>
  <c r="BL84" i="8"/>
  <c r="CJ84" i="8"/>
  <c r="N83" i="8"/>
  <c r="M83" i="8" s="1"/>
  <c r="AD10" i="9" s="1"/>
  <c r="L84" i="8"/>
  <c r="AE83" i="8"/>
  <c r="AD83" i="8" s="1"/>
  <c r="J10" i="9" s="1"/>
  <c r="CI105" i="8"/>
  <c r="U169" i="8"/>
  <c r="AC169" i="8"/>
  <c r="Z186" i="8"/>
  <c r="AZ186" i="8"/>
  <c r="AJ184" i="8"/>
  <c r="BX184" i="8"/>
  <c r="AR186" i="8"/>
  <c r="Z184" i="8"/>
  <c r="BP184" i="8"/>
  <c r="N72" i="8"/>
  <c r="O105" i="8"/>
  <c r="W105" i="8"/>
  <c r="CK151" i="8"/>
  <c r="AG169" i="8"/>
  <c r="AO169" i="8"/>
  <c r="AW169" i="8"/>
  <c r="BE169" i="8"/>
  <c r="BM169" i="8"/>
  <c r="BU169" i="8"/>
  <c r="CC169" i="8"/>
  <c r="CK169" i="8"/>
  <c r="BX186" i="8"/>
  <c r="AZ184" i="8"/>
  <c r="AE72" i="8"/>
  <c r="AD72" i="8" s="1"/>
  <c r="P84" i="8"/>
  <c r="X84" i="8"/>
  <c r="AH84" i="8"/>
  <c r="AJ186" i="8"/>
  <c r="BP186" i="8"/>
  <c r="AR184" i="8"/>
  <c r="CF184" i="8"/>
  <c r="Q105" i="8"/>
  <c r="Y105" i="8"/>
  <c r="AI105" i="8"/>
  <c r="AQ105" i="8"/>
  <c r="AY105" i="8"/>
  <c r="BG105" i="8"/>
  <c r="BO105" i="8"/>
  <c r="BW105" i="8"/>
  <c r="CE105" i="8"/>
  <c r="CM105" i="8"/>
  <c r="I184" i="8"/>
  <c r="R186" i="8"/>
  <c r="BH186" i="8"/>
  <c r="R184" i="8"/>
  <c r="BH184" i="8"/>
  <c r="N55" i="8"/>
  <c r="M55" i="8" s="1"/>
  <c r="I105" i="8"/>
  <c r="S105" i="8"/>
  <c r="AA105" i="8"/>
  <c r="BA151" i="8"/>
  <c r="BI151" i="8"/>
  <c r="BQ151" i="8"/>
  <c r="BY151" i="8"/>
  <c r="CG151" i="8"/>
  <c r="AE55" i="8"/>
  <c r="AD55" i="8" s="1"/>
  <c r="T84" i="8"/>
  <c r="AB84" i="8"/>
  <c r="AL84" i="8"/>
  <c r="AT84" i="8"/>
  <c r="BB84" i="8"/>
  <c r="BJ84" i="8"/>
  <c r="BR84" i="8"/>
  <c r="BZ84" i="8"/>
  <c r="CH84" i="8"/>
  <c r="CF186" i="8"/>
  <c r="N40" i="8"/>
  <c r="M40" i="8" s="1"/>
  <c r="AD6" i="9" s="1"/>
  <c r="J184" i="8"/>
  <c r="AK22" i="8"/>
  <c r="AS22" i="8"/>
  <c r="BA22" i="8"/>
  <c r="BI22" i="8"/>
  <c r="AE40" i="8"/>
  <c r="P169" i="8"/>
  <c r="X169" i="8"/>
  <c r="AH169" i="8"/>
  <c r="AP169" i="8"/>
  <c r="AX169" i="8"/>
  <c r="BF169" i="8"/>
  <c r="BN169" i="8"/>
  <c r="BV169" i="8"/>
  <c r="CD169" i="8"/>
  <c r="CL169" i="8"/>
  <c r="AI186" i="8"/>
  <c r="AQ186" i="8"/>
  <c r="AY186" i="8"/>
  <c r="AG22" i="8"/>
  <c r="AO22" i="8"/>
  <c r="AW22" i="8"/>
  <c r="I84" i="8"/>
  <c r="AK84" i="8"/>
  <c r="AS84" i="8"/>
  <c r="BA84" i="8"/>
  <c r="BI84" i="8"/>
  <c r="BQ84" i="8"/>
  <c r="BY84" i="8"/>
  <c r="CG84" i="8"/>
  <c r="H130" i="8"/>
  <c r="R130" i="8"/>
  <c r="Z130" i="8"/>
  <c r="AJ130" i="8"/>
  <c r="X22" i="8"/>
  <c r="N21" i="8"/>
  <c r="M21" i="8" s="1"/>
  <c r="AE21" i="8"/>
  <c r="AD21" i="8" s="1"/>
  <c r="R56" i="8"/>
  <c r="BQ22" i="8"/>
  <c r="BY22" i="8"/>
  <c r="CG22" i="8"/>
  <c r="BI56" i="8"/>
  <c r="T22" i="8"/>
  <c r="AN22" i="8"/>
  <c r="AV22" i="8"/>
  <c r="BD22" i="8"/>
  <c r="BL22" i="8"/>
  <c r="BT22" i="8"/>
  <c r="U130" i="8"/>
  <c r="AC130" i="8"/>
  <c r="BE22" i="8"/>
  <c r="BM22" i="8"/>
  <c r="BU22" i="8"/>
  <c r="CC22" i="8"/>
  <c r="AR130" i="8"/>
  <c r="AZ130" i="8"/>
  <c r="BH130" i="8"/>
  <c r="BP130" i="8"/>
  <c r="BX130" i="8"/>
  <c r="CF130" i="8"/>
  <c r="CK22" i="8"/>
  <c r="N11" i="8"/>
  <c r="M11" i="8" s="1"/>
  <c r="AD3" i="9" s="1"/>
  <c r="AF22" i="8"/>
  <c r="K22" i="8"/>
  <c r="R169" i="8"/>
  <c r="I56" i="8"/>
  <c r="Z56" i="8"/>
  <c r="AJ56" i="8"/>
  <c r="AR56" i="8"/>
  <c r="AZ56" i="8"/>
  <c r="BH56" i="8"/>
  <c r="BP56" i="8"/>
  <c r="BX56" i="8"/>
  <c r="CF56" i="8"/>
  <c r="I151" i="8"/>
  <c r="CB22" i="8"/>
  <c r="CJ22" i="8"/>
  <c r="AS56" i="8"/>
  <c r="BY56" i="8"/>
  <c r="U151" i="8"/>
  <c r="AC151" i="8"/>
  <c r="AM151" i="8"/>
  <c r="AU151" i="8"/>
  <c r="BC151" i="8"/>
  <c r="BK151" i="8"/>
  <c r="L22" i="8"/>
  <c r="P22" i="8"/>
  <c r="AP84" i="8"/>
  <c r="AX84" i="8"/>
  <c r="BF84" i="8"/>
  <c r="BN84" i="8"/>
  <c r="BV84" i="8"/>
  <c r="CD84" i="8"/>
  <c r="CL84" i="8"/>
  <c r="V105" i="8"/>
  <c r="S130" i="8"/>
  <c r="AA130" i="8"/>
  <c r="V56" i="8"/>
  <c r="AF56" i="8"/>
  <c r="AN56" i="8"/>
  <c r="AV56" i="8"/>
  <c r="BD56" i="8"/>
  <c r="BL56" i="8"/>
  <c r="BT56" i="8"/>
  <c r="CB56" i="8"/>
  <c r="CJ56" i="8"/>
  <c r="AE11" i="8"/>
  <c r="O56" i="8"/>
  <c r="W56" i="8"/>
  <c r="AG56" i="8"/>
  <c r="AO56" i="8"/>
  <c r="AW56" i="8"/>
  <c r="BE56" i="8"/>
  <c r="BM56" i="8"/>
  <c r="BU56" i="8"/>
  <c r="CC56" i="8"/>
  <c r="CK56" i="8"/>
  <c r="T105" i="8"/>
  <c r="AB105" i="8"/>
  <c r="Q151" i="8"/>
  <c r="Y151" i="8"/>
  <c r="AI151" i="8"/>
  <c r="AQ151" i="8"/>
  <c r="AY151" i="8"/>
  <c r="BG151" i="8"/>
  <c r="BO151" i="8"/>
  <c r="BW151" i="8"/>
  <c r="CE151" i="8"/>
  <c r="CM151" i="8"/>
  <c r="I186" i="8"/>
  <c r="S186" i="8"/>
  <c r="AA186" i="8"/>
  <c r="AK186" i="8"/>
  <c r="AS186" i="8"/>
  <c r="BA186" i="8"/>
  <c r="BI186" i="8"/>
  <c r="BQ186" i="8"/>
  <c r="BY186" i="8"/>
  <c r="CG186" i="8"/>
  <c r="P184" i="8"/>
  <c r="H84" i="8"/>
  <c r="R84" i="8"/>
  <c r="Z84" i="8"/>
  <c r="AJ84" i="8"/>
  <c r="AR84" i="8"/>
  <c r="AZ84" i="8"/>
  <c r="BH84" i="8"/>
  <c r="BP84" i="8"/>
  <c r="BX84" i="8"/>
  <c r="CF84" i="8"/>
  <c r="T130" i="8"/>
  <c r="AB130" i="8"/>
  <c r="AL130" i="8"/>
  <c r="AT130" i="8"/>
  <c r="BB130" i="8"/>
  <c r="BJ130" i="8"/>
  <c r="BR130" i="8"/>
  <c r="BZ130" i="8"/>
  <c r="CH130" i="8"/>
  <c r="AM186" i="8"/>
  <c r="CA186" i="8"/>
  <c r="K130" i="8"/>
  <c r="V151" i="8"/>
  <c r="AF151" i="8"/>
  <c r="AN151" i="8"/>
  <c r="AV151" i="8"/>
  <c r="BD151" i="8"/>
  <c r="BL151" i="8"/>
  <c r="BT151" i="8"/>
  <c r="CB151" i="8"/>
  <c r="CJ151" i="8"/>
  <c r="AU186" i="8"/>
  <c r="BK186" i="8"/>
  <c r="CI186" i="8"/>
  <c r="AF186" i="8"/>
  <c r="AV186" i="8"/>
  <c r="BL186" i="8"/>
  <c r="CB186" i="8"/>
  <c r="AG151" i="8"/>
  <c r="AO151" i="8"/>
  <c r="AW151" i="8"/>
  <c r="BE151" i="8"/>
  <c r="BM151" i="8"/>
  <c r="BU151" i="8"/>
  <c r="CC151" i="8"/>
  <c r="Q169" i="8"/>
  <c r="Y169" i="8"/>
  <c r="BC186" i="8"/>
  <c r="BS186" i="8"/>
  <c r="V186" i="8"/>
  <c r="AN186" i="8"/>
  <c r="BD186" i="8"/>
  <c r="BT186" i="8"/>
  <c r="CJ186" i="8"/>
  <c r="H22" i="8"/>
  <c r="W186" i="8"/>
  <c r="AO186" i="8"/>
  <c r="BE186" i="8"/>
  <c r="BU186" i="8"/>
  <c r="CK186" i="8"/>
  <c r="Q56" i="8"/>
  <c r="Y56" i="8"/>
  <c r="J56" i="8"/>
  <c r="S56" i="8"/>
  <c r="AA56" i="8"/>
  <c r="AK56" i="8"/>
  <c r="BA56" i="8"/>
  <c r="BQ56" i="8"/>
  <c r="CG56" i="8"/>
  <c r="AG84" i="8"/>
  <c r="AO84" i="8"/>
  <c r="AW84" i="8"/>
  <c r="BE84" i="8"/>
  <c r="BM84" i="8"/>
  <c r="BU84" i="8"/>
  <c r="CC84" i="8"/>
  <c r="CK84" i="8"/>
  <c r="J105" i="8"/>
  <c r="R105" i="8"/>
  <c r="Z105" i="8"/>
  <c r="L130" i="8"/>
  <c r="Q130" i="8"/>
  <c r="Y130" i="8"/>
  <c r="H169" i="8"/>
  <c r="AJ169" i="8"/>
  <c r="AR169" i="8"/>
  <c r="AZ169" i="8"/>
  <c r="BH169" i="8"/>
  <c r="BP169" i="8"/>
  <c r="BX169" i="8"/>
  <c r="CF169" i="8"/>
  <c r="O186" i="8"/>
  <c r="AG186" i="8"/>
  <c r="AW186" i="8"/>
  <c r="BM186" i="8"/>
  <c r="CC186" i="8"/>
  <c r="J84" i="8"/>
  <c r="K105" i="8"/>
  <c r="O130" i="8"/>
  <c r="W130" i="8"/>
  <c r="I130" i="8"/>
  <c r="T184" i="8"/>
  <c r="BG186" i="8"/>
  <c r="BO186" i="8"/>
  <c r="BW186" i="8"/>
  <c r="CE186" i="8"/>
  <c r="CM186" i="8"/>
  <c r="J22" i="8"/>
  <c r="AJ22" i="8"/>
  <c r="AR22" i="8"/>
  <c r="AZ22" i="8"/>
  <c r="BH22" i="8"/>
  <c r="BP22" i="8"/>
  <c r="BX22" i="8"/>
  <c r="CF22" i="8"/>
  <c r="U56" i="8"/>
  <c r="Q84" i="8"/>
  <c r="Y84" i="8"/>
  <c r="K84" i="8"/>
  <c r="P105" i="8"/>
  <c r="X105" i="8"/>
  <c r="AE130" i="8"/>
  <c r="P130" i="8"/>
  <c r="X130" i="8"/>
  <c r="AH130" i="8"/>
  <c r="AP130" i="8"/>
  <c r="AX130" i="8"/>
  <c r="BF130" i="8"/>
  <c r="BN130" i="8"/>
  <c r="BV130" i="8"/>
  <c r="CD130" i="8"/>
  <c r="CL130" i="8"/>
  <c r="L151" i="8"/>
  <c r="BS151" i="8"/>
  <c r="CA151" i="8"/>
  <c r="CI151" i="8"/>
  <c r="J169" i="8"/>
  <c r="T169" i="8"/>
  <c r="AB169" i="8"/>
  <c r="AL169" i="8"/>
  <c r="AT169" i="8"/>
  <c r="BB169" i="8"/>
  <c r="BJ169" i="8"/>
  <c r="BR169" i="8"/>
  <c r="BZ169" i="8"/>
  <c r="CH169" i="8"/>
  <c r="AB22" i="8"/>
  <c r="AF130" i="8"/>
  <c r="AN130" i="8"/>
  <c r="AV130" i="8"/>
  <c r="BD130" i="8"/>
  <c r="BL130" i="8"/>
  <c r="BT130" i="8"/>
  <c r="CB130" i="8"/>
  <c r="CJ130" i="8"/>
  <c r="H184" i="8"/>
  <c r="X184" i="8"/>
  <c r="R22" i="8"/>
  <c r="G22" i="8"/>
  <c r="O22" i="8"/>
  <c r="W22" i="8"/>
  <c r="AA22" i="8"/>
  <c r="K56" i="8"/>
  <c r="P56" i="8"/>
  <c r="T56" i="8"/>
  <c r="X56" i="8"/>
  <c r="AB56" i="8"/>
  <c r="V22" i="8"/>
  <c r="G84" i="8"/>
  <c r="J186" i="8"/>
  <c r="S22" i="8"/>
  <c r="AD11" i="8"/>
  <c r="K186" i="8"/>
  <c r="P186" i="8"/>
  <c r="T186" i="8"/>
  <c r="X186" i="8"/>
  <c r="AB186" i="8"/>
  <c r="AH22" i="8"/>
  <c r="AL22" i="8"/>
  <c r="AP22" i="8"/>
  <c r="AT22" i="8"/>
  <c r="AX22" i="8"/>
  <c r="BB22" i="8"/>
  <c r="BF22" i="8"/>
  <c r="BJ22" i="8"/>
  <c r="BN22" i="8"/>
  <c r="BR22" i="8"/>
  <c r="BV22" i="8"/>
  <c r="BZ22" i="8"/>
  <c r="CD22" i="8"/>
  <c r="CH22" i="8"/>
  <c r="CL22" i="8"/>
  <c r="H56" i="8"/>
  <c r="L56" i="8"/>
  <c r="AH56" i="8"/>
  <c r="AL56" i="8"/>
  <c r="AP56" i="8"/>
  <c r="AT56" i="8"/>
  <c r="AX56" i="8"/>
  <c r="BB56" i="8"/>
  <c r="BF56" i="8"/>
  <c r="BJ56" i="8"/>
  <c r="BN56" i="8"/>
  <c r="BR56" i="8"/>
  <c r="BV56" i="8"/>
  <c r="BZ56" i="8"/>
  <c r="CD56" i="8"/>
  <c r="CH56" i="8"/>
  <c r="CL56" i="8"/>
  <c r="O84" i="8"/>
  <c r="S84" i="8"/>
  <c r="W84" i="8"/>
  <c r="AA84" i="8"/>
  <c r="Z22" i="8"/>
  <c r="AD156" i="8"/>
  <c r="H186" i="8"/>
  <c r="L186" i="8"/>
  <c r="Q186" i="8"/>
  <c r="U186" i="8"/>
  <c r="Y186" i="8"/>
  <c r="AC186" i="8"/>
  <c r="AH186" i="8"/>
  <c r="AL186" i="8"/>
  <c r="AP186" i="8"/>
  <c r="AT186" i="8"/>
  <c r="AX186" i="8"/>
  <c r="BB186" i="8"/>
  <c r="BF186" i="8"/>
  <c r="BJ186" i="8"/>
  <c r="BN186" i="8"/>
  <c r="BR186" i="8"/>
  <c r="BV186" i="8"/>
  <c r="BZ186" i="8"/>
  <c r="CD186" i="8"/>
  <c r="CH186" i="8"/>
  <c r="CL186" i="8"/>
  <c r="I22" i="8"/>
  <c r="Q22" i="8"/>
  <c r="U22" i="8"/>
  <c r="Y22" i="8"/>
  <c r="AC22" i="8"/>
  <c r="AI22" i="8"/>
  <c r="AM22" i="8"/>
  <c r="AQ22" i="8"/>
  <c r="AU22" i="8"/>
  <c r="AY22" i="8"/>
  <c r="BC22" i="8"/>
  <c r="BG22" i="8"/>
  <c r="BK22" i="8"/>
  <c r="BO22" i="8"/>
  <c r="BS22" i="8"/>
  <c r="BW22" i="8"/>
  <c r="CA22" i="8"/>
  <c r="CE22" i="8"/>
  <c r="CI22" i="8"/>
  <c r="CM22" i="8"/>
  <c r="AI56" i="8"/>
  <c r="AM56" i="8"/>
  <c r="AQ56" i="8"/>
  <c r="AU56" i="8"/>
  <c r="AY56" i="8"/>
  <c r="BC56" i="8"/>
  <c r="BG56" i="8"/>
  <c r="BK56" i="8"/>
  <c r="BO56" i="8"/>
  <c r="BS56" i="8"/>
  <c r="BW56" i="8"/>
  <c r="CA56" i="8"/>
  <c r="CE56" i="8"/>
  <c r="CI56" i="8"/>
  <c r="CM56" i="8"/>
  <c r="G188" i="8"/>
  <c r="AD183" i="8"/>
  <c r="H105" i="8"/>
  <c r="L105" i="8"/>
  <c r="AI130" i="8"/>
  <c r="AM130" i="8"/>
  <c r="AQ130" i="8"/>
  <c r="AU130" i="8"/>
  <c r="AY130" i="8"/>
  <c r="BC130" i="8"/>
  <c r="BG130" i="8"/>
  <c r="BK130" i="8"/>
  <c r="BO130" i="8"/>
  <c r="BS130" i="8"/>
  <c r="BW130" i="8"/>
  <c r="CA130" i="8"/>
  <c r="CE130" i="8"/>
  <c r="CI130" i="8"/>
  <c r="CM130" i="8"/>
  <c r="J151" i="8"/>
  <c r="O151" i="8"/>
  <c r="S151" i="8"/>
  <c r="W151" i="8"/>
  <c r="AA151" i="8"/>
  <c r="G169" i="8"/>
  <c r="K188" i="8"/>
  <c r="AI188" i="8"/>
  <c r="AM188" i="8"/>
  <c r="AQ188" i="8"/>
  <c r="AU188" i="8"/>
  <c r="AY188" i="8"/>
  <c r="BC169" i="8"/>
  <c r="BG169" i="8"/>
  <c r="BK169" i="8"/>
  <c r="BO169" i="8"/>
  <c r="BS169" i="8"/>
  <c r="BW169" i="8"/>
  <c r="CA169" i="8"/>
  <c r="CE169" i="8"/>
  <c r="CI169" i="8"/>
  <c r="CM169" i="8"/>
  <c r="G184" i="8"/>
  <c r="K184" i="8"/>
  <c r="O184" i="8"/>
  <c r="S184" i="8"/>
  <c r="W184" i="8"/>
  <c r="AA184" i="8"/>
  <c r="H188" i="8"/>
  <c r="L188" i="8"/>
  <c r="P188" i="8"/>
  <c r="T188" i="8"/>
  <c r="X188" i="8"/>
  <c r="AB188" i="8"/>
  <c r="AH188" i="8"/>
  <c r="AL188" i="8"/>
  <c r="AP188" i="8"/>
  <c r="AT188" i="8"/>
  <c r="AX188" i="8"/>
  <c r="BB188" i="8"/>
  <c r="BF188" i="8"/>
  <c r="BJ188" i="8"/>
  <c r="BN188" i="8"/>
  <c r="BR188" i="8"/>
  <c r="BV188" i="8"/>
  <c r="BZ188" i="8"/>
  <c r="CD188" i="8"/>
  <c r="CH188" i="8"/>
  <c r="CL188" i="8"/>
  <c r="AI84" i="8"/>
  <c r="AM84" i="8"/>
  <c r="AQ84" i="8"/>
  <c r="AU84" i="8"/>
  <c r="AY84" i="8"/>
  <c r="BC84" i="8"/>
  <c r="BG84" i="8"/>
  <c r="BK84" i="8"/>
  <c r="BO84" i="8"/>
  <c r="BS84" i="8"/>
  <c r="BW84" i="8"/>
  <c r="CA84" i="8"/>
  <c r="CE84" i="8"/>
  <c r="CI84" i="8"/>
  <c r="CM84" i="8"/>
  <c r="AG105" i="8"/>
  <c r="AK105" i="8"/>
  <c r="AO105" i="8"/>
  <c r="AS105" i="8"/>
  <c r="AW105" i="8"/>
  <c r="BA105" i="8"/>
  <c r="BE105" i="8"/>
  <c r="BI105" i="8"/>
  <c r="BM105" i="8"/>
  <c r="BQ105" i="8"/>
  <c r="BU105" i="8"/>
  <c r="BY105" i="8"/>
  <c r="CC105" i="8"/>
  <c r="CG105" i="8"/>
  <c r="CK105" i="8"/>
  <c r="AF105" i="8"/>
  <c r="AJ105" i="8"/>
  <c r="AN105" i="8"/>
  <c r="AR105" i="8"/>
  <c r="AV105" i="8"/>
  <c r="AZ105" i="8"/>
  <c r="BD105" i="8"/>
  <c r="BH105" i="8"/>
  <c r="BL105" i="8"/>
  <c r="BP105" i="8"/>
  <c r="BT105" i="8"/>
  <c r="BX105" i="8"/>
  <c r="CB105" i="8"/>
  <c r="CF105" i="8"/>
  <c r="CJ105" i="8"/>
  <c r="G105" i="8"/>
  <c r="J130" i="8"/>
  <c r="AG130" i="8"/>
  <c r="AK130" i="8"/>
  <c r="AO130" i="8"/>
  <c r="AS130" i="8"/>
  <c r="AW130" i="8"/>
  <c r="BA130" i="8"/>
  <c r="BE130" i="8"/>
  <c r="BI130" i="8"/>
  <c r="BM130" i="8"/>
  <c r="BQ130" i="8"/>
  <c r="BU130" i="8"/>
  <c r="BY130" i="8"/>
  <c r="CC130" i="8"/>
  <c r="CG130" i="8"/>
  <c r="CK130" i="8"/>
  <c r="K151" i="8"/>
  <c r="P151" i="8"/>
  <c r="T151" i="8"/>
  <c r="X151" i="8"/>
  <c r="AB151" i="8"/>
  <c r="I169" i="8"/>
  <c r="L184" i="8"/>
  <c r="AB184" i="8"/>
  <c r="AH184" i="8"/>
  <c r="AL184" i="8"/>
  <c r="AP184" i="8"/>
  <c r="AT184" i="8"/>
  <c r="AX184" i="8"/>
  <c r="BB184" i="8"/>
  <c r="BF184" i="8"/>
  <c r="BJ184" i="8"/>
  <c r="BN184" i="8"/>
  <c r="BR184" i="8"/>
  <c r="BV184" i="8"/>
  <c r="BZ184" i="8"/>
  <c r="CD184" i="8"/>
  <c r="CH184" i="8"/>
  <c r="CL184" i="8"/>
  <c r="I188" i="8"/>
  <c r="Q188" i="8"/>
  <c r="U188" i="8"/>
  <c r="Y188" i="8"/>
  <c r="AC188" i="8"/>
  <c r="BC188" i="8"/>
  <c r="BG188" i="8"/>
  <c r="BK188" i="8"/>
  <c r="BO188" i="8"/>
  <c r="BS188" i="8"/>
  <c r="BW188" i="8"/>
  <c r="CA188" i="8"/>
  <c r="CE188" i="8"/>
  <c r="CI188" i="8"/>
  <c r="CM188" i="8"/>
  <c r="AH105" i="8"/>
  <c r="AL105" i="8"/>
  <c r="AP105" i="8"/>
  <c r="AT105" i="8"/>
  <c r="AX105" i="8"/>
  <c r="BB105" i="8"/>
  <c r="BF105" i="8"/>
  <c r="BJ105" i="8"/>
  <c r="BN105" i="8"/>
  <c r="BR105" i="8"/>
  <c r="BV105" i="8"/>
  <c r="BZ105" i="8"/>
  <c r="CD105" i="8"/>
  <c r="CH105" i="8"/>
  <c r="CL105" i="8"/>
  <c r="G130" i="8"/>
  <c r="AH151" i="8"/>
  <c r="AL151" i="8"/>
  <c r="AP151" i="8"/>
  <c r="AT151" i="8"/>
  <c r="AX151" i="8"/>
  <c r="BB151" i="8"/>
  <c r="BF151" i="8"/>
  <c r="BJ151" i="8"/>
  <c r="BN151" i="8"/>
  <c r="BR151" i="8"/>
  <c r="BV151" i="8"/>
  <c r="BZ151" i="8"/>
  <c r="CD151" i="8"/>
  <c r="CH151" i="8"/>
  <c r="CL151" i="8"/>
  <c r="O188" i="8"/>
  <c r="S188" i="8"/>
  <c r="W188" i="8"/>
  <c r="AA188" i="8"/>
  <c r="J188" i="8"/>
  <c r="R188" i="8"/>
  <c r="V188" i="8"/>
  <c r="Z188" i="8"/>
  <c r="Z190" i="8" s="1"/>
  <c r="AF188" i="8"/>
  <c r="AJ188" i="8"/>
  <c r="AN188" i="8"/>
  <c r="AR188" i="8"/>
  <c r="AV188" i="8"/>
  <c r="AZ188" i="8"/>
  <c r="BD188" i="8"/>
  <c r="BH188" i="8"/>
  <c r="BL188" i="8"/>
  <c r="BL190" i="8" s="1"/>
  <c r="BP188" i="8"/>
  <c r="BT188" i="8"/>
  <c r="BT190" i="8" s="1"/>
  <c r="BX188" i="8"/>
  <c r="CB188" i="8"/>
  <c r="CF188" i="8"/>
  <c r="CJ188" i="8"/>
  <c r="AD168" i="8"/>
  <c r="AG188" i="8"/>
  <c r="AK188" i="8"/>
  <c r="AO188" i="8"/>
  <c r="AS188" i="8"/>
  <c r="AW188" i="8"/>
  <c r="BA188" i="8"/>
  <c r="BE188" i="8"/>
  <c r="BI188" i="8"/>
  <c r="BM188" i="8"/>
  <c r="BQ188" i="8"/>
  <c r="BQ190" i="8" s="1"/>
  <c r="BU188" i="8"/>
  <c r="BY188" i="8"/>
  <c r="CC188" i="8"/>
  <c r="CG188" i="8"/>
  <c r="CK188" i="8"/>
  <c r="AE169" i="8"/>
  <c r="AE184" i="8"/>
  <c r="G56" i="8"/>
  <c r="G151" i="8"/>
  <c r="M168" i="8"/>
  <c r="K169" i="8"/>
  <c r="O169" i="8"/>
  <c r="S169" i="8"/>
  <c r="W169" i="8"/>
  <c r="AA169" i="8"/>
  <c r="AI169" i="8"/>
  <c r="AM169" i="8"/>
  <c r="AQ169" i="8"/>
  <c r="AU169" i="8"/>
  <c r="AY169" i="8"/>
  <c r="AG184" i="8"/>
  <c r="AK184" i="8"/>
  <c r="AO184" i="8"/>
  <c r="AS184" i="8"/>
  <c r="AW184" i="8"/>
  <c r="BA184" i="8"/>
  <c r="BE184" i="8"/>
  <c r="BI184" i="8"/>
  <c r="BM184" i="8"/>
  <c r="BQ184" i="8"/>
  <c r="BU184" i="8"/>
  <c r="BY184" i="8"/>
  <c r="CC184" i="8"/>
  <c r="CG184" i="8"/>
  <c r="CK184" i="8"/>
  <c r="G186" i="8"/>
  <c r="M117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22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W7" i="9" s="1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E11" i="9" l="1"/>
  <c r="U25" i="9"/>
  <c r="N169" i="8"/>
  <c r="N188" i="8"/>
  <c r="M188" i="8" s="1"/>
  <c r="AD28" i="9" s="1"/>
  <c r="N25" i="9"/>
  <c r="I25" i="9"/>
  <c r="AE22" i="8"/>
  <c r="AD22" i="8" s="1"/>
  <c r="M156" i="8"/>
  <c r="AE151" i="8"/>
  <c r="N130" i="8"/>
  <c r="M130" i="8" s="1"/>
  <c r="AD17" i="9" s="1"/>
  <c r="S22" i="9"/>
  <c r="L12" i="9"/>
  <c r="AY190" i="8"/>
  <c r="N56" i="8"/>
  <c r="S21" i="9"/>
  <c r="BU190" i="8"/>
  <c r="N21" i="9"/>
  <c r="M100" i="8"/>
  <c r="AD12" i="9" s="1"/>
  <c r="BS190" i="8"/>
  <c r="U6" i="9"/>
  <c r="L21" i="9"/>
  <c r="N151" i="8"/>
  <c r="M151" i="8" s="1"/>
  <c r="AD20" i="9" s="1"/>
  <c r="L4" i="9"/>
  <c r="W13" i="9"/>
  <c r="AR190" i="8"/>
  <c r="Q15" i="9"/>
  <c r="L15" i="9"/>
  <c r="BP190" i="8"/>
  <c r="U19" i="9"/>
  <c r="N19" i="9"/>
  <c r="M150" i="8"/>
  <c r="CB190" i="8"/>
  <c r="F5" i="9"/>
  <c r="I15" i="9"/>
  <c r="AA14" i="9"/>
  <c r="BY190" i="8"/>
  <c r="L6" i="9"/>
  <c r="CF190" i="8"/>
  <c r="AZ190" i="8"/>
  <c r="U18" i="9"/>
  <c r="N18" i="9"/>
  <c r="R190" i="8"/>
  <c r="K8" i="9"/>
  <c r="N16" i="9"/>
  <c r="AE105" i="8"/>
  <c r="AD105" i="8" s="1"/>
  <c r="J14" i="9" s="1"/>
  <c r="L13" i="9"/>
  <c r="N13" i="9"/>
  <c r="AE188" i="8"/>
  <c r="AD188" i="8" s="1"/>
  <c r="J28" i="9" s="1"/>
  <c r="N12" i="9"/>
  <c r="W25" i="9"/>
  <c r="CJ190" i="8"/>
  <c r="Q12" i="9"/>
  <c r="O190" i="8"/>
  <c r="AQ190" i="8"/>
  <c r="W6" i="9"/>
  <c r="BX190" i="8"/>
  <c r="F11" i="9"/>
  <c r="AS190" i="8"/>
  <c r="AO190" i="8"/>
  <c r="W10" i="9"/>
  <c r="N84" i="8"/>
  <c r="M84" i="8" s="1"/>
  <c r="AD11" i="9" s="1"/>
  <c r="I4" i="9"/>
  <c r="AA190" i="8"/>
  <c r="AJ190" i="8"/>
  <c r="P8" i="9"/>
  <c r="U22" i="9"/>
  <c r="BH190" i="8"/>
  <c r="BC190" i="8"/>
  <c r="AB22" i="9"/>
  <c r="AC22" i="9" s="1"/>
  <c r="W22" i="9"/>
  <c r="U10" i="9"/>
  <c r="AU190" i="8"/>
  <c r="BM190" i="8"/>
  <c r="BD190" i="8"/>
  <c r="BA190" i="8"/>
  <c r="AE84" i="8"/>
  <c r="AD84" i="8" s="1"/>
  <c r="J11" i="9" s="1"/>
  <c r="L9" i="9"/>
  <c r="AW190" i="8"/>
  <c r="AI190" i="8"/>
  <c r="N9" i="9"/>
  <c r="M72" i="8"/>
  <c r="AD9" i="9" s="1"/>
  <c r="N186" i="8"/>
  <c r="AF190" i="8"/>
  <c r="S19" i="9"/>
  <c r="Q19" i="9"/>
  <c r="I12" i="9"/>
  <c r="L7" i="9"/>
  <c r="S6" i="9"/>
  <c r="T5" i="9"/>
  <c r="S7" i="9"/>
  <c r="R5" i="9"/>
  <c r="W19" i="9"/>
  <c r="N7" i="9"/>
  <c r="AA8" i="9"/>
  <c r="K14" i="9"/>
  <c r="AE186" i="8"/>
  <c r="Z14" i="9"/>
  <c r="R11" i="9"/>
  <c r="CK190" i="8"/>
  <c r="BG190" i="8"/>
  <c r="Q6" i="9"/>
  <c r="AE56" i="8"/>
  <c r="AD56" i="8" s="1"/>
  <c r="J8" i="9" s="1"/>
  <c r="AD40" i="8"/>
  <c r="J6" i="9" s="1"/>
  <c r="I190" i="8"/>
  <c r="AB10" i="9"/>
  <c r="AC10" i="9" s="1"/>
  <c r="H26" i="9"/>
  <c r="Q25" i="9"/>
  <c r="N22" i="8"/>
  <c r="M22" i="8" s="1"/>
  <c r="AD5" i="9" s="1"/>
  <c r="S25" i="9"/>
  <c r="S190" i="8"/>
  <c r="Q21" i="9"/>
  <c r="I6" i="9"/>
  <c r="N4" i="9"/>
  <c r="E14" i="9"/>
  <c r="P5" i="9"/>
  <c r="AA5" i="9"/>
  <c r="BI190" i="8"/>
  <c r="CA190" i="8"/>
  <c r="BE190" i="8"/>
  <c r="AV190" i="8"/>
  <c r="CC190" i="8"/>
  <c r="CG190" i="8"/>
  <c r="CM190" i="8"/>
  <c r="AG190" i="8"/>
  <c r="N3" i="9"/>
  <c r="I3" i="9"/>
  <c r="V190" i="8"/>
  <c r="CE190" i="8"/>
  <c r="S3" i="9"/>
  <c r="BW190" i="8"/>
  <c r="AM190" i="8"/>
  <c r="AN190" i="8"/>
  <c r="W190" i="8"/>
  <c r="CI190" i="8"/>
  <c r="BO190" i="8"/>
  <c r="O20" i="9"/>
  <c r="X3" i="9"/>
  <c r="S13" i="9"/>
  <c r="Z11" i="9"/>
  <c r="Y3" i="9"/>
  <c r="D8" i="9"/>
  <c r="G11" i="9"/>
  <c r="W12" i="9"/>
  <c r="BZ190" i="8"/>
  <c r="AT190" i="8"/>
  <c r="L190" i="8"/>
  <c r="BK190" i="8"/>
  <c r="S4" i="9"/>
  <c r="S12" i="9"/>
  <c r="BJ190" i="8"/>
  <c r="AC190" i="8"/>
  <c r="I13" i="9"/>
  <c r="W21" i="9"/>
  <c r="AK190" i="8"/>
  <c r="U9" i="9"/>
  <c r="AB16" i="9"/>
  <c r="AC16" i="9" s="1"/>
  <c r="X9" i="9"/>
  <c r="Y9" i="9" s="1"/>
  <c r="F26" i="9"/>
  <c r="P190" i="8"/>
  <c r="Q18" i="9"/>
  <c r="C5" i="9"/>
  <c r="AA11" i="9"/>
  <c r="P11" i="9"/>
  <c r="M8" i="9"/>
  <c r="K5" i="9"/>
  <c r="AB3" i="9"/>
  <c r="AC3" i="9" s="1"/>
  <c r="M169" i="8"/>
  <c r="AD23" i="9" s="1"/>
  <c r="AD169" i="8"/>
  <c r="J23" i="9" s="1"/>
  <c r="CL190" i="8"/>
  <c r="BV190" i="8"/>
  <c r="BF190" i="8"/>
  <c r="AP190" i="8"/>
  <c r="Y190" i="8"/>
  <c r="H190" i="8"/>
  <c r="AB190" i="8"/>
  <c r="K190" i="8"/>
  <c r="I7" i="9"/>
  <c r="M56" i="8"/>
  <c r="AD8" i="9" s="1"/>
  <c r="AD130" i="8"/>
  <c r="J17" i="9" s="1"/>
  <c r="M105" i="8"/>
  <c r="AD14" i="9" s="1"/>
  <c r="CH190" i="8"/>
  <c r="BR190" i="8"/>
  <c r="BB190" i="8"/>
  <c r="AL190" i="8"/>
  <c r="U190" i="8"/>
  <c r="X190" i="8"/>
  <c r="P14" i="9"/>
  <c r="M184" i="8"/>
  <c r="AD26" i="9" s="1"/>
  <c r="AD184" i="8"/>
  <c r="J26" i="9" s="1"/>
  <c r="X4" i="9"/>
  <c r="Y4" i="9" s="1"/>
  <c r="W9" i="9"/>
  <c r="AD151" i="8"/>
  <c r="J20" i="9" s="1"/>
  <c r="CD190" i="8"/>
  <c r="BN190" i="8"/>
  <c r="AX190" i="8"/>
  <c r="AH190" i="8"/>
  <c r="Q190" i="8"/>
  <c r="T190" i="8"/>
  <c r="J190" i="8"/>
  <c r="G190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L8" i="9" l="1"/>
  <c r="N190" i="8"/>
  <c r="M190" i="8" s="1"/>
  <c r="AD29" i="9" s="1"/>
  <c r="U20" i="9"/>
  <c r="N23" i="9"/>
  <c r="AB8" i="9"/>
  <c r="AC8" i="9" s="1"/>
  <c r="W20" i="9"/>
  <c r="Q17" i="9"/>
  <c r="L17" i="9"/>
  <c r="AE190" i="8"/>
  <c r="AD190" i="8" s="1"/>
  <c r="J29" i="9" s="1"/>
  <c r="W17" i="9"/>
  <c r="S17" i="9"/>
  <c r="U14" i="9"/>
  <c r="M186" i="8"/>
  <c r="AD27" i="9" s="1"/>
  <c r="AD186" i="8"/>
  <c r="J27" i="9" s="1"/>
  <c r="S20" i="9"/>
  <c r="Q20" i="9"/>
  <c r="AB5" i="9"/>
  <c r="AC5" i="9" s="1"/>
  <c r="X20" i="9"/>
  <c r="Y20" i="9" s="1"/>
  <c r="AB14" i="9"/>
  <c r="AC14" i="9" s="1"/>
  <c r="AB11" i="9"/>
  <c r="AC11" i="9" s="1"/>
  <c r="I8" i="9"/>
  <c r="AB28" i="9"/>
  <c r="AC28" i="9" s="1"/>
  <c r="I28" i="9"/>
  <c r="N28" i="9"/>
  <c r="N5" i="9"/>
  <c r="N27" i="9"/>
  <c r="L5" i="9"/>
  <c r="I5" i="9"/>
  <c r="R29" i="9"/>
  <c r="M29" i="9"/>
  <c r="AB17" i="9"/>
  <c r="AC17" i="9" s="1"/>
  <c r="Q11" i="9"/>
  <c r="P29" i="9"/>
  <c r="W14" i="9"/>
  <c r="G29" i="9"/>
  <c r="AB23" i="9"/>
  <c r="AC23" i="9" s="1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<sst xmlns="http://schemas.openxmlformats.org/spreadsheetml/2006/main" count="6240" uniqueCount="709">
  <si>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</si>
  <si>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</si>
  <si>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</si>
  <si>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</si>
  <si>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</si>
  <si>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</si>
  <si>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</si>
  <si>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</si>
  <si>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</si>
  <si>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</si>
  <si>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</si>
  <si>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</si>
  <si>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</si>
  <si>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</si>
  <si>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</si>
  <si>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</si>
  <si>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</si>
  <si>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</si>
  <si>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</si>
  <si>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</si>
  <si>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</si>
  <si>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</si>
  <si>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</si>
  <si>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</si>
  <si>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</si>
  <si>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</si>
  <si>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</si>
  <si>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</si>
  <si>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</si>
  <si>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</si>
  <si>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</si>
  <si>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</si>
  <si>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</si>
  <si>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</si>
  <si>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</si>
  <si>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</si>
  <si>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</si>
  <si>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</si>
  <si>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</si>
  <si>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</si>
  <si>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</si>
  <si>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</si>
  <si>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</si>
  <si>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</si>
  <si>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</si>
  <si>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</si>
  <si>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</si>
  <si>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</si>
  <si>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</si>
  <si>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</si>
  <si>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</si>
  <si>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</si>
  <si>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</si>
  <si>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</si>
  <si>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</si>
  <si>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</si>
  <si>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</si>
  <si>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</si>
  <si>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</si>
  <si>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</si>
  <si>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</si>
  <si>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</si>
  <si>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</si>
  <si>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</si>
  <si>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</si>
  <si>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</si>
  <si>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</si>
  <si>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</si>
  <si>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</si>
  <si>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</si>
  <si>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</si>
  <si>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</si>
  <si>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</si>
  <si>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</si>
  <si>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</si>
  <si>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</si>
  <si>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</si>
  <si>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</si>
  <si>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</si>
  <si>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</si>
  <si>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</si>
  <si>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</si>
  <si>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</si>
  <si>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</si>
  <si>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</si>
  <si>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</si>
  <si>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</si>
  <si>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</si>
  <si>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</si>
  <si>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</si>
  <si>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</si>
  <si>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</si>
  <si>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</si>
  <si>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</si>
  <si>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</si>
  <si>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</si>
  <si>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</si>
  <si>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</si>
  <si>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</si>
  <si>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</si>
  <si>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</si>
  <si>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</si>
  <si>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</si>
  <si>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</si>
  <si>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</si>
  <si>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</si>
  <si>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</si>
  <si>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</si>
  <si>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</si>
  <si>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</si>
  <si>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</si>
  <si>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</si>
  <si>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</si>
  <si>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</si>
  <si>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</si>
  <si>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</si>
  <si>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</si>
  <si>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</si>
  <si>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</si>
  <si>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</si>
  <si>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</si>
  <si>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</si>
  <si>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</si>
  <si>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</si>
  <si>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</si>
  <si>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</si>
  <si>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</si>
  <si>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</si>
  <si>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</si>
  <si>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</si>
  <si>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</si>
  <si>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</si>
  <si>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</si>
  <si>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</si>
  <si>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</si>
  <si>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</si>
  <si>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</si>
  <si>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</si>
  <si>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</si>
  <si>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</si>
  <si>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</si>
  <si>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</si>
  <si>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</si>
  <si>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</si>
  <si>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</si>
  <si>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</si>
  <si>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</si>
  <si>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</si>
  <si>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</si>
  <si>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</si>
  <si>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</si>
  <si>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</si>
  <si>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</si>
  <si>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</si>
  <si>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</si>
  <si>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</si>
  <si>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</si>
  <si>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</si>
  <si>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</si>
  <si>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</si>
  <si>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</si>
  <si>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</si>
  <si>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</si>
  <si>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</si>
  <si>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</si>
  <si>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</si>
  <si>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E1P48</t>
  </si>
  <si>
    <t>43489815201</t>
  </si>
  <si>
    <t/>
  </si>
  <si>
    <t>E1Q47</t>
  </si>
  <si>
    <t>42584135201</t>
  </si>
  <si>
    <t>E1R56</t>
  </si>
  <si>
    <t>43796615201</t>
  </si>
  <si>
    <t>E1S02</t>
  </si>
  <si>
    <t>43942515201</t>
  </si>
  <si>
    <t>118</t>
  </si>
  <si>
    <t>E1S53</t>
  </si>
  <si>
    <t>43890215201</t>
  </si>
  <si>
    <t>T1700</t>
  </si>
  <si>
    <t>43088615201</t>
  </si>
  <si>
    <t>T1735</t>
  </si>
  <si>
    <t>43654715201</t>
  </si>
  <si>
    <t>T1747</t>
  </si>
  <si>
    <t>43355035201</t>
  </si>
  <si>
    <t>T1755</t>
  </si>
  <si>
    <t>43659715201</t>
  </si>
  <si>
    <t>T1768</t>
  </si>
  <si>
    <t>43900215201</t>
  </si>
  <si>
    <t>E20D9</t>
  </si>
  <si>
    <t>44703115201</t>
  </si>
  <si>
    <t>E2V69</t>
  </si>
  <si>
    <t>21327275201</t>
  </si>
  <si>
    <t>E2W84</t>
  </si>
  <si>
    <t>43384215201</t>
  </si>
  <si>
    <t>E2Y24</t>
  </si>
  <si>
    <t>43743715201</t>
  </si>
  <si>
    <t>E2Y79</t>
  </si>
  <si>
    <t>20968315201</t>
  </si>
  <si>
    <t>115</t>
  </si>
  <si>
    <t>E2Z36</t>
  </si>
  <si>
    <t>43930315201</t>
  </si>
  <si>
    <t>E2Z50</t>
  </si>
  <si>
    <t>42848915201</t>
  </si>
  <si>
    <t>T2573</t>
  </si>
  <si>
    <t>21071125201</t>
  </si>
  <si>
    <t>T2579</t>
  </si>
  <si>
    <t>21071245201</t>
  </si>
  <si>
    <t>113</t>
  </si>
  <si>
    <t>T2641</t>
  </si>
  <si>
    <t>20953745201</t>
  </si>
  <si>
    <t>T2700</t>
  </si>
  <si>
    <t>41525015201</t>
  </si>
  <si>
    <t>T2712</t>
  </si>
  <si>
    <t>43240415201</t>
  </si>
  <si>
    <t>T2753</t>
  </si>
  <si>
    <t>43980015201</t>
  </si>
  <si>
    <t>T2760</t>
  </si>
  <si>
    <t>44125815201</t>
  </si>
  <si>
    <t>T2762</t>
  </si>
  <si>
    <t>44499015201</t>
  </si>
  <si>
    <t>T2770</t>
  </si>
  <si>
    <t>43948915201</t>
  </si>
  <si>
    <t>T9022</t>
  </si>
  <si>
    <t>44531935223</t>
  </si>
  <si>
    <t>E3Q53</t>
  </si>
  <si>
    <t>44009615201</t>
  </si>
  <si>
    <t>E3S42</t>
  </si>
  <si>
    <t>42187345201</t>
  </si>
  <si>
    <t>E3T35</t>
  </si>
  <si>
    <t>44291315201</t>
  </si>
  <si>
    <t>E3T58</t>
  </si>
  <si>
    <t>43815415201</t>
  </si>
  <si>
    <t>E3T96</t>
  </si>
  <si>
    <t>4453581G201</t>
  </si>
  <si>
    <t>T3646</t>
  </si>
  <si>
    <t>22049585201</t>
  </si>
  <si>
    <t>T3692</t>
  </si>
  <si>
    <t>43774615201</t>
  </si>
  <si>
    <t>T3699</t>
  </si>
  <si>
    <t>43228415201</t>
  </si>
  <si>
    <t>T3717</t>
  </si>
  <si>
    <t>43720215201</t>
  </si>
  <si>
    <t>T3723</t>
  </si>
  <si>
    <t>43972115201</t>
  </si>
  <si>
    <t>T3729</t>
  </si>
  <si>
    <t>43972715201</t>
  </si>
  <si>
    <t>T3738</t>
  </si>
  <si>
    <t>44173815201</t>
  </si>
  <si>
    <t>E4U24</t>
  </si>
  <si>
    <t>43984115201</t>
  </si>
  <si>
    <t>E4U54</t>
  </si>
  <si>
    <t>44330915201</t>
  </si>
  <si>
    <t>T4471</t>
  </si>
  <si>
    <t>43472215201</t>
  </si>
  <si>
    <t>T4488</t>
  </si>
  <si>
    <t>43630415201</t>
  </si>
  <si>
    <t>T4494</t>
  </si>
  <si>
    <t>43630715201</t>
  </si>
  <si>
    <t>T4497</t>
  </si>
  <si>
    <t>43783615201</t>
  </si>
  <si>
    <t>T4504</t>
  </si>
  <si>
    <t>43783815201</t>
  </si>
  <si>
    <t>T4505</t>
  </si>
  <si>
    <t>43668515201</t>
  </si>
  <si>
    <t>T4509</t>
  </si>
  <si>
    <t>43177055201</t>
  </si>
  <si>
    <t>T4511</t>
  </si>
  <si>
    <t>43469015201</t>
  </si>
  <si>
    <t>T4523</t>
  </si>
  <si>
    <t>43469515201</t>
  </si>
  <si>
    <t>T4530</t>
  </si>
  <si>
    <t>43592515201</t>
  </si>
  <si>
    <t>E50A9</t>
  </si>
  <si>
    <t>44326415201</t>
  </si>
  <si>
    <t>E5Z86</t>
  </si>
  <si>
    <t>43913615201</t>
  </si>
  <si>
    <t>E5Z88</t>
  </si>
  <si>
    <t>43793715201</t>
  </si>
  <si>
    <t>E5Z90</t>
  </si>
  <si>
    <t>44326915201</t>
  </si>
  <si>
    <t>T5538</t>
  </si>
  <si>
    <t>23949635201</t>
  </si>
  <si>
    <t>T5582</t>
  </si>
  <si>
    <t>23827585201</t>
  </si>
  <si>
    <t>T5628</t>
  </si>
  <si>
    <t>43734115201</t>
  </si>
  <si>
    <t>T5637</t>
  </si>
  <si>
    <t>43386015201</t>
  </si>
  <si>
    <t>T5669</t>
  </si>
  <si>
    <t>43923515201</t>
  </si>
  <si>
    <t>T5676</t>
  </si>
  <si>
    <t>43913915201</t>
  </si>
  <si>
    <t>T5678</t>
  </si>
  <si>
    <t>43913115201</t>
  </si>
  <si>
    <t>T5681</t>
  </si>
  <si>
    <t>43968215201</t>
  </si>
  <si>
    <t>E6K72</t>
  </si>
  <si>
    <t>43652215201</t>
  </si>
  <si>
    <t>E6K73</t>
  </si>
  <si>
    <t>43653715201</t>
  </si>
  <si>
    <t>E6K77</t>
  </si>
  <si>
    <t>42930035201</t>
  </si>
  <si>
    <t>E6L90</t>
  </si>
  <si>
    <t>43029139201</t>
  </si>
  <si>
    <t>E6M32</t>
  </si>
  <si>
    <t>44204015201</t>
  </si>
  <si>
    <t>E6M47</t>
  </si>
  <si>
    <t>44196115201</t>
  </si>
  <si>
    <t>T6465</t>
  </si>
  <si>
    <t>43345535201</t>
  </si>
  <si>
    <t>T6482</t>
  </si>
  <si>
    <t>44017815201</t>
  </si>
  <si>
    <t>T6493</t>
  </si>
  <si>
    <t>44331415201</t>
  </si>
  <si>
    <t>E7M96</t>
  </si>
  <si>
    <t>43762615201</t>
  </si>
  <si>
    <t>E7N02</t>
  </si>
  <si>
    <t>44383315201</t>
  </si>
  <si>
    <t>E7R17</t>
  </si>
  <si>
    <t>44368415201</t>
  </si>
  <si>
    <t>E7R25</t>
  </si>
  <si>
    <t>44335815201</t>
  </si>
  <si>
    <t>T7385</t>
  </si>
  <si>
    <t>25624325201</t>
  </si>
  <si>
    <t>E8N18</t>
  </si>
  <si>
    <t>41505115201</t>
  </si>
  <si>
    <t>E8Q12</t>
  </si>
  <si>
    <t>41140615201</t>
  </si>
  <si>
    <t>E8Q95</t>
  </si>
  <si>
    <t>43652015201</t>
  </si>
  <si>
    <t>E8R51</t>
  </si>
  <si>
    <t>44132215201</t>
  </si>
  <si>
    <t>E8R55</t>
  </si>
  <si>
    <t>42815445201</t>
  </si>
  <si>
    <t>E8S00</t>
  </si>
  <si>
    <t>44106715201</t>
  </si>
  <si>
    <t>E8S18</t>
  </si>
  <si>
    <t>44042315201</t>
  </si>
  <si>
    <t>E8S63</t>
  </si>
  <si>
    <t>44514015201</t>
  </si>
  <si>
    <t>E2Y85</t>
  </si>
  <si>
    <t>43865025201</t>
  </si>
  <si>
    <t>E2Z52</t>
  </si>
  <si>
    <t>43204815201</t>
  </si>
  <si>
    <t>T2759</t>
  </si>
  <si>
    <t>43617615201</t>
  </si>
  <si>
    <t>T2768</t>
  </si>
  <si>
    <t>43948815201</t>
  </si>
  <si>
    <t>T2786</t>
  </si>
  <si>
    <t>43732315201</t>
  </si>
  <si>
    <t>E3T25</t>
  </si>
  <si>
    <t>44154615201</t>
  </si>
  <si>
    <t>E3T27</t>
  </si>
  <si>
    <t>40571925201</t>
  </si>
  <si>
    <t>T3749</t>
  </si>
  <si>
    <t>44173215201</t>
  </si>
  <si>
    <t>T4528</t>
  </si>
  <si>
    <t>43696715201</t>
  </si>
  <si>
    <t>T4538</t>
  </si>
  <si>
    <t>44138115201</t>
  </si>
  <si>
    <t>T4543</t>
  </si>
  <si>
    <t>43915915201</t>
  </si>
  <si>
    <t>E52A1</t>
  </si>
  <si>
    <t>44208715201</t>
  </si>
  <si>
    <t>E53A9</t>
  </si>
  <si>
    <t>44101715201</t>
  </si>
  <si>
    <t>E57A9</t>
  </si>
  <si>
    <t>43988085201</t>
  </si>
  <si>
    <t>E5Z96</t>
  </si>
  <si>
    <t>44116615201</t>
  </si>
  <si>
    <t>T5701</t>
  </si>
  <si>
    <t>44136515201</t>
  </si>
  <si>
    <t>E6L94</t>
  </si>
  <si>
    <t>43653915201</t>
  </si>
  <si>
    <t>E6M37</t>
  </si>
  <si>
    <t>44060415201</t>
  </si>
  <si>
    <t>T6472</t>
  </si>
  <si>
    <t>44167015201</t>
  </si>
  <si>
    <t>T6475</t>
  </si>
  <si>
    <t>43635525201</t>
  </si>
  <si>
    <t>T6478</t>
  </si>
  <si>
    <t>44030415201</t>
  </si>
  <si>
    <t>T6498</t>
  </si>
  <si>
    <t>43080835201</t>
  </si>
  <si>
    <t>T6526</t>
  </si>
  <si>
    <t>44167215201</t>
  </si>
  <si>
    <t>E7M91</t>
  </si>
  <si>
    <t>44144125201</t>
  </si>
  <si>
    <t>E7M94</t>
  </si>
  <si>
    <t>43673415201</t>
  </si>
  <si>
    <t>E7N26</t>
  </si>
  <si>
    <t>43946015201</t>
  </si>
  <si>
    <t>E7N46</t>
  </si>
  <si>
    <t>43955415201</t>
  </si>
  <si>
    <t>E7N48</t>
  </si>
  <si>
    <t>44025215201</t>
  </si>
  <si>
    <t>T7447</t>
  </si>
  <si>
    <t>43764115201</t>
  </si>
  <si>
    <t>T7466</t>
  </si>
  <si>
    <t>43764615201</t>
  </si>
  <si>
    <t>E8S73</t>
  </si>
  <si>
    <t>44429215201</t>
  </si>
  <si>
    <t>T1764</t>
  </si>
  <si>
    <t>44013015201</t>
  </si>
  <si>
    <t>T1786</t>
  </si>
  <si>
    <t>41450665201</t>
  </si>
  <si>
    <t>T3744</t>
  </si>
  <si>
    <t>43972415201</t>
  </si>
  <si>
    <t>F471966508</t>
  </si>
  <si>
    <t>AMERICAN PIPELINE CONSTRUCTION</t>
  </si>
  <si>
    <t>N/A</t>
  </si>
  <si>
    <t>F981255690</t>
  </si>
  <si>
    <t>SACYR CONSTRUCCION SA</t>
  </si>
  <si>
    <t>B5:B5</t>
  </si>
  <si>
    <t>ACC - INCENTIVE/DISINCENTIVE:ACC - INCENTIVE/DISINCENTIVE</t>
  </si>
  <si>
    <t>F650446255</t>
  </si>
  <si>
    <t>QUINN CONSTRUCTION INC.</t>
  </si>
  <si>
    <t>F581401468</t>
  </si>
  <si>
    <t>PREFERRED MATERIALS INC.</t>
  </si>
  <si>
    <t>F591683951</t>
  </si>
  <si>
    <t>C.W. ROBERTS CONTRACTING INC.</t>
  </si>
  <si>
    <t>E1S54</t>
  </si>
  <si>
    <t>F261871966</t>
  </si>
  <si>
    <t>AJAX PAVING INDUSTRIES OF FLORIDA LLC</t>
  </si>
  <si>
    <t>E1T47</t>
  </si>
  <si>
    <t>F851245849</t>
  </si>
  <si>
    <t>AJAX MSB JOINT VENTURE LLC</t>
  </si>
  <si>
    <t>LBDB:Y</t>
  </si>
  <si>
    <t>LOW BID DESIGN BUILD:DESIGN/BUILD PROJECT</t>
  </si>
  <si>
    <t>E1T84</t>
  </si>
  <si>
    <t>F473319074</t>
  </si>
  <si>
    <t>ONYX SITE SERVICES LLC</t>
  </si>
  <si>
    <t>B0</t>
  </si>
  <si>
    <t>ACC - LUMP SUM</t>
  </si>
  <si>
    <t>F202246559</t>
  </si>
  <si>
    <t>WRIGHT CONSTRUCTION GROUP INC.</t>
  </si>
  <si>
    <t>F274431832</t>
  </si>
  <si>
    <t>BLACKTIP SERVICES INCORPORATED</t>
  </si>
  <si>
    <t>F591104806</t>
  </si>
  <si>
    <t>BERGERON LAND DEVELOPMENT INC</t>
  </si>
  <si>
    <t>F592934582</t>
  </si>
  <si>
    <t>HIGHWAY SAFETY DEVICES INC.</t>
  </si>
  <si>
    <t>E20C2</t>
  </si>
  <si>
    <t>F201424580</t>
  </si>
  <si>
    <t>GULF COAST CONTRACTING LLC</t>
  </si>
  <si>
    <t>F208743994</t>
  </si>
  <si>
    <t>EMERALD COAST STRIPING LLC.</t>
  </si>
  <si>
    <t>F208429863</t>
  </si>
  <si>
    <t>SICE INC</t>
  </si>
  <si>
    <t>B5</t>
  </si>
  <si>
    <t>ACC - INCENTIVE/DISINCENTIVE</t>
  </si>
  <si>
    <t>F561918615</t>
  </si>
  <si>
    <t>ASTRON GENERAL CONTRACTING COMPANY INC.</t>
  </si>
  <si>
    <t>F592073526</t>
  </si>
  <si>
    <t>ENGINEER CONTROL SYSTEMS CORPORATION</t>
  </si>
  <si>
    <t>F591858994</t>
  </si>
  <si>
    <t>TRAFFIC CONTROL DEVICES LLC</t>
  </si>
  <si>
    <t>F592871935</t>
  </si>
  <si>
    <t>ANDERSON COLUMBIA CO. INC.</t>
  </si>
  <si>
    <t>E2Z24</t>
  </si>
  <si>
    <t>F592554039</t>
  </si>
  <si>
    <t>AMERICAN LIGHTING AND SIGNALIZATION LLC</t>
  </si>
  <si>
    <t>E2Z39</t>
  </si>
  <si>
    <t>F461187423</t>
  </si>
  <si>
    <t>SOUTHERN ROAD &amp; BRIDGE LLC</t>
  </si>
  <si>
    <t>F030467673</t>
  </si>
  <si>
    <t>EXTREME SANDBLASTING &amp; PAINTING INC</t>
  </si>
  <si>
    <t>E2Z56</t>
  </si>
  <si>
    <t>F204553050</t>
  </si>
  <si>
    <t>HICKS SEAL COATING &amp; STRIPING LLC</t>
  </si>
  <si>
    <t>F593666875</t>
  </si>
  <si>
    <t>COXWELL J.B. CONTRACTING INC.</t>
  </si>
  <si>
    <t>F263552913</t>
  </si>
  <si>
    <t>SUPERIOR CONSTRUCTION COMPANY SOUTHEAST</t>
  </si>
  <si>
    <t>F571191566</t>
  </si>
  <si>
    <t>FLORIDA SAFETY CONTRACTORS INC</t>
  </si>
  <si>
    <t>F592397581</t>
  </si>
  <si>
    <t>DUVAL ASPHALT PRODUCTS INC.</t>
  </si>
  <si>
    <t>F593541899</t>
  </si>
  <si>
    <t>ACME BARRICADES LC</t>
  </si>
  <si>
    <t>F800219140</t>
  </si>
  <si>
    <t>WATSON CONSTRUCTION COMPANY LLC</t>
  </si>
  <si>
    <t>F593044703</t>
  </si>
  <si>
    <t>CHINCHOR ELECTRIC INC.</t>
  </si>
  <si>
    <t>T2774</t>
  </si>
  <si>
    <t>F592407001</t>
  </si>
  <si>
    <t>COMMERCIAL INDUSTRIAL CORP.</t>
  </si>
  <si>
    <t>T2776</t>
  </si>
  <si>
    <t>F261141819</t>
  </si>
  <si>
    <t>CDM CONTRACTING INC.</t>
  </si>
  <si>
    <t>T2780</t>
  </si>
  <si>
    <t>F590594298</t>
  </si>
  <si>
    <t>HUBBARD CONSTRUCTION COMPANY</t>
  </si>
  <si>
    <t>F631075391</t>
  </si>
  <si>
    <t>CONTACT NETWORK LLC</t>
  </si>
  <si>
    <t>B8:LBDB</t>
  </si>
  <si>
    <t>ACC - DESIGN/BUILD - MAJOR:LOW BID DESIGN BUILD</t>
  </si>
  <si>
    <t>F590670218</t>
  </si>
  <si>
    <t>H. G. HARDERS &amp; SON INC.</t>
  </si>
  <si>
    <t>E3S73</t>
  </si>
  <si>
    <t>4453811H201</t>
  </si>
  <si>
    <t>F200531542</t>
  </si>
  <si>
    <t>PAUL PATRICK JR</t>
  </si>
  <si>
    <t>F591576957</t>
  </si>
  <si>
    <t>PEAVY &amp; SON CONSTRUCTION CO. INC.</t>
  </si>
  <si>
    <t>B10</t>
  </si>
  <si>
    <t>ACC - BONUS/INCENT/DISINCENT</t>
  </si>
  <si>
    <t>F590879719</t>
  </si>
  <si>
    <t>INGRAM SIGNALIZATION INC.</t>
  </si>
  <si>
    <t>E3T66</t>
  </si>
  <si>
    <t>4450184H201</t>
  </si>
  <si>
    <t>T3640</t>
  </si>
  <si>
    <t>T3682</t>
  </si>
  <si>
    <t>F593598732</t>
  </si>
  <si>
    <t>ROADS INC. OF NWF</t>
  </si>
  <si>
    <t>F630702929</t>
  </si>
  <si>
    <t>F &amp; W CONSTRUCTION COMPANY INC.</t>
  </si>
  <si>
    <t>T3700</t>
  </si>
  <si>
    <t>F593534997</t>
  </si>
  <si>
    <t>BCL CIVIL CONTRACTORS INC.</t>
  </si>
  <si>
    <t>F591879185</t>
  </si>
  <si>
    <t>PANHANDLE GRADING &amp; PAVING INC.</t>
  </si>
  <si>
    <t>T3746</t>
  </si>
  <si>
    <t>T3770</t>
  </si>
  <si>
    <t>F591115297</t>
  </si>
  <si>
    <t>GENERAL ASPHALT COMPANY LLC</t>
  </si>
  <si>
    <t>F592098662</t>
  </si>
  <si>
    <t>RANGER CONSTRUCTION INDUSTRIES INC.</t>
  </si>
  <si>
    <t>F590767981</t>
  </si>
  <si>
    <t>RUSSELL ENGINEERING INC.</t>
  </si>
  <si>
    <t>F590753039</t>
  </si>
  <si>
    <t>WEEKLEY ASPHALT PAVING INC.</t>
  </si>
  <si>
    <t>F201928479</t>
  </si>
  <si>
    <t>J.W. CHEATHAM LLC</t>
  </si>
  <si>
    <t>F650012669</t>
  </si>
  <si>
    <t>CONDOTTE AMERICA LLC</t>
  </si>
  <si>
    <t>F455312119</t>
  </si>
  <si>
    <t>THE STOUT GROUP LLC</t>
  </si>
  <si>
    <t>F591454861</t>
  </si>
  <si>
    <t>ACOSTA TRACTORS INC.</t>
  </si>
  <si>
    <t>F264318212</t>
  </si>
  <si>
    <t>CARR CONSTRUCTION LLC</t>
  </si>
  <si>
    <t>F980461222</t>
  </si>
  <si>
    <t>OHLA USA INC</t>
  </si>
  <si>
    <t>T4553</t>
  </si>
  <si>
    <t>F823160551</t>
  </si>
  <si>
    <t>LEON AMERICA CONSTRUCTIONLLC</t>
  </si>
  <si>
    <t>F273238420</t>
  </si>
  <si>
    <t>OCEANIK.US INC.</t>
  </si>
  <si>
    <t>F851349245</t>
  </si>
  <si>
    <t>ACCE JV LLC</t>
  </si>
  <si>
    <t>E52A3</t>
  </si>
  <si>
    <t>F205269497</t>
  </si>
  <si>
    <t>PROSHOT CONCRETE INC.</t>
  </si>
  <si>
    <t>E54A9</t>
  </si>
  <si>
    <t>F208163134</t>
  </si>
  <si>
    <t>BRIDGE MASTERS CONSTRUCTION LLC</t>
  </si>
  <si>
    <t>F823681989</t>
  </si>
  <si>
    <t>UPRIGHT ELECTRICAL SERVICES LLC</t>
  </si>
  <si>
    <t>F593155035</t>
  </si>
  <si>
    <t>P &amp; S PAVING INC.</t>
  </si>
  <si>
    <t>F205822418</t>
  </si>
  <si>
    <t>DP DEVELOPMENT LLC</t>
  </si>
  <si>
    <t>F591641879</t>
  </si>
  <si>
    <t>SEACOAST INCORPORATED</t>
  </si>
  <si>
    <t>B1</t>
  </si>
  <si>
    <t>ACC - NO EXCUSE BONUS</t>
  </si>
  <si>
    <t>F208579873</t>
  </si>
  <si>
    <t>P&amp;P CONTRACTING INC.</t>
  </si>
  <si>
    <t>F591742990</t>
  </si>
  <si>
    <t>SOUTHLAND CONSTRUCTION INC.</t>
  </si>
  <si>
    <t>F591233559</t>
  </si>
  <si>
    <t>HALIFAX PAVING INC.</t>
  </si>
  <si>
    <t>F592903287</t>
  </si>
  <si>
    <t>LEWARE CONSTRUCTION COMPANY OF FLORIDA</t>
  </si>
  <si>
    <t>F461625297</t>
  </si>
  <si>
    <t>MIDDLESEX PAVING LLC</t>
  </si>
  <si>
    <t>F202045800</t>
  </si>
  <si>
    <t>MASCI GENERAL CONTRACTORS INC</t>
  </si>
  <si>
    <t>T5685</t>
  </si>
  <si>
    <t>F812774010</t>
  </si>
  <si>
    <t>LEAD ENGINEERING CONTRACTORS LLC</t>
  </si>
  <si>
    <t>F270887868</t>
  </si>
  <si>
    <t>ARCHER WESTERN CONSTRUCTION LLC</t>
  </si>
  <si>
    <t>B5:B8</t>
  </si>
  <si>
    <t>ACC - INCENTIVE/DISINCENTIVE:ACC - DESIGN/BUILD - MAJOR</t>
  </si>
  <si>
    <t>A3</t>
  </si>
  <si>
    <t>ICC - DESIGN/BUILD - MINOR</t>
  </si>
  <si>
    <t>F454034656</t>
  </si>
  <si>
    <t>MONOKO LLC</t>
  </si>
  <si>
    <t>F752993152</t>
  </si>
  <si>
    <t>AMERICAN EMPIRE BUILDERS INC.</t>
  </si>
  <si>
    <t>F592502221</t>
  </si>
  <si>
    <t>HORSEPOWER ELECTRIC INC.</t>
  </si>
  <si>
    <t>F591146125</t>
  </si>
  <si>
    <t>SIEG &amp; AMBACHTSHEER INC.</t>
  </si>
  <si>
    <t>F481277685</t>
  </si>
  <si>
    <t>JVA ENGINEERING CONTRACTOR INC</t>
  </si>
  <si>
    <t>F454767314</t>
  </si>
  <si>
    <t>ROADWAY CONSTRUCTION LLC</t>
  </si>
  <si>
    <t>B5:B5:B5</t>
  </si>
  <si>
    <t>ACC - INCENTIVE/DISINCENTIVE:ACC - INCENTIVE/DISINCENTIVE:ACC - INCENTIVE/DISINCENTIVE</t>
  </si>
  <si>
    <t>F208608887</t>
  </si>
  <si>
    <t>AUM CONSTRUCTION INC.</t>
  </si>
  <si>
    <t>F591616643</t>
  </si>
  <si>
    <t>NELSON DAVID CONSTRUCTION CO.</t>
  </si>
  <si>
    <t>F814025800</t>
  </si>
  <si>
    <t>ORLANDO R&amp;B LLC</t>
  </si>
  <si>
    <t>E7N59</t>
  </si>
  <si>
    <t>F464149175</t>
  </si>
  <si>
    <t>CONCEPT CONSTRUCTION AND DEMOLI</t>
  </si>
  <si>
    <t>F650026542</t>
  </si>
  <si>
    <t>D.A.B. CONSTRUCTORS INC</t>
  </si>
  <si>
    <t>F592629362</t>
  </si>
  <si>
    <t>DE MOYA GROUP INC. (THE)</t>
  </si>
  <si>
    <t>B5:B8:B8</t>
  </si>
  <si>
    <t>ACC - INCENTIVE/DISINCENTIVE:ACC - DESIGN/BUILD - MAJOR:ACC - DESIGN/BUILD - MAJOR</t>
  </si>
  <si>
    <t>F060421150</t>
  </si>
  <si>
    <t>LANE CONSTRUCTION CORPORATION (THE)</t>
  </si>
  <si>
    <t>A5</t>
  </si>
  <si>
    <t>ICC - BAM/BONUS</t>
  </si>
  <si>
    <t>F202087333</t>
  </si>
  <si>
    <t>RYAN INC. SOUTHERN</t>
  </si>
  <si>
    <t>F461727342</t>
  </si>
  <si>
    <t>TRAFFIC MANAGEMENT SOLUTIONS INC.</t>
  </si>
  <si>
    <t>F204804098</t>
  </si>
  <si>
    <t>HALLEY ENGINEERING CONTRACTORS INC.</t>
  </si>
  <si>
    <t>E8S68</t>
  </si>
  <si>
    <t>F593682914</t>
  </si>
  <si>
    <t>SEMINOLE EQUIPMENT INC.</t>
  </si>
  <si>
    <t>F650850057</t>
  </si>
  <si>
    <t>SIGNAL TECHNOLOGY AND INSTALLATION CORP.</t>
  </si>
  <si>
    <t>QTR3</t>
  </si>
  <si>
    <t>17/18</t>
  </si>
  <si>
    <t>QTR2</t>
  </si>
  <si>
    <t>21/22</t>
  </si>
  <si>
    <t>QTR4</t>
  </si>
  <si>
    <t>18/19</t>
  </si>
  <si>
    <t>QTR1</t>
  </si>
  <si>
    <t>19/20</t>
  </si>
  <si>
    <t>20/21</t>
  </si>
  <si>
    <t>44334015201</t>
  </si>
  <si>
    <t>44624415201</t>
  </si>
  <si>
    <t>43506615201</t>
  </si>
  <si>
    <t>16/17</t>
  </si>
  <si>
    <t>208</t>
  </si>
  <si>
    <t>15/16</t>
  </si>
  <si>
    <t>214</t>
  </si>
  <si>
    <t>209</t>
  </si>
  <si>
    <t>43578015201</t>
  </si>
  <si>
    <t>43399315201</t>
  </si>
  <si>
    <t>43732515201</t>
  </si>
  <si>
    <t>44105115201</t>
  </si>
  <si>
    <t>216</t>
  </si>
  <si>
    <t>44199735216</t>
  </si>
  <si>
    <t>43122445201</t>
  </si>
  <si>
    <t>43807915201</t>
  </si>
  <si>
    <t>43290925201</t>
  </si>
  <si>
    <t>314</t>
  </si>
  <si>
    <t>321</t>
  </si>
  <si>
    <t>43812915201</t>
  </si>
  <si>
    <t>313</t>
  </si>
  <si>
    <t>308</t>
  </si>
  <si>
    <t>43811115201</t>
  </si>
  <si>
    <t>44154315201</t>
  </si>
  <si>
    <t>44134715201</t>
  </si>
  <si>
    <t>306</t>
  </si>
  <si>
    <t>409</t>
  </si>
  <si>
    <t>408</t>
  </si>
  <si>
    <t>412</t>
  </si>
  <si>
    <t>43840215201</t>
  </si>
  <si>
    <t>509</t>
  </si>
  <si>
    <t>507</t>
  </si>
  <si>
    <t>515</t>
  </si>
  <si>
    <t>513</t>
  </si>
  <si>
    <t>44139615201</t>
  </si>
  <si>
    <t>514</t>
  </si>
  <si>
    <t>44539615201</t>
  </si>
  <si>
    <t>44541215201</t>
  </si>
  <si>
    <t>636</t>
  </si>
  <si>
    <t>613</t>
  </si>
  <si>
    <t>606</t>
  </si>
  <si>
    <t>714</t>
  </si>
  <si>
    <t>796</t>
  </si>
  <si>
    <t>799</t>
  </si>
  <si>
    <t>44701515201</t>
  </si>
  <si>
    <t>798</t>
  </si>
  <si>
    <t>13/14</t>
  </si>
  <si>
    <t>854</t>
  </si>
  <si>
    <t>44530715201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</si>
  <si>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</si>
  <si>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</si>
  <si>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</si>
  <si>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</si>
  <si>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</si>
  <si>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</si>
  <si>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</si>
  <si>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</si>
  <si>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</si>
  <si>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</si>
  <si>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</si>
  <si>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</si>
  <si>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</si>
  <si>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</si>
  <si>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</si>
  <si>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</si>
  <si>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</si>
  <si>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</si>
  <si>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2021/2022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</si>
</sst>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1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4" fillId="0" borderId="1" xfId="7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5" fillId="0" borderId="0" xfId="0" applyFont="1"/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view="pageLayout" zoomScaleNormal="100" workbookViewId="0">
      <selection activeCell="A3" sqref="A3:A5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8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37" t="s">
        <v>44</v>
      </c>
      <c r="B1" s="237" t="s">
        <v>105</v>
      </c>
      <c r="C1" s="237" t="s">
        <v>106</v>
      </c>
      <c r="D1" s="237" t="s">
        <v>107</v>
      </c>
      <c r="E1" s="237" t="s">
        <v>108</v>
      </c>
      <c r="F1" s="241" t="s">
        <v>109</v>
      </c>
      <c r="G1" s="241" t="s">
        <v>110</v>
      </c>
      <c r="H1" s="239" t="s">
        <v>111</v>
      </c>
      <c r="I1" s="243"/>
      <c r="J1" s="241" t="s">
        <v>142</v>
      </c>
      <c r="K1" s="239" t="s">
        <v>113</v>
      </c>
      <c r="L1" s="240"/>
      <c r="M1" s="239" t="s">
        <v>112</v>
      </c>
      <c r="N1" s="240"/>
      <c r="O1" s="241" t="s">
        <v>51</v>
      </c>
      <c r="P1" s="239" t="s">
        <v>71</v>
      </c>
      <c r="Q1" s="240"/>
      <c r="R1" s="239" t="s">
        <v>145</v>
      </c>
      <c r="S1" s="240"/>
      <c r="T1" s="239" t="s">
        <v>114</v>
      </c>
      <c r="U1" s="240"/>
      <c r="V1" s="239" t="s">
        <v>115</v>
      </c>
      <c r="W1" s="240"/>
      <c r="X1" s="239" t="s">
        <v>148</v>
      </c>
      <c r="Y1" s="240"/>
      <c r="Z1" s="241" t="s">
        <v>116</v>
      </c>
      <c r="AA1" s="241" t="s">
        <v>53</v>
      </c>
      <c r="AB1" s="241" t="s">
        <v>146</v>
      </c>
      <c r="AC1" s="241" t="s">
        <v>147</v>
      </c>
      <c r="AD1" s="241" t="s">
        <v>141</v>
      </c>
    </row>
    <row r="2" spans="1:31" s="30" customFormat="1" ht="56.25" customHeight="1">
      <c r="A2" s="238"/>
      <c r="B2" s="238"/>
      <c r="C2" s="238"/>
      <c r="D2" s="238"/>
      <c r="E2" s="238"/>
      <c r="F2" s="242"/>
      <c r="G2" s="242"/>
      <c r="H2" s="31" t="s">
        <v>117</v>
      </c>
      <c r="I2" s="31" t="s">
        <v>118</v>
      </c>
      <c r="J2" s="242"/>
      <c r="K2" s="31" t="s">
        <v>117</v>
      </c>
      <c r="L2" s="31" t="s">
        <v>119</v>
      </c>
      <c r="M2" s="31" t="s">
        <v>117</v>
      </c>
      <c r="N2" s="31" t="s">
        <v>119</v>
      </c>
      <c r="O2" s="242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42"/>
      <c r="AA2" s="242"/>
      <c r="AB2" s="242"/>
      <c r="AC2" s="242"/>
      <c r="AD2" s="242"/>
    </row>
    <row r="3" spans="1:31" s="30" customFormat="1" ht="31.5" customHeight="1" thickBot="1">
      <c r="A3" s="245">
        <v>1</v>
      </c>
      <c r="B3" s="45" t="s">
        <v>122</v>
      </c>
      <c r="C3" s="37">
        <f>'Detailed Data'!T11</f>
        <v>24409698</v>
      </c>
      <c r="D3" s="37">
        <f>'Detailed Data'!V11</f>
        <v>24034944</v>
      </c>
      <c r="E3" s="37">
        <f>'Detailed Data'!W11</f>
        <v>24483385</v>
      </c>
      <c r="F3" s="37">
        <f>'Detailed Data'!X11</f>
        <v>24291046</v>
      </c>
      <c r="G3" s="37">
        <f>'Detailed Data'!Z11</f>
        <v>0</v>
      </c>
      <c r="H3" s="37">
        <f>'Detailed Data'!AC11</f>
        <v>24193142</v>
      </c>
      <c r="I3" s="149">
        <f>IF(D3&gt;0,((H3-D3)/D3),0)</f>
        <v>6.5819999414186278E-3</v>
      </c>
      <c r="J3" s="35">
        <f>'Detailed Data'!AD11</f>
        <v>1</v>
      </c>
      <c r="K3" s="37">
        <f>'Detailed Data'!CL11</f>
        <v>148410</v>
      </c>
      <c r="L3" s="34">
        <f>IF(D3&gt;0,((K3)/D3),0)</f>
        <v>6.1747595500950617E-3</v>
      </c>
      <c r="M3" s="37">
        <f>'Detailed Data'!AG11</f>
        <v>73687</v>
      </c>
      <c r="N3" s="34">
        <f>IF(C3&gt;0,(M3/C3),0)</f>
        <v>3.0187591833377046E-3</v>
      </c>
      <c r="O3" s="38">
        <f>'Detailed Data'!J11</f>
        <v>1310</v>
      </c>
      <c r="P3" s="38">
        <f>'Detailed Data'!AH11</f>
        <v>370</v>
      </c>
      <c r="Q3" s="39">
        <f>IF(O3&gt;0,(+P3/O3),0)</f>
        <v>0.28244274809160308</v>
      </c>
      <c r="R3" s="38">
        <f>'Detailed Data'!AI11</f>
        <v>117</v>
      </c>
      <c r="S3" s="39">
        <f t="shared" ref="S3:S9" si="0">IF(O3&gt;0,(+R3/O3),0)</f>
        <v>8.9312977099236635E-2</v>
      </c>
      <c r="T3" s="38">
        <f>'Detailed Data'!CJ11</f>
        <v>71</v>
      </c>
      <c r="U3" s="39">
        <f>IF(O3&gt;0,(+T3/O3),0)</f>
        <v>5.4198473282442747E-2</v>
      </c>
      <c r="V3" s="38">
        <f>'Detailed Data'!CK11</f>
        <v>33</v>
      </c>
      <c r="W3" s="39">
        <f>IF(O3&gt;0,(+V3/O3),0)</f>
        <v>2.5190839694656488E-2</v>
      </c>
      <c r="X3" s="38">
        <f t="shared" ref="X3:X29" si="1">O3+T3+V3</f>
        <v>1414</v>
      </c>
      <c r="Y3" s="39">
        <f>IF(O3&gt;0,((X3-O3)/O3),0)</f>
        <v>7.9389312977099238E-2</v>
      </c>
      <c r="Z3" s="38">
        <f>'Detailed Data'!K11</f>
        <v>1901</v>
      </c>
      <c r="AA3" s="38">
        <f>'Detailed Data'!L11</f>
        <v>1865</v>
      </c>
      <c r="AB3" s="38">
        <f t="shared" ref="AB3:AB29" si="2">+AA3-P3-R3</f>
        <v>1378</v>
      </c>
      <c r="AC3" s="152">
        <f>IF(O3&gt;0,((AB3-O3)/O3),0)</f>
        <v>5.1908396946564885E-2</v>
      </c>
      <c r="AD3" s="35">
        <f>'Detailed Data'!M11</f>
        <v>1</v>
      </c>
    </row>
    <row r="4" spans="1:31" s="30" customFormat="1" ht="31.5" customHeight="1" thickTop="1" thickBot="1">
      <c r="A4" s="232"/>
      <c r="B4" s="164" t="s">
        <v>123</v>
      </c>
      <c r="C4" s="165">
        <f>'Detailed Data'!T21</f>
        <v>57050723</v>
      </c>
      <c r="D4" s="165">
        <f>'Detailed Data'!V21</f>
        <v>56597816</v>
      </c>
      <c r="E4" s="165">
        <f>'Detailed Data'!W21</f>
        <v>60502176</v>
      </c>
      <c r="F4" s="165">
        <f>'Detailed Data'!X21</f>
        <v>59809329</v>
      </c>
      <c r="G4" s="165">
        <f>'Detailed Data'!Z21</f>
        <v>0</v>
      </c>
      <c r="H4" s="165">
        <f>'Detailed Data'!AC21</f>
        <v>59623804</v>
      </c>
      <c r="I4" s="149">
        <f t="shared" ref="I4:I29" si="3">IF(D4&gt;0,((H4-D4)/D4),0)</f>
        <v>5.3464748533759675E-2</v>
      </c>
      <c r="J4" s="35">
        <f>'Detailed Data'!AD21</f>
        <v>1</v>
      </c>
      <c r="K4" s="163">
        <f>'Detailed Data'!CL21</f>
        <v>3397419</v>
      </c>
      <c r="L4" s="167">
        <f t="shared" ref="L4:L29" si="4">IF(D4&gt;0,((K4)/D4),0)</f>
        <v>6.0027386922491849E-2</v>
      </c>
      <c r="M4" s="163">
        <f>'Detailed Data'!AG21</f>
        <v>3451452</v>
      </c>
      <c r="N4" s="34">
        <f t="shared" ref="N4:N29" si="5">IF(C4&gt;0,(M4/C4),0)</f>
        <v>6.0497953724442721E-2</v>
      </c>
      <c r="O4" s="161">
        <f>'Detailed Data'!J21</f>
        <v>2026</v>
      </c>
      <c r="P4" s="161">
        <f>'Detailed Data'!AH21</f>
        <v>489</v>
      </c>
      <c r="Q4" s="169">
        <f t="shared" ref="Q4:Q29" si="6">IF(O4&gt;0,(+P4/O4),0)</f>
        <v>0.24136229022704836</v>
      </c>
      <c r="R4" s="161">
        <f>'Detailed Data'!AI21</f>
        <v>161</v>
      </c>
      <c r="S4" s="169">
        <f t="shared" si="0"/>
        <v>7.946692991115499E-2</v>
      </c>
      <c r="T4" s="161">
        <f>'Detailed Data'!CJ21</f>
        <v>51</v>
      </c>
      <c r="U4" s="171">
        <f t="shared" ref="U4:U29" si="7">IF(O4&gt;0,(+T4/O4),0)</f>
        <v>2.5172754195459033E-2</v>
      </c>
      <c r="V4" s="160">
        <f>'Detailed Data'!CK21</f>
        <v>147</v>
      </c>
      <c r="W4" s="171">
        <f t="shared" ref="W4:W29" si="8">IF(O4&gt;0,(+V4/O4),0)</f>
        <v>7.2556762092793686E-2</v>
      </c>
      <c r="X4" s="160">
        <f t="shared" si="1"/>
        <v>2224</v>
      </c>
      <c r="Y4" s="171">
        <f t="shared" ref="Y4:Y29" si="9">IF(O4&gt;0,((X4-O4)/O4),0)</f>
        <v>9.7729516288252716E-2</v>
      </c>
      <c r="Z4" s="160">
        <f>'Detailed Data'!K21</f>
        <v>2919</v>
      </c>
      <c r="AA4" s="160">
        <f>'Detailed Data'!L21</f>
        <v>2891</v>
      </c>
      <c r="AB4" s="160">
        <f t="shared" si="2"/>
        <v>2241</v>
      </c>
      <c r="AC4" s="172">
        <f t="shared" ref="AC4:AC29" si="10">IF(O4&gt;0,((AB4-O4)/O4),0)</f>
        <v>0.10612043435340572</v>
      </c>
      <c r="AD4" s="173">
        <f>'Detailed Data'!M21</f>
        <v>0.75</v>
      </c>
    </row>
    <row r="5" spans="1:31" s="30" customFormat="1" ht="31.5" customHeight="1" thickTop="1" thickBot="1">
      <c r="A5" s="233"/>
      <c r="B5" s="162" t="s">
        <v>124</v>
      </c>
      <c r="C5" s="163">
        <f t="shared" ref="C5:H5" si="11">SUM(C3,C4,)</f>
        <v>81460421</v>
      </c>
      <c r="D5" s="163">
        <f t="shared" si="11"/>
        <v>80632760</v>
      </c>
      <c r="E5" s="163">
        <f t="shared" si="11"/>
        <v>84985561</v>
      </c>
      <c r="F5" s="163">
        <f t="shared" si="11"/>
        <v>84100375</v>
      </c>
      <c r="G5" s="163">
        <f t="shared" si="11"/>
        <v>0</v>
      </c>
      <c r="H5" s="163">
        <f t="shared" si="11"/>
        <v>83816946</v>
      </c>
      <c r="I5" s="149">
        <f t="shared" si="3"/>
        <v>3.9489979011012401E-2</v>
      </c>
      <c r="J5" s="166">
        <f>'Detailed Data'!AD22</f>
        <v>1</v>
      </c>
      <c r="K5" s="163">
        <f>SUM(K3,K4,)</f>
        <v>3545829</v>
      </c>
      <c r="L5" s="168">
        <f t="shared" si="4"/>
        <v>4.3975041906044142E-2</v>
      </c>
      <c r="M5" s="163">
        <f>SUM(M3,M4,)</f>
        <v>3525139</v>
      </c>
      <c r="N5" s="167">
        <f t="shared" si="5"/>
        <v>4.3274254622376676E-2</v>
      </c>
      <c r="O5" s="161">
        <f>SUM(O3,O4,)</f>
        <v>3336</v>
      </c>
      <c r="P5" s="161">
        <f>SUM(P3,P4,)</f>
        <v>859</v>
      </c>
      <c r="Q5" s="169">
        <f t="shared" si="6"/>
        <v>0.25749400479616308</v>
      </c>
      <c r="R5" s="161">
        <f>SUM(R3,R4,)</f>
        <v>278</v>
      </c>
      <c r="S5" s="169">
        <f t="shared" si="0"/>
        <v>8.3333333333333329E-2</v>
      </c>
      <c r="T5" s="161">
        <f>SUM(T3,T4,)</f>
        <v>122</v>
      </c>
      <c r="U5" s="169">
        <f t="shared" si="7"/>
        <v>3.6570743405275781E-2</v>
      </c>
      <c r="V5" s="161">
        <f>SUM(V3,V4,)</f>
        <v>180</v>
      </c>
      <c r="W5" s="169">
        <f t="shared" si="8"/>
        <v>5.3956834532374098E-2</v>
      </c>
      <c r="X5" s="161">
        <f t="shared" si="1"/>
        <v>3638</v>
      </c>
      <c r="Y5" s="169">
        <f t="shared" si="9"/>
        <v>9.0527577937649886E-2</v>
      </c>
      <c r="Z5" s="161">
        <f>SUM(Z3,Z4,)</f>
        <v>4820</v>
      </c>
      <c r="AA5" s="161">
        <f>SUM(AA3,AA4,)</f>
        <v>4756</v>
      </c>
      <c r="AB5" s="161">
        <f t="shared" si="2"/>
        <v>3619</v>
      </c>
      <c r="AC5" s="170">
        <f t="shared" si="10"/>
        <v>8.4832134292565947E-2</v>
      </c>
      <c r="AD5" s="166">
        <f>'Detailed Data'!M22</f>
        <v>0.8666666666666667</v>
      </c>
      <c r="AE5" s="36"/>
    </row>
    <row r="6" spans="1:31" s="30" customFormat="1" ht="31.5" customHeight="1" thickTop="1" thickBot="1">
      <c r="A6" s="231">
        <v>2</v>
      </c>
      <c r="B6" s="174" t="s">
        <v>122</v>
      </c>
      <c r="C6" s="165">
        <f>'Detailed Data'!T40</f>
        <v>203481962</v>
      </c>
      <c r="D6" s="165">
        <f>'Detailed Data'!V40</f>
        <v>202535452</v>
      </c>
      <c r="E6" s="165">
        <f>'Detailed Data'!W40</f>
        <v>211816833</v>
      </c>
      <c r="F6" s="165">
        <f>'Detailed Data'!X40</f>
        <v>215035529</v>
      </c>
      <c r="G6" s="165">
        <f>'Detailed Data'!Z40</f>
        <v>0</v>
      </c>
      <c r="H6" s="165">
        <f>'Detailed Data'!AC40</f>
        <v>216620445</v>
      </c>
      <c r="I6" s="175">
        <f t="shared" si="3"/>
        <v>6.9543345922470898E-2</v>
      </c>
      <c r="J6" s="173">
        <f>'Detailed Data'!AD40</f>
        <v>0.9375</v>
      </c>
      <c r="K6" s="165">
        <f>'Detailed Data'!CL40</f>
        <v>8077155</v>
      </c>
      <c r="L6" s="168">
        <f t="shared" si="4"/>
        <v>3.9880203293989239E-2</v>
      </c>
      <c r="M6" s="165">
        <f>'Detailed Data'!AG40</f>
        <v>8334871</v>
      </c>
      <c r="N6" s="168">
        <f t="shared" si="5"/>
        <v>4.0961227806521741E-2</v>
      </c>
      <c r="O6" s="160">
        <f>'Detailed Data'!J40</f>
        <v>6074</v>
      </c>
      <c r="P6" s="160">
        <f>'Detailed Data'!AH40</f>
        <v>1125</v>
      </c>
      <c r="Q6" s="171">
        <f t="shared" si="6"/>
        <v>0.18521567336187025</v>
      </c>
      <c r="R6" s="160">
        <f>'Detailed Data'!AI40</f>
        <v>749</v>
      </c>
      <c r="S6" s="171">
        <f t="shared" si="0"/>
        <v>0.12331247942048074</v>
      </c>
      <c r="T6" s="160">
        <f>'Detailed Data'!CJ40</f>
        <v>4</v>
      </c>
      <c r="U6" s="171">
        <f t="shared" si="7"/>
        <v>6.5854461639776091E-4</v>
      </c>
      <c r="V6" s="160">
        <f>'Detailed Data'!CK40</f>
        <v>922</v>
      </c>
      <c r="W6" s="171">
        <f t="shared" si="8"/>
        <v>0.15179453407968391</v>
      </c>
      <c r="X6" s="160">
        <f t="shared" si="1"/>
        <v>7000</v>
      </c>
      <c r="Y6" s="171">
        <f t="shared" si="9"/>
        <v>0.15245307869608166</v>
      </c>
      <c r="Z6" s="160">
        <f>'Detailed Data'!K40</f>
        <v>8997</v>
      </c>
      <c r="AA6" s="160">
        <f>'Detailed Data'!L40</f>
        <v>8690</v>
      </c>
      <c r="AB6" s="160">
        <f t="shared" si="2"/>
        <v>6816</v>
      </c>
      <c r="AC6" s="172">
        <f t="shared" si="10"/>
        <v>0.12216002634178466</v>
      </c>
      <c r="AD6" s="173">
        <f>'Detailed Data'!M40</f>
        <v>0.75</v>
      </c>
      <c r="AE6" s="36"/>
    </row>
    <row r="7" spans="1:31" s="30" customFormat="1" ht="31.5" customHeight="1" thickTop="1" thickBot="1">
      <c r="A7" s="232"/>
      <c r="B7" s="164" t="s">
        <v>123</v>
      </c>
      <c r="C7" s="165">
        <f>'Detailed Data'!T55</f>
        <v>34228831</v>
      </c>
      <c r="D7" s="165">
        <f>'Detailed Data'!V55</f>
        <v>33561373</v>
      </c>
      <c r="E7" s="165">
        <f>'Detailed Data'!W55</f>
        <v>36906018</v>
      </c>
      <c r="F7" s="165">
        <f>'Detailed Data'!X55</f>
        <v>36870297</v>
      </c>
      <c r="G7" s="165">
        <f>'Detailed Data'!Z55</f>
        <v>1350000</v>
      </c>
      <c r="H7" s="165">
        <f>'Detailed Data'!AC55</f>
        <v>36860044</v>
      </c>
      <c r="I7" s="175">
        <f t="shared" si="3"/>
        <v>9.828772499861671E-2</v>
      </c>
      <c r="J7" s="173">
        <f>'Detailed Data'!AD55</f>
        <v>0.76923076923076927</v>
      </c>
      <c r="K7" s="165">
        <f>'Detailed Data'!CL55</f>
        <v>2898745</v>
      </c>
      <c r="L7" s="168">
        <f t="shared" si="4"/>
        <v>8.6371466387862028E-2</v>
      </c>
      <c r="M7" s="165">
        <f>'Detailed Data'!AG55</f>
        <v>2677189</v>
      </c>
      <c r="N7" s="168">
        <f t="shared" si="5"/>
        <v>7.821444442551953E-2</v>
      </c>
      <c r="O7" s="160">
        <f>'Detailed Data'!J55</f>
        <v>3307</v>
      </c>
      <c r="P7" s="160">
        <f>'Detailed Data'!AH55</f>
        <v>454</v>
      </c>
      <c r="Q7" s="171">
        <f t="shared" si="6"/>
        <v>0.13728454792863623</v>
      </c>
      <c r="R7" s="160">
        <f>'Detailed Data'!AI55</f>
        <v>433</v>
      </c>
      <c r="S7" s="171">
        <f t="shared" si="0"/>
        <v>0.13093438161475657</v>
      </c>
      <c r="T7" s="160">
        <f>'Detailed Data'!CJ55</f>
        <v>125</v>
      </c>
      <c r="U7" s="171">
        <f t="shared" si="7"/>
        <v>3.7798609011188387E-2</v>
      </c>
      <c r="V7" s="160">
        <f>'Detailed Data'!CK55</f>
        <v>281</v>
      </c>
      <c r="W7" s="171">
        <f t="shared" si="8"/>
        <v>8.4971273057151492E-2</v>
      </c>
      <c r="X7" s="160">
        <f t="shared" si="1"/>
        <v>3713</v>
      </c>
      <c r="Y7" s="171">
        <f t="shared" si="9"/>
        <v>0.12276988206833989</v>
      </c>
      <c r="Z7" s="160">
        <f>'Detailed Data'!K55</f>
        <v>4599</v>
      </c>
      <c r="AA7" s="160">
        <f>'Detailed Data'!L55</f>
        <v>4098</v>
      </c>
      <c r="AB7" s="160">
        <f t="shared" si="2"/>
        <v>3211</v>
      </c>
      <c r="AC7" s="172">
        <f t="shared" si="10"/>
        <v>-2.9029331720592681E-2</v>
      </c>
      <c r="AD7" s="173">
        <f>'Detailed Data'!M55</f>
        <v>0.76923076923076927</v>
      </c>
      <c r="AE7" s="36"/>
    </row>
    <row r="8" spans="1:31" s="30" customFormat="1" ht="31.5" customHeight="1" thickTop="1" thickBot="1">
      <c r="A8" s="233"/>
      <c r="B8" s="164" t="s">
        <v>124</v>
      </c>
      <c r="C8" s="165">
        <f t="shared" ref="C8:H8" si="12">SUM(C6,C7,)</f>
        <v>237710793</v>
      </c>
      <c r="D8" s="165">
        <f t="shared" si="12"/>
        <v>236096825</v>
      </c>
      <c r="E8" s="165">
        <f t="shared" si="12"/>
        <v>248722851</v>
      </c>
      <c r="F8" s="165">
        <f t="shared" si="12"/>
        <v>251905826</v>
      </c>
      <c r="G8" s="165">
        <f t="shared" si="12"/>
        <v>1350000</v>
      </c>
      <c r="H8" s="165">
        <f t="shared" si="12"/>
        <v>253480489</v>
      </c>
      <c r="I8" s="175">
        <f t="shared" si="3"/>
        <v>7.3629384893253005E-2</v>
      </c>
      <c r="J8" s="173">
        <f>'Detailed Data'!AD56</f>
        <v>0.86206896551724133</v>
      </c>
      <c r="K8" s="165">
        <f>SUM(K6,K7,)</f>
        <v>10975900</v>
      </c>
      <c r="L8" s="168">
        <f t="shared" si="4"/>
        <v>4.6488977562489459E-2</v>
      </c>
      <c r="M8" s="165">
        <f>SUM(M6,M7,)</f>
        <v>11012060</v>
      </c>
      <c r="N8" s="168">
        <f t="shared" si="5"/>
        <v>4.6325452290254233E-2</v>
      </c>
      <c r="O8" s="160">
        <f>SUM(O6,O7,)</f>
        <v>9381</v>
      </c>
      <c r="P8" s="160">
        <f>SUM(P6,P7,)</f>
        <v>1579</v>
      </c>
      <c r="Q8" s="171">
        <f t="shared" si="6"/>
        <v>0.16831894254343888</v>
      </c>
      <c r="R8" s="160">
        <f>SUM(R6,R7,)</f>
        <v>1182</v>
      </c>
      <c r="S8" s="171">
        <f t="shared" si="0"/>
        <v>0.12599936040933801</v>
      </c>
      <c r="T8" s="160">
        <f>SUM(T6,T7,)</f>
        <v>129</v>
      </c>
      <c r="U8" s="171">
        <f t="shared" si="7"/>
        <v>1.3751199232491206E-2</v>
      </c>
      <c r="V8" s="160">
        <f>SUM(V6,V7,)</f>
        <v>1203</v>
      </c>
      <c r="W8" s="171">
        <f t="shared" si="8"/>
        <v>0.1282379277262552</v>
      </c>
      <c r="X8" s="160">
        <f t="shared" si="1"/>
        <v>10713</v>
      </c>
      <c r="Y8" s="171">
        <f t="shared" si="9"/>
        <v>0.14198912695874641</v>
      </c>
      <c r="Z8" s="160">
        <f>SUM(Z6,Z7,)</f>
        <v>13596</v>
      </c>
      <c r="AA8" s="160">
        <f>SUM(AA6,AA7,)</f>
        <v>12788</v>
      </c>
      <c r="AB8" s="160">
        <f t="shared" si="2"/>
        <v>10027</v>
      </c>
      <c r="AC8" s="172">
        <f t="shared" si="10"/>
        <v>6.8862594606118752E-2</v>
      </c>
      <c r="AD8" s="173">
        <f>'Detailed Data'!M56</f>
        <v>0.75862068965517238</v>
      </c>
      <c r="AE8" s="36"/>
    </row>
    <row r="9" spans="1:31" s="30" customFormat="1" ht="31.5" customHeight="1" thickTop="1" thickBot="1">
      <c r="A9" s="231">
        <v>3</v>
      </c>
      <c r="B9" s="174" t="s">
        <v>122</v>
      </c>
      <c r="C9" s="165">
        <f>'Detailed Data'!T72</f>
        <v>54263171</v>
      </c>
      <c r="D9" s="165">
        <f>'Detailed Data'!V72</f>
        <v>53582365</v>
      </c>
      <c r="E9" s="165">
        <f>'Detailed Data'!W72</f>
        <v>55202401</v>
      </c>
      <c r="F9" s="165">
        <f>'Detailed Data'!X72</f>
        <v>55026461</v>
      </c>
      <c r="G9" s="165">
        <f>'Detailed Data'!Z72</f>
        <v>0</v>
      </c>
      <c r="H9" s="165">
        <f>'Detailed Data'!AC72</f>
        <v>54701784</v>
      </c>
      <c r="I9" s="175">
        <f t="shared" si="3"/>
        <v>2.0891556391734484E-2</v>
      </c>
      <c r="J9" s="173">
        <f>'Detailed Data'!AD72</f>
        <v>1</v>
      </c>
      <c r="K9" s="165">
        <f>'Detailed Data'!CL72</f>
        <v>955478</v>
      </c>
      <c r="L9" s="168">
        <f t="shared" si="4"/>
        <v>1.7831949000384734E-2</v>
      </c>
      <c r="M9" s="165">
        <f>'Detailed Data'!AG72</f>
        <v>939230</v>
      </c>
      <c r="N9" s="168">
        <f t="shared" si="5"/>
        <v>1.7308793103889931E-2</v>
      </c>
      <c r="O9" s="160">
        <f>'Detailed Data'!J72</f>
        <v>3045</v>
      </c>
      <c r="P9" s="160">
        <f>'Detailed Data'!AH72</f>
        <v>1163</v>
      </c>
      <c r="Q9" s="171">
        <f t="shared" si="6"/>
        <v>0.38193760262725779</v>
      </c>
      <c r="R9" s="160">
        <f>'Detailed Data'!AI72</f>
        <v>429</v>
      </c>
      <c r="S9" s="171">
        <f t="shared" si="0"/>
        <v>0.14088669950738916</v>
      </c>
      <c r="T9" s="160">
        <f>'Detailed Data'!CJ72</f>
        <v>54</v>
      </c>
      <c r="U9" s="171">
        <f t="shared" si="7"/>
        <v>1.7733990147783252E-2</v>
      </c>
      <c r="V9" s="160">
        <f>'Detailed Data'!CK72</f>
        <v>52</v>
      </c>
      <c r="W9" s="171">
        <f t="shared" si="8"/>
        <v>1.7077175697865352E-2</v>
      </c>
      <c r="X9" s="160">
        <f t="shared" si="1"/>
        <v>3151</v>
      </c>
      <c r="Y9" s="171">
        <f t="shared" si="9"/>
        <v>3.4811165845648605E-2</v>
      </c>
      <c r="Z9" s="160">
        <f>'Detailed Data'!K72</f>
        <v>4743</v>
      </c>
      <c r="AA9" s="160">
        <f>'Detailed Data'!L72</f>
        <v>4654</v>
      </c>
      <c r="AB9" s="160">
        <f t="shared" si="2"/>
        <v>3062</v>
      </c>
      <c r="AC9" s="172">
        <f t="shared" si="10"/>
        <v>5.5829228243021349E-3</v>
      </c>
      <c r="AD9" s="173">
        <f>'Detailed Data'!M72</f>
        <v>1</v>
      </c>
      <c r="AE9" s="36"/>
    </row>
    <row r="10" spans="1:31" s="30" customFormat="1" ht="31.5" customHeight="1" thickTop="1" thickBot="1">
      <c r="A10" s="232"/>
      <c r="B10" s="164" t="s">
        <v>123</v>
      </c>
      <c r="C10" s="165">
        <f>'Detailed Data'!T83</f>
        <v>13177302</v>
      </c>
      <c r="D10" s="165">
        <f>'Detailed Data'!V83</f>
        <v>12905124</v>
      </c>
      <c r="E10" s="165">
        <f>'Detailed Data'!W83</f>
        <v>13916813</v>
      </c>
      <c r="F10" s="165">
        <f>'Detailed Data'!X83</f>
        <v>13719860</v>
      </c>
      <c r="G10" s="165">
        <f>'Detailed Data'!Z83</f>
        <v>25000</v>
      </c>
      <c r="H10" s="165">
        <f>'Detailed Data'!AC83</f>
        <v>11507508</v>
      </c>
      <c r="I10" s="175">
        <f t="shared" si="3"/>
        <v>-0.10829930808878706</v>
      </c>
      <c r="J10" s="173">
        <f>'Detailed Data'!AD83</f>
        <v>1</v>
      </c>
      <c r="K10" s="165">
        <f>'Detailed Data'!CL83</f>
        <v>698640</v>
      </c>
      <c r="L10" s="168">
        <f t="shared" si="4"/>
        <v>5.4136635959484002E-2</v>
      </c>
      <c r="M10" s="165">
        <f>'Detailed Data'!AG83</f>
        <v>739512</v>
      </c>
      <c r="N10" s="168">
        <f t="shared" si="5"/>
        <v>5.612013749096742E-2</v>
      </c>
      <c r="O10" s="160">
        <f>'Detailed Data'!J83</f>
        <v>1340</v>
      </c>
      <c r="P10" s="160">
        <f>'Detailed Data'!AH83</f>
        <v>590</v>
      </c>
      <c r="Q10" s="171">
        <f t="shared" si="6"/>
        <v>0.44029850746268656</v>
      </c>
      <c r="R10" s="160">
        <f>'Detailed Data'!AI83</f>
        <v>215</v>
      </c>
      <c r="S10" s="171">
        <f t="shared" ref="S10:S29" si="13">IF(O10&gt;0,(+R10/O10),0)</f>
        <v>0.16044776119402984</v>
      </c>
      <c r="T10" s="160">
        <f>'Detailed Data'!CJ83</f>
        <v>379</v>
      </c>
      <c r="U10" s="171">
        <f t="shared" si="7"/>
        <v>0.28283582089552239</v>
      </c>
      <c r="V10" s="160">
        <f>'Detailed Data'!CK83</f>
        <v>150</v>
      </c>
      <c r="W10" s="171">
        <f t="shared" si="8"/>
        <v>0.11194029850746269</v>
      </c>
      <c r="X10" s="160">
        <f t="shared" si="1"/>
        <v>1869</v>
      </c>
      <c r="Y10" s="171">
        <f t="shared" si="9"/>
        <v>0.39477611940298507</v>
      </c>
      <c r="Z10" s="160">
        <f>'Detailed Data'!K83</f>
        <v>2686</v>
      </c>
      <c r="AA10" s="160">
        <f>'Detailed Data'!L83</f>
        <v>2673</v>
      </c>
      <c r="AB10" s="160">
        <f t="shared" si="2"/>
        <v>1868</v>
      </c>
      <c r="AC10" s="172">
        <f t="shared" si="10"/>
        <v>0.39402985074626867</v>
      </c>
      <c r="AD10" s="173">
        <f>'Detailed Data'!M83</f>
        <v>0.55555555555555558</v>
      </c>
      <c r="AE10" s="36"/>
    </row>
    <row r="11" spans="1:31" s="30" customFormat="1" ht="31.5" customHeight="1" thickTop="1" thickBot="1">
      <c r="A11" s="233"/>
      <c r="B11" s="164" t="s">
        <v>124</v>
      </c>
      <c r="C11" s="165">
        <f t="shared" ref="C11:H11" si="14">SUM(C9,C10,)</f>
        <v>67440473</v>
      </c>
      <c r="D11" s="165">
        <f t="shared" si="14"/>
        <v>66487489</v>
      </c>
      <c r="E11" s="165">
        <f t="shared" si="14"/>
        <v>69119214</v>
      </c>
      <c r="F11" s="165">
        <f t="shared" si="14"/>
        <v>68746321</v>
      </c>
      <c r="G11" s="165">
        <f t="shared" si="14"/>
        <v>25000</v>
      </c>
      <c r="H11" s="165">
        <f t="shared" si="14"/>
        <v>66209292</v>
      </c>
      <c r="I11" s="175">
        <f t="shared" si="3"/>
        <v>-4.1842007298546046E-3</v>
      </c>
      <c r="J11" s="173">
        <f>'Detailed Data'!AD84</f>
        <v>1</v>
      </c>
      <c r="K11" s="165">
        <f>SUM(K9,K10,)</f>
        <v>1654118</v>
      </c>
      <c r="L11" s="168">
        <f t="shared" si="4"/>
        <v>2.4878635437713702E-2</v>
      </c>
      <c r="M11" s="165">
        <f>SUM(M9,M10,)</f>
        <v>1678742</v>
      </c>
      <c r="N11" s="168">
        <f t="shared" si="5"/>
        <v>2.4892203825438768E-2</v>
      </c>
      <c r="O11" s="160">
        <f>SUM(O9,O10,)</f>
        <v>4385</v>
      </c>
      <c r="P11" s="160">
        <f>SUM(P9,P10,)</f>
        <v>1753</v>
      </c>
      <c r="Q11" s="171">
        <f t="shared" si="6"/>
        <v>0.39977194982896236</v>
      </c>
      <c r="R11" s="160">
        <f>SUM(R9,R10,)</f>
        <v>644</v>
      </c>
      <c r="S11" s="171">
        <f t="shared" si="13"/>
        <v>0.14686431014823262</v>
      </c>
      <c r="T11" s="160">
        <f>SUM(T9,T10,)</f>
        <v>433</v>
      </c>
      <c r="U11" s="171">
        <f t="shared" si="7"/>
        <v>9.874572405929305E-2</v>
      </c>
      <c r="V11" s="160">
        <f>SUM(V9,V10,)</f>
        <v>202</v>
      </c>
      <c r="W11" s="171">
        <f t="shared" si="8"/>
        <v>4.6066134549600915E-2</v>
      </c>
      <c r="X11" s="160">
        <f t="shared" si="1"/>
        <v>5020</v>
      </c>
      <c r="Y11" s="171">
        <f t="shared" si="9"/>
        <v>0.14481185860889395</v>
      </c>
      <c r="Z11" s="160">
        <f>SUM(Z9,Z10,)</f>
        <v>7429</v>
      </c>
      <c r="AA11" s="160">
        <f>SUM(AA9,AA10,)</f>
        <v>7327</v>
      </c>
      <c r="AB11" s="160">
        <f t="shared" si="2"/>
        <v>4930</v>
      </c>
      <c r="AC11" s="172">
        <f t="shared" si="10"/>
        <v>0.12428734321550741</v>
      </c>
      <c r="AD11" s="173">
        <f>'Detailed Data'!M84</f>
        <v>0.82608695652173914</v>
      </c>
      <c r="AE11" s="36"/>
    </row>
    <row r="12" spans="1:31" s="30" customFormat="1" ht="31.5" customHeight="1" thickTop="1" thickBot="1">
      <c r="A12" s="231">
        <v>4</v>
      </c>
      <c r="B12" s="174" t="s">
        <v>122</v>
      </c>
      <c r="C12" s="165">
        <f>'Detailed Data'!T100</f>
        <v>55332327</v>
      </c>
      <c r="D12" s="165">
        <f>'Detailed Data'!V100</f>
        <v>54625508</v>
      </c>
      <c r="E12" s="165">
        <f>'Detailed Data'!W100</f>
        <v>58624253</v>
      </c>
      <c r="F12" s="165">
        <f>'Detailed Data'!X100</f>
        <v>57490073</v>
      </c>
      <c r="G12" s="165">
        <f>'Detailed Data'!Z100</f>
        <v>0</v>
      </c>
      <c r="H12" s="165">
        <f>'Detailed Data'!AC100</f>
        <v>56927558</v>
      </c>
      <c r="I12" s="175">
        <f t="shared" si="3"/>
        <v>4.2142399847338717E-2</v>
      </c>
      <c r="J12" s="173">
        <f>'Detailed Data'!AD100</f>
        <v>0.9285714285714286</v>
      </c>
      <c r="K12" s="165">
        <f>'Detailed Data'!CL100</f>
        <v>3541273</v>
      </c>
      <c r="L12" s="168">
        <f t="shared" si="4"/>
        <v>6.4828193451308497E-2</v>
      </c>
      <c r="M12" s="165">
        <f>'Detailed Data'!AG100</f>
        <v>3291925</v>
      </c>
      <c r="N12" s="168">
        <f t="shared" si="5"/>
        <v>5.9493702478842073E-2</v>
      </c>
      <c r="O12" s="160">
        <f>'Detailed Data'!J100</f>
        <v>4710</v>
      </c>
      <c r="P12" s="160">
        <f>'Detailed Data'!AH100</f>
        <v>954</v>
      </c>
      <c r="Q12" s="171">
        <f t="shared" si="6"/>
        <v>0.20254777070063695</v>
      </c>
      <c r="R12" s="160">
        <f>'Detailed Data'!AI100</f>
        <v>378</v>
      </c>
      <c r="S12" s="171">
        <f t="shared" si="13"/>
        <v>8.025477707006369E-2</v>
      </c>
      <c r="T12" s="160">
        <f>'Detailed Data'!CJ100</f>
        <v>24</v>
      </c>
      <c r="U12" s="171">
        <f t="shared" si="7"/>
        <v>5.0955414012738851E-3</v>
      </c>
      <c r="V12" s="160">
        <f>'Detailed Data'!CK100</f>
        <v>245</v>
      </c>
      <c r="W12" s="171">
        <f t="shared" si="8"/>
        <v>5.2016985138004249E-2</v>
      </c>
      <c r="X12" s="160">
        <f t="shared" si="1"/>
        <v>4979</v>
      </c>
      <c r="Y12" s="171">
        <f t="shared" si="9"/>
        <v>5.7112526539278133E-2</v>
      </c>
      <c r="Z12" s="160">
        <f>'Detailed Data'!K100</f>
        <v>6426</v>
      </c>
      <c r="AA12" s="160">
        <f>'Detailed Data'!L100</f>
        <v>6128</v>
      </c>
      <c r="AB12" s="160">
        <f t="shared" si="2"/>
        <v>4796</v>
      </c>
      <c r="AC12" s="172">
        <f t="shared" si="10"/>
        <v>1.8259023354564755E-2</v>
      </c>
      <c r="AD12" s="173">
        <f>'Detailed Data'!M100</f>
        <v>0.9285714285714286</v>
      </c>
      <c r="AE12" s="36"/>
    </row>
    <row r="13" spans="1:31" s="30" customFormat="1" ht="31.5" customHeight="1" thickTop="1" thickBot="1">
      <c r="A13" s="232"/>
      <c r="B13" s="164" t="s">
        <v>123</v>
      </c>
      <c r="C13" s="165">
        <f>'Detailed Data'!T104</f>
        <v>2392134</v>
      </c>
      <c r="D13" s="165">
        <f>'Detailed Data'!V104</f>
        <v>2292134</v>
      </c>
      <c r="E13" s="165">
        <f>'Detailed Data'!W104</f>
        <v>2407221</v>
      </c>
      <c r="F13" s="165">
        <f>'Detailed Data'!X104</f>
        <v>2172532</v>
      </c>
      <c r="G13" s="165">
        <f>'Detailed Data'!Z104</f>
        <v>100000</v>
      </c>
      <c r="H13" s="165">
        <f>'Detailed Data'!AC104</f>
        <v>2177173</v>
      </c>
      <c r="I13" s="175">
        <f t="shared" si="3"/>
        <v>-5.0154572114893804E-2</v>
      </c>
      <c r="J13" s="173">
        <f>'Detailed Data'!AD104</f>
        <v>1</v>
      </c>
      <c r="K13" s="165">
        <f>'Detailed Data'!CL104</f>
        <v>49311</v>
      </c>
      <c r="L13" s="168">
        <f t="shared" si="4"/>
        <v>2.1513140156727312E-2</v>
      </c>
      <c r="M13" s="165">
        <f>'Detailed Data'!AG104</f>
        <v>15087</v>
      </c>
      <c r="N13" s="168">
        <f t="shared" si="5"/>
        <v>6.3069209333590842E-3</v>
      </c>
      <c r="O13" s="160">
        <f>'Detailed Data'!J104</f>
        <v>373</v>
      </c>
      <c r="P13" s="160">
        <f>'Detailed Data'!AH104</f>
        <v>37</v>
      </c>
      <c r="Q13" s="171">
        <f t="shared" si="6"/>
        <v>9.9195710455764072E-2</v>
      </c>
      <c r="R13" s="160">
        <f>'Detailed Data'!AI104</f>
        <v>27</v>
      </c>
      <c r="S13" s="171">
        <f t="shared" si="13"/>
        <v>7.2386058981233251E-2</v>
      </c>
      <c r="T13" s="160">
        <f>'Detailed Data'!CJ104</f>
        <v>0</v>
      </c>
      <c r="U13" s="171">
        <f t="shared" si="7"/>
        <v>0</v>
      </c>
      <c r="V13" s="160">
        <f>'Detailed Data'!CK104</f>
        <v>14</v>
      </c>
      <c r="W13" s="171">
        <f t="shared" si="8"/>
        <v>3.7533512064343161E-2</v>
      </c>
      <c r="X13" s="160">
        <f t="shared" si="1"/>
        <v>387</v>
      </c>
      <c r="Y13" s="171">
        <f t="shared" si="9"/>
        <v>3.7533512064343161E-2</v>
      </c>
      <c r="Z13" s="160">
        <f>'Detailed Data'!K104</f>
        <v>451</v>
      </c>
      <c r="AA13" s="160">
        <f>'Detailed Data'!L104</f>
        <v>451</v>
      </c>
      <c r="AB13" s="160">
        <f t="shared" si="2"/>
        <v>387</v>
      </c>
      <c r="AC13" s="172">
        <f t="shared" si="10"/>
        <v>3.7533512064343161E-2</v>
      </c>
      <c r="AD13" s="173">
        <f>'Detailed Data'!M104</f>
        <v>1</v>
      </c>
      <c r="AE13" s="36"/>
    </row>
    <row r="14" spans="1:31" s="30" customFormat="1" ht="31.5" customHeight="1" thickTop="1" thickBot="1">
      <c r="A14" s="233"/>
      <c r="B14" s="164" t="s">
        <v>124</v>
      </c>
      <c r="C14" s="165">
        <f t="shared" ref="C14:H14" si="15">SUM(C12,C13,)</f>
        <v>57724461</v>
      </c>
      <c r="D14" s="165">
        <f t="shared" si="15"/>
        <v>56917642</v>
      </c>
      <c r="E14" s="165">
        <f t="shared" si="15"/>
        <v>61031474</v>
      </c>
      <c r="F14" s="165">
        <f t="shared" si="15"/>
        <v>59662605</v>
      </c>
      <c r="G14" s="165">
        <f t="shared" si="15"/>
        <v>100000</v>
      </c>
      <c r="H14" s="165">
        <f t="shared" si="15"/>
        <v>59104731</v>
      </c>
      <c r="I14" s="175">
        <f t="shared" si="3"/>
        <v>3.8425502588459302E-2</v>
      </c>
      <c r="J14" s="173">
        <f>'Detailed Data'!AD105</f>
        <v>0.9375</v>
      </c>
      <c r="K14" s="165">
        <f>SUM(K12,K13,)</f>
        <v>3590584</v>
      </c>
      <c r="L14" s="168">
        <f t="shared" si="4"/>
        <v>6.3083850170743194E-2</v>
      </c>
      <c r="M14" s="165">
        <f>SUM(M12,M13,)</f>
        <v>3307012</v>
      </c>
      <c r="N14" s="168">
        <f t="shared" si="5"/>
        <v>5.7289612457360146E-2</v>
      </c>
      <c r="O14" s="160">
        <f>SUM(O12,O13,)</f>
        <v>5083</v>
      </c>
      <c r="P14" s="160">
        <f>SUM(P12,P13,)</f>
        <v>991</v>
      </c>
      <c r="Q14" s="171">
        <f t="shared" si="6"/>
        <v>0.1949636041707653</v>
      </c>
      <c r="R14" s="160">
        <f>SUM(R12,R13,)</f>
        <v>405</v>
      </c>
      <c r="S14" s="171">
        <f t="shared" si="13"/>
        <v>7.9677355892189647E-2</v>
      </c>
      <c r="T14" s="160">
        <f>SUM(T12,T13,)</f>
        <v>24</v>
      </c>
      <c r="U14" s="171">
        <f t="shared" si="7"/>
        <v>4.721621089907535E-3</v>
      </c>
      <c r="V14" s="160">
        <f>SUM(V12,V13,)</f>
        <v>259</v>
      </c>
      <c r="W14" s="171">
        <f t="shared" si="8"/>
        <v>5.0954160928585478E-2</v>
      </c>
      <c r="X14" s="160">
        <f t="shared" si="1"/>
        <v>5366</v>
      </c>
      <c r="Y14" s="171">
        <f t="shared" si="9"/>
        <v>5.5675782018493013E-2</v>
      </c>
      <c r="Z14" s="160">
        <f>SUM(Z12,Z13,)</f>
        <v>6877</v>
      </c>
      <c r="AA14" s="160">
        <f>SUM(AA12,AA13,)</f>
        <v>6579</v>
      </c>
      <c r="AB14" s="160">
        <f t="shared" si="2"/>
        <v>5183</v>
      </c>
      <c r="AC14" s="172">
        <f t="shared" si="10"/>
        <v>1.9673421207948062E-2</v>
      </c>
      <c r="AD14" s="173">
        <f>'Detailed Data'!M105</f>
        <v>0.9375</v>
      </c>
      <c r="AE14" s="36"/>
    </row>
    <row r="15" spans="1:31" s="30" customFormat="1" ht="31.5" customHeight="1" thickTop="1" thickBot="1">
      <c r="A15" s="231">
        <v>5</v>
      </c>
      <c r="B15" s="174" t="s">
        <v>122</v>
      </c>
      <c r="C15" s="165">
        <f>'Detailed Data'!T117</f>
        <v>87443443</v>
      </c>
      <c r="D15" s="165">
        <f>'Detailed Data'!V117</f>
        <v>86520610</v>
      </c>
      <c r="E15" s="165">
        <f>'Detailed Data'!W117</f>
        <v>91264224</v>
      </c>
      <c r="F15" s="165">
        <f>'Detailed Data'!X117</f>
        <v>92440314</v>
      </c>
      <c r="G15" s="165">
        <f>'Detailed Data'!Z117</f>
        <v>0</v>
      </c>
      <c r="H15" s="165">
        <f>'Detailed Data'!AC117</f>
        <v>92633485</v>
      </c>
      <c r="I15" s="175">
        <f t="shared" si="3"/>
        <v>7.0652241124975881E-2</v>
      </c>
      <c r="J15" s="173">
        <f>'Detailed Data'!AD117</f>
        <v>0.9</v>
      </c>
      <c r="K15" s="165">
        <f>'Detailed Data'!CL117</f>
        <v>4205221</v>
      </c>
      <c r="L15" s="168">
        <f t="shared" si="4"/>
        <v>4.8603691074300098E-2</v>
      </c>
      <c r="M15" s="165">
        <f>'Detailed Data'!AG117</f>
        <v>3820781</v>
      </c>
      <c r="N15" s="168">
        <f t="shared" si="5"/>
        <v>4.3694311076017442E-2</v>
      </c>
      <c r="O15" s="160">
        <f>'Detailed Data'!J117</f>
        <v>3379</v>
      </c>
      <c r="P15" s="160">
        <f>'Detailed Data'!AH117</f>
        <v>906</v>
      </c>
      <c r="Q15" s="171">
        <f t="shared" si="6"/>
        <v>0.26812666469369634</v>
      </c>
      <c r="R15" s="160">
        <f>'Detailed Data'!AI117</f>
        <v>495</v>
      </c>
      <c r="S15" s="171">
        <f t="shared" si="13"/>
        <v>0.14649304527966855</v>
      </c>
      <c r="T15" s="160">
        <f>'Detailed Data'!CJ117</f>
        <v>0</v>
      </c>
      <c r="U15" s="171">
        <f t="shared" si="7"/>
        <v>0</v>
      </c>
      <c r="V15" s="160">
        <f>'Detailed Data'!CK117</f>
        <v>925</v>
      </c>
      <c r="W15" s="171">
        <f t="shared" si="8"/>
        <v>0.27374963006806746</v>
      </c>
      <c r="X15" s="160">
        <f t="shared" si="1"/>
        <v>4304</v>
      </c>
      <c r="Y15" s="171">
        <f t="shared" si="9"/>
        <v>0.27374963006806746</v>
      </c>
      <c r="Z15" s="160">
        <f>'Detailed Data'!K117</f>
        <v>5771</v>
      </c>
      <c r="AA15" s="160">
        <f>'Detailed Data'!L117</f>
        <v>5666</v>
      </c>
      <c r="AB15" s="160">
        <f t="shared" si="2"/>
        <v>4265</v>
      </c>
      <c r="AC15" s="172">
        <f t="shared" si="10"/>
        <v>0.26220775377330569</v>
      </c>
      <c r="AD15" s="173">
        <f>'Detailed Data'!M117</f>
        <v>0.6</v>
      </c>
      <c r="AE15" s="36"/>
    </row>
    <row r="16" spans="1:31" s="30" customFormat="1" ht="31.5" customHeight="1" thickTop="1" thickBot="1">
      <c r="A16" s="232"/>
      <c r="B16" s="164" t="s">
        <v>123</v>
      </c>
      <c r="C16" s="165">
        <f>'Detailed Data'!T129</f>
        <v>17947357</v>
      </c>
      <c r="D16" s="165">
        <f>'Detailed Data'!V129</f>
        <v>17564375</v>
      </c>
      <c r="E16" s="165">
        <f>'Detailed Data'!W129</f>
        <v>18093626</v>
      </c>
      <c r="F16" s="165">
        <f>'Detailed Data'!X129</f>
        <v>18129002</v>
      </c>
      <c r="G16" s="165">
        <f>'Detailed Data'!Z129</f>
        <v>0</v>
      </c>
      <c r="H16" s="165">
        <f>'Detailed Data'!AC129</f>
        <v>18099411</v>
      </c>
      <c r="I16" s="175">
        <f t="shared" si="3"/>
        <v>3.0461431163932677E-2</v>
      </c>
      <c r="J16" s="173">
        <f>'Detailed Data'!AD129</f>
        <v>1</v>
      </c>
      <c r="K16" s="165">
        <f>'Detailed Data'!CL129</f>
        <v>300722</v>
      </c>
      <c r="L16" s="168">
        <f t="shared" si="4"/>
        <v>1.7121132975127212E-2</v>
      </c>
      <c r="M16" s="165">
        <f>'Detailed Data'!AG129</f>
        <v>146269</v>
      </c>
      <c r="N16" s="168">
        <f t="shared" si="5"/>
        <v>8.1498908167926907E-3</v>
      </c>
      <c r="O16" s="160">
        <f>'Detailed Data'!J129</f>
        <v>1600</v>
      </c>
      <c r="P16" s="160">
        <f>'Detailed Data'!AH129</f>
        <v>315</v>
      </c>
      <c r="Q16" s="171">
        <f t="shared" si="6"/>
        <v>0.19687499999999999</v>
      </c>
      <c r="R16" s="160">
        <f>'Detailed Data'!AI129</f>
        <v>266</v>
      </c>
      <c r="S16" s="171">
        <f t="shared" si="13"/>
        <v>0.16625000000000001</v>
      </c>
      <c r="T16" s="160">
        <f>'Detailed Data'!CJ129</f>
        <v>0</v>
      </c>
      <c r="U16" s="171">
        <f t="shared" si="7"/>
        <v>0</v>
      </c>
      <c r="V16" s="160">
        <f>'Detailed Data'!CK129</f>
        <v>70</v>
      </c>
      <c r="W16" s="171">
        <f t="shared" si="8"/>
        <v>4.3749999999999997E-2</v>
      </c>
      <c r="X16" s="160">
        <f t="shared" si="1"/>
        <v>1670</v>
      </c>
      <c r="Y16" s="171">
        <f t="shared" si="9"/>
        <v>4.3749999999999997E-2</v>
      </c>
      <c r="Z16" s="160">
        <f>'Detailed Data'!K129</f>
        <v>2256</v>
      </c>
      <c r="AA16" s="160">
        <f>'Detailed Data'!L129</f>
        <v>2167</v>
      </c>
      <c r="AB16" s="160">
        <f t="shared" si="2"/>
        <v>1586</v>
      </c>
      <c r="AC16" s="172">
        <f t="shared" si="10"/>
        <v>-8.7500000000000008E-3</v>
      </c>
      <c r="AD16" s="173">
        <f>'Detailed Data'!M129</f>
        <v>1</v>
      </c>
      <c r="AE16" s="36"/>
    </row>
    <row r="17" spans="1:31" s="30" customFormat="1" ht="31.5" customHeight="1" thickTop="1" thickBot="1">
      <c r="A17" s="233"/>
      <c r="B17" s="164" t="s">
        <v>124</v>
      </c>
      <c r="C17" s="165">
        <f t="shared" ref="C17:H17" si="16">SUM(C15,C16,)</f>
        <v>105390800</v>
      </c>
      <c r="D17" s="165">
        <f t="shared" si="16"/>
        <v>104084985</v>
      </c>
      <c r="E17" s="165">
        <f t="shared" si="16"/>
        <v>109357850</v>
      </c>
      <c r="F17" s="165">
        <f t="shared" si="16"/>
        <v>110569316</v>
      </c>
      <c r="G17" s="165">
        <f t="shared" si="16"/>
        <v>0</v>
      </c>
      <c r="H17" s="165">
        <f t="shared" si="16"/>
        <v>110732896</v>
      </c>
      <c r="I17" s="175">
        <f t="shared" si="3"/>
        <v>6.3870028899941714E-2</v>
      </c>
      <c r="J17" s="173">
        <f>'Detailed Data'!AD130</f>
        <v>0.95</v>
      </c>
      <c r="K17" s="165">
        <f>SUM(K15,K16,)</f>
        <v>4505943</v>
      </c>
      <c r="L17" s="168">
        <f t="shared" si="4"/>
        <v>4.329099917725885E-2</v>
      </c>
      <c r="M17" s="165">
        <f>SUM(M15,M16,)</f>
        <v>3967050</v>
      </c>
      <c r="N17" s="168">
        <f t="shared" si="5"/>
        <v>3.7641331121881609E-2</v>
      </c>
      <c r="O17" s="160">
        <f>SUM(O15,O16,)</f>
        <v>4979</v>
      </c>
      <c r="P17" s="160">
        <f>SUM(P15,P16,)</f>
        <v>1221</v>
      </c>
      <c r="Q17" s="171">
        <f t="shared" si="6"/>
        <v>0.2452299658565977</v>
      </c>
      <c r="R17" s="160">
        <f>SUM(R15,R16,)</f>
        <v>761</v>
      </c>
      <c r="S17" s="171">
        <f t="shared" si="13"/>
        <v>0.15284193613175337</v>
      </c>
      <c r="T17" s="160">
        <f>SUM(T15,T16,)</f>
        <v>0</v>
      </c>
      <c r="U17" s="171">
        <f t="shared" si="7"/>
        <v>0</v>
      </c>
      <c r="V17" s="160">
        <f>SUM(V15,V16,)</f>
        <v>995</v>
      </c>
      <c r="W17" s="171">
        <f t="shared" si="8"/>
        <v>0.19983932516569591</v>
      </c>
      <c r="X17" s="160">
        <f t="shared" si="1"/>
        <v>5974</v>
      </c>
      <c r="Y17" s="171">
        <f t="shared" si="9"/>
        <v>0.19983932516569591</v>
      </c>
      <c r="Z17" s="160">
        <f>SUM(Z15,Z16,)</f>
        <v>8027</v>
      </c>
      <c r="AA17" s="160">
        <f>SUM(AA15,AA16,)</f>
        <v>7833</v>
      </c>
      <c r="AB17" s="160">
        <f t="shared" si="2"/>
        <v>5851</v>
      </c>
      <c r="AC17" s="172">
        <f t="shared" si="10"/>
        <v>0.17513556939144406</v>
      </c>
      <c r="AD17" s="173">
        <f>'Detailed Data'!M130</f>
        <v>0.8</v>
      </c>
      <c r="AE17" s="36"/>
    </row>
    <row r="18" spans="1:31" s="30" customFormat="1" ht="31.5" customHeight="1" thickTop="1" thickBot="1">
      <c r="A18" s="231">
        <v>6</v>
      </c>
      <c r="B18" s="174" t="s">
        <v>122</v>
      </c>
      <c r="C18" s="165">
        <f>'Detailed Data'!T140</f>
        <v>13877647</v>
      </c>
      <c r="D18" s="165">
        <f>'Detailed Data'!V140</f>
        <v>13555656</v>
      </c>
      <c r="E18" s="165">
        <f>'Detailed Data'!W140</f>
        <v>13967053</v>
      </c>
      <c r="F18" s="165">
        <f>'Detailed Data'!X140</f>
        <v>13138569</v>
      </c>
      <c r="G18" s="165">
        <f>'Detailed Data'!Z140</f>
        <v>300000</v>
      </c>
      <c r="H18" s="165">
        <f>'Detailed Data'!AC140</f>
        <v>13128303</v>
      </c>
      <c r="I18" s="175">
        <f t="shared" si="3"/>
        <v>-3.1525807382542015E-2</v>
      </c>
      <c r="J18" s="173">
        <f>'Detailed Data'!AD140</f>
        <v>1</v>
      </c>
      <c r="K18" s="165">
        <f>'Detailed Data'!CL140</f>
        <v>180780</v>
      </c>
      <c r="L18" s="168">
        <f t="shared" si="4"/>
        <v>1.3336130689654562E-2</v>
      </c>
      <c r="M18" s="165">
        <f>'Detailed Data'!AG140</f>
        <v>89406</v>
      </c>
      <c r="N18" s="168">
        <f t="shared" si="5"/>
        <v>6.4424466193728665E-3</v>
      </c>
      <c r="O18" s="160">
        <f>'Detailed Data'!J140</f>
        <v>1840</v>
      </c>
      <c r="P18" s="160">
        <f>'Detailed Data'!AH140</f>
        <v>346</v>
      </c>
      <c r="Q18" s="171">
        <f t="shared" si="6"/>
        <v>0.18804347826086956</v>
      </c>
      <c r="R18" s="160">
        <f>'Detailed Data'!AI140</f>
        <v>184</v>
      </c>
      <c r="S18" s="171">
        <f t="shared" si="13"/>
        <v>0.1</v>
      </c>
      <c r="T18" s="160">
        <f>'Detailed Data'!CJ140</f>
        <v>33</v>
      </c>
      <c r="U18" s="171">
        <f t="shared" si="7"/>
        <v>1.7934782608695653E-2</v>
      </c>
      <c r="V18" s="160">
        <f>'Detailed Data'!CK140</f>
        <v>0</v>
      </c>
      <c r="W18" s="171">
        <f t="shared" si="8"/>
        <v>0</v>
      </c>
      <c r="X18" s="160">
        <f t="shared" si="1"/>
        <v>1873</v>
      </c>
      <c r="Y18" s="171">
        <f t="shared" si="9"/>
        <v>1.7934782608695653E-2</v>
      </c>
      <c r="Z18" s="160">
        <f>'Detailed Data'!K140</f>
        <v>2403</v>
      </c>
      <c r="AA18" s="160">
        <f>'Detailed Data'!L140</f>
        <v>2235</v>
      </c>
      <c r="AB18" s="160">
        <f t="shared" si="2"/>
        <v>1705</v>
      </c>
      <c r="AC18" s="172">
        <f t="shared" si="10"/>
        <v>-7.3369565217391311E-2</v>
      </c>
      <c r="AD18" s="173">
        <f>'Detailed Data'!M140</f>
        <v>1</v>
      </c>
      <c r="AE18" s="36"/>
    </row>
    <row r="19" spans="1:31" s="30" customFormat="1" ht="31.5" customHeight="1" thickTop="1" thickBot="1">
      <c r="A19" s="232"/>
      <c r="B19" s="164" t="s">
        <v>123</v>
      </c>
      <c r="C19" s="165">
        <f>'Detailed Data'!T150</f>
        <v>117880580</v>
      </c>
      <c r="D19" s="165">
        <f>'Detailed Data'!V150</f>
        <v>117304507</v>
      </c>
      <c r="E19" s="165">
        <f>'Detailed Data'!W150</f>
        <v>117657809</v>
      </c>
      <c r="F19" s="165">
        <f>'Detailed Data'!X150</f>
        <v>120357215</v>
      </c>
      <c r="G19" s="165">
        <f>'Detailed Data'!Z150</f>
        <v>1320000</v>
      </c>
      <c r="H19" s="165">
        <f>'Detailed Data'!AC150</f>
        <v>116291588</v>
      </c>
      <c r="I19" s="175">
        <f t="shared" si="3"/>
        <v>-8.6349538129852077E-3</v>
      </c>
      <c r="J19" s="173">
        <f>'Detailed Data'!AD150</f>
        <v>0.875</v>
      </c>
      <c r="K19" s="165">
        <f>'Detailed Data'!CL150</f>
        <v>-697453</v>
      </c>
      <c r="L19" s="168">
        <f t="shared" si="4"/>
        <v>-5.9456624288101731E-3</v>
      </c>
      <c r="M19" s="165">
        <f>'Detailed Data'!AG150</f>
        <v>-222770</v>
      </c>
      <c r="N19" s="168">
        <f t="shared" si="5"/>
        <v>-1.8897938914111214E-3</v>
      </c>
      <c r="O19" s="160">
        <f>'Detailed Data'!J150</f>
        <v>3640</v>
      </c>
      <c r="P19" s="160">
        <f>'Detailed Data'!AH150</f>
        <v>457</v>
      </c>
      <c r="Q19" s="171">
        <f t="shared" si="6"/>
        <v>0.12554945054945055</v>
      </c>
      <c r="R19" s="160">
        <f>'Detailed Data'!AI150</f>
        <v>328</v>
      </c>
      <c r="S19" s="171">
        <f t="shared" si="13"/>
        <v>9.0109890109890109E-2</v>
      </c>
      <c r="T19" s="160">
        <f>'Detailed Data'!CJ150</f>
        <v>68</v>
      </c>
      <c r="U19" s="171">
        <f t="shared" si="7"/>
        <v>1.8681318681318681E-2</v>
      </c>
      <c r="V19" s="160">
        <f>'Detailed Data'!CK150</f>
        <v>29</v>
      </c>
      <c r="W19" s="171">
        <f t="shared" si="8"/>
        <v>7.9670329670329665E-3</v>
      </c>
      <c r="X19" s="160">
        <f t="shared" si="1"/>
        <v>3737</v>
      </c>
      <c r="Y19" s="171">
        <f t="shared" si="9"/>
        <v>2.6648351648351647E-2</v>
      </c>
      <c r="Z19" s="160">
        <f>'Detailed Data'!K150</f>
        <v>4538</v>
      </c>
      <c r="AA19" s="160">
        <f>'Detailed Data'!L150</f>
        <v>3945</v>
      </c>
      <c r="AB19" s="160">
        <f t="shared" si="2"/>
        <v>3160</v>
      </c>
      <c r="AC19" s="172">
        <f t="shared" si="10"/>
        <v>-0.13186813186813187</v>
      </c>
      <c r="AD19" s="173">
        <f>'Detailed Data'!M150</f>
        <v>1</v>
      </c>
      <c r="AE19" s="36"/>
    </row>
    <row r="20" spans="1:31" s="30" customFormat="1" ht="31.5" customHeight="1" thickTop="1" thickBot="1">
      <c r="A20" s="233"/>
      <c r="B20" s="164" t="s">
        <v>124</v>
      </c>
      <c r="C20" s="165">
        <f t="shared" ref="C20:H20" si="17">SUM(C18,C19,)</f>
        <v>131758227</v>
      </c>
      <c r="D20" s="165">
        <f t="shared" si="17"/>
        <v>130860163</v>
      </c>
      <c r="E20" s="165">
        <f t="shared" si="17"/>
        <v>131624862</v>
      </c>
      <c r="F20" s="165">
        <f t="shared" si="17"/>
        <v>133495784</v>
      </c>
      <c r="G20" s="165">
        <f t="shared" si="17"/>
        <v>1620000</v>
      </c>
      <c r="H20" s="165">
        <f t="shared" si="17"/>
        <v>129419891</v>
      </c>
      <c r="I20" s="175">
        <f t="shared" si="3"/>
        <v>-1.1006191395314096E-2</v>
      </c>
      <c r="J20" s="173">
        <f>'Detailed Data'!AD151</f>
        <v>0.9375</v>
      </c>
      <c r="K20" s="165">
        <f>SUM(K18,K19,)</f>
        <v>-516673</v>
      </c>
      <c r="L20" s="168">
        <f t="shared" si="4"/>
        <v>-3.9482833289761375E-3</v>
      </c>
      <c r="M20" s="165">
        <f>SUM(M18,M19,)</f>
        <v>-133364</v>
      </c>
      <c r="N20" s="168">
        <f t="shared" si="5"/>
        <v>-1.0121872693384072E-3</v>
      </c>
      <c r="O20" s="160">
        <f>SUM(O18,O19,)</f>
        <v>5480</v>
      </c>
      <c r="P20" s="160">
        <f>SUM(P18,P19,)</f>
        <v>803</v>
      </c>
      <c r="Q20" s="171">
        <f t="shared" si="6"/>
        <v>0.14653284671532846</v>
      </c>
      <c r="R20" s="160">
        <f>SUM(R18,R19,)</f>
        <v>512</v>
      </c>
      <c r="S20" s="171">
        <f t="shared" si="13"/>
        <v>9.3430656934306563E-2</v>
      </c>
      <c r="T20" s="160">
        <f>SUM(T18,T19,)</f>
        <v>101</v>
      </c>
      <c r="U20" s="171">
        <f t="shared" si="7"/>
        <v>1.843065693430657E-2</v>
      </c>
      <c r="V20" s="160">
        <f>SUM(V18,V19,)</f>
        <v>29</v>
      </c>
      <c r="W20" s="171">
        <f t="shared" si="8"/>
        <v>5.2919708029197082E-3</v>
      </c>
      <c r="X20" s="160">
        <f t="shared" si="1"/>
        <v>5610</v>
      </c>
      <c r="Y20" s="171">
        <f t="shared" si="9"/>
        <v>2.3722627737226276E-2</v>
      </c>
      <c r="Z20" s="160">
        <f>SUM(Z18,Z19,)</f>
        <v>6941</v>
      </c>
      <c r="AA20" s="160">
        <f>SUM(AA18,AA19,)</f>
        <v>6180</v>
      </c>
      <c r="AB20" s="160">
        <f t="shared" si="2"/>
        <v>4865</v>
      </c>
      <c r="AC20" s="172">
        <f t="shared" si="10"/>
        <v>-0.11222627737226278</v>
      </c>
      <c r="AD20" s="173">
        <f>'Detailed Data'!M151</f>
        <v>1</v>
      </c>
      <c r="AE20" s="36"/>
    </row>
    <row r="21" spans="1:31" s="30" customFormat="1" ht="31.5" customHeight="1" thickTop="1" thickBot="1">
      <c r="A21" s="231">
        <v>7</v>
      </c>
      <c r="B21" s="174" t="s">
        <v>122</v>
      </c>
      <c r="C21" s="165">
        <f>'Detailed Data'!T156</f>
        <v>19241675</v>
      </c>
      <c r="D21" s="165">
        <f>'Detailed Data'!V156</f>
        <v>18960575</v>
      </c>
      <c r="E21" s="165">
        <f>'Detailed Data'!W156</f>
        <v>21161203</v>
      </c>
      <c r="F21" s="165">
        <f>'Detailed Data'!X156</f>
        <v>21189964</v>
      </c>
      <c r="G21" s="165">
        <f>'Detailed Data'!Z156</f>
        <v>0</v>
      </c>
      <c r="H21" s="165">
        <f>'Detailed Data'!AC156</f>
        <v>21404223</v>
      </c>
      <c r="I21" s="175">
        <f t="shared" si="3"/>
        <v>0.12888047962680457</v>
      </c>
      <c r="J21" s="173">
        <f>'Detailed Data'!AD156</f>
        <v>0.66666666666666663</v>
      </c>
      <c r="K21" s="165">
        <f>'Detailed Data'!CL156</f>
        <v>1991432</v>
      </c>
      <c r="L21" s="168">
        <f t="shared" si="4"/>
        <v>0.10503014808358924</v>
      </c>
      <c r="M21" s="165">
        <f>'Detailed Data'!AG156</f>
        <v>1919528</v>
      </c>
      <c r="N21" s="168">
        <f t="shared" si="5"/>
        <v>9.9758882737599502E-2</v>
      </c>
      <c r="O21" s="160">
        <f>'Detailed Data'!J156</f>
        <v>1001</v>
      </c>
      <c r="P21" s="160">
        <f>'Detailed Data'!AH156</f>
        <v>171</v>
      </c>
      <c r="Q21" s="171">
        <f t="shared" si="6"/>
        <v>0.17082917082917082</v>
      </c>
      <c r="R21" s="160">
        <f>'Detailed Data'!AI156</f>
        <v>92</v>
      </c>
      <c r="S21" s="171">
        <f t="shared" si="13"/>
        <v>9.1908091908091905E-2</v>
      </c>
      <c r="T21" s="160">
        <f>'Detailed Data'!CJ156</f>
        <v>0</v>
      </c>
      <c r="U21" s="171">
        <f t="shared" si="7"/>
        <v>0</v>
      </c>
      <c r="V21" s="160">
        <f>'Detailed Data'!CK156</f>
        <v>161</v>
      </c>
      <c r="W21" s="171">
        <f t="shared" si="8"/>
        <v>0.16083916083916083</v>
      </c>
      <c r="X21" s="160">
        <f t="shared" si="1"/>
        <v>1162</v>
      </c>
      <c r="Y21" s="171">
        <f t="shared" si="9"/>
        <v>0.16083916083916083</v>
      </c>
      <c r="Z21" s="160">
        <f>'Detailed Data'!K156</f>
        <v>1425</v>
      </c>
      <c r="AA21" s="160">
        <f>'Detailed Data'!L156</f>
        <v>1422</v>
      </c>
      <c r="AB21" s="160">
        <f t="shared" si="2"/>
        <v>1159</v>
      </c>
      <c r="AC21" s="172">
        <f t="shared" si="10"/>
        <v>0.15784215784215785</v>
      </c>
      <c r="AD21" s="173">
        <f>'Detailed Data'!M156</f>
        <v>0.66666666666666663</v>
      </c>
    </row>
    <row r="22" spans="1:31" s="30" customFormat="1" ht="31.5" customHeight="1" thickTop="1" thickBot="1">
      <c r="A22" s="232"/>
      <c r="B22" s="164" t="s">
        <v>123</v>
      </c>
      <c r="C22" s="165">
        <f>'Detailed Data'!T168</f>
        <v>18334271</v>
      </c>
      <c r="D22" s="165">
        <f>'Detailed Data'!V168</f>
        <v>17950035</v>
      </c>
      <c r="E22" s="165">
        <f>'Detailed Data'!W168</f>
        <v>18845074</v>
      </c>
      <c r="F22" s="165">
        <f>'Detailed Data'!X168</f>
        <v>18486122</v>
      </c>
      <c r="G22" s="165">
        <f>'Detailed Data'!Z168</f>
        <v>0</v>
      </c>
      <c r="H22" s="165">
        <f>'Detailed Data'!AC168</f>
        <v>18354067</v>
      </c>
      <c r="I22" s="175">
        <f t="shared" si="3"/>
        <v>2.2508702629270641E-2</v>
      </c>
      <c r="J22" s="173">
        <f>'Detailed Data'!AD168</f>
        <v>1</v>
      </c>
      <c r="K22" s="165">
        <f>'Detailed Data'!CL168</f>
        <v>581097</v>
      </c>
      <c r="L22" s="168">
        <f t="shared" si="4"/>
        <v>3.2373028799108194E-2</v>
      </c>
      <c r="M22" s="165">
        <f>'Detailed Data'!AG168</f>
        <v>510802</v>
      </c>
      <c r="N22" s="168">
        <f t="shared" si="5"/>
        <v>2.7860502334671501E-2</v>
      </c>
      <c r="O22" s="160">
        <f>'Detailed Data'!J168</f>
        <v>1703</v>
      </c>
      <c r="P22" s="160">
        <f>'Detailed Data'!AH168</f>
        <v>207</v>
      </c>
      <c r="Q22" s="171">
        <f t="shared" si="6"/>
        <v>0.12155020551967116</v>
      </c>
      <c r="R22" s="160">
        <f>'Detailed Data'!AI168</f>
        <v>211</v>
      </c>
      <c r="S22" s="171">
        <f t="shared" si="13"/>
        <v>0.12389900176159718</v>
      </c>
      <c r="T22" s="160">
        <f>'Detailed Data'!CJ168</f>
        <v>48</v>
      </c>
      <c r="U22" s="171">
        <f t="shared" si="7"/>
        <v>2.8185554903112156E-2</v>
      </c>
      <c r="V22" s="160">
        <f>'Detailed Data'!CK168</f>
        <v>64</v>
      </c>
      <c r="W22" s="171">
        <f t="shared" si="8"/>
        <v>3.7580739870816206E-2</v>
      </c>
      <c r="X22" s="160">
        <f t="shared" si="1"/>
        <v>1815</v>
      </c>
      <c r="Y22" s="171">
        <f t="shared" si="9"/>
        <v>6.5766294773928355E-2</v>
      </c>
      <c r="Z22" s="160">
        <f>'Detailed Data'!K168</f>
        <v>2233</v>
      </c>
      <c r="AA22" s="160">
        <f>'Detailed Data'!L168</f>
        <v>2058</v>
      </c>
      <c r="AB22" s="160">
        <f t="shared" si="2"/>
        <v>1640</v>
      </c>
      <c r="AC22" s="172">
        <f t="shared" si="10"/>
        <v>-3.69935408103347E-2</v>
      </c>
      <c r="AD22" s="173">
        <f>'Detailed Data'!M168</f>
        <v>0.9</v>
      </c>
    </row>
    <row r="23" spans="1:31" s="30" customFormat="1" ht="31.5" customHeight="1" thickTop="1" thickBot="1">
      <c r="A23" s="233"/>
      <c r="B23" s="164" t="s">
        <v>124</v>
      </c>
      <c r="C23" s="165">
        <f t="shared" ref="C23:H23" si="18">SUM(C21,C22,)</f>
        <v>37575946</v>
      </c>
      <c r="D23" s="165">
        <f t="shared" si="18"/>
        <v>36910610</v>
      </c>
      <c r="E23" s="165">
        <f t="shared" si="18"/>
        <v>40006277</v>
      </c>
      <c r="F23" s="165">
        <f t="shared" si="18"/>
        <v>39676086</v>
      </c>
      <c r="G23" s="165">
        <f t="shared" si="18"/>
        <v>0</v>
      </c>
      <c r="H23" s="165">
        <f t="shared" si="18"/>
        <v>39758290</v>
      </c>
      <c r="I23" s="175">
        <f t="shared" si="3"/>
        <v>7.7150716284558829E-2</v>
      </c>
      <c r="J23" s="173">
        <f>'Detailed Data'!AD169</f>
        <v>0.92307692307692313</v>
      </c>
      <c r="K23" s="165">
        <f>SUM(K21,K22,)</f>
        <v>2572529</v>
      </c>
      <c r="L23" s="168">
        <f t="shared" si="4"/>
        <v>6.9696193045847787E-2</v>
      </c>
      <c r="M23" s="165">
        <f>SUM(M21,M22,)</f>
        <v>2430330</v>
      </c>
      <c r="N23" s="168">
        <f t="shared" si="5"/>
        <v>6.4677812768838869E-2</v>
      </c>
      <c r="O23" s="160">
        <f>SUM(O21,O22,)</f>
        <v>2704</v>
      </c>
      <c r="P23" s="160">
        <f>SUM(P21,P22,)</f>
        <v>378</v>
      </c>
      <c r="Q23" s="171">
        <f t="shared" si="6"/>
        <v>0.13979289940828402</v>
      </c>
      <c r="R23" s="160">
        <f>SUM(R21,R22,)</f>
        <v>303</v>
      </c>
      <c r="S23" s="171">
        <f t="shared" si="13"/>
        <v>0.11205621301775148</v>
      </c>
      <c r="T23" s="160">
        <f>SUM(T21,T22,)</f>
        <v>48</v>
      </c>
      <c r="U23" s="171">
        <f t="shared" si="7"/>
        <v>1.7751479289940829E-2</v>
      </c>
      <c r="V23" s="160">
        <f>SUM(V21,V22,)</f>
        <v>225</v>
      </c>
      <c r="W23" s="171">
        <f t="shared" si="8"/>
        <v>8.3210059171597628E-2</v>
      </c>
      <c r="X23" s="160">
        <f t="shared" si="1"/>
        <v>2977</v>
      </c>
      <c r="Y23" s="171">
        <f t="shared" si="9"/>
        <v>0.10096153846153846</v>
      </c>
      <c r="Z23" s="160">
        <f>SUM(Z21,Z22,)</f>
        <v>3658</v>
      </c>
      <c r="AA23" s="160">
        <f>SUM(AA21,AA22,)</f>
        <v>3480</v>
      </c>
      <c r="AB23" s="160">
        <f t="shared" si="2"/>
        <v>2799</v>
      </c>
      <c r="AC23" s="172">
        <f t="shared" si="10"/>
        <v>3.5133136094674555E-2</v>
      </c>
      <c r="AD23" s="173">
        <f>'Detailed Data'!M169</f>
        <v>0.84615384615384615</v>
      </c>
    </row>
    <row r="24" spans="1:31" s="30" customFormat="1" ht="31.5" customHeight="1" thickTop="1" thickBot="1">
      <c r="A24" s="231">
        <v>8</v>
      </c>
      <c r="B24" s="174" t="s">
        <v>122</v>
      </c>
      <c r="C24" s="165">
        <f>'Detailed Data'!T171</f>
        <v>0</v>
      </c>
      <c r="D24" s="165">
        <f>'Detailed Data'!V171</f>
        <v>0</v>
      </c>
      <c r="E24" s="165">
        <f>'Detailed Data'!W171</f>
        <v>0</v>
      </c>
      <c r="F24" s="165">
        <f>'Detailed Data'!X171</f>
        <v>0</v>
      </c>
      <c r="G24" s="165">
        <f>'Detailed Data'!Z171</f>
        <v>0</v>
      </c>
      <c r="H24" s="165">
        <f>'Detailed Data'!AC171</f>
        <v>0</v>
      </c>
      <c r="I24" s="175">
        <f t="shared" si="3"/>
        <v>0</v>
      </c>
      <c r="J24" s="173">
        <f>'Detailed Data'!AD171</f>
        <v>0</v>
      </c>
      <c r="K24" s="165">
        <f>'Detailed Data'!CL171</f>
        <v>0</v>
      </c>
      <c r="L24" s="168">
        <f t="shared" si="4"/>
        <v>0</v>
      </c>
      <c r="M24" s="165">
        <f>'Detailed Data'!AG171</f>
        <v>0</v>
      </c>
      <c r="N24" s="168">
        <f t="shared" si="5"/>
        <v>0</v>
      </c>
      <c r="O24" s="160">
        <f>'Detailed Data'!J171</f>
        <v>0</v>
      </c>
      <c r="P24" s="160">
        <f>'Detailed Data'!AH171</f>
        <v>0</v>
      </c>
      <c r="Q24" s="171">
        <f t="shared" si="6"/>
        <v>0</v>
      </c>
      <c r="R24" s="160">
        <f>'Detailed Data'!AI171</f>
        <v>0</v>
      </c>
      <c r="S24" s="171">
        <f t="shared" si="13"/>
        <v>0</v>
      </c>
      <c r="T24" s="160">
        <f>'Detailed Data'!CJ171</f>
        <v>0</v>
      </c>
      <c r="U24" s="171">
        <f t="shared" si="7"/>
        <v>0</v>
      </c>
      <c r="V24" s="160">
        <f>'Detailed Data'!CK171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Data'!K171</f>
        <v>0</v>
      </c>
      <c r="AA24" s="160">
        <f>'Detailed Data'!L171</f>
        <v>0</v>
      </c>
      <c r="AB24" s="160">
        <f t="shared" si="2"/>
        <v>0</v>
      </c>
      <c r="AC24" s="172">
        <f t="shared" si="10"/>
        <v>0</v>
      </c>
      <c r="AD24" s="173">
        <f>'Detailed Data'!M171</f>
        <v>0</v>
      </c>
    </row>
    <row r="25" spans="1:31" s="30" customFormat="1" ht="31.5" customHeight="1" thickTop="1" thickBot="1">
      <c r="A25" s="232"/>
      <c r="B25" s="164" t="s">
        <v>123</v>
      </c>
      <c r="C25" s="165">
        <f>'Detailed Data'!T183</f>
        <v>305723548</v>
      </c>
      <c r="D25" s="165">
        <f>'Detailed Data'!V183</f>
        <v>304758244</v>
      </c>
      <c r="E25" s="165">
        <f>'Detailed Data'!W183</f>
        <v>311083902</v>
      </c>
      <c r="F25" s="165">
        <f>'Detailed Data'!X183</f>
        <v>310101293</v>
      </c>
      <c r="G25" s="165">
        <f>'Detailed Data'!Z183</f>
        <v>1200000</v>
      </c>
      <c r="H25" s="165">
        <f>'Detailed Data'!AC183</f>
        <v>311364674</v>
      </c>
      <c r="I25" s="175">
        <f t="shared" si="3"/>
        <v>2.1677608826227518E-2</v>
      </c>
      <c r="J25" s="173">
        <f>'Detailed Data'!AD183</f>
        <v>1</v>
      </c>
      <c r="K25" s="165">
        <f>'Detailed Data'!CL183</f>
        <v>4831903</v>
      </c>
      <c r="L25" s="168">
        <f t="shared" si="4"/>
        <v>1.5854872165492594E-2</v>
      </c>
      <c r="M25" s="165">
        <f>'Detailed Data'!AG183</f>
        <v>5360351</v>
      </c>
      <c r="N25" s="168">
        <f t="shared" si="5"/>
        <v>1.7533327200559636E-2</v>
      </c>
      <c r="O25" s="160">
        <f>'Detailed Data'!J183</f>
        <v>5511</v>
      </c>
      <c r="P25" s="160">
        <f>'Detailed Data'!AH183</f>
        <v>573</v>
      </c>
      <c r="Q25" s="171">
        <f t="shared" si="6"/>
        <v>0.10397387044093631</v>
      </c>
      <c r="R25" s="160">
        <f>'Detailed Data'!AI183</f>
        <v>438</v>
      </c>
      <c r="S25" s="171">
        <f t="shared" si="13"/>
        <v>7.9477408818726183E-2</v>
      </c>
      <c r="T25" s="160">
        <f>'Detailed Data'!CJ183</f>
        <v>10</v>
      </c>
      <c r="U25" s="171">
        <f t="shared" si="7"/>
        <v>1.8145527127563057E-3</v>
      </c>
      <c r="V25" s="160">
        <f>'Detailed Data'!CK183</f>
        <v>1051</v>
      </c>
      <c r="W25" s="171">
        <f t="shared" si="8"/>
        <v>0.19070949011068772</v>
      </c>
      <c r="X25" s="160">
        <f t="shared" si="1"/>
        <v>6572</v>
      </c>
      <c r="Y25" s="171">
        <f t="shared" si="9"/>
        <v>0.19252404282344401</v>
      </c>
      <c r="Z25" s="160">
        <f>'Detailed Data'!K183</f>
        <v>7583</v>
      </c>
      <c r="AA25" s="160">
        <f>'Detailed Data'!L183</f>
        <v>7100</v>
      </c>
      <c r="AB25" s="160">
        <f t="shared" si="2"/>
        <v>6089</v>
      </c>
      <c r="AC25" s="172">
        <f t="shared" si="10"/>
        <v>0.10488114679731446</v>
      </c>
      <c r="AD25" s="173" t="e">
        <f>'Detailed Data'!M183</f>
        <v>#VALUE!</v>
      </c>
    </row>
    <row r="26" spans="1:31" s="30" customFormat="1" ht="31.5" customHeight="1" thickTop="1" thickBot="1">
      <c r="A26" s="233"/>
      <c r="B26" s="164" t="s">
        <v>124</v>
      </c>
      <c r="C26" s="165">
        <f t="shared" ref="C26:H26" si="19">SUM(C24,C25,)</f>
        <v>305723548</v>
      </c>
      <c r="D26" s="165">
        <f t="shared" si="19"/>
        <v>304758244</v>
      </c>
      <c r="E26" s="165">
        <f t="shared" si="19"/>
        <v>311083902</v>
      </c>
      <c r="F26" s="165">
        <f t="shared" si="19"/>
        <v>310101293</v>
      </c>
      <c r="G26" s="165">
        <f t="shared" si="19"/>
        <v>1200000</v>
      </c>
      <c r="H26" s="165">
        <f t="shared" si="19"/>
        <v>311364674</v>
      </c>
      <c r="I26" s="175">
        <f t="shared" si="3"/>
        <v>2.1677608826227518E-2</v>
      </c>
      <c r="J26" s="173">
        <f>'Detailed Data'!AD184</f>
        <v>1</v>
      </c>
      <c r="K26" s="165">
        <f>SUM(K24,K25,)</f>
        <v>4831903</v>
      </c>
      <c r="L26" s="168">
        <f t="shared" si="4"/>
        <v>1.5854872165492594E-2</v>
      </c>
      <c r="M26" s="165">
        <f>SUM(M24,M25,)</f>
        <v>5360351</v>
      </c>
      <c r="N26" s="168">
        <f t="shared" si="5"/>
        <v>1.7533327200559636E-2</v>
      </c>
      <c r="O26" s="160">
        <f>SUM(O24,O25,)</f>
        <v>5511</v>
      </c>
      <c r="P26" s="160">
        <f>SUM(P24,P25,)</f>
        <v>573</v>
      </c>
      <c r="Q26" s="171">
        <f t="shared" si="6"/>
        <v>0.10397387044093631</v>
      </c>
      <c r="R26" s="160">
        <f>SUM(R24,R25,)</f>
        <v>438</v>
      </c>
      <c r="S26" s="171">
        <f t="shared" si="13"/>
        <v>7.9477408818726183E-2</v>
      </c>
      <c r="T26" s="160">
        <f>SUM(T24,T25,)</f>
        <v>10</v>
      </c>
      <c r="U26" s="171">
        <f t="shared" si="7"/>
        <v>1.8145527127563057E-3</v>
      </c>
      <c r="V26" s="160">
        <f>SUM(V24,V25,)</f>
        <v>1051</v>
      </c>
      <c r="W26" s="171">
        <f t="shared" si="8"/>
        <v>0.19070949011068772</v>
      </c>
      <c r="X26" s="160">
        <f t="shared" si="1"/>
        <v>6572</v>
      </c>
      <c r="Y26" s="171">
        <f t="shared" si="9"/>
        <v>0.19252404282344401</v>
      </c>
      <c r="Z26" s="160">
        <f>SUM(Z24,Z25,)</f>
        <v>7583</v>
      </c>
      <c r="AA26" s="160">
        <f>SUM(AA24,AA25,)</f>
        <v>7100</v>
      </c>
      <c r="AB26" s="160">
        <f t="shared" si="2"/>
        <v>6089</v>
      </c>
      <c r="AC26" s="172">
        <f t="shared" si="10"/>
        <v>0.10488114679731446</v>
      </c>
      <c r="AD26" s="173">
        <f>'Detailed Data'!M184</f>
        <v>0.9</v>
      </c>
    </row>
    <row r="27" spans="1:31" s="30" customFormat="1" ht="31.5" customHeight="1" thickTop="1" thickBot="1">
      <c r="A27" s="234" t="s">
        <v>125</v>
      </c>
      <c r="B27" s="33" t="s">
        <v>122</v>
      </c>
      <c r="C27" s="40">
        <f t="shared" ref="C27:H27" si="20">SUM(C3,C6,C9,C12,C15,C18,C21,C24)</f>
        <v>458049923</v>
      </c>
      <c r="D27" s="40">
        <f t="shared" si="20"/>
        <v>453815110</v>
      </c>
      <c r="E27" s="40">
        <f t="shared" si="20"/>
        <v>476519352</v>
      </c>
      <c r="F27" s="40">
        <f t="shared" si="20"/>
        <v>478611956</v>
      </c>
      <c r="G27" s="40">
        <f t="shared" si="20"/>
        <v>300000</v>
      </c>
      <c r="H27" s="40">
        <f t="shared" si="20"/>
        <v>479608940</v>
      </c>
      <c r="I27" s="150">
        <f t="shared" si="3"/>
        <v>5.6837750510334482E-2</v>
      </c>
      <c r="J27" s="44">
        <f>'Detailed Data'!AD186</f>
        <v>0.94444444444444442</v>
      </c>
      <c r="K27" s="40">
        <f>SUM(K3,K6,K9,K12,K15,K18,K21,K24)</f>
        <v>19099749</v>
      </c>
      <c r="L27" s="41">
        <f t="shared" si="4"/>
        <v>4.2087071538891685E-2</v>
      </c>
      <c r="M27" s="40">
        <f>SUM(M3,M6,M9,M12,M15,M18,M21,M24)</f>
        <v>18469428</v>
      </c>
      <c r="N27" s="41">
        <f t="shared" si="5"/>
        <v>4.0321866837209355E-2</v>
      </c>
      <c r="O27" s="42">
        <f>SUM(O3,O6,O9,O12,O15,O18,O21,O24)</f>
        <v>21359</v>
      </c>
      <c r="P27" s="42">
        <f>SUM(P3,P6,P9,P12,P15,P18,P21,P24)</f>
        <v>5035</v>
      </c>
      <c r="Q27" s="43">
        <f t="shared" si="6"/>
        <v>0.23573200992555832</v>
      </c>
      <c r="R27" s="42">
        <f>SUM(R3,R6,R9,R12,R15,R18,R21,R24)</f>
        <v>2444</v>
      </c>
      <c r="S27" s="43">
        <f t="shared" si="13"/>
        <v>0.11442483262325015</v>
      </c>
      <c r="T27" s="42">
        <f>SUM(T3,T6,T9,T12,T15,T18,T21,T24)</f>
        <v>186</v>
      </c>
      <c r="U27" s="43">
        <f t="shared" si="7"/>
        <v>8.708272859216255E-3</v>
      </c>
      <c r="V27" s="42">
        <f>SUM(V3,V6,V9,V12,V15,V18,V21,V24)</f>
        <v>2338</v>
      </c>
      <c r="W27" s="43">
        <f t="shared" si="8"/>
        <v>0.10946205346692262</v>
      </c>
      <c r="X27" s="42">
        <f t="shared" si="1"/>
        <v>23883</v>
      </c>
      <c r="Y27" s="43">
        <f t="shared" si="9"/>
        <v>0.11817032632613886</v>
      </c>
      <c r="Z27" s="42">
        <f>SUM(Z3,Z6,Z9,Z12,Z15,Z18,Z21,Z24)</f>
        <v>31666</v>
      </c>
      <c r="AA27" s="42">
        <f>SUM(AA3,AA6,AA9,AA12,AA15,AA18,AA21,AA24)</f>
        <v>30660</v>
      </c>
      <c r="AB27" s="160">
        <f t="shared" si="2"/>
        <v>23181</v>
      </c>
      <c r="AC27" s="153">
        <f t="shared" si="10"/>
        <v>8.5303619083290413E-2</v>
      </c>
      <c r="AD27" s="44">
        <f>'Detailed Data'!M186</f>
        <v>0.86111111111111116</v>
      </c>
    </row>
    <row r="28" spans="1:31" s="30" customFormat="1" ht="31.5" customHeight="1" thickTop="1" thickBot="1">
      <c r="A28" s="234"/>
      <c r="B28" s="45" t="s">
        <v>123</v>
      </c>
      <c r="C28" s="46">
        <f t="shared" ref="C28:H29" si="21">SUM(C25,C22,C19,C16,C13,C10,C7,C4)</f>
        <v>566734746</v>
      </c>
      <c r="D28" s="46">
        <f t="shared" si="21"/>
        <v>562933608</v>
      </c>
      <c r="E28" s="46">
        <f t="shared" si="21"/>
        <v>579412639</v>
      </c>
      <c r="F28" s="46">
        <f t="shared" si="21"/>
        <v>579645650</v>
      </c>
      <c r="G28" s="46">
        <f t="shared" si="21"/>
        <v>3995000</v>
      </c>
      <c r="H28" s="46">
        <f t="shared" si="21"/>
        <v>574278269</v>
      </c>
      <c r="I28" s="149">
        <f t="shared" si="3"/>
        <v>2.0152751299226036E-2</v>
      </c>
      <c r="J28" s="50">
        <f>'Detailed Data'!AD188</f>
        <v>0.94285714285714284</v>
      </c>
      <c r="K28" s="46">
        <f>SUM(K25,K22,K19,K16,K13,K10,K7,K4)</f>
        <v>12060384</v>
      </c>
      <c r="L28" s="47">
        <f t="shared" si="4"/>
        <v>2.1424167661348796E-2</v>
      </c>
      <c r="M28" s="46">
        <f>SUM(M25,M22,M19,M16,M13,M10,M7,M4)</f>
        <v>12677892</v>
      </c>
      <c r="N28" s="47">
        <f t="shared" si="5"/>
        <v>2.2370063048860606E-2</v>
      </c>
      <c r="O28" s="48">
        <f>SUM(O25,O22,O19,O16,O13,O10,O7,O4)</f>
        <v>19500</v>
      </c>
      <c r="P28" s="48">
        <f>SUM(P25,P22,P19,P16,P13,P10,P7,P4)</f>
        <v>3122</v>
      </c>
      <c r="Q28" s="49">
        <f t="shared" si="6"/>
        <v>0.1601025641025641</v>
      </c>
      <c r="R28" s="48">
        <f>SUM(R25,R22,R19,R16,R13,R10,R7,R4)</f>
        <v>2079</v>
      </c>
      <c r="S28" s="49">
        <f t="shared" si="13"/>
        <v>0.10661538461538461</v>
      </c>
      <c r="T28" s="48">
        <f>SUM(T25,T22,T19,T16,T13,T10,T7,T4)</f>
        <v>681</v>
      </c>
      <c r="U28" s="49">
        <f t="shared" si="7"/>
        <v>3.4923076923076925E-2</v>
      </c>
      <c r="V28" s="48">
        <f>SUM(V25,V22,V19,V16,V13,V10,V7,V4)</f>
        <v>1806</v>
      </c>
      <c r="W28" s="49">
        <f t="shared" si="8"/>
        <v>9.2615384615384613E-2</v>
      </c>
      <c r="X28" s="48">
        <f t="shared" si="1"/>
        <v>21987</v>
      </c>
      <c r="Y28" s="49">
        <f t="shared" si="9"/>
        <v>0.12753846153846154</v>
      </c>
      <c r="Z28" s="48">
        <f>SUM(Z25,Z22,Z19,Z16,Z13,Z10,Z7,Z4)</f>
        <v>27265</v>
      </c>
      <c r="AA28" s="48">
        <f>SUM(AA25,AA22,AA19,AA16,AA13,AA10,AA7,AA4)</f>
        <v>25383</v>
      </c>
      <c r="AB28" s="160">
        <f t="shared" si="2"/>
        <v>20182</v>
      </c>
      <c r="AC28" s="154">
        <f t="shared" si="10"/>
        <v>3.4974358974358973E-2</v>
      </c>
      <c r="AD28" s="50">
        <f>'Detailed Data'!M188</f>
        <v>0.84285714285714286</v>
      </c>
    </row>
    <row r="29" spans="1:31" s="30" customFormat="1" ht="31.5" customHeight="1" thickTop="1" thickBot="1">
      <c r="A29" s="235"/>
      <c r="B29" s="45" t="s">
        <v>124</v>
      </c>
      <c r="C29" s="46">
        <f t="shared" si="21"/>
        <v>1024784669</v>
      </c>
      <c r="D29" s="46">
        <f t="shared" si="21"/>
        <v>1016748718</v>
      </c>
      <c r="E29" s="46">
        <f t="shared" si="21"/>
        <v>1055931991</v>
      </c>
      <c r="F29" s="46">
        <f t="shared" si="21"/>
        <v>1058257606</v>
      </c>
      <c r="G29" s="46">
        <f t="shared" si="21"/>
        <v>4295000</v>
      </c>
      <c r="H29" s="46">
        <f t="shared" si="21"/>
        <v>1053887209</v>
      </c>
      <c r="I29" s="149">
        <f t="shared" si="3"/>
        <v>3.652671534521669E-2</v>
      </c>
      <c r="J29" s="50">
        <f>'Detailed Data'!AD190</f>
        <v>0.94366197183098588</v>
      </c>
      <c r="K29" s="46">
        <f>SUM(K26,K23,K20,K17,K14,K11,K8,K5)</f>
        <v>31160133</v>
      </c>
      <c r="L29" s="47">
        <f t="shared" si="4"/>
        <v>3.0646837756819281E-2</v>
      </c>
      <c r="M29" s="46">
        <f>SUM(M26,M23,M20,M17,M14,M11,M8,M5)</f>
        <v>31147320</v>
      </c>
      <c r="N29" s="47">
        <f t="shared" si="5"/>
        <v>3.0394014413187908E-2</v>
      </c>
      <c r="O29" s="48">
        <f>SUM(O26,O23,O20,O17,O14,O11,O8,O5)</f>
        <v>40859</v>
      </c>
      <c r="P29" s="48">
        <f>SUM(P26,P23,P20,P17,P14,P11,P8,P5)</f>
        <v>8157</v>
      </c>
      <c r="Q29" s="49">
        <f t="shared" si="6"/>
        <v>0.19963777870236668</v>
      </c>
      <c r="R29" s="48">
        <f>SUM(R26,R23,R20,R17,R14,R11,R8,R5)</f>
        <v>4523</v>
      </c>
      <c r="S29" s="49">
        <f t="shared" si="13"/>
        <v>0.11069776548618419</v>
      </c>
      <c r="T29" s="48">
        <f>SUM(T26,T23,T20,T17,T14,T11,T8,T5)</f>
        <v>867</v>
      </c>
      <c r="U29" s="49">
        <f t="shared" si="7"/>
        <v>2.1219315205952178E-2</v>
      </c>
      <c r="V29" s="48">
        <f>SUM(V26,V23,V20,V17,V14,V11,V8,V5)</f>
        <v>4144</v>
      </c>
      <c r="W29" s="49">
        <f t="shared" si="8"/>
        <v>0.10142196333733082</v>
      </c>
      <c r="X29" s="48">
        <f t="shared" si="1"/>
        <v>45870</v>
      </c>
      <c r="Y29" s="49">
        <f t="shared" si="9"/>
        <v>0.12264127854328299</v>
      </c>
      <c r="Z29" s="48">
        <f>SUM(Z26,Z23,Z20,Z17,Z14,Z11,Z8,Z5)</f>
        <v>58931</v>
      </c>
      <c r="AA29" s="48">
        <f>SUM(AA26,AA23,AA20,AA17,AA14,AA11,AA8,AA5)</f>
        <v>56043</v>
      </c>
      <c r="AB29" s="161">
        <f t="shared" si="2"/>
        <v>43363</v>
      </c>
      <c r="AC29" s="154">
        <f t="shared" si="10"/>
        <v>6.1283927653638125E-2</v>
      </c>
      <c r="AD29" s="50">
        <f>'Detailed Data'!M190</f>
        <v>0.852112676056338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36" t="s">
        <v>126</v>
      </c>
      <c r="B32" s="45" t="s">
        <v>122</v>
      </c>
      <c r="C32" s="40">
        <v>206929806</v>
      </c>
      <c r="D32" s="40">
        <v>204865553</v>
      </c>
      <c r="E32" s="40">
        <v>218429768</v>
      </c>
      <c r="F32" s="40">
        <v>220248830</v>
      </c>
      <c r="G32" s="40">
        <v>170000</v>
      </c>
      <c r="H32" s="40">
        <v>220893794</v>
      </c>
      <c r="I32" s="150">
        <v>7.8237852900531313E-2</v>
      </c>
      <c r="J32" s="44">
        <v>0.94736842105263153</v>
      </c>
      <c r="K32" s="40">
        <v>12145795</v>
      </c>
      <c r="L32" s="41">
        <v>5.9286662995022887E-2</v>
      </c>
      <c r="M32" s="40">
        <v>11499962</v>
      </c>
      <c r="N32" s="41">
        <v>5.5574217278297741E-2</v>
      </c>
      <c r="O32" s="42">
        <v>11192</v>
      </c>
      <c r="P32" s="42">
        <v>2589</v>
      </c>
      <c r="Q32" s="43">
        <v>0.23132594710507506</v>
      </c>
      <c r="R32" s="42">
        <v>1255</v>
      </c>
      <c r="S32" s="43">
        <v>0.11213366690493209</v>
      </c>
      <c r="T32" s="42">
        <v>65</v>
      </c>
      <c r="U32" s="43">
        <v>5.8077197998570411E-3</v>
      </c>
      <c r="V32" s="42">
        <v>1611</v>
      </c>
      <c r="W32" s="43">
        <v>0.1439421015010722</v>
      </c>
      <c r="X32" s="42">
        <v>12868</v>
      </c>
      <c r="Y32" s="43">
        <v>0.14974982130092923</v>
      </c>
      <c r="Z32" s="42">
        <v>16901</v>
      </c>
      <c r="AA32" s="42">
        <v>16261</v>
      </c>
      <c r="AB32" s="42">
        <v>12417</v>
      </c>
      <c r="AC32" s="153">
        <v>0.10945318084345962</v>
      </c>
      <c r="AD32" s="44">
        <v>0.84210526315789469</v>
      </c>
    </row>
    <row r="33" spans="1:30" s="30" customFormat="1" ht="31.5" customHeight="1" thickTop="1" thickBot="1">
      <c r="A33" s="234"/>
      <c r="B33" s="45" t="s">
        <v>123</v>
      </c>
      <c r="C33" s="46">
        <v>222596286</v>
      </c>
      <c r="D33" s="46">
        <v>220518040</v>
      </c>
      <c r="E33" s="46">
        <v>226410545</v>
      </c>
      <c r="F33" s="46">
        <v>221977238</v>
      </c>
      <c r="G33" s="46">
        <v>2795000</v>
      </c>
      <c r="H33" s="46">
        <v>216796218</v>
      </c>
      <c r="I33" s="149">
        <v>-1.687763051041085E-2</v>
      </c>
      <c r="J33" s="50">
        <v>1</v>
      </c>
      <c r="K33" s="46">
        <v>3588553</v>
      </c>
      <c r="L33" s="47">
        <v>1.6273285396514497E-2</v>
      </c>
      <c r="M33" s="46">
        <v>3814258</v>
      </c>
      <c r="N33" s="47">
        <v>1.7135317343075527E-2</v>
      </c>
      <c r="O33" s="48">
        <v>10888</v>
      </c>
      <c r="P33" s="48">
        <v>1729</v>
      </c>
      <c r="Q33" s="49">
        <v>0.15879867744305656</v>
      </c>
      <c r="R33" s="48">
        <v>1213</v>
      </c>
      <c r="S33" s="49">
        <v>0.1114070536370316</v>
      </c>
      <c r="T33" s="48">
        <v>417</v>
      </c>
      <c r="U33" s="49">
        <v>3.8299044819985306E-2</v>
      </c>
      <c r="V33" s="48">
        <v>435</v>
      </c>
      <c r="W33" s="49">
        <v>3.9952240999265247E-2</v>
      </c>
      <c r="X33" s="48">
        <v>11740</v>
      </c>
      <c r="Y33" s="49">
        <v>7.8251285819250546E-2</v>
      </c>
      <c r="Z33" s="48">
        <v>14755</v>
      </c>
      <c r="AA33" s="48">
        <v>13429</v>
      </c>
      <c r="AB33" s="48">
        <v>10487</v>
      </c>
      <c r="AC33" s="154">
        <v>-3.6829537105069803E-2</v>
      </c>
      <c r="AD33" s="50">
        <v>0.88095238095238093</v>
      </c>
    </row>
    <row r="34" spans="1:30" s="30" customFormat="1" ht="31.5" customHeight="1" thickTop="1" thickBot="1">
      <c r="A34" s="235"/>
      <c r="B34" s="45" t="s">
        <v>124</v>
      </c>
      <c r="C34" s="46">
        <v>429526092</v>
      </c>
      <c r="D34" s="46">
        <v>425383593</v>
      </c>
      <c r="E34" s="46">
        <v>444840313</v>
      </c>
      <c r="F34" s="46">
        <v>442226068</v>
      </c>
      <c r="G34" s="46">
        <v>2965000</v>
      </c>
      <c r="H34" s="46">
        <v>437690012</v>
      </c>
      <c r="I34" s="149">
        <v>2.8930168446811722E-2</v>
      </c>
      <c r="J34" s="50">
        <v>0.97499999999999998</v>
      </c>
      <c r="K34" s="46">
        <v>15734348</v>
      </c>
      <c r="L34" s="47">
        <v>3.6988610418737987E-2</v>
      </c>
      <c r="M34" s="46">
        <v>15314220</v>
      </c>
      <c r="N34" s="47">
        <v>3.565375953924587E-2</v>
      </c>
      <c r="O34" s="48">
        <v>22080</v>
      </c>
      <c r="P34" s="48">
        <v>4318</v>
      </c>
      <c r="Q34" s="49">
        <v>0.19556159420289856</v>
      </c>
      <c r="R34" s="48">
        <v>2468</v>
      </c>
      <c r="S34" s="49">
        <v>0.11177536231884058</v>
      </c>
      <c r="T34" s="48">
        <v>482</v>
      </c>
      <c r="U34" s="49">
        <v>2.1829710144927537E-2</v>
      </c>
      <c r="V34" s="48">
        <v>2046</v>
      </c>
      <c r="W34" s="49">
        <v>9.2663043478260876E-2</v>
      </c>
      <c r="X34" s="48">
        <v>24608</v>
      </c>
      <c r="Y34" s="49">
        <v>0.11449275362318841</v>
      </c>
      <c r="Z34" s="48">
        <v>31656</v>
      </c>
      <c r="AA34" s="48">
        <v>29690</v>
      </c>
      <c r="AB34" s="48">
        <v>22904</v>
      </c>
      <c r="AC34" s="154">
        <v>3.7318840579710147E-2</v>
      </c>
      <c r="AD34" s="50">
        <v>0.86250000000000004</v>
      </c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44" t="s">
        <v>708</v>
      </c>
      <c r="B36" s="45" t="s">
        <v>122</v>
      </c>
      <c r="C36" s="40">
        <v>664979729</v>
      </c>
      <c r="D36" s="40">
        <v>658680663</v>
      </c>
      <c r="E36" s="40">
        <v>694949120</v>
      </c>
      <c r="F36" s="40">
        <v>698860786</v>
      </c>
      <c r="G36" s="40">
        <v>470000</v>
      </c>
      <c r="H36" s="40">
        <v>700502734</v>
      </c>
      <c r="I36" s="150">
        <v>6.3493697855830325E-2</v>
      </c>
      <c r="J36" s="44"/>
      <c r="K36" s="40">
        <v>31245187</v>
      </c>
      <c r="L36" s="41">
        <v>4.7436016806219797E-2</v>
      </c>
      <c r="M36" s="40">
        <v>29969390</v>
      </c>
      <c r="N36" s="41">
        <v>4.2883204495608944E-2</v>
      </c>
      <c r="O36" s="42">
        <v>32551</v>
      </c>
      <c r="P36" s="42">
        <v>7624</v>
      </c>
      <c r="Q36" s="43">
        <v>0.23421707474424749</v>
      </c>
      <c r="R36" s="42">
        <v>3699</v>
      </c>
      <c r="S36" s="43">
        <v>0.11363706184141809</v>
      </c>
      <c r="T36" s="42">
        <v>251</v>
      </c>
      <c r="U36" s="43">
        <v>7.7109766213019565E-3</v>
      </c>
      <c r="V36" s="42">
        <v>3949</v>
      </c>
      <c r="W36" s="43">
        <v>0.12131731744032441</v>
      </c>
      <c r="X36" s="42">
        <v>36751</v>
      </c>
      <c r="Y36" s="43">
        <v>0.12902829406162636</v>
      </c>
      <c r="Z36" s="42">
        <v>48567</v>
      </c>
      <c r="AA36" s="42">
        <v>46921</v>
      </c>
      <c r="AB36" s="42">
        <v>35598</v>
      </c>
      <c r="AC36" s="153">
        <v>9.3606955239470366E-2</v>
      </c>
      <c r="AD36" s="44"/>
    </row>
    <row r="37" spans="1:30" s="30" customFormat="1" ht="31.5" customHeight="1" thickTop="1" thickBot="1">
      <c r="A37" s="234"/>
      <c r="B37" s="45" t="s">
        <v>123</v>
      </c>
      <c r="C37" s="46">
        <v>787460032</v>
      </c>
      <c r="D37" s="46">
        <v>781630648</v>
      </c>
      <c r="E37" s="46">
        <v>803952184</v>
      </c>
      <c r="F37" s="46">
        <v>799735177</v>
      </c>
      <c r="G37" s="46">
        <v>6790000</v>
      </c>
      <c r="H37" s="46">
        <v>789108648</v>
      </c>
      <c r="I37" s="149">
        <v>9.5671785889337342E-3</v>
      </c>
      <c r="J37" s="50"/>
      <c r="K37" s="46">
        <v>15587915</v>
      </c>
      <c r="L37" s="47">
        <v>1.9942814473671969E-2</v>
      </c>
      <c r="M37" s="46">
        <v>16492150</v>
      </c>
      <c r="N37" s="47">
        <v>2.062201397951012E-2</v>
      </c>
      <c r="O37" s="48">
        <v>30148</v>
      </c>
      <c r="P37" s="48">
        <v>4800</v>
      </c>
      <c r="Q37" s="49">
        <v>0.159214541594799</v>
      </c>
      <c r="R37" s="48">
        <v>3286</v>
      </c>
      <c r="S37" s="49">
        <v>0.10899562160010615</v>
      </c>
      <c r="T37" s="48">
        <v>1098</v>
      </c>
      <c r="U37" s="49">
        <v>3.642032638981027E-2</v>
      </c>
      <c r="V37" s="48">
        <v>2241</v>
      </c>
      <c r="W37" s="49">
        <v>7.4333289107071779E-2</v>
      </c>
      <c r="X37" s="48">
        <v>33487</v>
      </c>
      <c r="Y37" s="49">
        <v>0.11075361549688205</v>
      </c>
      <c r="Z37" s="48">
        <v>41723</v>
      </c>
      <c r="AA37" s="48">
        <v>38526</v>
      </c>
      <c r="AB37" s="48">
        <v>30440</v>
      </c>
      <c r="AC37" s="154">
        <v>9.6855512803502714E-3</v>
      </c>
      <c r="AD37" s="50"/>
    </row>
    <row r="38" spans="1:30" s="30" customFormat="1" ht="31.5" customHeight="1" thickTop="1" thickBot="1">
      <c r="A38" s="235"/>
      <c r="B38" s="45" t="s">
        <v>124</v>
      </c>
      <c r="C38" s="46">
        <v>1452439761</v>
      </c>
      <c r="D38" s="46">
        <v>1440311311</v>
      </c>
      <c r="E38" s="46">
        <v>1498901304</v>
      </c>
      <c r="F38" s="46">
        <v>1498595963</v>
      </c>
      <c r="G38" s="46">
        <v>7260000</v>
      </c>
      <c r="H38" s="46">
        <v>1489611382</v>
      </c>
      <c r="I38" s="149">
        <v>3.4228760562722539E-2</v>
      </c>
      <c r="J38" s="50"/>
      <c r="K38" s="46">
        <v>46833102</v>
      </c>
      <c r="L38" s="47">
        <v>3.2515957933763669E-2</v>
      </c>
      <c r="M38" s="46">
        <v>46461540</v>
      </c>
      <c r="N38" s="47">
        <v>3.1003379928362985E-2</v>
      </c>
      <c r="O38" s="48">
        <v>62699</v>
      </c>
      <c r="P38" s="48">
        <v>12424</v>
      </c>
      <c r="Q38" s="49">
        <v>0.198153080591397</v>
      </c>
      <c r="R38" s="48">
        <v>6985</v>
      </c>
      <c r="S38" s="49">
        <v>0.11140528557074275</v>
      </c>
      <c r="T38" s="48">
        <v>1349</v>
      </c>
      <c r="U38" s="49">
        <v>2.1515494664986683E-2</v>
      </c>
      <c r="V38" s="48">
        <v>6190</v>
      </c>
      <c r="W38" s="49">
        <v>9.8725657506499309E-2</v>
      </c>
      <c r="X38" s="48">
        <v>70238</v>
      </c>
      <c r="Y38" s="49">
        <v>0.12024115217148598</v>
      </c>
      <c r="Z38" s="48">
        <v>90290</v>
      </c>
      <c r="AA38" s="48">
        <v>85447</v>
      </c>
      <c r="AB38" s="48">
        <v>66038</v>
      </c>
      <c r="AC38" s="154">
        <v>5.3254437869822487E-2</v>
      </c>
      <c r="AD38" s="50"/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Date:01/24/2022&amp;CConstruction Cost and Time
Summary Sheet
For Contracts Completed Second Quarter Fiscal Year 2021/2022&amp;RPage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02"/>
  <sheetViews>
    <sheetView tabSelected="1" view="pageLayout" topLeftCell="B172" zoomScaleNormal="100" zoomScaleSheetLayoutView="100" workbookViewId="0">
      <selection activeCell="G184" sqref="G184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3" width="13.7109375" style="215" customWidth="1"/>
    <col min="14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9" t="s">
        <v>43</v>
      </c>
      <c r="B1" s="249" t="s">
        <v>44</v>
      </c>
      <c r="C1" s="251" t="s">
        <v>45</v>
      </c>
      <c r="D1" s="251" t="s">
        <v>46</v>
      </c>
      <c r="E1" s="269" t="s">
        <v>47</v>
      </c>
      <c r="F1" s="270" t="s">
        <v>48</v>
      </c>
      <c r="G1" s="270" t="s">
        <v>136</v>
      </c>
      <c r="H1" s="251" t="s">
        <v>49</v>
      </c>
      <c r="I1" s="271" t="s">
        <v>50</v>
      </c>
      <c r="J1" s="264" t="s">
        <v>51</v>
      </c>
      <c r="K1" s="264" t="s">
        <v>52</v>
      </c>
      <c r="L1" s="264" t="s">
        <v>53</v>
      </c>
      <c r="M1" s="249" t="s">
        <v>137</v>
      </c>
      <c r="N1" s="249" t="s">
        <v>138</v>
      </c>
      <c r="O1" s="264" t="s">
        <v>54</v>
      </c>
      <c r="P1" s="264" t="s">
        <v>55</v>
      </c>
      <c r="Q1" s="264" t="s">
        <v>56</v>
      </c>
      <c r="R1" s="264" t="s">
        <v>57</v>
      </c>
      <c r="S1" s="264" t="s">
        <v>58</v>
      </c>
      <c r="T1" s="265" t="s">
        <v>59</v>
      </c>
      <c r="U1" s="265" t="s">
        <v>60</v>
      </c>
      <c r="V1" s="265" t="s">
        <v>61</v>
      </c>
      <c r="W1" s="265" t="s">
        <v>62</v>
      </c>
      <c r="X1" s="265" t="s">
        <v>63</v>
      </c>
      <c r="Y1" s="265" t="s">
        <v>64</v>
      </c>
      <c r="Z1" s="265" t="s">
        <v>65</v>
      </c>
      <c r="AA1" s="265" t="s">
        <v>66</v>
      </c>
      <c r="AB1" s="265" t="s">
        <v>67</v>
      </c>
      <c r="AC1" s="265" t="s">
        <v>1</v>
      </c>
      <c r="AD1" s="249" t="s">
        <v>139</v>
      </c>
      <c r="AE1" s="249" t="s">
        <v>140</v>
      </c>
      <c r="AF1" s="265" t="s">
        <v>69</v>
      </c>
      <c r="AG1" s="265" t="s">
        <v>70</v>
      </c>
      <c r="AH1" s="264" t="s">
        <v>71</v>
      </c>
      <c r="AI1" s="264" t="s">
        <v>144</v>
      </c>
      <c r="AJ1" s="266" t="s">
        <v>72</v>
      </c>
      <c r="AK1" s="266"/>
      <c r="AL1" s="266"/>
      <c r="AM1" s="266"/>
      <c r="AN1" s="266" t="s">
        <v>73</v>
      </c>
      <c r="AO1" s="266"/>
      <c r="AP1" s="266"/>
      <c r="AQ1" s="266"/>
      <c r="AR1" s="266" t="s">
        <v>74</v>
      </c>
      <c r="AS1" s="266"/>
      <c r="AT1" s="266"/>
      <c r="AU1" s="266"/>
      <c r="AV1" s="266" t="s">
        <v>75</v>
      </c>
      <c r="AW1" s="266"/>
      <c r="AX1" s="266"/>
      <c r="AY1" s="266"/>
      <c r="AZ1" s="266" t="s">
        <v>76</v>
      </c>
      <c r="BA1" s="266"/>
      <c r="BB1" s="266"/>
      <c r="BC1" s="266"/>
      <c r="BD1" s="266" t="s">
        <v>77</v>
      </c>
      <c r="BE1" s="266"/>
      <c r="BF1" s="266"/>
      <c r="BG1" s="266"/>
      <c r="BH1" s="266" t="s">
        <v>78</v>
      </c>
      <c r="BI1" s="266"/>
      <c r="BJ1" s="266"/>
      <c r="BK1" s="266"/>
      <c r="BL1" s="266" t="s">
        <v>79</v>
      </c>
      <c r="BM1" s="266"/>
      <c r="BN1" s="266"/>
      <c r="BO1" s="266"/>
      <c r="BP1" s="266" t="s">
        <v>80</v>
      </c>
      <c r="BQ1" s="266"/>
      <c r="BR1" s="266"/>
      <c r="BS1" s="266"/>
      <c r="BT1" s="266" t="s">
        <v>81</v>
      </c>
      <c r="BU1" s="266"/>
      <c r="BV1" s="266"/>
      <c r="BW1" s="266"/>
      <c r="BX1" s="266" t="s">
        <v>82</v>
      </c>
      <c r="BY1" s="266"/>
      <c r="BZ1" s="266"/>
      <c r="CA1" s="266"/>
      <c r="CB1" s="266" t="s">
        <v>143</v>
      </c>
      <c r="CC1" s="266"/>
      <c r="CD1" s="266"/>
      <c r="CE1" s="266"/>
      <c r="CF1" s="266" t="s">
        <v>165</v>
      </c>
      <c r="CG1" s="266"/>
      <c r="CH1" s="266"/>
      <c r="CI1" s="266"/>
      <c r="CJ1" s="266" t="s">
        <v>83</v>
      </c>
      <c r="CK1" s="266"/>
      <c r="CL1" s="266"/>
      <c r="CM1" s="266"/>
      <c r="CN1" s="251" t="s">
        <v>84</v>
      </c>
      <c r="CO1" s="251" t="s">
        <v>85</v>
      </c>
      <c r="CP1" s="251" t="s">
        <v>86</v>
      </c>
      <c r="CQ1" s="251" t="s">
        <v>87</v>
      </c>
      <c r="CR1" s="251" t="s">
        <v>88</v>
      </c>
      <c r="CS1" s="251" t="s">
        <v>89</v>
      </c>
      <c r="CT1" s="269" t="s">
        <v>90</v>
      </c>
      <c r="CU1" s="270" t="s">
        <v>91</v>
      </c>
      <c r="CV1" s="270" t="s">
        <v>92</v>
      </c>
      <c r="CW1" s="269" t="s">
        <v>93</v>
      </c>
      <c r="CX1" s="269" t="s">
        <v>94</v>
      </c>
      <c r="CY1" s="270" t="s">
        <v>95</v>
      </c>
      <c r="CZ1" s="270" t="s">
        <v>96</v>
      </c>
      <c r="DA1" s="251" t="s">
        <v>97</v>
      </c>
      <c r="DB1" s="265" t="s">
        <v>98</v>
      </c>
      <c r="DC1" s="268" t="s">
        <v>99</v>
      </c>
      <c r="DD1" s="268"/>
    </row>
    <row r="2" spans="1:1477" s="2" customFormat="1" ht="37.5" customHeight="1">
      <c r="A2" s="250"/>
      <c r="B2" s="250"/>
      <c r="C2" s="251"/>
      <c r="D2" s="251"/>
      <c r="E2" s="269"/>
      <c r="F2" s="270"/>
      <c r="G2" s="270"/>
      <c r="H2" s="272"/>
      <c r="I2" s="271"/>
      <c r="J2" s="251"/>
      <c r="K2" s="251"/>
      <c r="L2" s="251"/>
      <c r="M2" s="250"/>
      <c r="N2" s="250"/>
      <c r="O2" s="251"/>
      <c r="P2" s="267"/>
      <c r="Q2" s="267"/>
      <c r="R2" s="251"/>
      <c r="S2" s="251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50"/>
      <c r="AE2" s="250"/>
      <c r="AF2" s="265"/>
      <c r="AG2" s="265"/>
      <c r="AH2" s="267"/>
      <c r="AI2" s="267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1"/>
      <c r="CO2" s="251"/>
      <c r="CP2" s="251"/>
      <c r="CQ2" s="251"/>
      <c r="CR2" s="251"/>
      <c r="CS2" s="251"/>
      <c r="CT2" s="269"/>
      <c r="CU2" s="270"/>
      <c r="CV2" s="270"/>
      <c r="CW2" s="269"/>
      <c r="CX2" s="269"/>
      <c r="CY2" s="270"/>
      <c r="CZ2" s="270"/>
      <c r="DA2" s="251"/>
      <c r="DB2" s="265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178</v>
      </c>
      <c r="D3" s="69" t="s">
        <v>179</v>
      </c>
      <c r="E3" s="68">
        <v>43159</v>
      </c>
      <c r="F3" s="69" t="s">
        <v>632</v>
      </c>
      <c r="G3" s="69" t="s">
        <v>633</v>
      </c>
      <c r="H3" s="69">
        <v>1</v>
      </c>
      <c r="I3" s="69">
        <v>1</v>
      </c>
      <c r="J3" s="69">
        <v>150</v>
      </c>
      <c r="K3" s="69">
        <v>333</v>
      </c>
      <c r="L3" s="69">
        <v>333</v>
      </c>
      <c r="M3" s="186">
        <f>IF(J3 = 0,0,(L3-AH3-AI3)/J3)</f>
        <v>1.1666666666666667</v>
      </c>
      <c r="N3" s="69">
        <f>IF(G3&lt;&gt;"",IF(M3&lt;=1.2,1,0),0)</f>
        <v>1</v>
      </c>
      <c r="O3" s="69">
        <v>0</v>
      </c>
      <c r="P3" s="69">
        <v>0</v>
      </c>
      <c r="Q3" s="69">
        <v>0</v>
      </c>
      <c r="R3" s="69">
        <v>183</v>
      </c>
      <c r="S3" s="69">
        <v>0</v>
      </c>
      <c r="T3" s="190">
        <v>2262913</v>
      </c>
      <c r="U3" s="190">
        <v>50000</v>
      </c>
      <c r="V3" s="190">
        <v>2212913</v>
      </c>
      <c r="W3" s="190">
        <v>2254766</v>
      </c>
      <c r="X3" s="190">
        <v>2207735</v>
      </c>
      <c r="Y3" s="190">
        <v>0</v>
      </c>
      <c r="Z3" s="190">
        <v>0</v>
      </c>
      <c r="AA3" s="190">
        <v>0</v>
      </c>
      <c r="AB3" s="190">
        <v>2207735</v>
      </c>
      <c r="AC3" s="190">
        <v>2219978</v>
      </c>
      <c r="AD3" s="186">
        <f>IF(V3=0,0,AC3/V3)</f>
        <v>1.0031926243824316</v>
      </c>
      <c r="AE3" s="69">
        <f>IF(AD3 &lt;=1.1,1,0)</f>
        <v>1</v>
      </c>
      <c r="AF3" s="190">
        <v>12243</v>
      </c>
      <c r="AG3" s="190">
        <v>-8147</v>
      </c>
      <c r="AH3" s="69">
        <v>134</v>
      </c>
      <c r="AI3" s="69">
        <v>24</v>
      </c>
      <c r="AJ3" s="69">
        <v>0</v>
      </c>
      <c r="AK3" s="69">
        <v>0</v>
      </c>
      <c r="AL3" s="80">
        <v>-4507</v>
      </c>
      <c r="AM3" s="80">
        <v>0</v>
      </c>
      <c r="AN3" s="69">
        <v>0</v>
      </c>
      <c r="AO3" s="69">
        <v>0</v>
      </c>
      <c r="AP3" s="80">
        <v>5417</v>
      </c>
      <c r="AQ3" s="80">
        <v>0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25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0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25</v>
      </c>
      <c r="CK3" s="69">
        <v>0</v>
      </c>
      <c r="CL3" s="80">
        <v>910</v>
      </c>
      <c r="CM3" s="80">
        <v>0</v>
      </c>
      <c r="CN3" s="69" t="s">
        <v>434</v>
      </c>
      <c r="CO3" s="69" t="s">
        <v>435</v>
      </c>
      <c r="CP3" s="69" t="s">
        <v>410</v>
      </c>
      <c r="CQ3" s="69" t="s">
        <v>410</v>
      </c>
      <c r="CR3" s="69" t="s">
        <v>410</v>
      </c>
      <c r="CS3" s="69" t="s">
        <v>410</v>
      </c>
      <c r="CT3" s="68">
        <v>44474</v>
      </c>
      <c r="CU3" s="69" t="s">
        <v>634</v>
      </c>
      <c r="CV3" s="69" t="s">
        <v>635</v>
      </c>
      <c r="CW3" s="68" t="s">
        <v>168</v>
      </c>
      <c r="CX3" s="68">
        <v>43643</v>
      </c>
      <c r="CY3" s="69" t="s">
        <v>636</v>
      </c>
      <c r="CZ3" s="69" t="s">
        <v>637</v>
      </c>
      <c r="DA3" s="69" t="s">
        <v>207</v>
      </c>
      <c r="DB3" s="69">
        <v>2483172.88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180</v>
      </c>
      <c r="D4" s="69" t="s">
        <v>181</v>
      </c>
      <c r="E4" s="68">
        <v>43369</v>
      </c>
      <c r="F4" s="69" t="s">
        <v>638</v>
      </c>
      <c r="G4" s="69" t="s">
        <v>637</v>
      </c>
      <c r="H4" s="69">
        <v>1</v>
      </c>
      <c r="I4" s="69">
        <v>1</v>
      </c>
      <c r="J4" s="69">
        <v>85</v>
      </c>
      <c r="K4" s="69">
        <v>102</v>
      </c>
      <c r="L4" s="69">
        <v>89</v>
      </c>
      <c r="M4" s="186">
        <f t="shared" ref="M4:M9" si="0">IF(J4 = 0,0,(L4-AH4-AI4)/J4)</f>
        <v>0.84705882352941175</v>
      </c>
      <c r="N4" s="69">
        <f t="shared" ref="N4:N9" si="1">IF(G4&lt;&gt;"",IF(M4&lt;=1.2,1,0),0)</f>
        <v>1</v>
      </c>
      <c r="O4" s="69">
        <v>13</v>
      </c>
      <c r="P4" s="69">
        <v>0</v>
      </c>
      <c r="Q4" s="69">
        <v>0</v>
      </c>
      <c r="R4" s="69">
        <v>17</v>
      </c>
      <c r="S4" s="69">
        <v>0</v>
      </c>
      <c r="T4" s="190">
        <v>409918</v>
      </c>
      <c r="U4" s="190">
        <v>11212</v>
      </c>
      <c r="V4" s="190">
        <v>398706</v>
      </c>
      <c r="W4" s="190">
        <v>418046</v>
      </c>
      <c r="X4" s="190">
        <v>383683</v>
      </c>
      <c r="Y4" s="190">
        <v>0</v>
      </c>
      <c r="Z4" s="190">
        <v>0</v>
      </c>
      <c r="AA4" s="190">
        <v>0</v>
      </c>
      <c r="AB4" s="190">
        <v>383683</v>
      </c>
      <c r="AC4" s="190">
        <v>383683</v>
      </c>
      <c r="AD4" s="186">
        <f t="shared" ref="AD4:AD9" si="2">IF(V4=0,0,AC4/V4)</f>
        <v>0.96232060716417611</v>
      </c>
      <c r="AE4" s="69">
        <f t="shared" ref="AE4:AE9" si="3">IF(AD4 &lt;=1.1,1,0)</f>
        <v>1</v>
      </c>
      <c r="AF4" s="190">
        <v>0</v>
      </c>
      <c r="AG4" s="190">
        <v>8128</v>
      </c>
      <c r="AH4" s="69">
        <v>11</v>
      </c>
      <c r="AI4" s="69">
        <v>6</v>
      </c>
      <c r="AJ4" s="69">
        <v>0</v>
      </c>
      <c r="AK4" s="69">
        <v>0</v>
      </c>
      <c r="AL4" s="80">
        <v>8128</v>
      </c>
      <c r="AM4" s="80">
        <v>6258</v>
      </c>
      <c r="AN4" s="69">
        <v>0</v>
      </c>
      <c r="AO4" s="69">
        <v>0</v>
      </c>
      <c r="AP4" s="80">
        <v>0</v>
      </c>
      <c r="AQ4" s="80">
        <v>0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0</v>
      </c>
      <c r="CL4" s="80">
        <v>8128</v>
      </c>
      <c r="CM4" s="80">
        <v>6258</v>
      </c>
      <c r="CN4" s="69" t="s">
        <v>436</v>
      </c>
      <c r="CO4" s="69" t="s">
        <v>437</v>
      </c>
      <c r="CP4" s="69" t="s">
        <v>410</v>
      </c>
      <c r="CQ4" s="69" t="s">
        <v>410</v>
      </c>
      <c r="CR4" s="69" t="s">
        <v>410</v>
      </c>
      <c r="CS4" s="69" t="s">
        <v>410</v>
      </c>
      <c r="CT4" s="68">
        <v>44522</v>
      </c>
      <c r="CU4" s="69" t="s">
        <v>634</v>
      </c>
      <c r="CV4" s="69" t="s">
        <v>635</v>
      </c>
      <c r="CW4" s="68" t="s">
        <v>168</v>
      </c>
      <c r="CX4" s="68">
        <v>43738</v>
      </c>
      <c r="CY4" s="69" t="s">
        <v>638</v>
      </c>
      <c r="CZ4" s="69" t="s">
        <v>639</v>
      </c>
      <c r="DA4" s="69" t="s">
        <v>207</v>
      </c>
      <c r="DB4" s="69">
        <v>267364.21000000002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182</v>
      </c>
      <c r="D5" s="69" t="s">
        <v>183</v>
      </c>
      <c r="E5" s="68">
        <v>43705</v>
      </c>
      <c r="F5" s="69" t="s">
        <v>638</v>
      </c>
      <c r="G5" s="69" t="s">
        <v>639</v>
      </c>
      <c r="H5" s="69">
        <v>2</v>
      </c>
      <c r="I5" s="69">
        <v>6</v>
      </c>
      <c r="J5" s="69">
        <v>425</v>
      </c>
      <c r="K5" s="69">
        <v>532</v>
      </c>
      <c r="L5" s="69">
        <v>549</v>
      </c>
      <c r="M5" s="186">
        <f t="shared" si="0"/>
        <v>1.0423529411764705</v>
      </c>
      <c r="N5" s="69">
        <f t="shared" si="1"/>
        <v>1</v>
      </c>
      <c r="O5" s="69">
        <v>-17</v>
      </c>
      <c r="P5" s="69">
        <v>17</v>
      </c>
      <c r="Q5" s="69">
        <v>0</v>
      </c>
      <c r="R5" s="69">
        <v>106</v>
      </c>
      <c r="S5" s="69">
        <v>1</v>
      </c>
      <c r="T5" s="190">
        <v>12256766</v>
      </c>
      <c r="U5" s="190">
        <v>131640</v>
      </c>
      <c r="V5" s="190">
        <v>12125126</v>
      </c>
      <c r="W5" s="190">
        <v>12232966</v>
      </c>
      <c r="X5" s="190">
        <v>12265846</v>
      </c>
      <c r="Y5" s="190">
        <v>-82722</v>
      </c>
      <c r="Z5" s="190">
        <v>0</v>
      </c>
      <c r="AA5" s="190">
        <v>-82722</v>
      </c>
      <c r="AB5" s="190">
        <v>12183124</v>
      </c>
      <c r="AC5" s="190">
        <v>12147745</v>
      </c>
      <c r="AD5" s="186">
        <f t="shared" si="2"/>
        <v>1.0018654651506302</v>
      </c>
      <c r="AE5" s="69">
        <f t="shared" si="3"/>
        <v>1</v>
      </c>
      <c r="AF5" s="190">
        <v>-35379</v>
      </c>
      <c r="AG5" s="190">
        <v>-23800</v>
      </c>
      <c r="AH5" s="69">
        <v>78</v>
      </c>
      <c r="AI5" s="69">
        <v>28</v>
      </c>
      <c r="AJ5" s="69">
        <v>0</v>
      </c>
      <c r="AK5" s="69">
        <v>1</v>
      </c>
      <c r="AL5" s="80">
        <v>266281</v>
      </c>
      <c r="AM5" s="80">
        <v>14344</v>
      </c>
      <c r="AN5" s="69">
        <v>0</v>
      </c>
      <c r="AO5" s="69">
        <v>0</v>
      </c>
      <c r="AP5" s="80">
        <v>3015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-233898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-38003</v>
      </c>
      <c r="CI5" s="80">
        <v>0</v>
      </c>
      <c r="CJ5" s="69">
        <v>0</v>
      </c>
      <c r="CK5" s="69">
        <v>1</v>
      </c>
      <c r="CL5" s="80">
        <v>-2605</v>
      </c>
      <c r="CM5" s="80">
        <v>14344</v>
      </c>
      <c r="CN5" s="69" t="s">
        <v>438</v>
      </c>
      <c r="CO5" s="69" t="s">
        <v>439</v>
      </c>
      <c r="CP5" s="69" t="s">
        <v>410</v>
      </c>
      <c r="CQ5" s="69" t="s">
        <v>410</v>
      </c>
      <c r="CR5" s="69" t="s">
        <v>410</v>
      </c>
      <c r="CS5" s="69" t="s">
        <v>410</v>
      </c>
      <c r="CT5" s="68">
        <v>44484</v>
      </c>
      <c r="CU5" s="69" t="s">
        <v>634</v>
      </c>
      <c r="CV5" s="69" t="s">
        <v>635</v>
      </c>
      <c r="CW5" s="68" t="s">
        <v>168</v>
      </c>
      <c r="CX5" s="68">
        <v>44384</v>
      </c>
      <c r="CY5" s="69" t="s">
        <v>638</v>
      </c>
      <c r="CZ5" s="69" t="s">
        <v>635</v>
      </c>
      <c r="DA5" s="69" t="s">
        <v>198</v>
      </c>
      <c r="DB5" s="69">
        <v>11662002.59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184</v>
      </c>
      <c r="D6" s="69" t="s">
        <v>185</v>
      </c>
      <c r="E6" s="68">
        <v>43803</v>
      </c>
      <c r="F6" s="69" t="s">
        <v>634</v>
      </c>
      <c r="G6" s="69" t="s">
        <v>639</v>
      </c>
      <c r="H6" s="69">
        <v>1</v>
      </c>
      <c r="I6" s="69">
        <v>1</v>
      </c>
      <c r="J6" s="69">
        <v>260</v>
      </c>
      <c r="K6" s="69">
        <v>376</v>
      </c>
      <c r="L6" s="69">
        <v>373</v>
      </c>
      <c r="M6" s="186">
        <f t="shared" si="0"/>
        <v>1.1653846153846155</v>
      </c>
      <c r="N6" s="69">
        <f t="shared" si="1"/>
        <v>1</v>
      </c>
      <c r="O6" s="69">
        <v>3</v>
      </c>
      <c r="P6" s="69">
        <v>0</v>
      </c>
      <c r="Q6" s="69">
        <v>0</v>
      </c>
      <c r="R6" s="69">
        <v>116</v>
      </c>
      <c r="S6" s="69">
        <v>0</v>
      </c>
      <c r="T6" s="190">
        <v>5620384</v>
      </c>
      <c r="U6" s="190">
        <v>66812</v>
      </c>
      <c r="V6" s="190">
        <v>5553572</v>
      </c>
      <c r="W6" s="190">
        <v>5602989</v>
      </c>
      <c r="X6" s="190">
        <v>5688348</v>
      </c>
      <c r="Y6" s="190">
        <v>0</v>
      </c>
      <c r="Z6" s="190">
        <v>0</v>
      </c>
      <c r="AA6" s="190">
        <v>0</v>
      </c>
      <c r="AB6" s="190">
        <v>5688348</v>
      </c>
      <c r="AC6" s="190">
        <v>5695271</v>
      </c>
      <c r="AD6" s="186">
        <f t="shared" si="2"/>
        <v>1.0255149298505539</v>
      </c>
      <c r="AE6" s="69">
        <f t="shared" si="3"/>
        <v>1</v>
      </c>
      <c r="AF6" s="190">
        <v>6923</v>
      </c>
      <c r="AG6" s="190">
        <v>-17395</v>
      </c>
      <c r="AH6" s="69">
        <v>44</v>
      </c>
      <c r="AI6" s="69">
        <v>26</v>
      </c>
      <c r="AJ6" s="69">
        <v>0</v>
      </c>
      <c r="AK6" s="69">
        <v>0</v>
      </c>
      <c r="AL6" s="80">
        <v>0</v>
      </c>
      <c r="AM6" s="80">
        <v>0</v>
      </c>
      <c r="AN6" s="69">
        <v>1</v>
      </c>
      <c r="AO6" s="69">
        <v>0</v>
      </c>
      <c r="AP6" s="80">
        <v>-7908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11835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45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46</v>
      </c>
      <c r="CK6" s="69">
        <v>0</v>
      </c>
      <c r="CL6" s="80">
        <v>3926</v>
      </c>
      <c r="CM6" s="80">
        <v>0</v>
      </c>
      <c r="CN6" s="69" t="s">
        <v>417</v>
      </c>
      <c r="CO6" s="69" t="s">
        <v>418</v>
      </c>
      <c r="CP6" s="69" t="s">
        <v>410</v>
      </c>
      <c r="CQ6" s="69" t="s">
        <v>410</v>
      </c>
      <c r="CR6" s="69" t="s">
        <v>410</v>
      </c>
      <c r="CS6" s="69" t="s">
        <v>410</v>
      </c>
      <c r="CT6" s="68">
        <v>44483</v>
      </c>
      <c r="CU6" s="69" t="s">
        <v>634</v>
      </c>
      <c r="CV6" s="69" t="s">
        <v>635</v>
      </c>
      <c r="CW6" s="68" t="s">
        <v>168</v>
      </c>
      <c r="CX6" s="68">
        <v>44400</v>
      </c>
      <c r="CY6" s="69" t="s">
        <v>638</v>
      </c>
      <c r="CZ6" s="69" t="s">
        <v>635</v>
      </c>
      <c r="DA6" s="69" t="s">
        <v>207</v>
      </c>
      <c r="DB6" s="69">
        <v>6766075.21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402</v>
      </c>
      <c r="D7" s="69" t="s">
        <v>403</v>
      </c>
      <c r="E7" s="68">
        <v>43971</v>
      </c>
      <c r="F7" s="69" t="s">
        <v>636</v>
      </c>
      <c r="G7" s="69" t="s">
        <v>639</v>
      </c>
      <c r="H7" s="69">
        <v>1</v>
      </c>
      <c r="I7" s="69">
        <v>0</v>
      </c>
      <c r="J7" s="69">
        <v>100</v>
      </c>
      <c r="K7" s="69">
        <v>137</v>
      </c>
      <c r="L7" s="69">
        <v>137</v>
      </c>
      <c r="M7" s="186">
        <f t="shared" si="0"/>
        <v>1</v>
      </c>
      <c r="N7" s="69">
        <f t="shared" si="1"/>
        <v>1</v>
      </c>
      <c r="O7" s="69">
        <v>0</v>
      </c>
      <c r="P7" s="69">
        <v>0</v>
      </c>
      <c r="Q7" s="69">
        <v>0</v>
      </c>
      <c r="R7" s="69">
        <v>37</v>
      </c>
      <c r="S7" s="69">
        <v>0</v>
      </c>
      <c r="T7" s="190">
        <v>381859</v>
      </c>
      <c r="U7" s="190">
        <v>15090</v>
      </c>
      <c r="V7" s="190">
        <v>366769</v>
      </c>
      <c r="W7" s="190">
        <v>381859</v>
      </c>
      <c r="X7" s="190">
        <v>358474</v>
      </c>
      <c r="Y7" s="190">
        <v>0</v>
      </c>
      <c r="Z7" s="190">
        <v>0</v>
      </c>
      <c r="AA7" s="190">
        <v>0</v>
      </c>
      <c r="AB7" s="190">
        <v>358474</v>
      </c>
      <c r="AC7" s="190">
        <v>358474</v>
      </c>
      <c r="AD7" s="186">
        <f t="shared" si="2"/>
        <v>0.97738358476316156</v>
      </c>
      <c r="AE7" s="69">
        <f t="shared" si="3"/>
        <v>1</v>
      </c>
      <c r="AF7" s="190">
        <v>0</v>
      </c>
      <c r="AG7" s="190">
        <v>0</v>
      </c>
      <c r="AH7" s="69">
        <v>33</v>
      </c>
      <c r="AI7" s="69">
        <v>4</v>
      </c>
      <c r="AJ7" s="69">
        <v>0</v>
      </c>
      <c r="AK7" s="69">
        <v>0</v>
      </c>
      <c r="AL7" s="80">
        <v>0</v>
      </c>
      <c r="AM7" s="80">
        <v>0</v>
      </c>
      <c r="AN7" s="69">
        <v>0</v>
      </c>
      <c r="AO7" s="69">
        <v>0</v>
      </c>
      <c r="AP7" s="80">
        <v>0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0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0</v>
      </c>
      <c r="CL7" s="80">
        <v>0</v>
      </c>
      <c r="CM7" s="80">
        <v>0</v>
      </c>
      <c r="CN7" s="69" t="s">
        <v>440</v>
      </c>
      <c r="CO7" s="69" t="s">
        <v>441</v>
      </c>
      <c r="CP7" s="69" t="s">
        <v>410</v>
      </c>
      <c r="CQ7" s="69" t="s">
        <v>410</v>
      </c>
      <c r="CR7" s="69" t="s">
        <v>410</v>
      </c>
      <c r="CS7" s="69" t="s">
        <v>410</v>
      </c>
      <c r="CT7" s="68">
        <v>44396</v>
      </c>
      <c r="CU7" s="69" t="s">
        <v>638</v>
      </c>
      <c r="CV7" s="69" t="s">
        <v>635</v>
      </c>
      <c r="CW7" s="68" t="s">
        <v>168</v>
      </c>
      <c r="CX7" s="68">
        <v>44348</v>
      </c>
      <c r="CY7" s="69" t="s">
        <v>636</v>
      </c>
      <c r="CZ7" s="69" t="s">
        <v>640</v>
      </c>
      <c r="DA7" s="69" t="s">
        <v>207</v>
      </c>
      <c r="DB7" s="69">
        <v>386665.82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186</v>
      </c>
      <c r="D8" s="69" t="s">
        <v>187</v>
      </c>
      <c r="E8" s="68">
        <v>43768</v>
      </c>
      <c r="F8" s="69" t="s">
        <v>634</v>
      </c>
      <c r="G8" s="69" t="s">
        <v>639</v>
      </c>
      <c r="H8" s="69">
        <v>2</v>
      </c>
      <c r="I8" s="69">
        <v>3</v>
      </c>
      <c r="J8" s="69">
        <v>200</v>
      </c>
      <c r="K8" s="69">
        <v>301</v>
      </c>
      <c r="L8" s="69">
        <v>264</v>
      </c>
      <c r="M8" s="186">
        <f t="shared" si="0"/>
        <v>0.97499999999999998</v>
      </c>
      <c r="N8" s="69">
        <f t="shared" si="1"/>
        <v>1</v>
      </c>
      <c r="O8" s="69">
        <v>37</v>
      </c>
      <c r="P8" s="69">
        <v>0</v>
      </c>
      <c r="Q8" s="69">
        <v>0</v>
      </c>
      <c r="R8" s="69">
        <v>69</v>
      </c>
      <c r="S8" s="69">
        <v>32</v>
      </c>
      <c r="T8" s="190">
        <v>1847556</v>
      </c>
      <c r="U8" s="190">
        <v>50000</v>
      </c>
      <c r="V8" s="190">
        <v>1797556</v>
      </c>
      <c r="W8" s="190">
        <v>1962457</v>
      </c>
      <c r="X8" s="190">
        <v>1921734</v>
      </c>
      <c r="Y8" s="190">
        <v>0</v>
      </c>
      <c r="Z8" s="190">
        <v>0</v>
      </c>
      <c r="AA8" s="190">
        <v>0</v>
      </c>
      <c r="AB8" s="190">
        <v>1921734</v>
      </c>
      <c r="AC8" s="190">
        <v>1920578</v>
      </c>
      <c r="AD8" s="186">
        <f t="shared" si="2"/>
        <v>1.0684384798025763</v>
      </c>
      <c r="AE8" s="69">
        <f t="shared" si="3"/>
        <v>1</v>
      </c>
      <c r="AF8" s="190">
        <v>-1156</v>
      </c>
      <c r="AG8" s="190">
        <v>114901</v>
      </c>
      <c r="AH8" s="69">
        <v>43</v>
      </c>
      <c r="AI8" s="69">
        <v>26</v>
      </c>
      <c r="AJ8" s="69">
        <v>0</v>
      </c>
      <c r="AK8" s="69">
        <v>0</v>
      </c>
      <c r="AL8" s="80">
        <v>85699</v>
      </c>
      <c r="AM8" s="80">
        <v>0</v>
      </c>
      <c r="AN8" s="69">
        <v>0</v>
      </c>
      <c r="AO8" s="69">
        <v>32</v>
      </c>
      <c r="AP8" s="80">
        <v>52352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32</v>
      </c>
      <c r="CL8" s="80">
        <v>138051</v>
      </c>
      <c r="CM8" s="80">
        <v>0</v>
      </c>
      <c r="CN8" s="69" t="s">
        <v>434</v>
      </c>
      <c r="CO8" s="69" t="s">
        <v>435</v>
      </c>
      <c r="CP8" s="69" t="s">
        <v>410</v>
      </c>
      <c r="CQ8" s="69" t="s">
        <v>410</v>
      </c>
      <c r="CR8" s="69" t="s">
        <v>410</v>
      </c>
      <c r="CS8" s="69" t="s">
        <v>410</v>
      </c>
      <c r="CT8" s="68">
        <v>44538</v>
      </c>
      <c r="CU8" s="69" t="s">
        <v>634</v>
      </c>
      <c r="CV8" s="69" t="s">
        <v>635</v>
      </c>
      <c r="CW8" s="68" t="s">
        <v>168</v>
      </c>
      <c r="CX8" s="68">
        <v>44246</v>
      </c>
      <c r="CY8" s="69" t="s">
        <v>632</v>
      </c>
      <c r="CZ8" s="69" t="s">
        <v>640</v>
      </c>
      <c r="DA8" s="69" t="s">
        <v>207</v>
      </c>
      <c r="DB8" s="69">
        <v>1876585.43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404</v>
      </c>
      <c r="D9" s="69" t="s">
        <v>405</v>
      </c>
      <c r="E9" s="68">
        <v>44314</v>
      </c>
      <c r="F9" s="69" t="s">
        <v>636</v>
      </c>
      <c r="G9" s="69" t="s">
        <v>640</v>
      </c>
      <c r="H9" s="69">
        <v>1</v>
      </c>
      <c r="I9" s="69">
        <v>0</v>
      </c>
      <c r="J9" s="69">
        <v>90</v>
      </c>
      <c r="K9" s="69">
        <v>120</v>
      </c>
      <c r="L9" s="69">
        <v>120</v>
      </c>
      <c r="M9" s="186">
        <f t="shared" si="0"/>
        <v>1</v>
      </c>
      <c r="N9" s="69">
        <f t="shared" si="1"/>
        <v>1</v>
      </c>
      <c r="O9" s="69">
        <v>0</v>
      </c>
      <c r="P9" s="69">
        <v>0</v>
      </c>
      <c r="Q9" s="69">
        <v>0</v>
      </c>
      <c r="R9" s="69">
        <v>30</v>
      </c>
      <c r="S9" s="69">
        <v>0</v>
      </c>
      <c r="T9" s="190">
        <v>1630302</v>
      </c>
      <c r="U9" s="190">
        <v>50000</v>
      </c>
      <c r="V9" s="190">
        <v>1580302</v>
      </c>
      <c r="W9" s="190">
        <v>1630302</v>
      </c>
      <c r="X9" s="190">
        <v>1465226</v>
      </c>
      <c r="Y9" s="190">
        <v>0</v>
      </c>
      <c r="Z9" s="190">
        <v>0</v>
      </c>
      <c r="AA9" s="190">
        <v>0</v>
      </c>
      <c r="AB9" s="190">
        <v>1465226</v>
      </c>
      <c r="AC9" s="190">
        <v>1467413</v>
      </c>
      <c r="AD9" s="186">
        <f t="shared" si="2"/>
        <v>0.92856491986974643</v>
      </c>
      <c r="AE9" s="69">
        <f t="shared" si="3"/>
        <v>1</v>
      </c>
      <c r="AF9" s="190">
        <v>2188</v>
      </c>
      <c r="AG9" s="190">
        <v>0</v>
      </c>
      <c r="AH9" s="69">
        <v>27</v>
      </c>
      <c r="AI9" s="69">
        <v>3</v>
      </c>
      <c r="AJ9" s="69">
        <v>0</v>
      </c>
      <c r="AK9" s="69">
        <v>0</v>
      </c>
      <c r="AL9" s="80">
        <v>0</v>
      </c>
      <c r="AM9" s="80">
        <v>0</v>
      </c>
      <c r="AN9" s="69">
        <v>0</v>
      </c>
      <c r="AO9" s="69">
        <v>0</v>
      </c>
      <c r="AP9" s="80">
        <v>0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0</v>
      </c>
      <c r="CL9" s="80">
        <v>0</v>
      </c>
      <c r="CM9" s="80">
        <v>0</v>
      </c>
      <c r="CN9" s="69" t="s">
        <v>422</v>
      </c>
      <c r="CO9" s="69" t="s">
        <v>423</v>
      </c>
      <c r="CP9" s="69" t="s">
        <v>410</v>
      </c>
      <c r="CQ9" s="69" t="s">
        <v>410</v>
      </c>
      <c r="CR9" s="69" t="s">
        <v>410</v>
      </c>
      <c r="CS9" s="69" t="s">
        <v>410</v>
      </c>
      <c r="CT9" s="68">
        <v>44550</v>
      </c>
      <c r="CU9" s="69" t="s">
        <v>634</v>
      </c>
      <c r="CV9" s="69" t="s">
        <v>635</v>
      </c>
      <c r="CW9" s="68" t="s">
        <v>168</v>
      </c>
      <c r="CX9" s="68">
        <v>44512</v>
      </c>
      <c r="CY9" s="69" t="s">
        <v>634</v>
      </c>
      <c r="CZ9" s="69" t="s">
        <v>635</v>
      </c>
      <c r="DA9" s="69" t="s">
        <v>175</v>
      </c>
      <c r="DB9" s="69">
        <v>2010635.43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5" customFormat="1" ht="12" customHeight="1" thickBot="1">
      <c r="B10" s="75"/>
      <c r="C10" s="75"/>
      <c r="D10" s="75"/>
      <c r="E10" s="68"/>
      <c r="F10" s="75"/>
      <c r="G10" s="75"/>
      <c r="H10" s="69"/>
      <c r="I10" s="76"/>
      <c r="J10" s="76"/>
      <c r="K10" s="76"/>
      <c r="L10" s="76"/>
      <c r="M10" s="140"/>
      <c r="N10" s="69"/>
      <c r="O10" s="76"/>
      <c r="P10" s="76"/>
      <c r="Q10" s="76"/>
      <c r="R10" s="76"/>
      <c r="S10" s="76"/>
      <c r="T10" s="77"/>
      <c r="U10" s="77"/>
      <c r="V10" s="77"/>
      <c r="W10" s="77"/>
      <c r="X10" s="77"/>
      <c r="Y10" s="190"/>
      <c r="Z10" s="190"/>
      <c r="AA10" s="190"/>
      <c r="AB10" s="190"/>
      <c r="AC10" s="190"/>
      <c r="AD10" s="140"/>
      <c r="AE10" s="69"/>
      <c r="AF10" s="190"/>
      <c r="AG10" s="190"/>
      <c r="AH10" s="76"/>
      <c r="AI10" s="76"/>
      <c r="AJ10" s="78"/>
      <c r="AK10" s="78"/>
      <c r="AL10" s="80"/>
      <c r="AM10" s="80"/>
      <c r="AN10" s="78"/>
      <c r="AO10" s="78"/>
      <c r="AP10" s="80"/>
      <c r="AQ10" s="80"/>
      <c r="AR10" s="78"/>
      <c r="AS10" s="78"/>
      <c r="AT10" s="80"/>
      <c r="AU10" s="80"/>
      <c r="AV10" s="78"/>
      <c r="AW10" s="78"/>
      <c r="AX10" s="80"/>
      <c r="AY10" s="80"/>
      <c r="AZ10" s="78"/>
      <c r="BA10" s="78"/>
      <c r="BB10" s="80"/>
      <c r="BC10" s="80"/>
      <c r="BD10" s="78"/>
      <c r="BE10" s="78"/>
      <c r="BF10" s="80"/>
      <c r="BG10" s="80"/>
      <c r="BH10" s="78"/>
      <c r="BI10" s="78"/>
      <c r="BJ10" s="80"/>
      <c r="BK10" s="80"/>
      <c r="BL10" s="78"/>
      <c r="BM10" s="78"/>
      <c r="BN10" s="80"/>
      <c r="BO10" s="80"/>
      <c r="BP10" s="78"/>
      <c r="BQ10" s="78"/>
      <c r="BR10" s="80"/>
      <c r="BS10" s="80"/>
      <c r="BT10" s="78"/>
      <c r="BU10" s="78"/>
      <c r="BV10" s="80"/>
      <c r="BW10" s="80"/>
      <c r="BX10" s="78"/>
      <c r="BY10" s="214"/>
      <c r="BZ10" s="80"/>
      <c r="CA10" s="80"/>
      <c r="CB10" s="78"/>
      <c r="CC10" s="78"/>
      <c r="CD10" s="80"/>
      <c r="CE10" s="80"/>
      <c r="CF10" s="78"/>
      <c r="CG10" s="78"/>
      <c r="CH10" s="80"/>
      <c r="CI10" s="80"/>
      <c r="CJ10" s="78"/>
      <c r="CK10" s="78"/>
      <c r="CL10" s="80"/>
      <c r="CM10" s="80"/>
      <c r="CN10" s="79"/>
      <c r="CO10" s="79"/>
      <c r="CP10" s="79"/>
      <c r="CQ10" s="79"/>
      <c r="CR10" s="79"/>
      <c r="CS10" s="79"/>
      <c r="CT10" s="68"/>
      <c r="CU10" s="75"/>
      <c r="CV10" s="75"/>
      <c r="CW10" s="68"/>
      <c r="CX10" s="68"/>
      <c r="CY10" s="75"/>
      <c r="CZ10" s="75"/>
      <c r="DA10" s="75"/>
      <c r="DB10" s="77"/>
      <c r="DC10" s="76"/>
      <c r="DD10" s="211"/>
    </row>
    <row r="11" spans="1:1477" s="6" customFormat="1" ht="24" customHeight="1" thickTop="1" thickBot="1">
      <c r="B11" s="261" t="s">
        <v>690</v>
      </c>
      <c r="C11" s="262"/>
      <c r="D11" s="263"/>
      <c r="E11" s="110"/>
      <c r="F11" s="111"/>
      <c r="G11" s="141">
        <f>IF(B3="","",ROWS(B3:B10)-1)</f>
        <v>7</v>
      </c>
      <c r="H11" s="112">
        <f>SUM(H3:H10)</f>
        <v>9</v>
      </c>
      <c r="I11" s="112">
        <f>SUM(I3:I10)</f>
        <v>12</v>
      </c>
      <c r="J11" s="112">
        <f>SUM(J3:J10)</f>
        <v>1310</v>
      </c>
      <c r="K11" s="112">
        <f>SUM(K3:K10)</f>
        <v>1901</v>
      </c>
      <c r="L11" s="112">
        <f>SUM(L3:L10)</f>
        <v>1865</v>
      </c>
      <c r="M11" s="142">
        <f>IF(G11="",0,N11/G11)</f>
        <v>1</v>
      </c>
      <c r="N11" s="112">
        <f t="shared" ref="N11:AC11" si="4">SUM(N3:N10)</f>
        <v>7</v>
      </c>
      <c r="O11" s="112">
        <f t="shared" si="4"/>
        <v>36</v>
      </c>
      <c r="P11" s="113">
        <f t="shared" si="4"/>
        <v>17</v>
      </c>
      <c r="Q11" s="113">
        <f t="shared" si="4"/>
        <v>0</v>
      </c>
      <c r="R11" s="112">
        <f t="shared" si="4"/>
        <v>558</v>
      </c>
      <c r="S11" s="112">
        <f t="shared" si="4"/>
        <v>33</v>
      </c>
      <c r="T11" s="114">
        <f t="shared" si="4"/>
        <v>24409698</v>
      </c>
      <c r="U11" s="114">
        <f t="shared" si="4"/>
        <v>374754</v>
      </c>
      <c r="V11" s="114">
        <f t="shared" si="4"/>
        <v>24034944</v>
      </c>
      <c r="W11" s="114">
        <f t="shared" si="4"/>
        <v>24483385</v>
      </c>
      <c r="X11" s="114">
        <f t="shared" si="4"/>
        <v>24291046</v>
      </c>
      <c r="Y11" s="114">
        <f t="shared" si="4"/>
        <v>-82722</v>
      </c>
      <c r="Z11" s="114">
        <f t="shared" si="4"/>
        <v>0</v>
      </c>
      <c r="AA11" s="114">
        <f t="shared" si="4"/>
        <v>-82722</v>
      </c>
      <c r="AB11" s="114">
        <f t="shared" si="4"/>
        <v>24208324</v>
      </c>
      <c r="AC11" s="114">
        <f t="shared" si="4"/>
        <v>24193142</v>
      </c>
      <c r="AD11" s="142">
        <f>IF(G11="",0,AE11/G11)</f>
        <v>1</v>
      </c>
      <c r="AE11" s="144">
        <f t="shared" ref="AE11:CM11" si="5">SUM(AE3:AE10)</f>
        <v>7</v>
      </c>
      <c r="AF11" s="114">
        <f t="shared" si="5"/>
        <v>-15181</v>
      </c>
      <c r="AG11" s="114">
        <f t="shared" si="5"/>
        <v>73687</v>
      </c>
      <c r="AH11" s="115">
        <f t="shared" si="5"/>
        <v>370</v>
      </c>
      <c r="AI11" s="115">
        <f t="shared" si="5"/>
        <v>117</v>
      </c>
      <c r="AJ11" s="115">
        <f t="shared" si="5"/>
        <v>0</v>
      </c>
      <c r="AK11" s="115">
        <f t="shared" si="5"/>
        <v>1</v>
      </c>
      <c r="AL11" s="114">
        <f t="shared" si="5"/>
        <v>355601</v>
      </c>
      <c r="AM11" s="114">
        <f t="shared" si="5"/>
        <v>20602</v>
      </c>
      <c r="AN11" s="115">
        <f t="shared" si="5"/>
        <v>1</v>
      </c>
      <c r="AO11" s="115">
        <f t="shared" si="5"/>
        <v>32</v>
      </c>
      <c r="AP11" s="114">
        <f t="shared" si="5"/>
        <v>52876</v>
      </c>
      <c r="AQ11" s="114">
        <f t="shared" si="5"/>
        <v>0</v>
      </c>
      <c r="AR11" s="115">
        <f t="shared" si="5"/>
        <v>0</v>
      </c>
      <c r="AS11" s="115">
        <f t="shared" si="5"/>
        <v>0</v>
      </c>
      <c r="AT11" s="114">
        <f t="shared" si="5"/>
        <v>0</v>
      </c>
      <c r="AU11" s="114">
        <f t="shared" si="5"/>
        <v>0</v>
      </c>
      <c r="AV11" s="115">
        <f t="shared" si="5"/>
        <v>0</v>
      </c>
      <c r="AW11" s="115">
        <f t="shared" si="5"/>
        <v>0</v>
      </c>
      <c r="AX11" s="114">
        <f t="shared" si="5"/>
        <v>0</v>
      </c>
      <c r="AY11" s="114">
        <f t="shared" si="5"/>
        <v>0</v>
      </c>
      <c r="AZ11" s="115">
        <f t="shared" si="5"/>
        <v>0</v>
      </c>
      <c r="BA11" s="115">
        <f t="shared" si="5"/>
        <v>0</v>
      </c>
      <c r="BB11" s="114">
        <f t="shared" si="5"/>
        <v>0</v>
      </c>
      <c r="BC11" s="114">
        <f t="shared" si="5"/>
        <v>0</v>
      </c>
      <c r="BD11" s="115">
        <f t="shared" si="5"/>
        <v>25</v>
      </c>
      <c r="BE11" s="115">
        <f t="shared" si="5"/>
        <v>0</v>
      </c>
      <c r="BF11" s="114">
        <f t="shared" si="5"/>
        <v>-233898</v>
      </c>
      <c r="BG11" s="114">
        <f t="shared" si="5"/>
        <v>0</v>
      </c>
      <c r="BH11" s="115">
        <f t="shared" si="5"/>
        <v>0</v>
      </c>
      <c r="BI11" s="115">
        <f t="shared" si="5"/>
        <v>0</v>
      </c>
      <c r="BJ11" s="114">
        <f t="shared" si="5"/>
        <v>11835</v>
      </c>
      <c r="BK11" s="114">
        <f t="shared" si="5"/>
        <v>0</v>
      </c>
      <c r="BL11" s="115">
        <f t="shared" si="5"/>
        <v>0</v>
      </c>
      <c r="BM11" s="115">
        <f t="shared" si="5"/>
        <v>0</v>
      </c>
      <c r="BN11" s="114">
        <f t="shared" si="5"/>
        <v>0</v>
      </c>
      <c r="BO11" s="114">
        <f t="shared" si="5"/>
        <v>0</v>
      </c>
      <c r="BP11" s="115">
        <f t="shared" si="5"/>
        <v>0</v>
      </c>
      <c r="BQ11" s="115">
        <f t="shared" si="5"/>
        <v>0</v>
      </c>
      <c r="BR11" s="114">
        <f t="shared" si="5"/>
        <v>0</v>
      </c>
      <c r="BS11" s="114">
        <f t="shared" si="5"/>
        <v>0</v>
      </c>
      <c r="BT11" s="115">
        <f t="shared" si="5"/>
        <v>0</v>
      </c>
      <c r="BU11" s="115">
        <f t="shared" si="5"/>
        <v>0</v>
      </c>
      <c r="BV11" s="114">
        <f t="shared" si="5"/>
        <v>0</v>
      </c>
      <c r="BW11" s="114">
        <f t="shared" si="5"/>
        <v>0</v>
      </c>
      <c r="BX11" s="115">
        <f t="shared" si="5"/>
        <v>45</v>
      </c>
      <c r="BY11" s="115">
        <f t="shared" si="5"/>
        <v>0</v>
      </c>
      <c r="BZ11" s="114">
        <f t="shared" si="5"/>
        <v>0</v>
      </c>
      <c r="CA11" s="114">
        <f t="shared" si="5"/>
        <v>0</v>
      </c>
      <c r="CB11" s="115">
        <f t="shared" si="5"/>
        <v>0</v>
      </c>
      <c r="CC11" s="115">
        <f t="shared" si="5"/>
        <v>0</v>
      </c>
      <c r="CD11" s="114">
        <f t="shared" si="5"/>
        <v>0</v>
      </c>
      <c r="CE11" s="114">
        <f t="shared" si="5"/>
        <v>0</v>
      </c>
      <c r="CF11" s="115">
        <f t="shared" si="5"/>
        <v>0</v>
      </c>
      <c r="CG11" s="115">
        <f t="shared" si="5"/>
        <v>0</v>
      </c>
      <c r="CH11" s="114">
        <f t="shared" si="5"/>
        <v>-38003</v>
      </c>
      <c r="CI11" s="114">
        <f t="shared" si="5"/>
        <v>0</v>
      </c>
      <c r="CJ11" s="115">
        <f t="shared" si="5"/>
        <v>71</v>
      </c>
      <c r="CK11" s="115">
        <f t="shared" si="5"/>
        <v>33</v>
      </c>
      <c r="CL11" s="114">
        <f t="shared" si="5"/>
        <v>148410</v>
      </c>
      <c r="CM11" s="114">
        <f t="shared" si="5"/>
        <v>20602</v>
      </c>
      <c r="CN11" s="116"/>
      <c r="CO11" s="116"/>
      <c r="CP11" s="116"/>
      <c r="CQ11" s="116"/>
      <c r="CR11" s="116"/>
      <c r="CS11" s="116"/>
      <c r="CT11" s="110"/>
      <c r="CU11" s="111"/>
      <c r="CV11" s="111"/>
      <c r="CW11" s="110"/>
      <c r="CX11" s="110"/>
      <c r="CY11" s="111"/>
      <c r="CZ11" s="111"/>
      <c r="DA11" s="111"/>
      <c r="DB11" s="114"/>
      <c r="DC11" s="116"/>
      <c r="DD11" s="210"/>
    </row>
    <row r="12" spans="1:1477" s="69" customFormat="1" ht="12.75" thickTop="1">
      <c r="B12" s="67" t="s">
        <v>129</v>
      </c>
      <c r="C12" s="67" t="s">
        <v>166</v>
      </c>
      <c r="D12" s="67" t="s">
        <v>167</v>
      </c>
      <c r="E12" s="68">
        <v>43846</v>
      </c>
      <c r="F12" s="67" t="s">
        <v>632</v>
      </c>
      <c r="G12" s="158" t="s">
        <v>639</v>
      </c>
      <c r="H12" s="187">
        <v>3</v>
      </c>
      <c r="I12" s="69">
        <v>3</v>
      </c>
      <c r="J12" s="69">
        <v>150</v>
      </c>
      <c r="K12" s="69">
        <v>261</v>
      </c>
      <c r="L12" s="69">
        <v>261</v>
      </c>
      <c r="M12" s="186">
        <f>IF(J12 = 0,0,(L12-AH12-AI12)/J12)</f>
        <v>1.4133333333333333</v>
      </c>
      <c r="N12" s="69">
        <f>IF(G12&lt;&gt;"",IF(M12&lt;=1.2,1,0),0)</f>
        <v>0</v>
      </c>
      <c r="O12" s="69">
        <v>0</v>
      </c>
      <c r="P12" s="69">
        <v>0</v>
      </c>
      <c r="Q12" s="69">
        <v>0</v>
      </c>
      <c r="R12" s="69">
        <v>100</v>
      </c>
      <c r="S12" s="69">
        <v>11</v>
      </c>
      <c r="T12" s="190">
        <v>881862</v>
      </c>
      <c r="U12" s="190">
        <v>41098</v>
      </c>
      <c r="V12" s="190">
        <v>840764</v>
      </c>
      <c r="W12" s="190">
        <v>950893</v>
      </c>
      <c r="X12" s="190">
        <v>869654</v>
      </c>
      <c r="Y12" s="190">
        <v>0</v>
      </c>
      <c r="Z12" s="190">
        <v>0</v>
      </c>
      <c r="AA12" s="190">
        <v>0</v>
      </c>
      <c r="AB12" s="190">
        <v>869654</v>
      </c>
      <c r="AC12" s="190">
        <v>870011</v>
      </c>
      <c r="AD12" s="186">
        <f>IF(V12=0,0,AC12/V12)</f>
        <v>1.0347862182491163</v>
      </c>
      <c r="AE12" s="69">
        <f>IF(AD12 &lt;=1.1,1,0)</f>
        <v>1</v>
      </c>
      <c r="AF12" s="190">
        <v>357</v>
      </c>
      <c r="AG12" s="190">
        <v>69031</v>
      </c>
      <c r="AH12" s="69">
        <v>29</v>
      </c>
      <c r="AI12" s="69">
        <v>20</v>
      </c>
      <c r="AJ12" s="69">
        <v>51</v>
      </c>
      <c r="AK12" s="69">
        <v>0</v>
      </c>
      <c r="AL12" s="80">
        <v>24967</v>
      </c>
      <c r="AM12" s="80">
        <v>18162</v>
      </c>
      <c r="AN12" s="69">
        <v>0</v>
      </c>
      <c r="AO12" s="69">
        <v>11</v>
      </c>
      <c r="AP12" s="80">
        <v>44064</v>
      </c>
      <c r="AQ12" s="80">
        <v>41654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0</v>
      </c>
      <c r="BG12" s="80">
        <v>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0</v>
      </c>
      <c r="BR12" s="80">
        <v>0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69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51</v>
      </c>
      <c r="CK12" s="69">
        <v>11</v>
      </c>
      <c r="CL12" s="80">
        <v>69031</v>
      </c>
      <c r="CM12" s="80">
        <v>59816</v>
      </c>
      <c r="CN12" s="67" t="s">
        <v>408</v>
      </c>
      <c r="CO12" s="67" t="s">
        <v>409</v>
      </c>
      <c r="CP12" s="67" t="s">
        <v>410</v>
      </c>
      <c r="CQ12" s="67" t="s">
        <v>410</v>
      </c>
      <c r="CR12" s="67" t="s">
        <v>410</v>
      </c>
      <c r="CS12" s="67" t="s">
        <v>410</v>
      </c>
      <c r="CT12" s="68">
        <v>44418</v>
      </c>
      <c r="CU12" s="67" t="s">
        <v>638</v>
      </c>
      <c r="CV12" s="67" t="s">
        <v>635</v>
      </c>
      <c r="CW12" s="68" t="s">
        <v>168</v>
      </c>
      <c r="CX12" s="68">
        <v>44299</v>
      </c>
      <c r="CY12" s="67" t="s">
        <v>636</v>
      </c>
      <c r="CZ12" s="67" t="s">
        <v>640</v>
      </c>
      <c r="DA12" s="67" t="s">
        <v>207</v>
      </c>
      <c r="DB12" s="81">
        <v>901554.85</v>
      </c>
      <c r="DC12" s="67"/>
      <c r="DD12" s="67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169</v>
      </c>
      <c r="D13" s="69" t="s">
        <v>170</v>
      </c>
      <c r="E13" s="68">
        <v>43174</v>
      </c>
      <c r="F13" s="69" t="s">
        <v>632</v>
      </c>
      <c r="G13" s="69" t="s">
        <v>633</v>
      </c>
      <c r="H13" s="69">
        <v>3</v>
      </c>
      <c r="I13" s="69">
        <v>20</v>
      </c>
      <c r="J13" s="69">
        <v>637</v>
      </c>
      <c r="K13" s="69">
        <v>1044</v>
      </c>
      <c r="L13" s="69">
        <v>1041</v>
      </c>
      <c r="M13" s="186">
        <f t="shared" ref="M13:M19" si="6">IF(J13 = 0,0,(L13-AH13-AI13)/J13)</f>
        <v>1.2794348508634223</v>
      </c>
      <c r="N13" s="69">
        <f t="shared" ref="N13:N19" si="7">IF(G13&lt;&gt;"",IF(M13&lt;=1.2,1,0),0)</f>
        <v>0</v>
      </c>
      <c r="O13" s="69">
        <v>3</v>
      </c>
      <c r="P13" s="69">
        <v>0</v>
      </c>
      <c r="Q13" s="69">
        <v>0</v>
      </c>
      <c r="R13" s="69">
        <v>226</v>
      </c>
      <c r="S13" s="69">
        <v>181</v>
      </c>
      <c r="T13" s="190">
        <v>44539372</v>
      </c>
      <c r="U13" s="190">
        <v>150000</v>
      </c>
      <c r="V13" s="190">
        <v>44389372</v>
      </c>
      <c r="W13" s="190">
        <v>47408126</v>
      </c>
      <c r="X13" s="190">
        <v>47193361</v>
      </c>
      <c r="Y13" s="190">
        <v>0</v>
      </c>
      <c r="Z13" s="190">
        <v>0</v>
      </c>
      <c r="AA13" s="190">
        <v>0</v>
      </c>
      <c r="AB13" s="190">
        <v>47193361</v>
      </c>
      <c r="AC13" s="190">
        <v>47078549</v>
      </c>
      <c r="AD13" s="186">
        <f t="shared" ref="AD13:AD19" si="8">IF(V13=0,0,AC13/V13)</f>
        <v>1.0605815509171881</v>
      </c>
      <c r="AE13" s="69">
        <f t="shared" ref="AE13:AE19" si="9">IF(AD13 &lt;=1.1,1,0)</f>
        <v>1</v>
      </c>
      <c r="AF13" s="190">
        <v>-23194</v>
      </c>
      <c r="AG13" s="190">
        <v>2868754</v>
      </c>
      <c r="AH13" s="69">
        <v>166</v>
      </c>
      <c r="AI13" s="69">
        <v>60</v>
      </c>
      <c r="AJ13" s="69">
        <v>0</v>
      </c>
      <c r="AK13" s="69">
        <v>106</v>
      </c>
      <c r="AL13" s="80">
        <v>3110410</v>
      </c>
      <c r="AM13" s="80">
        <v>0</v>
      </c>
      <c r="AN13" s="69">
        <v>0</v>
      </c>
      <c r="AO13" s="69">
        <v>30</v>
      </c>
      <c r="AP13" s="80">
        <v>213917</v>
      </c>
      <c r="AQ13" s="80">
        <v>87416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-138763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179254</v>
      </c>
      <c r="BG13" s="80">
        <v>0</v>
      </c>
      <c r="BH13" s="69">
        <v>0</v>
      </c>
      <c r="BI13" s="69">
        <v>0</v>
      </c>
      <c r="BJ13" s="80">
        <v>-577152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136</v>
      </c>
      <c r="CL13" s="80">
        <v>2787665</v>
      </c>
      <c r="CM13" s="80">
        <v>87416</v>
      </c>
      <c r="CN13" s="69" t="s">
        <v>411</v>
      </c>
      <c r="CO13" s="69" t="s">
        <v>412</v>
      </c>
      <c r="CP13" s="69" t="s">
        <v>410</v>
      </c>
      <c r="CQ13" s="69" t="s">
        <v>410</v>
      </c>
      <c r="CR13" s="69" t="s">
        <v>410</v>
      </c>
      <c r="CS13" s="69" t="s">
        <v>410</v>
      </c>
      <c r="CT13" s="68">
        <v>44426</v>
      </c>
      <c r="CU13" s="69" t="s">
        <v>638</v>
      </c>
      <c r="CV13" s="69" t="s">
        <v>635</v>
      </c>
      <c r="CW13" s="68" t="s">
        <v>168</v>
      </c>
      <c r="CX13" s="68">
        <v>44330</v>
      </c>
      <c r="CY13" s="69" t="s">
        <v>636</v>
      </c>
      <c r="CZ13" s="69" t="s">
        <v>640</v>
      </c>
      <c r="DA13" s="69" t="s">
        <v>207</v>
      </c>
      <c r="DB13" s="69">
        <v>59075331.909999996</v>
      </c>
      <c r="DC13" s="69" t="s">
        <v>413</v>
      </c>
      <c r="DD13" s="69" t="s">
        <v>414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171</v>
      </c>
      <c r="D14" s="69" t="s">
        <v>172</v>
      </c>
      <c r="E14" s="68">
        <v>43846</v>
      </c>
      <c r="F14" s="69" t="s">
        <v>632</v>
      </c>
      <c r="G14" s="69" t="s">
        <v>639</v>
      </c>
      <c r="H14" s="69">
        <v>1</v>
      </c>
      <c r="I14" s="69">
        <v>4</v>
      </c>
      <c r="J14" s="69">
        <v>200</v>
      </c>
      <c r="K14" s="69">
        <v>217</v>
      </c>
      <c r="L14" s="69">
        <v>217</v>
      </c>
      <c r="M14" s="186">
        <f t="shared" si="6"/>
        <v>1</v>
      </c>
      <c r="N14" s="69">
        <f t="shared" si="7"/>
        <v>1</v>
      </c>
      <c r="O14" s="69">
        <v>0</v>
      </c>
      <c r="P14" s="69">
        <v>0</v>
      </c>
      <c r="Q14" s="69">
        <v>0</v>
      </c>
      <c r="R14" s="69">
        <v>17</v>
      </c>
      <c r="S14" s="69">
        <v>0</v>
      </c>
      <c r="T14" s="190">
        <v>2770000</v>
      </c>
      <c r="U14" s="190">
        <v>50000</v>
      </c>
      <c r="V14" s="190">
        <v>2720000</v>
      </c>
      <c r="W14" s="190">
        <v>3004222</v>
      </c>
      <c r="X14" s="190">
        <v>2811795</v>
      </c>
      <c r="Y14" s="190">
        <v>0</v>
      </c>
      <c r="Z14" s="190">
        <v>0</v>
      </c>
      <c r="AA14" s="190">
        <v>0</v>
      </c>
      <c r="AB14" s="190">
        <v>2811795</v>
      </c>
      <c r="AC14" s="190">
        <v>2798207</v>
      </c>
      <c r="AD14" s="186">
        <f t="shared" si="8"/>
        <v>1.0287525735294119</v>
      </c>
      <c r="AE14" s="69">
        <f t="shared" si="9"/>
        <v>1</v>
      </c>
      <c r="AF14" s="190">
        <v>0</v>
      </c>
      <c r="AG14" s="190">
        <v>234222</v>
      </c>
      <c r="AH14" s="69">
        <v>11</v>
      </c>
      <c r="AI14" s="69">
        <v>6</v>
      </c>
      <c r="AJ14" s="69">
        <v>0</v>
      </c>
      <c r="AK14" s="69">
        <v>0</v>
      </c>
      <c r="AL14" s="80">
        <v>189350</v>
      </c>
      <c r="AM14" s="80">
        <v>0</v>
      </c>
      <c r="AN14" s="69">
        <v>0</v>
      </c>
      <c r="AO14" s="69">
        <v>0</v>
      </c>
      <c r="AP14" s="80">
        <v>31284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0</v>
      </c>
      <c r="CL14" s="80">
        <v>220634</v>
      </c>
      <c r="CM14" s="80">
        <v>0</v>
      </c>
      <c r="CN14" s="69" t="s">
        <v>415</v>
      </c>
      <c r="CO14" s="69" t="s">
        <v>416</v>
      </c>
      <c r="CP14" s="69" t="s">
        <v>410</v>
      </c>
      <c r="CQ14" s="69" t="s">
        <v>410</v>
      </c>
      <c r="CR14" s="69" t="s">
        <v>410</v>
      </c>
      <c r="CS14" s="69" t="s">
        <v>410</v>
      </c>
      <c r="CT14" s="68">
        <v>44557</v>
      </c>
      <c r="CU14" s="69" t="s">
        <v>634</v>
      </c>
      <c r="CV14" s="69" t="s">
        <v>635</v>
      </c>
      <c r="CW14" s="68" t="s">
        <v>168</v>
      </c>
      <c r="CX14" s="68">
        <v>44431</v>
      </c>
      <c r="CY14" s="69" t="s">
        <v>638</v>
      </c>
      <c r="CZ14" s="69" t="s">
        <v>635</v>
      </c>
      <c r="DA14" s="69" t="s">
        <v>198</v>
      </c>
      <c r="DB14" s="69">
        <v>3199272.33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173</v>
      </c>
      <c r="D15" s="69" t="s">
        <v>174</v>
      </c>
      <c r="E15" s="68">
        <v>43727</v>
      </c>
      <c r="F15" s="69" t="s">
        <v>638</v>
      </c>
      <c r="G15" s="69" t="s">
        <v>639</v>
      </c>
      <c r="H15" s="69">
        <v>2</v>
      </c>
      <c r="I15" s="69">
        <v>3</v>
      </c>
      <c r="J15" s="69">
        <v>200</v>
      </c>
      <c r="K15" s="69">
        <v>435</v>
      </c>
      <c r="L15" s="69">
        <v>430</v>
      </c>
      <c r="M15" s="186">
        <f t="shared" si="6"/>
        <v>0.97499999999999998</v>
      </c>
      <c r="N15" s="69">
        <f t="shared" si="7"/>
        <v>1</v>
      </c>
      <c r="O15" s="69">
        <v>5</v>
      </c>
      <c r="P15" s="69">
        <v>0</v>
      </c>
      <c r="Q15" s="69">
        <v>0</v>
      </c>
      <c r="R15" s="69">
        <v>235</v>
      </c>
      <c r="S15" s="69">
        <v>0</v>
      </c>
      <c r="T15" s="190">
        <v>3418691</v>
      </c>
      <c r="U15" s="190">
        <v>50000</v>
      </c>
      <c r="V15" s="190">
        <v>3368691</v>
      </c>
      <c r="W15" s="190">
        <v>3599265</v>
      </c>
      <c r="X15" s="190">
        <v>3634779</v>
      </c>
      <c r="Y15" s="190">
        <v>0</v>
      </c>
      <c r="Z15" s="190">
        <v>0</v>
      </c>
      <c r="AA15" s="190">
        <v>0</v>
      </c>
      <c r="AB15" s="190">
        <v>3634779</v>
      </c>
      <c r="AC15" s="190">
        <v>3581913</v>
      </c>
      <c r="AD15" s="186">
        <f t="shared" si="8"/>
        <v>1.0632952087324128</v>
      </c>
      <c r="AE15" s="69">
        <f t="shared" si="9"/>
        <v>1</v>
      </c>
      <c r="AF15" s="190">
        <v>-52866</v>
      </c>
      <c r="AG15" s="190">
        <v>180574</v>
      </c>
      <c r="AH15" s="69">
        <v>207</v>
      </c>
      <c r="AI15" s="69">
        <v>28</v>
      </c>
      <c r="AJ15" s="69">
        <v>0</v>
      </c>
      <c r="AK15" s="69">
        <v>0</v>
      </c>
      <c r="AL15" s="80">
        <v>183811</v>
      </c>
      <c r="AM15" s="80">
        <v>15128</v>
      </c>
      <c r="AN15" s="69">
        <v>0</v>
      </c>
      <c r="AO15" s="69">
        <v>0</v>
      </c>
      <c r="AP15" s="80">
        <v>6497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3220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0</v>
      </c>
      <c r="CK15" s="69">
        <v>0</v>
      </c>
      <c r="CL15" s="80">
        <v>193529</v>
      </c>
      <c r="CM15" s="80">
        <v>15128</v>
      </c>
      <c r="CN15" s="69" t="s">
        <v>417</v>
      </c>
      <c r="CO15" s="69" t="s">
        <v>418</v>
      </c>
      <c r="CP15" s="69" t="s">
        <v>410</v>
      </c>
      <c r="CQ15" s="69" t="s">
        <v>410</v>
      </c>
      <c r="CR15" s="69" t="s">
        <v>410</v>
      </c>
      <c r="CS15" s="69" t="s">
        <v>410</v>
      </c>
      <c r="CT15" s="68">
        <v>44495</v>
      </c>
      <c r="CU15" s="69" t="s">
        <v>634</v>
      </c>
      <c r="CV15" s="69" t="s">
        <v>635</v>
      </c>
      <c r="CW15" s="68" t="s">
        <v>168</v>
      </c>
      <c r="CX15" s="68">
        <v>44421</v>
      </c>
      <c r="CY15" s="69" t="s">
        <v>638</v>
      </c>
      <c r="CZ15" s="69" t="s">
        <v>635</v>
      </c>
      <c r="DA15" s="69" t="s">
        <v>207</v>
      </c>
      <c r="DB15" s="69">
        <v>3935082.53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176</v>
      </c>
      <c r="D16" s="69" t="s">
        <v>177</v>
      </c>
      <c r="E16" s="68">
        <v>43993</v>
      </c>
      <c r="F16" s="69" t="s">
        <v>636</v>
      </c>
      <c r="G16" s="69" t="s">
        <v>639</v>
      </c>
      <c r="H16" s="69">
        <v>1</v>
      </c>
      <c r="I16" s="69">
        <v>1</v>
      </c>
      <c r="J16" s="69">
        <v>250</v>
      </c>
      <c r="K16" s="69">
        <v>311</v>
      </c>
      <c r="L16" s="69">
        <v>291</v>
      </c>
      <c r="M16" s="186">
        <f t="shared" si="6"/>
        <v>0.92</v>
      </c>
      <c r="N16" s="69">
        <f t="shared" si="7"/>
        <v>1</v>
      </c>
      <c r="O16" s="69">
        <v>20</v>
      </c>
      <c r="P16" s="69">
        <v>0</v>
      </c>
      <c r="Q16" s="69">
        <v>0</v>
      </c>
      <c r="R16" s="69">
        <v>61</v>
      </c>
      <c r="S16" s="69">
        <v>0</v>
      </c>
      <c r="T16" s="190">
        <v>1335282</v>
      </c>
      <c r="U16" s="190">
        <v>50000</v>
      </c>
      <c r="V16" s="190">
        <v>1285282</v>
      </c>
      <c r="W16" s="190">
        <v>1434154</v>
      </c>
      <c r="X16" s="190">
        <v>1346419</v>
      </c>
      <c r="Y16" s="190">
        <v>0</v>
      </c>
      <c r="Z16" s="190">
        <v>0</v>
      </c>
      <c r="AA16" s="190">
        <v>0</v>
      </c>
      <c r="AB16" s="190">
        <v>1346419</v>
      </c>
      <c r="AC16" s="190">
        <v>1347016</v>
      </c>
      <c r="AD16" s="186">
        <f t="shared" si="8"/>
        <v>1.0480314825851447</v>
      </c>
      <c r="AE16" s="69">
        <f t="shared" si="9"/>
        <v>1</v>
      </c>
      <c r="AF16" s="190">
        <v>596</v>
      </c>
      <c r="AG16" s="190">
        <v>98871</v>
      </c>
      <c r="AH16" s="69">
        <v>44</v>
      </c>
      <c r="AI16" s="69">
        <v>17</v>
      </c>
      <c r="AJ16" s="69">
        <v>0</v>
      </c>
      <c r="AK16" s="69">
        <v>0</v>
      </c>
      <c r="AL16" s="80">
        <v>1685</v>
      </c>
      <c r="AM16" s="80">
        <v>0</v>
      </c>
      <c r="AN16" s="69">
        <v>0</v>
      </c>
      <c r="AO16" s="69">
        <v>0</v>
      </c>
      <c r="AP16" s="80">
        <v>124875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0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0</v>
      </c>
      <c r="BR16" s="80">
        <v>0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0</v>
      </c>
      <c r="CK16" s="69">
        <v>0</v>
      </c>
      <c r="CL16" s="80">
        <v>126560</v>
      </c>
      <c r="CM16" s="80">
        <v>0</v>
      </c>
      <c r="CN16" s="69" t="s">
        <v>419</v>
      </c>
      <c r="CO16" s="69" t="s">
        <v>420</v>
      </c>
      <c r="CP16" s="69" t="s">
        <v>410</v>
      </c>
      <c r="CQ16" s="69" t="s">
        <v>410</v>
      </c>
      <c r="CR16" s="69" t="s">
        <v>410</v>
      </c>
      <c r="CS16" s="69" t="s">
        <v>410</v>
      </c>
      <c r="CT16" s="68">
        <v>44456</v>
      </c>
      <c r="CU16" s="69" t="s">
        <v>638</v>
      </c>
      <c r="CV16" s="69" t="s">
        <v>635</v>
      </c>
      <c r="CW16" s="68" t="s">
        <v>168</v>
      </c>
      <c r="CX16" s="68">
        <v>44343</v>
      </c>
      <c r="CY16" s="69" t="s">
        <v>636</v>
      </c>
      <c r="CZ16" s="69" t="s">
        <v>640</v>
      </c>
      <c r="DA16" s="69" t="s">
        <v>175</v>
      </c>
      <c r="DB16" s="69">
        <v>1282338.2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421</v>
      </c>
      <c r="D17" s="69" t="s">
        <v>641</v>
      </c>
      <c r="E17" s="68">
        <v>43993</v>
      </c>
      <c r="F17" s="69" t="s">
        <v>636</v>
      </c>
      <c r="G17" s="69" t="s">
        <v>639</v>
      </c>
      <c r="H17" s="69">
        <v>1</v>
      </c>
      <c r="I17" s="69">
        <v>0</v>
      </c>
      <c r="J17" s="69">
        <v>159</v>
      </c>
      <c r="K17" s="69">
        <v>194</v>
      </c>
      <c r="L17" s="69">
        <v>194</v>
      </c>
      <c r="M17" s="186">
        <f t="shared" si="6"/>
        <v>1</v>
      </c>
      <c r="N17" s="69">
        <f t="shared" si="7"/>
        <v>1</v>
      </c>
      <c r="O17" s="69">
        <v>0</v>
      </c>
      <c r="P17" s="69">
        <v>0</v>
      </c>
      <c r="Q17" s="69">
        <v>0</v>
      </c>
      <c r="R17" s="69">
        <v>35</v>
      </c>
      <c r="S17" s="69">
        <v>0</v>
      </c>
      <c r="T17" s="190">
        <v>2038002</v>
      </c>
      <c r="U17" s="190">
        <v>50000</v>
      </c>
      <c r="V17" s="190">
        <v>1988002</v>
      </c>
      <c r="W17" s="190">
        <v>2038002</v>
      </c>
      <c r="X17" s="190">
        <v>1947616</v>
      </c>
      <c r="Y17" s="190">
        <v>0</v>
      </c>
      <c r="Z17" s="190">
        <v>0</v>
      </c>
      <c r="AA17" s="190">
        <v>0</v>
      </c>
      <c r="AB17" s="190">
        <v>1947616</v>
      </c>
      <c r="AC17" s="190">
        <v>1941883</v>
      </c>
      <c r="AD17" s="186">
        <f t="shared" si="8"/>
        <v>0.97680133118578349</v>
      </c>
      <c r="AE17" s="69">
        <f t="shared" si="9"/>
        <v>1</v>
      </c>
      <c r="AF17" s="190">
        <v>-5733</v>
      </c>
      <c r="AG17" s="190">
        <v>0</v>
      </c>
      <c r="AH17" s="69">
        <v>18</v>
      </c>
      <c r="AI17" s="69">
        <v>17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0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0</v>
      </c>
      <c r="BG17" s="80">
        <v>0</v>
      </c>
      <c r="BH17" s="69">
        <v>0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213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0</v>
      </c>
      <c r="CM17" s="80">
        <v>0</v>
      </c>
      <c r="CN17" s="69" t="s">
        <v>422</v>
      </c>
      <c r="CO17" s="69" t="s">
        <v>423</v>
      </c>
      <c r="CP17" s="69" t="s">
        <v>410</v>
      </c>
      <c r="CQ17" s="69" t="s">
        <v>410</v>
      </c>
      <c r="CR17" s="69" t="s">
        <v>410</v>
      </c>
      <c r="CS17" s="69" t="s">
        <v>410</v>
      </c>
      <c r="CT17" s="68">
        <v>44389</v>
      </c>
      <c r="CU17" s="69" t="s">
        <v>638</v>
      </c>
      <c r="CV17" s="69" t="s">
        <v>635</v>
      </c>
      <c r="CW17" s="68" t="s">
        <v>168</v>
      </c>
      <c r="CX17" s="68">
        <v>44302</v>
      </c>
      <c r="CY17" s="69" t="s">
        <v>636</v>
      </c>
      <c r="CZ17" s="69" t="s">
        <v>640</v>
      </c>
      <c r="DA17" s="69" t="s">
        <v>207</v>
      </c>
      <c r="DB17" s="69">
        <v>2189902.85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424</v>
      </c>
      <c r="D18" s="69" t="s">
        <v>642</v>
      </c>
      <c r="E18" s="68">
        <v>44027</v>
      </c>
      <c r="F18" s="69" t="s">
        <v>638</v>
      </c>
      <c r="G18" s="69" t="s">
        <v>640</v>
      </c>
      <c r="H18" s="69">
        <v>1</v>
      </c>
      <c r="I18" s="69">
        <v>0</v>
      </c>
      <c r="J18" s="69">
        <v>350</v>
      </c>
      <c r="K18" s="69">
        <v>366</v>
      </c>
      <c r="L18" s="69">
        <v>366</v>
      </c>
      <c r="M18" s="186">
        <f t="shared" si="6"/>
        <v>1</v>
      </c>
      <c r="N18" s="69">
        <f t="shared" si="7"/>
        <v>1</v>
      </c>
      <c r="O18" s="69">
        <v>0</v>
      </c>
      <c r="P18" s="69">
        <v>0</v>
      </c>
      <c r="Q18" s="69">
        <v>0</v>
      </c>
      <c r="R18" s="69">
        <v>16</v>
      </c>
      <c r="S18" s="69">
        <v>0</v>
      </c>
      <c r="T18" s="190">
        <v>1836500</v>
      </c>
      <c r="U18" s="190">
        <v>50000</v>
      </c>
      <c r="V18" s="190">
        <v>1786500</v>
      </c>
      <c r="W18" s="190">
        <v>1836500</v>
      </c>
      <c r="X18" s="190">
        <v>1786500</v>
      </c>
      <c r="Y18" s="190">
        <v>0</v>
      </c>
      <c r="Z18" s="190">
        <v>0</v>
      </c>
      <c r="AA18" s="190">
        <v>0</v>
      </c>
      <c r="AB18" s="190">
        <v>1786500</v>
      </c>
      <c r="AC18" s="190">
        <v>1787020</v>
      </c>
      <c r="AD18" s="186">
        <f t="shared" si="8"/>
        <v>1.0002910719283515</v>
      </c>
      <c r="AE18" s="69">
        <f t="shared" si="9"/>
        <v>1</v>
      </c>
      <c r="AF18" s="190">
        <v>520</v>
      </c>
      <c r="AG18" s="190">
        <v>0</v>
      </c>
      <c r="AH18" s="69">
        <v>3</v>
      </c>
      <c r="AI18" s="69">
        <v>13</v>
      </c>
      <c r="AJ18" s="69">
        <v>0</v>
      </c>
      <c r="AK18" s="69">
        <v>0</v>
      </c>
      <c r="AL18" s="80">
        <v>0</v>
      </c>
      <c r="AM18" s="80">
        <v>0</v>
      </c>
      <c r="AN18" s="69">
        <v>0</v>
      </c>
      <c r="AO18" s="69">
        <v>0</v>
      </c>
      <c r="AP18" s="80">
        <v>0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0</v>
      </c>
      <c r="CL18" s="80">
        <v>0</v>
      </c>
      <c r="CM18" s="80">
        <v>0</v>
      </c>
      <c r="CN18" s="69" t="s">
        <v>425</v>
      </c>
      <c r="CO18" s="69" t="s">
        <v>426</v>
      </c>
      <c r="CP18" s="69" t="s">
        <v>410</v>
      </c>
      <c r="CQ18" s="69" t="s">
        <v>410</v>
      </c>
      <c r="CR18" s="69" t="s">
        <v>410</v>
      </c>
      <c r="CS18" s="69" t="s">
        <v>410</v>
      </c>
      <c r="CT18" s="68">
        <v>44467</v>
      </c>
      <c r="CU18" s="69" t="s">
        <v>638</v>
      </c>
      <c r="CV18" s="69" t="s">
        <v>635</v>
      </c>
      <c r="CW18" s="68" t="s">
        <v>168</v>
      </c>
      <c r="CX18" s="68">
        <v>44432</v>
      </c>
      <c r="CY18" s="69" t="s">
        <v>638</v>
      </c>
      <c r="CZ18" s="69" t="s">
        <v>635</v>
      </c>
      <c r="DA18" s="69" t="s">
        <v>175</v>
      </c>
      <c r="DB18" s="69">
        <v>1849529.09</v>
      </c>
      <c r="DC18" s="69" t="s">
        <v>427</v>
      </c>
      <c r="DD18" s="69" t="s">
        <v>428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429</v>
      </c>
      <c r="D19" s="69" t="s">
        <v>643</v>
      </c>
      <c r="E19" s="68">
        <v>44168</v>
      </c>
      <c r="F19" s="69" t="s">
        <v>634</v>
      </c>
      <c r="G19" s="69" t="s">
        <v>640</v>
      </c>
      <c r="H19" s="69">
        <v>1</v>
      </c>
      <c r="I19" s="69">
        <v>0</v>
      </c>
      <c r="J19" s="69">
        <v>80</v>
      </c>
      <c r="K19" s="69">
        <v>91</v>
      </c>
      <c r="L19" s="69">
        <v>91</v>
      </c>
      <c r="M19" s="186">
        <f t="shared" si="6"/>
        <v>1</v>
      </c>
      <c r="N19" s="69">
        <f t="shared" si="7"/>
        <v>1</v>
      </c>
      <c r="O19" s="69">
        <v>0</v>
      </c>
      <c r="P19" s="69">
        <v>0</v>
      </c>
      <c r="Q19" s="69">
        <v>0</v>
      </c>
      <c r="R19" s="69">
        <v>11</v>
      </c>
      <c r="S19" s="69">
        <v>0</v>
      </c>
      <c r="T19" s="190">
        <v>231014</v>
      </c>
      <c r="U19" s="190">
        <v>11809</v>
      </c>
      <c r="V19" s="190">
        <v>219205</v>
      </c>
      <c r="W19" s="190">
        <v>231014</v>
      </c>
      <c r="X19" s="190">
        <v>219205</v>
      </c>
      <c r="Y19" s="190">
        <v>0</v>
      </c>
      <c r="Z19" s="190">
        <v>0</v>
      </c>
      <c r="AA19" s="190">
        <v>0</v>
      </c>
      <c r="AB19" s="190">
        <v>219205</v>
      </c>
      <c r="AC19" s="190">
        <v>219205</v>
      </c>
      <c r="AD19" s="186">
        <f t="shared" si="8"/>
        <v>1</v>
      </c>
      <c r="AE19" s="69">
        <f t="shared" si="9"/>
        <v>1</v>
      </c>
      <c r="AF19" s="190">
        <v>0</v>
      </c>
      <c r="AG19" s="190">
        <v>0</v>
      </c>
      <c r="AH19" s="69">
        <v>11</v>
      </c>
      <c r="AI19" s="69">
        <v>0</v>
      </c>
      <c r="AJ19" s="69">
        <v>0</v>
      </c>
      <c r="AK19" s="69">
        <v>0</v>
      </c>
      <c r="AL19" s="80">
        <v>0</v>
      </c>
      <c r="AM19" s="80">
        <v>0</v>
      </c>
      <c r="AN19" s="69">
        <v>0</v>
      </c>
      <c r="AO19" s="69">
        <v>0</v>
      </c>
      <c r="AP19" s="80">
        <v>0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0</v>
      </c>
      <c r="CL19" s="80">
        <v>0</v>
      </c>
      <c r="CM19" s="80">
        <v>0</v>
      </c>
      <c r="CN19" s="69" t="s">
        <v>430</v>
      </c>
      <c r="CO19" s="69" t="s">
        <v>431</v>
      </c>
      <c r="CP19" s="69" t="s">
        <v>410</v>
      </c>
      <c r="CQ19" s="69" t="s">
        <v>410</v>
      </c>
      <c r="CR19" s="69" t="s">
        <v>410</v>
      </c>
      <c r="CS19" s="69" t="s">
        <v>410</v>
      </c>
      <c r="CT19" s="68">
        <v>44431</v>
      </c>
      <c r="CU19" s="69" t="s">
        <v>638</v>
      </c>
      <c r="CV19" s="69" t="s">
        <v>635</v>
      </c>
      <c r="CW19" s="68" t="s">
        <v>168</v>
      </c>
      <c r="CX19" s="68">
        <v>44332</v>
      </c>
      <c r="CY19" s="69" t="s">
        <v>636</v>
      </c>
      <c r="CZ19" s="69" t="s">
        <v>640</v>
      </c>
      <c r="DA19" s="69" t="s">
        <v>175</v>
      </c>
      <c r="DB19" s="69">
        <v>230281.92</v>
      </c>
      <c r="DC19" s="69" t="s">
        <v>432</v>
      </c>
      <c r="DD19" s="69" t="s">
        <v>433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ht="12" customHeight="1" thickBot="1">
      <c r="B20" s="216"/>
      <c r="C20" s="216"/>
      <c r="D20" s="216"/>
      <c r="E20" s="68"/>
      <c r="F20" s="216"/>
      <c r="G20" s="216"/>
      <c r="H20" s="187"/>
      <c r="I20" s="217"/>
      <c r="J20" s="217"/>
      <c r="K20" s="217"/>
      <c r="L20" s="217"/>
      <c r="M20" s="140"/>
      <c r="N20" s="69"/>
      <c r="O20" s="217"/>
      <c r="P20" s="82"/>
      <c r="Q20" s="82"/>
      <c r="R20" s="217"/>
      <c r="S20" s="217"/>
      <c r="T20" s="218"/>
      <c r="U20" s="218"/>
      <c r="V20" s="218"/>
      <c r="W20" s="218"/>
      <c r="X20" s="218"/>
      <c r="Y20" s="190"/>
      <c r="Z20" s="190"/>
      <c r="AA20" s="190"/>
      <c r="AB20" s="190"/>
      <c r="AC20" s="190"/>
      <c r="AD20" s="140"/>
      <c r="AE20" s="69"/>
      <c r="AF20" s="190"/>
      <c r="AG20" s="190"/>
      <c r="AH20" s="82"/>
      <c r="AI20" s="82"/>
      <c r="AJ20" s="219"/>
      <c r="AK20" s="219"/>
      <c r="AL20" s="80"/>
      <c r="AM20" s="80"/>
      <c r="AN20" s="219"/>
      <c r="AO20" s="219"/>
      <c r="AP20" s="80"/>
      <c r="AQ20" s="80"/>
      <c r="AR20" s="219"/>
      <c r="AS20" s="219"/>
      <c r="AT20" s="80"/>
      <c r="AU20" s="80"/>
      <c r="AV20" s="219"/>
      <c r="AW20" s="219"/>
      <c r="AX20" s="80"/>
      <c r="AY20" s="80"/>
      <c r="AZ20" s="219"/>
      <c r="BA20" s="219"/>
      <c r="BB20" s="80"/>
      <c r="BC20" s="80"/>
      <c r="BD20" s="219"/>
      <c r="BE20" s="219"/>
      <c r="BF20" s="80"/>
      <c r="BG20" s="80"/>
      <c r="BH20" s="219"/>
      <c r="BI20" s="219"/>
      <c r="BJ20" s="80"/>
      <c r="BK20" s="80"/>
      <c r="BL20" s="219"/>
      <c r="BM20" s="219"/>
      <c r="BN20" s="80"/>
      <c r="BO20" s="80"/>
      <c r="BP20" s="219"/>
      <c r="BQ20" s="219"/>
      <c r="BR20" s="80"/>
      <c r="BS20" s="80"/>
      <c r="BT20" s="219"/>
      <c r="BU20" s="219"/>
      <c r="BV20" s="80"/>
      <c r="BW20" s="80"/>
      <c r="BX20" s="219"/>
      <c r="BY20" s="219"/>
      <c r="BZ20" s="80"/>
      <c r="CA20" s="80"/>
      <c r="CB20" s="219"/>
      <c r="CC20" s="219"/>
      <c r="CD20" s="80"/>
      <c r="CE20" s="80"/>
      <c r="CF20" s="219"/>
      <c r="CG20" s="219"/>
      <c r="CH20" s="80"/>
      <c r="CI20" s="80"/>
      <c r="CJ20" s="219"/>
      <c r="CK20" s="219"/>
      <c r="CL20" s="80"/>
      <c r="CM20" s="80"/>
      <c r="CN20" s="220"/>
      <c r="CO20" s="220"/>
      <c r="CP20" s="220"/>
      <c r="CQ20" s="220"/>
      <c r="CR20" s="220"/>
      <c r="CS20" s="220"/>
      <c r="CT20" s="68"/>
      <c r="CU20" s="216"/>
      <c r="CV20" s="216"/>
      <c r="CW20" s="68"/>
      <c r="CX20" s="68"/>
      <c r="CY20" s="216"/>
      <c r="CZ20" s="216"/>
      <c r="DA20" s="216"/>
      <c r="DB20" s="218"/>
      <c r="DC20" s="217"/>
      <c r="DD20" s="221"/>
    </row>
    <row r="21" spans="2:1477" s="6" customFormat="1" ht="24" customHeight="1" thickTop="1" thickBot="1">
      <c r="B21" s="246" t="s">
        <v>691</v>
      </c>
      <c r="C21" s="247"/>
      <c r="D21" s="248"/>
      <c r="E21" s="7"/>
      <c r="F21" s="8"/>
      <c r="G21" s="141">
        <f>IF(B12="","",ROWS(B12:B20)-1)</f>
        <v>8</v>
      </c>
      <c r="H21" s="9">
        <f>SUM(H12:H20)</f>
        <v>13</v>
      </c>
      <c r="I21" s="9">
        <f>SUM(I12:I20)</f>
        <v>31</v>
      </c>
      <c r="J21" s="9">
        <f>SUM(J12:J20)</f>
        <v>2026</v>
      </c>
      <c r="K21" s="9">
        <f>SUM(K12:K20)</f>
        <v>2919</v>
      </c>
      <c r="L21" s="9">
        <f>SUM(L12:L20)</f>
        <v>2891</v>
      </c>
      <c r="M21" s="142">
        <f>IF(G21="",0,N21/G21)</f>
        <v>0.75</v>
      </c>
      <c r="N21" s="9">
        <f t="shared" ref="N21:AC21" si="10">SUM(N12:N20)</f>
        <v>6</v>
      </c>
      <c r="O21" s="9">
        <f t="shared" si="10"/>
        <v>28</v>
      </c>
      <c r="P21" s="9">
        <f t="shared" si="10"/>
        <v>0</v>
      </c>
      <c r="Q21" s="9">
        <f t="shared" si="10"/>
        <v>0</v>
      </c>
      <c r="R21" s="9">
        <f t="shared" si="10"/>
        <v>701</v>
      </c>
      <c r="S21" s="9">
        <f t="shared" si="10"/>
        <v>192</v>
      </c>
      <c r="T21" s="11">
        <f t="shared" si="10"/>
        <v>57050723</v>
      </c>
      <c r="U21" s="11">
        <f t="shared" si="10"/>
        <v>452907</v>
      </c>
      <c r="V21" s="11">
        <f t="shared" si="10"/>
        <v>56597816</v>
      </c>
      <c r="W21" s="11">
        <f t="shared" si="10"/>
        <v>60502176</v>
      </c>
      <c r="X21" s="11">
        <f t="shared" si="10"/>
        <v>59809329</v>
      </c>
      <c r="Y21" s="11">
        <f t="shared" si="10"/>
        <v>0</v>
      </c>
      <c r="Z21" s="11">
        <f t="shared" si="10"/>
        <v>0</v>
      </c>
      <c r="AA21" s="11">
        <f t="shared" si="10"/>
        <v>0</v>
      </c>
      <c r="AB21" s="11">
        <f t="shared" si="10"/>
        <v>59809329</v>
      </c>
      <c r="AC21" s="11">
        <f t="shared" si="10"/>
        <v>59623804</v>
      </c>
      <c r="AD21" s="142">
        <f>IF(G21="",0,AE21/G21)</f>
        <v>1</v>
      </c>
      <c r="AE21" s="145">
        <f t="shared" ref="AE21:CM21" si="11">SUM(AE12:AE20)</f>
        <v>8</v>
      </c>
      <c r="AF21" s="11">
        <f t="shared" si="11"/>
        <v>-80320</v>
      </c>
      <c r="AG21" s="11">
        <f t="shared" si="11"/>
        <v>3451452</v>
      </c>
      <c r="AH21" s="145">
        <f t="shared" si="11"/>
        <v>489</v>
      </c>
      <c r="AI21" s="145">
        <f t="shared" si="11"/>
        <v>161</v>
      </c>
      <c r="AJ21" s="145">
        <f t="shared" si="11"/>
        <v>51</v>
      </c>
      <c r="AK21" s="145">
        <f t="shared" si="11"/>
        <v>106</v>
      </c>
      <c r="AL21" s="11">
        <f t="shared" si="11"/>
        <v>3510223</v>
      </c>
      <c r="AM21" s="11">
        <f t="shared" si="11"/>
        <v>33290</v>
      </c>
      <c r="AN21" s="145">
        <f t="shared" si="11"/>
        <v>0</v>
      </c>
      <c r="AO21" s="145">
        <f t="shared" si="11"/>
        <v>41</v>
      </c>
      <c r="AP21" s="11">
        <f t="shared" si="11"/>
        <v>420637</v>
      </c>
      <c r="AQ21" s="11">
        <f t="shared" si="11"/>
        <v>129070</v>
      </c>
      <c r="AR21" s="145">
        <f t="shared" si="11"/>
        <v>0</v>
      </c>
      <c r="AS21" s="145">
        <f t="shared" si="11"/>
        <v>0</v>
      </c>
      <c r="AT21" s="11">
        <f t="shared" si="11"/>
        <v>0</v>
      </c>
      <c r="AU21" s="11">
        <f t="shared" si="11"/>
        <v>0</v>
      </c>
      <c r="AV21" s="145">
        <f t="shared" si="11"/>
        <v>0</v>
      </c>
      <c r="AW21" s="145">
        <f t="shared" si="11"/>
        <v>0</v>
      </c>
      <c r="AX21" s="11">
        <f t="shared" si="11"/>
        <v>-138763</v>
      </c>
      <c r="AY21" s="11">
        <f t="shared" si="11"/>
        <v>0</v>
      </c>
      <c r="AZ21" s="145">
        <f t="shared" si="11"/>
        <v>0</v>
      </c>
      <c r="BA21" s="145">
        <f t="shared" si="11"/>
        <v>0</v>
      </c>
      <c r="BB21" s="11">
        <f t="shared" si="11"/>
        <v>0</v>
      </c>
      <c r="BC21" s="11">
        <f t="shared" si="11"/>
        <v>0</v>
      </c>
      <c r="BD21" s="145">
        <f t="shared" si="11"/>
        <v>0</v>
      </c>
      <c r="BE21" s="145">
        <f t="shared" si="11"/>
        <v>0</v>
      </c>
      <c r="BF21" s="11">
        <f t="shared" si="11"/>
        <v>182474</v>
      </c>
      <c r="BG21" s="11">
        <f t="shared" si="11"/>
        <v>0</v>
      </c>
      <c r="BH21" s="145">
        <f t="shared" si="11"/>
        <v>0</v>
      </c>
      <c r="BI21" s="145">
        <f t="shared" si="11"/>
        <v>0</v>
      </c>
      <c r="BJ21" s="11">
        <f t="shared" si="11"/>
        <v>-577152</v>
      </c>
      <c r="BK21" s="11">
        <f t="shared" si="11"/>
        <v>0</v>
      </c>
      <c r="BL21" s="145">
        <f t="shared" si="11"/>
        <v>0</v>
      </c>
      <c r="BM21" s="145">
        <f t="shared" si="11"/>
        <v>0</v>
      </c>
      <c r="BN21" s="11">
        <f t="shared" si="11"/>
        <v>0</v>
      </c>
      <c r="BO21" s="11">
        <f t="shared" si="11"/>
        <v>0</v>
      </c>
      <c r="BP21" s="145">
        <f t="shared" si="11"/>
        <v>0</v>
      </c>
      <c r="BQ21" s="145">
        <f t="shared" si="11"/>
        <v>0</v>
      </c>
      <c r="BR21" s="11">
        <f t="shared" si="11"/>
        <v>0</v>
      </c>
      <c r="BS21" s="11">
        <f t="shared" si="11"/>
        <v>0</v>
      </c>
      <c r="BT21" s="145">
        <f t="shared" si="11"/>
        <v>0</v>
      </c>
      <c r="BU21" s="145">
        <f t="shared" si="11"/>
        <v>0</v>
      </c>
      <c r="BV21" s="11">
        <f t="shared" si="11"/>
        <v>0</v>
      </c>
      <c r="BW21" s="11">
        <f t="shared" si="11"/>
        <v>0</v>
      </c>
      <c r="BX21" s="145">
        <f t="shared" si="11"/>
        <v>0</v>
      </c>
      <c r="BY21" s="145">
        <f t="shared" si="11"/>
        <v>0</v>
      </c>
      <c r="BZ21" s="11">
        <f t="shared" si="11"/>
        <v>0</v>
      </c>
      <c r="CA21" s="11">
        <f t="shared" si="11"/>
        <v>0</v>
      </c>
      <c r="CB21" s="145">
        <f t="shared" si="11"/>
        <v>0</v>
      </c>
      <c r="CC21" s="145">
        <f t="shared" si="11"/>
        <v>0</v>
      </c>
      <c r="CD21" s="11">
        <f t="shared" si="11"/>
        <v>0</v>
      </c>
      <c r="CE21" s="11">
        <f t="shared" si="11"/>
        <v>0</v>
      </c>
      <c r="CF21" s="145">
        <f t="shared" si="11"/>
        <v>0</v>
      </c>
      <c r="CG21" s="145">
        <f t="shared" si="11"/>
        <v>0</v>
      </c>
      <c r="CH21" s="11">
        <f t="shared" si="11"/>
        <v>0</v>
      </c>
      <c r="CI21" s="11">
        <f t="shared" si="11"/>
        <v>0</v>
      </c>
      <c r="CJ21" s="145">
        <f t="shared" si="11"/>
        <v>51</v>
      </c>
      <c r="CK21" s="145">
        <f t="shared" si="11"/>
        <v>147</v>
      </c>
      <c r="CL21" s="11">
        <f t="shared" si="11"/>
        <v>3397419</v>
      </c>
      <c r="CM21" s="11">
        <f t="shared" si="11"/>
        <v>162360</v>
      </c>
      <c r="CN21" s="13"/>
      <c r="CO21" s="13"/>
      <c r="CP21" s="13"/>
      <c r="CQ21" s="13"/>
      <c r="CR21" s="13"/>
      <c r="CS21" s="13"/>
      <c r="CT21" s="7"/>
      <c r="CU21" s="8"/>
      <c r="CV21" s="8"/>
      <c r="CW21" s="7"/>
      <c r="CX21" s="7"/>
      <c r="CY21" s="8"/>
      <c r="CZ21" s="8"/>
      <c r="DA21" s="8"/>
      <c r="DB21" s="11"/>
      <c r="DC21" s="13"/>
      <c r="DD21" s="15"/>
    </row>
    <row r="22" spans="2:1477" s="6" customFormat="1" ht="24" customHeight="1" thickTop="1">
      <c r="B22" s="261" t="s">
        <v>32</v>
      </c>
      <c r="C22" s="262"/>
      <c r="D22" s="263"/>
      <c r="E22" s="110"/>
      <c r="F22" s="111"/>
      <c r="G22" s="112">
        <f t="shared" ref="G22:L22" si="12">SUM(G21,G11)</f>
        <v>15</v>
      </c>
      <c r="H22" s="112">
        <f t="shared" si="12"/>
        <v>22</v>
      </c>
      <c r="I22" s="112">
        <f t="shared" si="12"/>
        <v>43</v>
      </c>
      <c r="J22" s="112">
        <f t="shared" si="12"/>
        <v>3336</v>
      </c>
      <c r="K22" s="112">
        <f t="shared" si="12"/>
        <v>4820</v>
      </c>
      <c r="L22" s="112">
        <f t="shared" si="12"/>
        <v>4756</v>
      </c>
      <c r="M22" s="142">
        <f>IF(G22=0,0,N22/G22)</f>
        <v>0.8666666666666667</v>
      </c>
      <c r="N22" s="112">
        <f t="shared" ref="N22:AC22" si="13">SUM(N21,N11)</f>
        <v>13</v>
      </c>
      <c r="O22" s="112">
        <f t="shared" si="13"/>
        <v>64</v>
      </c>
      <c r="P22" s="113">
        <f t="shared" si="13"/>
        <v>17</v>
      </c>
      <c r="Q22" s="113">
        <f t="shared" si="13"/>
        <v>0</v>
      </c>
      <c r="R22" s="112">
        <f t="shared" si="13"/>
        <v>1259</v>
      </c>
      <c r="S22" s="112">
        <f t="shared" si="13"/>
        <v>225</v>
      </c>
      <c r="T22" s="114">
        <f t="shared" si="13"/>
        <v>81460421</v>
      </c>
      <c r="U22" s="114">
        <f t="shared" si="13"/>
        <v>827661</v>
      </c>
      <c r="V22" s="114">
        <f t="shared" si="13"/>
        <v>80632760</v>
      </c>
      <c r="W22" s="114">
        <f t="shared" si="13"/>
        <v>84985561</v>
      </c>
      <c r="X22" s="114">
        <f t="shared" si="13"/>
        <v>84100375</v>
      </c>
      <c r="Y22" s="114">
        <f t="shared" si="13"/>
        <v>-82722</v>
      </c>
      <c r="Z22" s="114">
        <f t="shared" si="13"/>
        <v>0</v>
      </c>
      <c r="AA22" s="114">
        <f t="shared" si="13"/>
        <v>-82722</v>
      </c>
      <c r="AB22" s="114">
        <f t="shared" si="13"/>
        <v>84017653</v>
      </c>
      <c r="AC22" s="114">
        <f t="shared" si="13"/>
        <v>83816946</v>
      </c>
      <c r="AD22" s="142">
        <f>IF(G22=0,0,AE22/G22)</f>
        <v>1</v>
      </c>
      <c r="AE22" s="144">
        <f t="shared" ref="AE22:CM22" si="14">SUM(AE21,AE11)</f>
        <v>15</v>
      </c>
      <c r="AF22" s="114">
        <f t="shared" si="14"/>
        <v>-95501</v>
      </c>
      <c r="AG22" s="114">
        <f t="shared" si="14"/>
        <v>3525139</v>
      </c>
      <c r="AH22" s="144">
        <f t="shared" si="14"/>
        <v>859</v>
      </c>
      <c r="AI22" s="144">
        <f t="shared" si="14"/>
        <v>278</v>
      </c>
      <c r="AJ22" s="144">
        <f t="shared" si="14"/>
        <v>51</v>
      </c>
      <c r="AK22" s="144">
        <f t="shared" si="14"/>
        <v>107</v>
      </c>
      <c r="AL22" s="114">
        <f t="shared" si="14"/>
        <v>3865824</v>
      </c>
      <c r="AM22" s="114">
        <f t="shared" si="14"/>
        <v>53892</v>
      </c>
      <c r="AN22" s="144">
        <f t="shared" si="14"/>
        <v>1</v>
      </c>
      <c r="AO22" s="144">
        <f t="shared" si="14"/>
        <v>73</v>
      </c>
      <c r="AP22" s="114">
        <f t="shared" si="14"/>
        <v>473513</v>
      </c>
      <c r="AQ22" s="114">
        <f t="shared" si="14"/>
        <v>129070</v>
      </c>
      <c r="AR22" s="144">
        <f t="shared" si="14"/>
        <v>0</v>
      </c>
      <c r="AS22" s="144">
        <f t="shared" si="14"/>
        <v>0</v>
      </c>
      <c r="AT22" s="114">
        <f t="shared" si="14"/>
        <v>0</v>
      </c>
      <c r="AU22" s="114">
        <f t="shared" si="14"/>
        <v>0</v>
      </c>
      <c r="AV22" s="144">
        <f t="shared" si="14"/>
        <v>0</v>
      </c>
      <c r="AW22" s="144">
        <f t="shared" si="14"/>
        <v>0</v>
      </c>
      <c r="AX22" s="114">
        <f t="shared" si="14"/>
        <v>-138763</v>
      </c>
      <c r="AY22" s="114">
        <f t="shared" si="14"/>
        <v>0</v>
      </c>
      <c r="AZ22" s="115">
        <f t="shared" si="14"/>
        <v>0</v>
      </c>
      <c r="BA22" s="115">
        <f t="shared" si="14"/>
        <v>0</v>
      </c>
      <c r="BB22" s="114">
        <f t="shared" si="14"/>
        <v>0</v>
      </c>
      <c r="BC22" s="114">
        <f t="shared" si="14"/>
        <v>0</v>
      </c>
      <c r="BD22" s="115">
        <f t="shared" si="14"/>
        <v>25</v>
      </c>
      <c r="BE22" s="115">
        <f t="shared" si="14"/>
        <v>0</v>
      </c>
      <c r="BF22" s="114">
        <f t="shared" si="14"/>
        <v>-51424</v>
      </c>
      <c r="BG22" s="114">
        <f t="shared" si="14"/>
        <v>0</v>
      </c>
      <c r="BH22" s="115">
        <f t="shared" si="14"/>
        <v>0</v>
      </c>
      <c r="BI22" s="115">
        <f t="shared" si="14"/>
        <v>0</v>
      </c>
      <c r="BJ22" s="114">
        <f t="shared" si="14"/>
        <v>-565317</v>
      </c>
      <c r="BK22" s="114">
        <f t="shared" si="14"/>
        <v>0</v>
      </c>
      <c r="BL22" s="115">
        <f t="shared" si="14"/>
        <v>0</v>
      </c>
      <c r="BM22" s="115">
        <f t="shared" si="14"/>
        <v>0</v>
      </c>
      <c r="BN22" s="114">
        <f t="shared" si="14"/>
        <v>0</v>
      </c>
      <c r="BO22" s="114">
        <f t="shared" si="14"/>
        <v>0</v>
      </c>
      <c r="BP22" s="115">
        <f t="shared" si="14"/>
        <v>0</v>
      </c>
      <c r="BQ22" s="115">
        <f t="shared" si="14"/>
        <v>0</v>
      </c>
      <c r="BR22" s="114">
        <f t="shared" si="14"/>
        <v>0</v>
      </c>
      <c r="BS22" s="114">
        <f t="shared" si="14"/>
        <v>0</v>
      </c>
      <c r="BT22" s="115">
        <f t="shared" si="14"/>
        <v>0</v>
      </c>
      <c r="BU22" s="115">
        <f t="shared" si="14"/>
        <v>0</v>
      </c>
      <c r="BV22" s="114">
        <f t="shared" si="14"/>
        <v>0</v>
      </c>
      <c r="BW22" s="114">
        <f t="shared" si="14"/>
        <v>0</v>
      </c>
      <c r="BX22" s="115">
        <f t="shared" si="14"/>
        <v>45</v>
      </c>
      <c r="BY22" s="115">
        <f t="shared" si="14"/>
        <v>0</v>
      </c>
      <c r="BZ22" s="114">
        <f t="shared" si="14"/>
        <v>0</v>
      </c>
      <c r="CA22" s="114">
        <f t="shared" si="14"/>
        <v>0</v>
      </c>
      <c r="CB22" s="115">
        <f t="shared" si="14"/>
        <v>0</v>
      </c>
      <c r="CC22" s="115">
        <f t="shared" si="14"/>
        <v>0</v>
      </c>
      <c r="CD22" s="114">
        <f t="shared" si="14"/>
        <v>0</v>
      </c>
      <c r="CE22" s="114">
        <f t="shared" si="14"/>
        <v>0</v>
      </c>
      <c r="CF22" s="115">
        <f t="shared" si="14"/>
        <v>0</v>
      </c>
      <c r="CG22" s="115">
        <f t="shared" si="14"/>
        <v>0</v>
      </c>
      <c r="CH22" s="114">
        <f t="shared" si="14"/>
        <v>-38003</v>
      </c>
      <c r="CI22" s="114">
        <f t="shared" si="14"/>
        <v>0</v>
      </c>
      <c r="CJ22" s="115">
        <f t="shared" si="14"/>
        <v>122</v>
      </c>
      <c r="CK22" s="115">
        <f t="shared" si="14"/>
        <v>180</v>
      </c>
      <c r="CL22" s="114">
        <f t="shared" si="14"/>
        <v>3545829</v>
      </c>
      <c r="CM22" s="114">
        <f t="shared" si="14"/>
        <v>182962</v>
      </c>
      <c r="CN22" s="116"/>
      <c r="CO22" s="116"/>
      <c r="CP22" s="116"/>
      <c r="CQ22" s="116"/>
      <c r="CR22" s="116"/>
      <c r="CS22" s="116"/>
      <c r="CT22" s="110"/>
      <c r="CU22" s="111"/>
      <c r="CV22" s="111"/>
      <c r="CW22" s="110"/>
      <c r="CX22" s="110"/>
      <c r="CY22" s="111"/>
      <c r="CZ22" s="111"/>
      <c r="DA22" s="111"/>
      <c r="DB22" s="114"/>
      <c r="DC22" s="116"/>
      <c r="DD22" s="116"/>
    </row>
    <row r="23" spans="2:1477" s="69" customFormat="1">
      <c r="B23" s="67" t="s">
        <v>0</v>
      </c>
      <c r="C23" s="67" t="s">
        <v>203</v>
      </c>
      <c r="D23" s="67" t="s">
        <v>204</v>
      </c>
      <c r="E23" s="68">
        <v>42641</v>
      </c>
      <c r="F23" s="67" t="s">
        <v>638</v>
      </c>
      <c r="G23" s="67" t="s">
        <v>644</v>
      </c>
      <c r="H23" s="187">
        <v>3</v>
      </c>
      <c r="I23" s="69">
        <v>14</v>
      </c>
      <c r="J23" s="69">
        <v>1040</v>
      </c>
      <c r="K23" s="69">
        <v>1576</v>
      </c>
      <c r="L23" s="69">
        <v>1565</v>
      </c>
      <c r="M23" s="186">
        <f>IF(J23 = 0,0,(L23-AH23-AI23)/J23)</f>
        <v>1.0673076923076923</v>
      </c>
      <c r="N23" s="69">
        <f>IF(G23&lt;&gt;"",IF(M23&lt;=1.2,1,0),0)</f>
        <v>1</v>
      </c>
      <c r="O23" s="69">
        <v>11</v>
      </c>
      <c r="P23" s="69">
        <v>0</v>
      </c>
      <c r="Q23" s="69">
        <v>0</v>
      </c>
      <c r="R23" s="69">
        <v>455</v>
      </c>
      <c r="S23" s="69">
        <v>81</v>
      </c>
      <c r="T23" s="190">
        <v>39980618</v>
      </c>
      <c r="U23" s="190">
        <v>200000</v>
      </c>
      <c r="V23" s="190">
        <v>39780618</v>
      </c>
      <c r="W23" s="190">
        <v>41792741</v>
      </c>
      <c r="X23" s="190">
        <v>42556288</v>
      </c>
      <c r="Y23" s="190">
        <v>0</v>
      </c>
      <c r="Z23" s="190">
        <v>0</v>
      </c>
      <c r="AA23" s="190">
        <v>0</v>
      </c>
      <c r="AB23" s="190">
        <v>42556288</v>
      </c>
      <c r="AC23" s="190">
        <v>43113323</v>
      </c>
      <c r="AD23" s="186">
        <f>IF(V23=0,0,AC23/V23)</f>
        <v>1.0837771047196905</v>
      </c>
      <c r="AE23" s="69">
        <f>IF(AD23 &lt;=1.1,1,0)</f>
        <v>1</v>
      </c>
      <c r="AF23" s="190">
        <v>593970</v>
      </c>
      <c r="AG23" s="190">
        <v>1812123</v>
      </c>
      <c r="AH23" s="69">
        <v>319</v>
      </c>
      <c r="AI23" s="69">
        <v>136</v>
      </c>
      <c r="AJ23" s="69">
        <v>0</v>
      </c>
      <c r="AK23" s="69">
        <v>11</v>
      </c>
      <c r="AL23" s="80">
        <v>719490</v>
      </c>
      <c r="AM23" s="80">
        <v>3757</v>
      </c>
      <c r="AN23" s="69">
        <v>0</v>
      </c>
      <c r="AO23" s="69">
        <v>34</v>
      </c>
      <c r="AP23" s="80">
        <v>964158</v>
      </c>
      <c r="AQ23" s="80">
        <v>8655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8303</v>
      </c>
      <c r="BG23" s="80">
        <v>0</v>
      </c>
      <c r="BH23" s="69">
        <v>0</v>
      </c>
      <c r="BI23" s="69">
        <v>0</v>
      </c>
      <c r="BJ23" s="80">
        <v>33656</v>
      </c>
      <c r="BK23" s="80">
        <v>27317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161180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69">
        <v>36</v>
      </c>
      <c r="BZ23" s="80">
        <v>139221</v>
      </c>
      <c r="CA23" s="80">
        <v>139221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-73244</v>
      </c>
      <c r="CI23" s="80">
        <v>0</v>
      </c>
      <c r="CJ23" s="69">
        <v>0</v>
      </c>
      <c r="CK23" s="69">
        <v>81</v>
      </c>
      <c r="CL23" s="80">
        <v>1952765</v>
      </c>
      <c r="CM23" s="80">
        <v>178951</v>
      </c>
      <c r="CN23" s="67" t="s">
        <v>470</v>
      </c>
      <c r="CO23" s="67" t="s">
        <v>471</v>
      </c>
      <c r="CP23" s="67" t="s">
        <v>410</v>
      </c>
      <c r="CQ23" s="67" t="s">
        <v>410</v>
      </c>
      <c r="CR23" s="67" t="s">
        <v>410</v>
      </c>
      <c r="CS23" s="67" t="s">
        <v>410</v>
      </c>
      <c r="CT23" s="68">
        <v>44449</v>
      </c>
      <c r="CU23" s="67" t="s">
        <v>638</v>
      </c>
      <c r="CV23" s="67" t="s">
        <v>635</v>
      </c>
      <c r="CW23" s="68" t="s">
        <v>168</v>
      </c>
      <c r="CX23" s="68">
        <v>44316</v>
      </c>
      <c r="CY23" s="67" t="s">
        <v>636</v>
      </c>
      <c r="CZ23" s="67" t="s">
        <v>640</v>
      </c>
      <c r="DA23" s="67" t="s">
        <v>645</v>
      </c>
      <c r="DB23" s="81">
        <v>35388991.100000001</v>
      </c>
      <c r="DC23" s="67"/>
      <c r="DD23" s="67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7" t="s">
        <v>0</v>
      </c>
      <c r="C24" s="67" t="s">
        <v>205</v>
      </c>
      <c r="D24" s="67" t="s">
        <v>206</v>
      </c>
      <c r="E24" s="68">
        <v>42305</v>
      </c>
      <c r="F24" s="67" t="s">
        <v>634</v>
      </c>
      <c r="G24" s="67" t="s">
        <v>646</v>
      </c>
      <c r="H24" s="187">
        <v>3</v>
      </c>
      <c r="I24" s="69">
        <v>19</v>
      </c>
      <c r="J24" s="69">
        <v>1200</v>
      </c>
      <c r="K24" s="69">
        <v>1931</v>
      </c>
      <c r="L24" s="69">
        <v>1931</v>
      </c>
      <c r="M24" s="186">
        <f t="shared" ref="M24:M38" si="15">IF(J24 = 0,0,(L24-AH24-AI24)/J24)</f>
        <v>1.2208333333333334</v>
      </c>
      <c r="N24" s="69">
        <f t="shared" ref="N24:N38" si="16">IF(G24&lt;&gt;"",IF(M24&lt;=1.2,1,0),0)</f>
        <v>0</v>
      </c>
      <c r="O24" s="69">
        <v>0</v>
      </c>
      <c r="P24" s="69">
        <v>0</v>
      </c>
      <c r="Q24" s="69">
        <v>0</v>
      </c>
      <c r="R24" s="69">
        <v>457</v>
      </c>
      <c r="S24" s="69">
        <v>274</v>
      </c>
      <c r="T24" s="190">
        <v>59962436</v>
      </c>
      <c r="U24" s="190">
        <v>200000</v>
      </c>
      <c r="V24" s="190">
        <v>59762436</v>
      </c>
      <c r="W24" s="190">
        <v>63341457</v>
      </c>
      <c r="X24" s="190">
        <v>65450734</v>
      </c>
      <c r="Y24" s="190">
        <v>0</v>
      </c>
      <c r="Z24" s="190">
        <v>0</v>
      </c>
      <c r="AA24" s="190">
        <v>0</v>
      </c>
      <c r="AB24" s="190">
        <v>65450734</v>
      </c>
      <c r="AC24" s="190">
        <v>65555411</v>
      </c>
      <c r="AD24" s="186">
        <f t="shared" ref="AD24:AD38" si="17">IF(V24=0,0,AC24/V24)</f>
        <v>1.096933381363504</v>
      </c>
      <c r="AE24" s="69">
        <f t="shared" ref="AE24:AE38" si="18">IF(AD24 &lt;=1.1,1,0)</f>
        <v>1</v>
      </c>
      <c r="AF24" s="190">
        <v>337124</v>
      </c>
      <c r="AG24" s="190">
        <v>3379021</v>
      </c>
      <c r="AH24" s="69">
        <v>270</v>
      </c>
      <c r="AI24" s="69">
        <v>196</v>
      </c>
      <c r="AJ24" s="69">
        <v>4</v>
      </c>
      <c r="AK24" s="69">
        <v>173</v>
      </c>
      <c r="AL24" s="80">
        <v>2137240</v>
      </c>
      <c r="AM24" s="80">
        <v>30185</v>
      </c>
      <c r="AN24" s="69">
        <v>0</v>
      </c>
      <c r="AO24" s="69">
        <v>27</v>
      </c>
      <c r="AP24" s="80">
        <v>505924</v>
      </c>
      <c r="AQ24" s="80">
        <v>3873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5469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29</v>
      </c>
      <c r="BR24" s="80">
        <v>143722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69">
        <v>32</v>
      </c>
      <c r="BZ24" s="80">
        <v>374791</v>
      </c>
      <c r="CA24" s="80">
        <v>374791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4</v>
      </c>
      <c r="CK24" s="69">
        <v>261</v>
      </c>
      <c r="CL24" s="80">
        <v>3167145</v>
      </c>
      <c r="CM24" s="80">
        <v>408848</v>
      </c>
      <c r="CN24" s="67" t="s">
        <v>472</v>
      </c>
      <c r="CO24" s="67" t="s">
        <v>473</v>
      </c>
      <c r="CP24" s="67" t="s">
        <v>410</v>
      </c>
      <c r="CQ24" s="67" t="s">
        <v>410</v>
      </c>
      <c r="CR24" s="67" t="s">
        <v>410</v>
      </c>
      <c r="CS24" s="67" t="s">
        <v>410</v>
      </c>
      <c r="CT24" s="68">
        <v>44516</v>
      </c>
      <c r="CU24" s="67" t="s">
        <v>634</v>
      </c>
      <c r="CV24" s="67" t="s">
        <v>635</v>
      </c>
      <c r="CW24" s="68" t="s">
        <v>168</v>
      </c>
      <c r="CX24" s="68">
        <v>44323</v>
      </c>
      <c r="CY24" s="67" t="s">
        <v>636</v>
      </c>
      <c r="CZ24" s="67" t="s">
        <v>640</v>
      </c>
      <c r="DA24" s="67" t="s">
        <v>645</v>
      </c>
      <c r="DB24" s="81">
        <v>62411015.710000001</v>
      </c>
      <c r="DC24" s="67"/>
      <c r="DD24" s="67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69" customFormat="1">
      <c r="B25" s="67" t="s">
        <v>0</v>
      </c>
      <c r="C25" s="67" t="s">
        <v>208</v>
      </c>
      <c r="D25" s="67" t="s">
        <v>209</v>
      </c>
      <c r="E25" s="68">
        <v>42669</v>
      </c>
      <c r="F25" s="67" t="s">
        <v>634</v>
      </c>
      <c r="G25" s="67" t="s">
        <v>644</v>
      </c>
      <c r="H25" s="187">
        <v>1</v>
      </c>
      <c r="I25" s="69">
        <v>13</v>
      </c>
      <c r="J25" s="69">
        <v>1040</v>
      </c>
      <c r="K25" s="69">
        <v>1482</v>
      </c>
      <c r="L25" s="69">
        <v>1482</v>
      </c>
      <c r="M25" s="186">
        <f t="shared" si="15"/>
        <v>1.2086538461538461</v>
      </c>
      <c r="N25" s="69">
        <f t="shared" si="16"/>
        <v>0</v>
      </c>
      <c r="O25" s="69">
        <v>0</v>
      </c>
      <c r="P25" s="69">
        <v>0</v>
      </c>
      <c r="Q25" s="69">
        <v>0</v>
      </c>
      <c r="R25" s="69">
        <v>225</v>
      </c>
      <c r="S25" s="69">
        <v>217</v>
      </c>
      <c r="T25" s="190">
        <v>60315650</v>
      </c>
      <c r="U25" s="190">
        <v>150000</v>
      </c>
      <c r="V25" s="190">
        <v>60165650</v>
      </c>
      <c r="W25" s="190">
        <v>62391668</v>
      </c>
      <c r="X25" s="190">
        <v>63370802</v>
      </c>
      <c r="Y25" s="190">
        <v>0</v>
      </c>
      <c r="Z25" s="190">
        <v>0</v>
      </c>
      <c r="AA25" s="190">
        <v>0</v>
      </c>
      <c r="AB25" s="190">
        <v>63370802</v>
      </c>
      <c r="AC25" s="190">
        <v>64550404</v>
      </c>
      <c r="AD25" s="186">
        <f t="shared" si="17"/>
        <v>1.0728780292409372</v>
      </c>
      <c r="AE25" s="69">
        <f t="shared" si="18"/>
        <v>1</v>
      </c>
      <c r="AF25" s="190">
        <v>1278355</v>
      </c>
      <c r="AG25" s="190">
        <v>2076018</v>
      </c>
      <c r="AH25" s="69">
        <v>139</v>
      </c>
      <c r="AI25" s="69">
        <v>86</v>
      </c>
      <c r="AJ25" s="69">
        <v>0</v>
      </c>
      <c r="AK25" s="69">
        <v>217</v>
      </c>
      <c r="AL25" s="80">
        <v>1537516</v>
      </c>
      <c r="AM25" s="80">
        <v>64955</v>
      </c>
      <c r="AN25" s="69">
        <v>0</v>
      </c>
      <c r="AO25" s="69">
        <v>0</v>
      </c>
      <c r="AP25" s="80">
        <v>301994</v>
      </c>
      <c r="AQ25" s="80">
        <v>136991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24844</v>
      </c>
      <c r="BG25" s="80">
        <v>0</v>
      </c>
      <c r="BH25" s="69">
        <v>0</v>
      </c>
      <c r="BI25" s="69">
        <v>0</v>
      </c>
      <c r="BJ25" s="80">
        <v>13630</v>
      </c>
      <c r="BK25" s="80">
        <v>0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103207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69">
        <v>0</v>
      </c>
      <c r="BZ25" s="80">
        <v>0</v>
      </c>
      <c r="CA25" s="80">
        <v>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0</v>
      </c>
      <c r="CH25" s="80">
        <v>0</v>
      </c>
      <c r="CI25" s="80">
        <v>0</v>
      </c>
      <c r="CJ25" s="69">
        <v>0</v>
      </c>
      <c r="CK25" s="69">
        <v>217</v>
      </c>
      <c r="CL25" s="80">
        <v>1981192</v>
      </c>
      <c r="CM25" s="80">
        <v>201946</v>
      </c>
      <c r="CN25" s="67" t="s">
        <v>472</v>
      </c>
      <c r="CO25" s="67" t="s">
        <v>473</v>
      </c>
      <c r="CP25" s="67" t="s">
        <v>410</v>
      </c>
      <c r="CQ25" s="67" t="s">
        <v>410</v>
      </c>
      <c r="CR25" s="67" t="s">
        <v>410</v>
      </c>
      <c r="CS25" s="67" t="s">
        <v>410</v>
      </c>
      <c r="CT25" s="68">
        <v>44518</v>
      </c>
      <c r="CU25" s="67" t="s">
        <v>634</v>
      </c>
      <c r="CV25" s="67" t="s">
        <v>635</v>
      </c>
      <c r="CW25" s="68" t="s">
        <v>168</v>
      </c>
      <c r="CX25" s="68">
        <v>44281</v>
      </c>
      <c r="CY25" s="67" t="s">
        <v>632</v>
      </c>
      <c r="CZ25" s="67" t="s">
        <v>640</v>
      </c>
      <c r="DA25" s="67" t="s">
        <v>645</v>
      </c>
      <c r="DB25" s="81">
        <v>62430986.700000003</v>
      </c>
      <c r="DC25" s="67"/>
      <c r="DD25" s="67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7" t="s">
        <v>0</v>
      </c>
      <c r="C26" s="67" t="s">
        <v>210</v>
      </c>
      <c r="D26" s="67" t="s">
        <v>211</v>
      </c>
      <c r="E26" s="68">
        <v>43215</v>
      </c>
      <c r="F26" s="67" t="s">
        <v>636</v>
      </c>
      <c r="G26" s="67" t="s">
        <v>633</v>
      </c>
      <c r="H26" s="187">
        <v>4</v>
      </c>
      <c r="I26" s="69">
        <v>4</v>
      </c>
      <c r="J26" s="69">
        <v>480</v>
      </c>
      <c r="K26" s="69">
        <v>733</v>
      </c>
      <c r="L26" s="69">
        <v>733</v>
      </c>
      <c r="M26" s="186">
        <f t="shared" si="15"/>
        <v>1.0958333333333334</v>
      </c>
      <c r="N26" s="69">
        <f t="shared" si="16"/>
        <v>1</v>
      </c>
      <c r="O26" s="69">
        <v>0</v>
      </c>
      <c r="P26" s="69">
        <v>0</v>
      </c>
      <c r="Q26" s="69">
        <v>0</v>
      </c>
      <c r="R26" s="69">
        <v>207</v>
      </c>
      <c r="S26" s="69">
        <v>46</v>
      </c>
      <c r="T26" s="190">
        <v>11881880</v>
      </c>
      <c r="U26" s="190">
        <v>0</v>
      </c>
      <c r="V26" s="190">
        <v>11881880</v>
      </c>
      <c r="W26" s="190">
        <v>12125444</v>
      </c>
      <c r="X26" s="190">
        <v>12326250</v>
      </c>
      <c r="Y26" s="190">
        <v>0</v>
      </c>
      <c r="Z26" s="190">
        <v>0</v>
      </c>
      <c r="AA26" s="190">
        <v>0</v>
      </c>
      <c r="AB26" s="190">
        <v>12326250</v>
      </c>
      <c r="AC26" s="190">
        <v>12238377</v>
      </c>
      <c r="AD26" s="186">
        <f t="shared" si="17"/>
        <v>1.0300034169676853</v>
      </c>
      <c r="AE26" s="69">
        <f t="shared" si="18"/>
        <v>1</v>
      </c>
      <c r="AF26" s="190">
        <v>-48704</v>
      </c>
      <c r="AG26" s="190">
        <v>243564</v>
      </c>
      <c r="AH26" s="69">
        <v>155</v>
      </c>
      <c r="AI26" s="69">
        <v>52</v>
      </c>
      <c r="AJ26" s="69">
        <v>0</v>
      </c>
      <c r="AK26" s="69">
        <v>46</v>
      </c>
      <c r="AL26" s="80">
        <v>124284</v>
      </c>
      <c r="AM26" s="80">
        <v>10266</v>
      </c>
      <c r="AN26" s="69">
        <v>0</v>
      </c>
      <c r="AO26" s="69">
        <v>0</v>
      </c>
      <c r="AP26" s="80">
        <v>80110</v>
      </c>
      <c r="AQ26" s="80">
        <v>0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0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46</v>
      </c>
      <c r="CL26" s="80">
        <v>204395</v>
      </c>
      <c r="CM26" s="80">
        <v>10266</v>
      </c>
      <c r="CN26" s="67" t="s">
        <v>472</v>
      </c>
      <c r="CO26" s="67" t="s">
        <v>473</v>
      </c>
      <c r="CP26" s="67" t="s">
        <v>410</v>
      </c>
      <c r="CQ26" s="67" t="s">
        <v>410</v>
      </c>
      <c r="CR26" s="67" t="s">
        <v>410</v>
      </c>
      <c r="CS26" s="67" t="s">
        <v>410</v>
      </c>
      <c r="CT26" s="68">
        <v>44449</v>
      </c>
      <c r="CU26" s="67" t="s">
        <v>638</v>
      </c>
      <c r="CV26" s="67" t="s">
        <v>635</v>
      </c>
      <c r="CW26" s="68" t="s">
        <v>168</v>
      </c>
      <c r="CX26" s="68">
        <v>44085</v>
      </c>
      <c r="CY26" s="67" t="s">
        <v>638</v>
      </c>
      <c r="CZ26" s="67" t="s">
        <v>640</v>
      </c>
      <c r="DA26" s="67" t="s">
        <v>645</v>
      </c>
      <c r="DB26" s="81">
        <v>8810904.6899999995</v>
      </c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7" t="s">
        <v>0</v>
      </c>
      <c r="C27" s="67" t="s">
        <v>212</v>
      </c>
      <c r="D27" s="67" t="s">
        <v>213</v>
      </c>
      <c r="E27" s="68">
        <v>43341</v>
      </c>
      <c r="F27" s="67" t="s">
        <v>638</v>
      </c>
      <c r="G27" s="67" t="s">
        <v>637</v>
      </c>
      <c r="H27" s="187">
        <v>1</v>
      </c>
      <c r="I27" s="69">
        <v>3</v>
      </c>
      <c r="J27" s="69">
        <v>300</v>
      </c>
      <c r="K27" s="69">
        <v>737</v>
      </c>
      <c r="L27" s="69">
        <v>749</v>
      </c>
      <c r="M27" s="186">
        <f t="shared" si="15"/>
        <v>2.1566666666666667</v>
      </c>
      <c r="N27" s="69">
        <f t="shared" si="16"/>
        <v>0</v>
      </c>
      <c r="O27" s="69">
        <v>-12</v>
      </c>
      <c r="P27" s="69">
        <v>12</v>
      </c>
      <c r="Q27" s="69">
        <v>0</v>
      </c>
      <c r="R27" s="69">
        <v>225</v>
      </c>
      <c r="S27" s="69">
        <v>212</v>
      </c>
      <c r="T27" s="190">
        <v>3754465</v>
      </c>
      <c r="U27" s="190">
        <v>50000</v>
      </c>
      <c r="V27" s="190">
        <v>3704465</v>
      </c>
      <c r="W27" s="190">
        <v>3806745</v>
      </c>
      <c r="X27" s="190">
        <v>3827055</v>
      </c>
      <c r="Y27" s="190">
        <v>-32544</v>
      </c>
      <c r="Z27" s="190">
        <v>0</v>
      </c>
      <c r="AA27" s="190">
        <v>-32544</v>
      </c>
      <c r="AB27" s="190">
        <v>3794511</v>
      </c>
      <c r="AC27" s="190">
        <v>3793154</v>
      </c>
      <c r="AD27" s="186">
        <f t="shared" si="17"/>
        <v>1.0239411089050645</v>
      </c>
      <c r="AE27" s="69">
        <f t="shared" si="18"/>
        <v>1</v>
      </c>
      <c r="AF27" s="190">
        <v>-1358</v>
      </c>
      <c r="AG27" s="190">
        <v>52280</v>
      </c>
      <c r="AH27" s="69">
        <v>46</v>
      </c>
      <c r="AI27" s="69">
        <v>56</v>
      </c>
      <c r="AJ27" s="69">
        <v>0</v>
      </c>
      <c r="AK27" s="69">
        <v>0</v>
      </c>
      <c r="AL27" s="80">
        <v>0</v>
      </c>
      <c r="AM27" s="80">
        <v>0</v>
      </c>
      <c r="AN27" s="69">
        <v>0</v>
      </c>
      <c r="AO27" s="69">
        <v>0</v>
      </c>
      <c r="AP27" s="80">
        <v>10848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131</v>
      </c>
      <c r="BF27" s="80">
        <v>40265</v>
      </c>
      <c r="BG27" s="80">
        <v>40265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59</v>
      </c>
      <c r="BV27" s="80">
        <v>0</v>
      </c>
      <c r="BW27" s="80">
        <v>0</v>
      </c>
      <c r="BX27" s="69">
        <v>0</v>
      </c>
      <c r="BY27" s="69">
        <v>22</v>
      </c>
      <c r="BZ27" s="80">
        <v>12014</v>
      </c>
      <c r="CA27" s="80">
        <v>12014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0</v>
      </c>
      <c r="CK27" s="69">
        <v>212</v>
      </c>
      <c r="CL27" s="80">
        <v>63127</v>
      </c>
      <c r="CM27" s="80">
        <v>52280</v>
      </c>
      <c r="CN27" s="67" t="s">
        <v>474</v>
      </c>
      <c r="CO27" s="67" t="s">
        <v>475</v>
      </c>
      <c r="CP27" s="67" t="s">
        <v>410</v>
      </c>
      <c r="CQ27" s="67" t="s">
        <v>410</v>
      </c>
      <c r="CR27" s="67" t="s">
        <v>410</v>
      </c>
      <c r="CS27" s="67" t="s">
        <v>410</v>
      </c>
      <c r="CT27" s="68">
        <v>44400</v>
      </c>
      <c r="CU27" s="67" t="s">
        <v>638</v>
      </c>
      <c r="CV27" s="67" t="s">
        <v>635</v>
      </c>
      <c r="CW27" s="68" t="s">
        <v>168</v>
      </c>
      <c r="CX27" s="68">
        <v>44266</v>
      </c>
      <c r="CY27" s="67" t="s">
        <v>632</v>
      </c>
      <c r="CZ27" s="67" t="s">
        <v>640</v>
      </c>
      <c r="DA27" s="67" t="s">
        <v>645</v>
      </c>
      <c r="DB27" s="81">
        <v>4106536.1</v>
      </c>
      <c r="DC27" s="67"/>
      <c r="DD27" s="6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7" t="s">
        <v>0</v>
      </c>
      <c r="C28" s="67" t="s">
        <v>214</v>
      </c>
      <c r="D28" s="67" t="s">
        <v>215</v>
      </c>
      <c r="E28" s="68">
        <v>43803</v>
      </c>
      <c r="F28" s="67" t="s">
        <v>634</v>
      </c>
      <c r="G28" s="67" t="s">
        <v>639</v>
      </c>
      <c r="H28" s="187">
        <v>1</v>
      </c>
      <c r="I28" s="69">
        <v>2</v>
      </c>
      <c r="J28" s="69">
        <v>300</v>
      </c>
      <c r="K28" s="69">
        <v>379</v>
      </c>
      <c r="L28" s="69">
        <v>286</v>
      </c>
      <c r="M28" s="186">
        <f t="shared" si="15"/>
        <v>0.77</v>
      </c>
      <c r="N28" s="69">
        <f t="shared" si="16"/>
        <v>1</v>
      </c>
      <c r="O28" s="69">
        <v>93</v>
      </c>
      <c r="P28" s="69">
        <v>0</v>
      </c>
      <c r="Q28" s="69">
        <v>0</v>
      </c>
      <c r="R28" s="69">
        <v>55</v>
      </c>
      <c r="S28" s="69">
        <v>24</v>
      </c>
      <c r="T28" s="190">
        <v>3416497</v>
      </c>
      <c r="U28" s="190">
        <v>50000</v>
      </c>
      <c r="V28" s="190">
        <v>3366497</v>
      </c>
      <c r="W28" s="190">
        <v>3891903</v>
      </c>
      <c r="X28" s="190">
        <v>3917050</v>
      </c>
      <c r="Y28" s="190">
        <v>0</v>
      </c>
      <c r="Z28" s="190">
        <v>0</v>
      </c>
      <c r="AA28" s="190">
        <v>0</v>
      </c>
      <c r="AB28" s="190">
        <v>3917050</v>
      </c>
      <c r="AC28" s="190">
        <v>3897876</v>
      </c>
      <c r="AD28" s="186">
        <f t="shared" si="17"/>
        <v>1.1578433012119125</v>
      </c>
      <c r="AE28" s="69">
        <f t="shared" si="18"/>
        <v>0</v>
      </c>
      <c r="AF28" s="190">
        <v>-19174</v>
      </c>
      <c r="AG28" s="190">
        <v>475406</v>
      </c>
      <c r="AH28" s="69">
        <v>27</v>
      </c>
      <c r="AI28" s="69">
        <v>28</v>
      </c>
      <c r="AJ28" s="69">
        <v>0</v>
      </c>
      <c r="AK28" s="69">
        <v>24</v>
      </c>
      <c r="AL28" s="80">
        <v>429046</v>
      </c>
      <c r="AM28" s="80">
        <v>0</v>
      </c>
      <c r="AN28" s="69">
        <v>0</v>
      </c>
      <c r="AO28" s="69">
        <v>0</v>
      </c>
      <c r="AP28" s="80">
        <v>10222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0</v>
      </c>
      <c r="BR28" s="80">
        <v>0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0</v>
      </c>
      <c r="CK28" s="69">
        <v>24</v>
      </c>
      <c r="CL28" s="80">
        <v>439268</v>
      </c>
      <c r="CM28" s="80">
        <v>0</v>
      </c>
      <c r="CN28" s="67" t="s">
        <v>476</v>
      </c>
      <c r="CO28" s="67" t="s">
        <v>477</v>
      </c>
      <c r="CP28" s="67" t="s">
        <v>410</v>
      </c>
      <c r="CQ28" s="67" t="s">
        <v>410</v>
      </c>
      <c r="CR28" s="67" t="s">
        <v>410</v>
      </c>
      <c r="CS28" s="67" t="s">
        <v>410</v>
      </c>
      <c r="CT28" s="68">
        <v>44410</v>
      </c>
      <c r="CU28" s="67" t="s">
        <v>638</v>
      </c>
      <c r="CV28" s="67" t="s">
        <v>635</v>
      </c>
      <c r="CW28" s="68" t="s">
        <v>168</v>
      </c>
      <c r="CX28" s="68">
        <v>44218</v>
      </c>
      <c r="CY28" s="67" t="s">
        <v>632</v>
      </c>
      <c r="CZ28" s="67" t="s">
        <v>640</v>
      </c>
      <c r="DA28" s="67" t="s">
        <v>645</v>
      </c>
      <c r="DB28" s="81">
        <v>3898969.1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344</v>
      </c>
      <c r="D29" s="67" t="s">
        <v>345</v>
      </c>
      <c r="E29" s="68">
        <v>43887</v>
      </c>
      <c r="F29" s="67" t="s">
        <v>632</v>
      </c>
      <c r="G29" s="67" t="s">
        <v>639</v>
      </c>
      <c r="H29" s="187">
        <v>1</v>
      </c>
      <c r="I29" s="69">
        <v>0</v>
      </c>
      <c r="J29" s="69">
        <v>150</v>
      </c>
      <c r="K29" s="69">
        <v>194</v>
      </c>
      <c r="L29" s="69">
        <v>193</v>
      </c>
      <c r="M29" s="186">
        <f t="shared" si="15"/>
        <v>1</v>
      </c>
      <c r="N29" s="69">
        <f t="shared" si="16"/>
        <v>1</v>
      </c>
      <c r="O29" s="69">
        <v>1</v>
      </c>
      <c r="P29" s="69">
        <v>0</v>
      </c>
      <c r="Q29" s="69">
        <v>0</v>
      </c>
      <c r="R29" s="69">
        <v>43</v>
      </c>
      <c r="S29" s="69">
        <v>1</v>
      </c>
      <c r="T29" s="190">
        <v>4035736</v>
      </c>
      <c r="U29" s="190">
        <v>50000</v>
      </c>
      <c r="V29" s="190">
        <v>3985736</v>
      </c>
      <c r="W29" s="190">
        <v>4035736</v>
      </c>
      <c r="X29" s="190">
        <v>3954853</v>
      </c>
      <c r="Y29" s="190">
        <v>0</v>
      </c>
      <c r="Z29" s="190">
        <v>0</v>
      </c>
      <c r="AA29" s="190">
        <v>0</v>
      </c>
      <c r="AB29" s="190">
        <v>3954853</v>
      </c>
      <c r="AC29" s="190">
        <v>3920789</v>
      </c>
      <c r="AD29" s="186">
        <f t="shared" si="17"/>
        <v>0.98370514253829155</v>
      </c>
      <c r="AE29" s="69">
        <f t="shared" si="18"/>
        <v>1</v>
      </c>
      <c r="AF29" s="190">
        <v>-34064</v>
      </c>
      <c r="AG29" s="190">
        <v>0</v>
      </c>
      <c r="AH29" s="69">
        <v>32</v>
      </c>
      <c r="AI29" s="69">
        <v>11</v>
      </c>
      <c r="AJ29" s="69">
        <v>0</v>
      </c>
      <c r="AK29" s="69">
        <v>0</v>
      </c>
      <c r="AL29" s="80">
        <v>0</v>
      </c>
      <c r="AM29" s="80">
        <v>0</v>
      </c>
      <c r="AN29" s="69">
        <v>0</v>
      </c>
      <c r="AO29" s="69">
        <v>1</v>
      </c>
      <c r="AP29" s="80">
        <v>2088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0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1</v>
      </c>
      <c r="CL29" s="80">
        <v>2088</v>
      </c>
      <c r="CM29" s="80">
        <v>0</v>
      </c>
      <c r="CN29" s="67" t="s">
        <v>417</v>
      </c>
      <c r="CO29" s="67" t="s">
        <v>418</v>
      </c>
      <c r="CP29" s="67" t="s">
        <v>410</v>
      </c>
      <c r="CQ29" s="67" t="s">
        <v>410</v>
      </c>
      <c r="CR29" s="67" t="s">
        <v>410</v>
      </c>
      <c r="CS29" s="67" t="s">
        <v>410</v>
      </c>
      <c r="CT29" s="68">
        <v>44523</v>
      </c>
      <c r="CU29" s="67" t="s">
        <v>634</v>
      </c>
      <c r="CV29" s="67" t="s">
        <v>635</v>
      </c>
      <c r="CW29" s="68" t="s">
        <v>168</v>
      </c>
      <c r="CX29" s="68">
        <v>44175</v>
      </c>
      <c r="CY29" s="67" t="s">
        <v>634</v>
      </c>
      <c r="CZ29" s="67" t="s">
        <v>640</v>
      </c>
      <c r="DA29" s="67" t="s">
        <v>647</v>
      </c>
      <c r="DB29" s="81">
        <v>4365195.4400000004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216</v>
      </c>
      <c r="D30" s="67" t="s">
        <v>217</v>
      </c>
      <c r="E30" s="68">
        <v>43971</v>
      </c>
      <c r="F30" s="67" t="s">
        <v>636</v>
      </c>
      <c r="G30" s="67" t="s">
        <v>639</v>
      </c>
      <c r="H30" s="187">
        <v>1</v>
      </c>
      <c r="I30" s="69">
        <v>1</v>
      </c>
      <c r="J30" s="69">
        <v>200</v>
      </c>
      <c r="K30" s="69">
        <v>282</v>
      </c>
      <c r="L30" s="69">
        <v>320</v>
      </c>
      <c r="M30" s="186">
        <f t="shared" si="15"/>
        <v>1.325</v>
      </c>
      <c r="N30" s="69">
        <f t="shared" si="16"/>
        <v>0</v>
      </c>
      <c r="O30" s="69">
        <v>-38</v>
      </c>
      <c r="P30" s="69">
        <v>38</v>
      </c>
      <c r="Q30" s="69">
        <v>0</v>
      </c>
      <c r="R30" s="69">
        <v>55</v>
      </c>
      <c r="S30" s="69">
        <v>27</v>
      </c>
      <c r="T30" s="190">
        <v>6493175</v>
      </c>
      <c r="U30" s="190">
        <v>56059</v>
      </c>
      <c r="V30" s="190">
        <v>6437116</v>
      </c>
      <c r="W30" s="190">
        <v>6617231</v>
      </c>
      <c r="X30" s="190">
        <v>6291241</v>
      </c>
      <c r="Y30" s="190">
        <v>-142728</v>
      </c>
      <c r="Z30" s="190">
        <v>0</v>
      </c>
      <c r="AA30" s="190">
        <v>-142728</v>
      </c>
      <c r="AB30" s="190">
        <v>6148513</v>
      </c>
      <c r="AC30" s="190">
        <v>6267785</v>
      </c>
      <c r="AD30" s="186">
        <f t="shared" si="17"/>
        <v>0.97369458620910354</v>
      </c>
      <c r="AE30" s="69">
        <f t="shared" si="18"/>
        <v>1</v>
      </c>
      <c r="AF30" s="190">
        <v>119272</v>
      </c>
      <c r="AG30" s="190">
        <v>124056</v>
      </c>
      <c r="AH30" s="69">
        <v>35</v>
      </c>
      <c r="AI30" s="69">
        <v>20</v>
      </c>
      <c r="AJ30" s="69">
        <v>0</v>
      </c>
      <c r="AK30" s="69">
        <v>27</v>
      </c>
      <c r="AL30" s="80">
        <v>124056</v>
      </c>
      <c r="AM30" s="80">
        <v>0</v>
      </c>
      <c r="AN30" s="69">
        <v>0</v>
      </c>
      <c r="AO30" s="69">
        <v>0</v>
      </c>
      <c r="AP30" s="80">
        <v>0</v>
      </c>
      <c r="AQ30" s="80">
        <v>0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0</v>
      </c>
      <c r="BG30" s="80">
        <v>0</v>
      </c>
      <c r="BH30" s="69">
        <v>0</v>
      </c>
      <c r="BI30" s="69">
        <v>0</v>
      </c>
      <c r="BJ30" s="80">
        <v>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0</v>
      </c>
      <c r="BQ30" s="69">
        <v>0</v>
      </c>
      <c r="BR30" s="80">
        <v>0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0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0</v>
      </c>
      <c r="CK30" s="69">
        <v>27</v>
      </c>
      <c r="CL30" s="80">
        <v>124056</v>
      </c>
      <c r="CM30" s="80">
        <v>0</v>
      </c>
      <c r="CN30" s="67" t="s">
        <v>457</v>
      </c>
      <c r="CO30" s="67" t="s">
        <v>458</v>
      </c>
      <c r="CP30" s="67" t="s">
        <v>410</v>
      </c>
      <c r="CQ30" s="67" t="s">
        <v>410</v>
      </c>
      <c r="CR30" s="67" t="s">
        <v>410</v>
      </c>
      <c r="CS30" s="67" t="s">
        <v>410</v>
      </c>
      <c r="CT30" s="68">
        <v>44536</v>
      </c>
      <c r="CU30" s="67" t="s">
        <v>634</v>
      </c>
      <c r="CV30" s="67" t="s">
        <v>635</v>
      </c>
      <c r="CW30" s="68" t="s">
        <v>168</v>
      </c>
      <c r="CX30" s="68">
        <v>44401</v>
      </c>
      <c r="CY30" s="67" t="s">
        <v>638</v>
      </c>
      <c r="CZ30" s="67" t="s">
        <v>635</v>
      </c>
      <c r="DA30" s="67" t="s">
        <v>648</v>
      </c>
      <c r="DB30" s="81">
        <v>5584101.4900000002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218</v>
      </c>
      <c r="D31" s="67" t="s">
        <v>219</v>
      </c>
      <c r="E31" s="68">
        <v>43950</v>
      </c>
      <c r="F31" s="67" t="s">
        <v>636</v>
      </c>
      <c r="G31" s="67" t="s">
        <v>639</v>
      </c>
      <c r="H31" s="187">
        <v>1</v>
      </c>
      <c r="I31" s="69">
        <v>2</v>
      </c>
      <c r="J31" s="69">
        <v>199</v>
      </c>
      <c r="K31" s="69">
        <v>268</v>
      </c>
      <c r="L31" s="69">
        <v>268</v>
      </c>
      <c r="M31" s="186">
        <f t="shared" si="15"/>
        <v>1.1959798994974875</v>
      </c>
      <c r="N31" s="69">
        <f t="shared" si="16"/>
        <v>1</v>
      </c>
      <c r="O31" s="69">
        <v>0</v>
      </c>
      <c r="P31" s="69">
        <v>0</v>
      </c>
      <c r="Q31" s="69">
        <v>0</v>
      </c>
      <c r="R31" s="69">
        <v>30</v>
      </c>
      <c r="S31" s="69">
        <v>39</v>
      </c>
      <c r="T31" s="190">
        <v>1596635</v>
      </c>
      <c r="U31" s="190">
        <v>120</v>
      </c>
      <c r="V31" s="190">
        <v>1596515</v>
      </c>
      <c r="W31" s="190">
        <v>1683719</v>
      </c>
      <c r="X31" s="190">
        <v>1395080</v>
      </c>
      <c r="Y31" s="190">
        <v>0</v>
      </c>
      <c r="Z31" s="190">
        <v>0</v>
      </c>
      <c r="AA31" s="190">
        <v>0</v>
      </c>
      <c r="AB31" s="190">
        <v>1395080</v>
      </c>
      <c r="AC31" s="190">
        <v>1395080</v>
      </c>
      <c r="AD31" s="186">
        <f t="shared" si="17"/>
        <v>0.87382830728179817</v>
      </c>
      <c r="AE31" s="69">
        <f t="shared" si="18"/>
        <v>1</v>
      </c>
      <c r="AF31" s="190">
        <v>0</v>
      </c>
      <c r="AG31" s="190">
        <v>87084</v>
      </c>
      <c r="AH31" s="69">
        <v>10</v>
      </c>
      <c r="AI31" s="69">
        <v>20</v>
      </c>
      <c r="AJ31" s="69">
        <v>0</v>
      </c>
      <c r="AK31" s="69">
        <v>31</v>
      </c>
      <c r="AL31" s="80">
        <v>60834</v>
      </c>
      <c r="AM31" s="80">
        <v>0</v>
      </c>
      <c r="AN31" s="69">
        <v>0</v>
      </c>
      <c r="AO31" s="69">
        <v>8</v>
      </c>
      <c r="AP31" s="80">
        <v>26250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0</v>
      </c>
      <c r="CK31" s="69">
        <v>39</v>
      </c>
      <c r="CL31" s="80">
        <v>87084</v>
      </c>
      <c r="CM31" s="80">
        <v>0</v>
      </c>
      <c r="CN31" s="67" t="s">
        <v>478</v>
      </c>
      <c r="CO31" s="67" t="s">
        <v>479</v>
      </c>
      <c r="CP31" s="67" t="s">
        <v>410</v>
      </c>
      <c r="CQ31" s="67" t="s">
        <v>410</v>
      </c>
      <c r="CR31" s="67" t="s">
        <v>410</v>
      </c>
      <c r="CS31" s="67" t="s">
        <v>410</v>
      </c>
      <c r="CT31" s="68">
        <v>44475</v>
      </c>
      <c r="CU31" s="67" t="s">
        <v>634</v>
      </c>
      <c r="CV31" s="67" t="s">
        <v>635</v>
      </c>
      <c r="CW31" s="68" t="s">
        <v>168</v>
      </c>
      <c r="CX31" s="68">
        <v>44376</v>
      </c>
      <c r="CY31" s="67" t="s">
        <v>636</v>
      </c>
      <c r="CZ31" s="67" t="s">
        <v>640</v>
      </c>
      <c r="DA31" s="67" t="s">
        <v>648</v>
      </c>
      <c r="DB31" s="81">
        <v>1936705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346</v>
      </c>
      <c r="D32" s="67" t="s">
        <v>347</v>
      </c>
      <c r="E32" s="68">
        <v>43950</v>
      </c>
      <c r="F32" s="67" t="s">
        <v>636</v>
      </c>
      <c r="G32" s="67" t="s">
        <v>639</v>
      </c>
      <c r="H32" s="187">
        <v>1</v>
      </c>
      <c r="I32" s="69">
        <v>0</v>
      </c>
      <c r="J32" s="69">
        <v>160</v>
      </c>
      <c r="K32" s="69">
        <v>239</v>
      </c>
      <c r="L32" s="69">
        <v>176</v>
      </c>
      <c r="M32" s="186">
        <f t="shared" si="15"/>
        <v>0.625</v>
      </c>
      <c r="N32" s="69">
        <f t="shared" si="16"/>
        <v>1</v>
      </c>
      <c r="O32" s="69">
        <v>63</v>
      </c>
      <c r="P32" s="69">
        <v>0</v>
      </c>
      <c r="Q32" s="69">
        <v>0</v>
      </c>
      <c r="R32" s="69">
        <v>76</v>
      </c>
      <c r="S32" s="69">
        <v>3</v>
      </c>
      <c r="T32" s="190">
        <v>1959598</v>
      </c>
      <c r="U32" s="190">
        <v>50000</v>
      </c>
      <c r="V32" s="190">
        <v>1909598</v>
      </c>
      <c r="W32" s="190">
        <v>1959598</v>
      </c>
      <c r="X32" s="190">
        <v>1892736</v>
      </c>
      <c r="Y32" s="190">
        <v>0</v>
      </c>
      <c r="Z32" s="190">
        <v>0</v>
      </c>
      <c r="AA32" s="190">
        <v>0</v>
      </c>
      <c r="AB32" s="190">
        <v>1892736</v>
      </c>
      <c r="AC32" s="190">
        <v>1893489</v>
      </c>
      <c r="AD32" s="186">
        <f t="shared" si="17"/>
        <v>0.99156419309194921</v>
      </c>
      <c r="AE32" s="69">
        <f t="shared" si="18"/>
        <v>1</v>
      </c>
      <c r="AF32" s="190">
        <v>752</v>
      </c>
      <c r="AG32" s="190">
        <v>0</v>
      </c>
      <c r="AH32" s="69">
        <v>38</v>
      </c>
      <c r="AI32" s="69">
        <v>38</v>
      </c>
      <c r="AJ32" s="69">
        <v>0</v>
      </c>
      <c r="AK32" s="69">
        <v>3</v>
      </c>
      <c r="AL32" s="80">
        <v>0</v>
      </c>
      <c r="AM32" s="80">
        <v>0</v>
      </c>
      <c r="AN32" s="69">
        <v>0</v>
      </c>
      <c r="AO32" s="69">
        <v>0</v>
      </c>
      <c r="AP32" s="80">
        <v>11124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3</v>
      </c>
      <c r="CL32" s="80">
        <v>11124</v>
      </c>
      <c r="CM32" s="80">
        <v>0</v>
      </c>
      <c r="CN32" s="67" t="s">
        <v>480</v>
      </c>
      <c r="CO32" s="67" t="s">
        <v>481</v>
      </c>
      <c r="CP32" s="67" t="s">
        <v>410</v>
      </c>
      <c r="CQ32" s="67" t="s">
        <v>410</v>
      </c>
      <c r="CR32" s="67" t="s">
        <v>410</v>
      </c>
      <c r="CS32" s="67" t="s">
        <v>410</v>
      </c>
      <c r="CT32" s="68">
        <v>44407</v>
      </c>
      <c r="CU32" s="67" t="s">
        <v>638</v>
      </c>
      <c r="CV32" s="67" t="s">
        <v>635</v>
      </c>
      <c r="CW32" s="68" t="s">
        <v>168</v>
      </c>
      <c r="CX32" s="68">
        <v>44314</v>
      </c>
      <c r="CY32" s="67" t="s">
        <v>636</v>
      </c>
      <c r="CZ32" s="67" t="s">
        <v>640</v>
      </c>
      <c r="DA32" s="67" t="s">
        <v>647</v>
      </c>
      <c r="DB32" s="81">
        <v>1755198.42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220</v>
      </c>
      <c r="D33" s="67" t="s">
        <v>221</v>
      </c>
      <c r="E33" s="68">
        <v>43950</v>
      </c>
      <c r="F33" s="67" t="s">
        <v>636</v>
      </c>
      <c r="G33" s="67" t="s">
        <v>639</v>
      </c>
      <c r="H33" s="187">
        <v>1</v>
      </c>
      <c r="I33" s="69">
        <v>1</v>
      </c>
      <c r="J33" s="69">
        <v>180</v>
      </c>
      <c r="K33" s="69">
        <v>206</v>
      </c>
      <c r="L33" s="69">
        <v>135</v>
      </c>
      <c r="M33" s="186">
        <f t="shared" si="15"/>
        <v>0.60555555555555551</v>
      </c>
      <c r="N33" s="69">
        <f t="shared" si="16"/>
        <v>1</v>
      </c>
      <c r="O33" s="69">
        <v>71</v>
      </c>
      <c r="P33" s="69">
        <v>0</v>
      </c>
      <c r="Q33" s="69">
        <v>0</v>
      </c>
      <c r="R33" s="69">
        <v>26</v>
      </c>
      <c r="S33" s="69">
        <v>0</v>
      </c>
      <c r="T33" s="190">
        <v>601043</v>
      </c>
      <c r="U33" s="190">
        <v>45269</v>
      </c>
      <c r="V33" s="190">
        <v>555774</v>
      </c>
      <c r="W33" s="190">
        <v>596270</v>
      </c>
      <c r="X33" s="190">
        <v>539883</v>
      </c>
      <c r="Y33" s="190">
        <v>0</v>
      </c>
      <c r="Z33" s="190">
        <v>0</v>
      </c>
      <c r="AA33" s="190">
        <v>0</v>
      </c>
      <c r="AB33" s="190">
        <v>539883</v>
      </c>
      <c r="AC33" s="190">
        <v>539883</v>
      </c>
      <c r="AD33" s="186">
        <f t="shared" si="17"/>
        <v>0.97140744259357226</v>
      </c>
      <c r="AE33" s="69">
        <f t="shared" si="18"/>
        <v>1</v>
      </c>
      <c r="AF33" s="190">
        <v>0</v>
      </c>
      <c r="AG33" s="190">
        <v>-4773</v>
      </c>
      <c r="AH33" s="69">
        <v>3</v>
      </c>
      <c r="AI33" s="69">
        <v>23</v>
      </c>
      <c r="AJ33" s="69">
        <v>0</v>
      </c>
      <c r="AK33" s="69">
        <v>0</v>
      </c>
      <c r="AL33" s="80">
        <v>-4773</v>
      </c>
      <c r="AM33" s="80">
        <v>0</v>
      </c>
      <c r="AN33" s="69">
        <v>0</v>
      </c>
      <c r="AO33" s="69">
        <v>0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0</v>
      </c>
      <c r="CL33" s="80">
        <v>-4773</v>
      </c>
      <c r="CM33" s="80">
        <v>0</v>
      </c>
      <c r="CN33" s="67" t="s">
        <v>482</v>
      </c>
      <c r="CO33" s="67" t="s">
        <v>483</v>
      </c>
      <c r="CP33" s="67" t="s">
        <v>410</v>
      </c>
      <c r="CQ33" s="67" t="s">
        <v>410</v>
      </c>
      <c r="CR33" s="67" t="s">
        <v>410</v>
      </c>
      <c r="CS33" s="67" t="s">
        <v>410</v>
      </c>
      <c r="CT33" s="68">
        <v>44379</v>
      </c>
      <c r="CU33" s="67" t="s">
        <v>638</v>
      </c>
      <c r="CV33" s="67" t="s">
        <v>635</v>
      </c>
      <c r="CW33" s="68" t="s">
        <v>168</v>
      </c>
      <c r="CX33" s="68">
        <v>44237</v>
      </c>
      <c r="CY33" s="67" t="s">
        <v>632</v>
      </c>
      <c r="CZ33" s="67" t="s">
        <v>640</v>
      </c>
      <c r="DA33" s="67" t="s">
        <v>647</v>
      </c>
      <c r="DB33" s="81">
        <v>942548.49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484</v>
      </c>
      <c r="D34" s="67" t="s">
        <v>649</v>
      </c>
      <c r="E34" s="68">
        <v>43971</v>
      </c>
      <c r="F34" s="67" t="s">
        <v>636</v>
      </c>
      <c r="G34" s="67" t="s">
        <v>639</v>
      </c>
      <c r="H34" s="187">
        <v>1</v>
      </c>
      <c r="I34" s="69">
        <v>0</v>
      </c>
      <c r="J34" s="69">
        <v>150</v>
      </c>
      <c r="K34" s="69">
        <v>176</v>
      </c>
      <c r="L34" s="69">
        <v>174</v>
      </c>
      <c r="M34" s="186">
        <f t="shared" si="15"/>
        <v>0.98666666666666669</v>
      </c>
      <c r="N34" s="69">
        <f t="shared" si="16"/>
        <v>1</v>
      </c>
      <c r="O34" s="69">
        <v>2</v>
      </c>
      <c r="P34" s="69">
        <v>0</v>
      </c>
      <c r="Q34" s="69">
        <v>0</v>
      </c>
      <c r="R34" s="69">
        <v>26</v>
      </c>
      <c r="S34" s="69">
        <v>0</v>
      </c>
      <c r="T34" s="190">
        <v>1066490</v>
      </c>
      <c r="U34" s="190">
        <v>120</v>
      </c>
      <c r="V34" s="190">
        <v>1066370</v>
      </c>
      <c r="W34" s="190">
        <v>1066490</v>
      </c>
      <c r="X34" s="190">
        <v>1059789</v>
      </c>
      <c r="Y34" s="190">
        <v>0</v>
      </c>
      <c r="Z34" s="190">
        <v>0</v>
      </c>
      <c r="AA34" s="190">
        <v>0</v>
      </c>
      <c r="AB34" s="190">
        <v>1059789</v>
      </c>
      <c r="AC34" s="190">
        <v>1060127</v>
      </c>
      <c r="AD34" s="186">
        <f t="shared" si="17"/>
        <v>0.99414555923366188</v>
      </c>
      <c r="AE34" s="69">
        <f t="shared" si="18"/>
        <v>1</v>
      </c>
      <c r="AF34" s="190">
        <v>338</v>
      </c>
      <c r="AG34" s="190">
        <v>0</v>
      </c>
      <c r="AH34" s="69">
        <v>11</v>
      </c>
      <c r="AI34" s="69">
        <v>15</v>
      </c>
      <c r="AJ34" s="69">
        <v>0</v>
      </c>
      <c r="AK34" s="69">
        <v>0</v>
      </c>
      <c r="AL34" s="80">
        <v>0</v>
      </c>
      <c r="AM34" s="80">
        <v>0</v>
      </c>
      <c r="AN34" s="69">
        <v>0</v>
      </c>
      <c r="AO34" s="69">
        <v>0</v>
      </c>
      <c r="AP34" s="80">
        <v>0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0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0</v>
      </c>
      <c r="CK34" s="69">
        <v>0</v>
      </c>
      <c r="CL34" s="80">
        <v>0</v>
      </c>
      <c r="CM34" s="80">
        <v>0</v>
      </c>
      <c r="CN34" s="67" t="s">
        <v>485</v>
      </c>
      <c r="CO34" s="67" t="s">
        <v>486</v>
      </c>
      <c r="CP34" s="67" t="s">
        <v>410</v>
      </c>
      <c r="CQ34" s="67" t="s">
        <v>410</v>
      </c>
      <c r="CR34" s="67" t="s">
        <v>410</v>
      </c>
      <c r="CS34" s="67" t="s">
        <v>410</v>
      </c>
      <c r="CT34" s="68">
        <v>44462</v>
      </c>
      <c r="CU34" s="67" t="s">
        <v>638</v>
      </c>
      <c r="CV34" s="67" t="s">
        <v>635</v>
      </c>
      <c r="CW34" s="68" t="s">
        <v>168</v>
      </c>
      <c r="CX34" s="68">
        <v>44298</v>
      </c>
      <c r="CY34" s="67" t="s">
        <v>636</v>
      </c>
      <c r="CZ34" s="67" t="s">
        <v>640</v>
      </c>
      <c r="DA34" s="67" t="s">
        <v>647</v>
      </c>
      <c r="DB34" s="81">
        <v>1110093.8799999999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487</v>
      </c>
      <c r="D35" s="67" t="s">
        <v>650</v>
      </c>
      <c r="E35" s="68">
        <v>44041</v>
      </c>
      <c r="F35" s="67" t="s">
        <v>638</v>
      </c>
      <c r="G35" s="67" t="s">
        <v>640</v>
      </c>
      <c r="H35" s="187">
        <v>1</v>
      </c>
      <c r="I35" s="69">
        <v>0</v>
      </c>
      <c r="J35" s="69">
        <v>75</v>
      </c>
      <c r="K35" s="69">
        <v>90</v>
      </c>
      <c r="L35" s="69">
        <v>78</v>
      </c>
      <c r="M35" s="186">
        <f t="shared" si="15"/>
        <v>0.84</v>
      </c>
      <c r="N35" s="69">
        <f t="shared" si="16"/>
        <v>1</v>
      </c>
      <c r="O35" s="69">
        <v>12</v>
      </c>
      <c r="P35" s="69">
        <v>0</v>
      </c>
      <c r="Q35" s="69">
        <v>0</v>
      </c>
      <c r="R35" s="69">
        <v>15</v>
      </c>
      <c r="S35" s="69">
        <v>0</v>
      </c>
      <c r="T35" s="190">
        <v>198978</v>
      </c>
      <c r="U35" s="190">
        <v>9604</v>
      </c>
      <c r="V35" s="190">
        <v>189374</v>
      </c>
      <c r="W35" s="190">
        <v>198978</v>
      </c>
      <c r="X35" s="190">
        <v>196874</v>
      </c>
      <c r="Y35" s="190">
        <v>0</v>
      </c>
      <c r="Z35" s="190">
        <v>0</v>
      </c>
      <c r="AA35" s="190">
        <v>0</v>
      </c>
      <c r="AB35" s="190">
        <v>196874</v>
      </c>
      <c r="AC35" s="190">
        <v>196874</v>
      </c>
      <c r="AD35" s="186">
        <f t="shared" si="17"/>
        <v>1.0396041695269678</v>
      </c>
      <c r="AE35" s="69">
        <f t="shared" si="18"/>
        <v>1</v>
      </c>
      <c r="AF35" s="190">
        <v>0</v>
      </c>
      <c r="AG35" s="190">
        <v>0</v>
      </c>
      <c r="AH35" s="69">
        <v>0</v>
      </c>
      <c r="AI35" s="69">
        <v>15</v>
      </c>
      <c r="AJ35" s="69">
        <v>0</v>
      </c>
      <c r="AK35" s="69">
        <v>0</v>
      </c>
      <c r="AL35" s="80">
        <v>0</v>
      </c>
      <c r="AM35" s="80">
        <v>0</v>
      </c>
      <c r="AN35" s="69">
        <v>0</v>
      </c>
      <c r="AO35" s="69">
        <v>0</v>
      </c>
      <c r="AP35" s="80">
        <v>0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0</v>
      </c>
      <c r="CM35" s="80">
        <v>0</v>
      </c>
      <c r="CN35" s="67" t="s">
        <v>488</v>
      </c>
      <c r="CO35" s="67" t="s">
        <v>489</v>
      </c>
      <c r="CP35" s="67" t="s">
        <v>410</v>
      </c>
      <c r="CQ35" s="67" t="s">
        <v>410</v>
      </c>
      <c r="CR35" s="67" t="s">
        <v>410</v>
      </c>
      <c r="CS35" s="67" t="s">
        <v>410</v>
      </c>
      <c r="CT35" s="68">
        <v>44383</v>
      </c>
      <c r="CU35" s="67" t="s">
        <v>638</v>
      </c>
      <c r="CV35" s="67" t="s">
        <v>635</v>
      </c>
      <c r="CW35" s="68" t="s">
        <v>168</v>
      </c>
      <c r="CX35" s="68">
        <v>44228</v>
      </c>
      <c r="CY35" s="67" t="s">
        <v>632</v>
      </c>
      <c r="CZ35" s="67" t="s">
        <v>640</v>
      </c>
      <c r="DA35" s="67" t="s">
        <v>648</v>
      </c>
      <c r="DB35" s="81">
        <v>202254.46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490</v>
      </c>
      <c r="D36" s="67" t="s">
        <v>651</v>
      </c>
      <c r="E36" s="68">
        <v>44041</v>
      </c>
      <c r="F36" s="67" t="s">
        <v>638</v>
      </c>
      <c r="G36" s="67" t="s">
        <v>640</v>
      </c>
      <c r="H36" s="187">
        <v>1</v>
      </c>
      <c r="I36" s="69">
        <v>0</v>
      </c>
      <c r="J36" s="69">
        <v>100</v>
      </c>
      <c r="K36" s="69">
        <v>116</v>
      </c>
      <c r="L36" s="69">
        <v>81</v>
      </c>
      <c r="M36" s="186">
        <f t="shared" si="15"/>
        <v>0.65</v>
      </c>
      <c r="N36" s="69">
        <f t="shared" si="16"/>
        <v>1</v>
      </c>
      <c r="O36" s="69">
        <v>35</v>
      </c>
      <c r="P36" s="69">
        <v>0</v>
      </c>
      <c r="Q36" s="69">
        <v>0</v>
      </c>
      <c r="R36" s="69">
        <v>16</v>
      </c>
      <c r="S36" s="69">
        <v>0</v>
      </c>
      <c r="T36" s="190">
        <v>237581</v>
      </c>
      <c r="U36" s="190">
        <v>13119</v>
      </c>
      <c r="V36" s="190">
        <v>224462</v>
      </c>
      <c r="W36" s="190">
        <v>237581</v>
      </c>
      <c r="X36" s="190">
        <v>222711</v>
      </c>
      <c r="Y36" s="190">
        <v>0</v>
      </c>
      <c r="Z36" s="190">
        <v>0</v>
      </c>
      <c r="AA36" s="190">
        <v>0</v>
      </c>
      <c r="AB36" s="190">
        <v>222711</v>
      </c>
      <c r="AC36" s="190">
        <v>222711</v>
      </c>
      <c r="AD36" s="186">
        <f t="shared" si="17"/>
        <v>0.99219912501893415</v>
      </c>
      <c r="AE36" s="69">
        <f t="shared" si="18"/>
        <v>1</v>
      </c>
      <c r="AF36" s="190">
        <v>0</v>
      </c>
      <c r="AG36" s="190">
        <v>0</v>
      </c>
      <c r="AH36" s="69">
        <v>0</v>
      </c>
      <c r="AI36" s="69">
        <v>16</v>
      </c>
      <c r="AJ36" s="69">
        <v>0</v>
      </c>
      <c r="AK36" s="69">
        <v>0</v>
      </c>
      <c r="AL36" s="80">
        <v>0</v>
      </c>
      <c r="AM36" s="80">
        <v>0</v>
      </c>
      <c r="AN36" s="69">
        <v>0</v>
      </c>
      <c r="AO36" s="69">
        <v>0</v>
      </c>
      <c r="AP36" s="80">
        <v>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0</v>
      </c>
      <c r="CL36" s="80">
        <v>0</v>
      </c>
      <c r="CM36" s="80">
        <v>0</v>
      </c>
      <c r="CN36" s="67" t="s">
        <v>430</v>
      </c>
      <c r="CO36" s="67" t="s">
        <v>431</v>
      </c>
      <c r="CP36" s="67" t="s">
        <v>410</v>
      </c>
      <c r="CQ36" s="67" t="s">
        <v>410</v>
      </c>
      <c r="CR36" s="67" t="s">
        <v>410</v>
      </c>
      <c r="CS36" s="67" t="s">
        <v>410</v>
      </c>
      <c r="CT36" s="68">
        <v>44386</v>
      </c>
      <c r="CU36" s="67" t="s">
        <v>638</v>
      </c>
      <c r="CV36" s="67" t="s">
        <v>635</v>
      </c>
      <c r="CW36" s="68" t="s">
        <v>168</v>
      </c>
      <c r="CX36" s="68">
        <v>44201</v>
      </c>
      <c r="CY36" s="67" t="s">
        <v>632</v>
      </c>
      <c r="CZ36" s="67" t="s">
        <v>640</v>
      </c>
      <c r="DA36" s="67" t="s">
        <v>648</v>
      </c>
      <c r="DB36" s="81">
        <v>289606.86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348</v>
      </c>
      <c r="D37" s="67" t="s">
        <v>349</v>
      </c>
      <c r="E37" s="68">
        <v>44041</v>
      </c>
      <c r="F37" s="67" t="s">
        <v>638</v>
      </c>
      <c r="G37" s="67" t="s">
        <v>640</v>
      </c>
      <c r="H37" s="187">
        <v>1</v>
      </c>
      <c r="I37" s="69">
        <v>0</v>
      </c>
      <c r="J37" s="69">
        <v>250</v>
      </c>
      <c r="K37" s="69">
        <v>298</v>
      </c>
      <c r="L37" s="69">
        <v>229</v>
      </c>
      <c r="M37" s="186">
        <f t="shared" si="15"/>
        <v>0.72399999999999998</v>
      </c>
      <c r="N37" s="69">
        <f t="shared" si="16"/>
        <v>1</v>
      </c>
      <c r="O37" s="69">
        <v>69</v>
      </c>
      <c r="P37" s="69">
        <v>0</v>
      </c>
      <c r="Q37" s="69">
        <v>0</v>
      </c>
      <c r="R37" s="69">
        <v>48</v>
      </c>
      <c r="S37" s="69">
        <v>0</v>
      </c>
      <c r="T37" s="190">
        <v>5990960</v>
      </c>
      <c r="U37" s="190">
        <v>72219</v>
      </c>
      <c r="V37" s="190">
        <v>5918741</v>
      </c>
      <c r="W37" s="190">
        <v>5990960</v>
      </c>
      <c r="X37" s="190">
        <v>5941443</v>
      </c>
      <c r="Y37" s="190">
        <v>0</v>
      </c>
      <c r="Z37" s="190">
        <v>0</v>
      </c>
      <c r="AA37" s="190">
        <v>0</v>
      </c>
      <c r="AB37" s="190">
        <v>5941443</v>
      </c>
      <c r="AC37" s="190">
        <v>5882422</v>
      </c>
      <c r="AD37" s="186">
        <f t="shared" si="17"/>
        <v>0.99386372878961926</v>
      </c>
      <c r="AE37" s="69">
        <f t="shared" si="18"/>
        <v>1</v>
      </c>
      <c r="AF37" s="190">
        <v>-59022</v>
      </c>
      <c r="AG37" s="190">
        <v>0</v>
      </c>
      <c r="AH37" s="69">
        <v>28</v>
      </c>
      <c r="AI37" s="69">
        <v>20</v>
      </c>
      <c r="AJ37" s="69">
        <v>0</v>
      </c>
      <c r="AK37" s="69">
        <v>0</v>
      </c>
      <c r="AL37" s="80">
        <v>9592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0</v>
      </c>
      <c r="CK37" s="69">
        <v>0</v>
      </c>
      <c r="CL37" s="80">
        <v>9592</v>
      </c>
      <c r="CM37" s="80">
        <v>0</v>
      </c>
      <c r="CN37" s="67" t="s">
        <v>491</v>
      </c>
      <c r="CO37" s="67" t="s">
        <v>492</v>
      </c>
      <c r="CP37" s="67" t="s">
        <v>410</v>
      </c>
      <c r="CQ37" s="67" t="s">
        <v>410</v>
      </c>
      <c r="CR37" s="67" t="s">
        <v>410</v>
      </c>
      <c r="CS37" s="67" t="s">
        <v>410</v>
      </c>
      <c r="CT37" s="68">
        <v>44518</v>
      </c>
      <c r="CU37" s="67" t="s">
        <v>634</v>
      </c>
      <c r="CV37" s="67" t="s">
        <v>635</v>
      </c>
      <c r="CW37" s="68" t="s">
        <v>168</v>
      </c>
      <c r="CX37" s="68">
        <v>44379</v>
      </c>
      <c r="CY37" s="67" t="s">
        <v>638</v>
      </c>
      <c r="CZ37" s="67" t="s">
        <v>635</v>
      </c>
      <c r="DA37" s="67" t="s">
        <v>645</v>
      </c>
      <c r="DB37" s="81">
        <v>7170016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222</v>
      </c>
      <c r="D38" s="67" t="s">
        <v>223</v>
      </c>
      <c r="E38" s="68">
        <v>43950</v>
      </c>
      <c r="F38" s="67" t="s">
        <v>636</v>
      </c>
      <c r="G38" s="67" t="s">
        <v>639</v>
      </c>
      <c r="H38" s="187">
        <v>2</v>
      </c>
      <c r="I38" s="69">
        <v>4</v>
      </c>
      <c r="J38" s="69">
        <v>250</v>
      </c>
      <c r="K38" s="69">
        <v>290</v>
      </c>
      <c r="L38" s="69">
        <v>290</v>
      </c>
      <c r="M38" s="186">
        <f t="shared" si="15"/>
        <v>1.044</v>
      </c>
      <c r="N38" s="69">
        <f t="shared" si="16"/>
        <v>1</v>
      </c>
      <c r="O38" s="69">
        <v>0</v>
      </c>
      <c r="P38" s="69">
        <v>0</v>
      </c>
      <c r="Q38" s="69">
        <v>0</v>
      </c>
      <c r="R38" s="69">
        <v>29</v>
      </c>
      <c r="S38" s="69">
        <v>11</v>
      </c>
      <c r="T38" s="190">
        <v>1990220</v>
      </c>
      <c r="U38" s="190">
        <v>0</v>
      </c>
      <c r="V38" s="190">
        <v>1990220</v>
      </c>
      <c r="W38" s="190">
        <v>2080312</v>
      </c>
      <c r="X38" s="190">
        <v>2092740</v>
      </c>
      <c r="Y38" s="190">
        <v>0</v>
      </c>
      <c r="Z38" s="190">
        <v>0</v>
      </c>
      <c r="AA38" s="190">
        <v>0</v>
      </c>
      <c r="AB38" s="190">
        <v>2092740</v>
      </c>
      <c r="AC38" s="190">
        <v>2092740</v>
      </c>
      <c r="AD38" s="186">
        <f t="shared" si="17"/>
        <v>1.0515118931575405</v>
      </c>
      <c r="AE38" s="69">
        <f t="shared" si="18"/>
        <v>1</v>
      </c>
      <c r="AF38" s="190">
        <v>0</v>
      </c>
      <c r="AG38" s="190">
        <v>90092</v>
      </c>
      <c r="AH38" s="69">
        <v>12</v>
      </c>
      <c r="AI38" s="69">
        <v>17</v>
      </c>
      <c r="AJ38" s="69">
        <v>0</v>
      </c>
      <c r="AK38" s="69">
        <v>11</v>
      </c>
      <c r="AL38" s="80">
        <v>0</v>
      </c>
      <c r="AM38" s="80">
        <v>0</v>
      </c>
      <c r="AN38" s="69">
        <v>0</v>
      </c>
      <c r="AO38" s="69">
        <v>0</v>
      </c>
      <c r="AP38" s="80">
        <v>40092</v>
      </c>
      <c r="AQ38" s="80">
        <v>6446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11</v>
      </c>
      <c r="CL38" s="80">
        <v>40092</v>
      </c>
      <c r="CM38" s="80">
        <v>6446</v>
      </c>
      <c r="CN38" s="67" t="s">
        <v>482</v>
      </c>
      <c r="CO38" s="67" t="s">
        <v>483</v>
      </c>
      <c r="CP38" s="67" t="s">
        <v>410</v>
      </c>
      <c r="CQ38" s="67" t="s">
        <v>410</v>
      </c>
      <c r="CR38" s="67" t="s">
        <v>410</v>
      </c>
      <c r="CS38" s="67" t="s">
        <v>410</v>
      </c>
      <c r="CT38" s="68">
        <v>44468</v>
      </c>
      <c r="CU38" s="67" t="s">
        <v>638</v>
      </c>
      <c r="CV38" s="67" t="s">
        <v>635</v>
      </c>
      <c r="CW38" s="68" t="s">
        <v>168</v>
      </c>
      <c r="CX38" s="68">
        <v>44405</v>
      </c>
      <c r="CY38" s="67" t="s">
        <v>638</v>
      </c>
      <c r="CZ38" s="67" t="s">
        <v>635</v>
      </c>
      <c r="DA38" s="67" t="s">
        <v>648</v>
      </c>
      <c r="DB38" s="81">
        <v>1872854.66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5" customFormat="1" ht="12" customHeight="1" thickBot="1">
      <c r="B39" s="75"/>
      <c r="C39" s="75"/>
      <c r="D39" s="75"/>
      <c r="E39" s="68"/>
      <c r="F39" s="75"/>
      <c r="G39" s="75"/>
      <c r="H39" s="187"/>
      <c r="I39" s="76"/>
      <c r="J39" s="76"/>
      <c r="K39" s="76"/>
      <c r="L39" s="76"/>
      <c r="M39" s="140"/>
      <c r="N39" s="69"/>
      <c r="O39" s="76"/>
      <c r="P39" s="76"/>
      <c r="Q39" s="76"/>
      <c r="R39" s="76"/>
      <c r="S39" s="76"/>
      <c r="T39" s="77"/>
      <c r="U39" s="77"/>
      <c r="V39" s="77"/>
      <c r="W39" s="77"/>
      <c r="X39" s="77"/>
      <c r="Y39" s="190"/>
      <c r="Z39" s="190"/>
      <c r="AA39" s="190"/>
      <c r="AB39" s="190"/>
      <c r="AC39" s="190"/>
      <c r="AD39" s="140"/>
      <c r="AE39" s="69"/>
      <c r="AF39" s="190"/>
      <c r="AG39" s="190"/>
      <c r="AH39" s="76"/>
      <c r="AI39" s="76"/>
      <c r="AJ39" s="78"/>
      <c r="AK39" s="78"/>
      <c r="AL39" s="80"/>
      <c r="AM39" s="80"/>
      <c r="AN39" s="78"/>
      <c r="AO39" s="78"/>
      <c r="AP39" s="80"/>
      <c r="AQ39" s="80"/>
      <c r="AR39" s="78"/>
      <c r="AS39" s="78"/>
      <c r="AT39" s="80"/>
      <c r="AU39" s="80"/>
      <c r="AV39" s="78"/>
      <c r="AW39" s="78"/>
      <c r="AX39" s="80"/>
      <c r="AY39" s="80"/>
      <c r="AZ39" s="78"/>
      <c r="BA39" s="78"/>
      <c r="BB39" s="80"/>
      <c r="BC39" s="80"/>
      <c r="BD39" s="78"/>
      <c r="BE39" s="78"/>
      <c r="BF39" s="80"/>
      <c r="BG39" s="80"/>
      <c r="BH39" s="78"/>
      <c r="BI39" s="78"/>
      <c r="BJ39" s="80"/>
      <c r="BK39" s="80"/>
      <c r="BL39" s="78"/>
      <c r="BM39" s="78"/>
      <c r="BN39" s="80"/>
      <c r="BO39" s="80"/>
      <c r="BP39" s="78"/>
      <c r="BQ39" s="78"/>
      <c r="BR39" s="80"/>
      <c r="BS39" s="80"/>
      <c r="BT39" s="78"/>
      <c r="BU39" s="78"/>
      <c r="BV39" s="80"/>
      <c r="BW39" s="80"/>
      <c r="BX39" s="78"/>
      <c r="BY39" s="78"/>
      <c r="BZ39" s="80"/>
      <c r="CA39" s="80"/>
      <c r="CB39" s="78"/>
      <c r="CC39" s="78"/>
      <c r="CD39" s="80"/>
      <c r="CE39" s="80"/>
      <c r="CF39" s="78"/>
      <c r="CG39" s="78"/>
      <c r="CH39" s="80"/>
      <c r="CI39" s="80"/>
      <c r="CJ39" s="78"/>
      <c r="CK39" s="78"/>
      <c r="CL39" s="80"/>
      <c r="CM39" s="80"/>
      <c r="CN39" s="79"/>
      <c r="CO39" s="79"/>
      <c r="CP39" s="79"/>
      <c r="CQ39" s="79"/>
      <c r="CR39" s="79"/>
      <c r="CS39" s="79"/>
      <c r="CT39" s="68"/>
      <c r="CU39" s="75"/>
      <c r="CV39" s="75"/>
      <c r="CW39" s="68"/>
      <c r="CX39" s="68"/>
      <c r="CY39" s="75"/>
      <c r="CZ39" s="75"/>
      <c r="DA39" s="75"/>
      <c r="DB39" s="77"/>
      <c r="DC39" s="79"/>
      <c r="DD39" s="212"/>
    </row>
    <row r="40" spans="2:1477" s="6" customFormat="1" ht="24" customHeight="1" thickTop="1">
      <c r="B40" s="261" t="s">
        <v>692</v>
      </c>
      <c r="C40" s="262"/>
      <c r="D40" s="263"/>
      <c r="E40" s="110"/>
      <c r="F40" s="111"/>
      <c r="G40" s="159">
        <f>IF(B23="","",ROWS(B23:B39)-1)</f>
        <v>16</v>
      </c>
      <c r="H40" s="112">
        <f>SUM(H23:H39)</f>
        <v>24</v>
      </c>
      <c r="I40" s="112">
        <f>SUM(I23:I39)</f>
        <v>63</v>
      </c>
      <c r="J40" s="112">
        <f>SUM(J23:J39)</f>
        <v>6074</v>
      </c>
      <c r="K40" s="112">
        <f>SUM(K23:K39)</f>
        <v>8997</v>
      </c>
      <c r="L40" s="112">
        <f>SUM(L23:L39)</f>
        <v>8690</v>
      </c>
      <c r="M40" s="142">
        <f>IF(G40="",0,N40/G40)</f>
        <v>0.75</v>
      </c>
      <c r="N40" s="112">
        <f t="shared" ref="N40:AC40" si="19">SUM(N23:N39)</f>
        <v>12</v>
      </c>
      <c r="O40" s="112">
        <f t="shared" si="19"/>
        <v>307</v>
      </c>
      <c r="P40" s="113">
        <f t="shared" si="19"/>
        <v>50</v>
      </c>
      <c r="Q40" s="113">
        <f t="shared" si="19"/>
        <v>0</v>
      </c>
      <c r="R40" s="112">
        <f t="shared" si="19"/>
        <v>1988</v>
      </c>
      <c r="S40" s="112">
        <f t="shared" si="19"/>
        <v>935</v>
      </c>
      <c r="T40" s="114">
        <f t="shared" si="19"/>
        <v>203481962</v>
      </c>
      <c r="U40" s="114">
        <f t="shared" si="19"/>
        <v>946510</v>
      </c>
      <c r="V40" s="114">
        <f t="shared" si="19"/>
        <v>202535452</v>
      </c>
      <c r="W40" s="114">
        <f t="shared" si="19"/>
        <v>211816833</v>
      </c>
      <c r="X40" s="114">
        <f t="shared" si="19"/>
        <v>215035529</v>
      </c>
      <c r="Y40" s="114">
        <f t="shared" si="19"/>
        <v>-175272</v>
      </c>
      <c r="Z40" s="114">
        <f t="shared" si="19"/>
        <v>0</v>
      </c>
      <c r="AA40" s="114">
        <f t="shared" si="19"/>
        <v>-175272</v>
      </c>
      <c r="AB40" s="114">
        <f t="shared" si="19"/>
        <v>214860257</v>
      </c>
      <c r="AC40" s="114">
        <f t="shared" si="19"/>
        <v>216620445</v>
      </c>
      <c r="AD40" s="142">
        <f>IF(G40="",0,AE40/G40)</f>
        <v>0.9375</v>
      </c>
      <c r="AE40" s="144">
        <f t="shared" ref="AE40:CM40" si="20">SUM(AE23:AE39)</f>
        <v>15</v>
      </c>
      <c r="AF40" s="114">
        <f t="shared" si="20"/>
        <v>2167489</v>
      </c>
      <c r="AG40" s="114">
        <f t="shared" si="20"/>
        <v>8334871</v>
      </c>
      <c r="AH40" s="115">
        <f t="shared" si="20"/>
        <v>1125</v>
      </c>
      <c r="AI40" s="115">
        <f t="shared" si="20"/>
        <v>749</v>
      </c>
      <c r="AJ40" s="115">
        <f t="shared" si="20"/>
        <v>4</v>
      </c>
      <c r="AK40" s="115">
        <f t="shared" si="20"/>
        <v>543</v>
      </c>
      <c r="AL40" s="114">
        <f t="shared" si="20"/>
        <v>5137285</v>
      </c>
      <c r="AM40" s="114">
        <f t="shared" si="20"/>
        <v>109163</v>
      </c>
      <c r="AN40" s="115">
        <f t="shared" si="20"/>
        <v>0</v>
      </c>
      <c r="AO40" s="115">
        <f t="shared" si="20"/>
        <v>70</v>
      </c>
      <c r="AP40" s="114">
        <f t="shared" si="20"/>
        <v>1952810</v>
      </c>
      <c r="AQ40" s="114">
        <f t="shared" si="20"/>
        <v>155965</v>
      </c>
      <c r="AR40" s="115">
        <f t="shared" si="20"/>
        <v>0</v>
      </c>
      <c r="AS40" s="115">
        <f t="shared" si="20"/>
        <v>0</v>
      </c>
      <c r="AT40" s="114">
        <f t="shared" si="20"/>
        <v>0</v>
      </c>
      <c r="AU40" s="114">
        <f t="shared" si="20"/>
        <v>0</v>
      </c>
      <c r="AV40" s="115">
        <f t="shared" si="20"/>
        <v>0</v>
      </c>
      <c r="AW40" s="115">
        <f t="shared" si="20"/>
        <v>0</v>
      </c>
      <c r="AX40" s="114">
        <f t="shared" si="20"/>
        <v>0</v>
      </c>
      <c r="AY40" s="114">
        <f t="shared" si="20"/>
        <v>0</v>
      </c>
      <c r="AZ40" s="115">
        <f t="shared" si="20"/>
        <v>0</v>
      </c>
      <c r="BA40" s="115">
        <f t="shared" si="20"/>
        <v>0</v>
      </c>
      <c r="BB40" s="114">
        <f t="shared" si="20"/>
        <v>0</v>
      </c>
      <c r="BC40" s="114">
        <f t="shared" si="20"/>
        <v>0</v>
      </c>
      <c r="BD40" s="115">
        <f t="shared" si="20"/>
        <v>0</v>
      </c>
      <c r="BE40" s="115">
        <f t="shared" si="20"/>
        <v>131</v>
      </c>
      <c r="BF40" s="114">
        <f t="shared" si="20"/>
        <v>78881</v>
      </c>
      <c r="BG40" s="114">
        <f t="shared" si="20"/>
        <v>40265</v>
      </c>
      <c r="BH40" s="115">
        <f t="shared" si="20"/>
        <v>0</v>
      </c>
      <c r="BI40" s="115">
        <f t="shared" si="20"/>
        <v>0</v>
      </c>
      <c r="BJ40" s="114">
        <f t="shared" si="20"/>
        <v>47286</v>
      </c>
      <c r="BK40" s="114">
        <f t="shared" si="20"/>
        <v>27317</v>
      </c>
      <c r="BL40" s="115">
        <f t="shared" si="20"/>
        <v>0</v>
      </c>
      <c r="BM40" s="115">
        <f t="shared" si="20"/>
        <v>0</v>
      </c>
      <c r="BN40" s="114">
        <f t="shared" si="20"/>
        <v>0</v>
      </c>
      <c r="BO40" s="114">
        <f t="shared" si="20"/>
        <v>0</v>
      </c>
      <c r="BP40" s="115">
        <f t="shared" si="20"/>
        <v>0</v>
      </c>
      <c r="BQ40" s="115">
        <f t="shared" si="20"/>
        <v>29</v>
      </c>
      <c r="BR40" s="114">
        <f t="shared" si="20"/>
        <v>408109</v>
      </c>
      <c r="BS40" s="114">
        <f t="shared" si="20"/>
        <v>0</v>
      </c>
      <c r="BT40" s="115">
        <f t="shared" si="20"/>
        <v>0</v>
      </c>
      <c r="BU40" s="115">
        <f t="shared" si="20"/>
        <v>59</v>
      </c>
      <c r="BV40" s="114">
        <f t="shared" si="20"/>
        <v>0</v>
      </c>
      <c r="BW40" s="114">
        <f t="shared" si="20"/>
        <v>0</v>
      </c>
      <c r="BX40" s="115">
        <f t="shared" si="20"/>
        <v>0</v>
      </c>
      <c r="BY40" s="115">
        <f t="shared" si="20"/>
        <v>90</v>
      </c>
      <c r="BZ40" s="114">
        <f t="shared" si="20"/>
        <v>526026</v>
      </c>
      <c r="CA40" s="114">
        <f t="shared" si="20"/>
        <v>526026</v>
      </c>
      <c r="CB40" s="115">
        <f t="shared" si="20"/>
        <v>0</v>
      </c>
      <c r="CC40" s="115">
        <f t="shared" si="20"/>
        <v>0</v>
      </c>
      <c r="CD40" s="114">
        <f t="shared" si="20"/>
        <v>0</v>
      </c>
      <c r="CE40" s="114">
        <f t="shared" si="20"/>
        <v>0</v>
      </c>
      <c r="CF40" s="115">
        <f t="shared" si="20"/>
        <v>0</v>
      </c>
      <c r="CG40" s="115">
        <f t="shared" si="20"/>
        <v>0</v>
      </c>
      <c r="CH40" s="114">
        <f t="shared" si="20"/>
        <v>-73244</v>
      </c>
      <c r="CI40" s="114">
        <f t="shared" si="20"/>
        <v>0</v>
      </c>
      <c r="CJ40" s="115">
        <f t="shared" si="20"/>
        <v>4</v>
      </c>
      <c r="CK40" s="115">
        <f t="shared" si="20"/>
        <v>922</v>
      </c>
      <c r="CL40" s="114">
        <f t="shared" si="20"/>
        <v>8077155</v>
      </c>
      <c r="CM40" s="114">
        <f t="shared" si="20"/>
        <v>858737</v>
      </c>
      <c r="CN40" s="116"/>
      <c r="CO40" s="116"/>
      <c r="CP40" s="116"/>
      <c r="CQ40" s="116"/>
      <c r="CR40" s="116"/>
      <c r="CS40" s="116"/>
      <c r="CT40" s="110"/>
      <c r="CU40" s="111"/>
      <c r="CV40" s="111"/>
      <c r="CW40" s="110"/>
      <c r="CX40" s="110"/>
      <c r="CY40" s="111"/>
      <c r="CZ40" s="111"/>
      <c r="DA40" s="111"/>
      <c r="DB40" s="114"/>
      <c r="DC40" s="116"/>
      <c r="DD40" s="210"/>
    </row>
    <row r="41" spans="2:1477" s="69" customFormat="1">
      <c r="B41" s="67" t="s">
        <v>0</v>
      </c>
      <c r="C41" s="67" t="s">
        <v>442</v>
      </c>
      <c r="D41" s="67" t="s">
        <v>652</v>
      </c>
      <c r="E41" s="68">
        <v>44181</v>
      </c>
      <c r="F41" s="67" t="s">
        <v>634</v>
      </c>
      <c r="G41" s="158" t="s">
        <v>640</v>
      </c>
      <c r="H41" s="187">
        <v>1</v>
      </c>
      <c r="I41" s="69">
        <v>0</v>
      </c>
      <c r="J41" s="69">
        <v>150</v>
      </c>
      <c r="K41" s="69">
        <v>158</v>
      </c>
      <c r="L41" s="69">
        <v>110</v>
      </c>
      <c r="M41" s="186">
        <f>IF(J41 = 0,0,(L41-AH41-AI41)/J41)</f>
        <v>0.68</v>
      </c>
      <c r="N41" s="69">
        <f>IF(G41&lt;&gt;"",IF(M41&lt;=1.2,1,0),0)</f>
        <v>1</v>
      </c>
      <c r="O41" s="69">
        <v>48</v>
      </c>
      <c r="P41" s="69">
        <v>0</v>
      </c>
      <c r="Q41" s="69">
        <v>0</v>
      </c>
      <c r="R41" s="69">
        <v>8</v>
      </c>
      <c r="S41" s="69">
        <v>0</v>
      </c>
      <c r="T41" s="190">
        <v>539351</v>
      </c>
      <c r="U41" s="190">
        <v>31674</v>
      </c>
      <c r="V41" s="190">
        <v>507677</v>
      </c>
      <c r="W41" s="190">
        <v>539351</v>
      </c>
      <c r="X41" s="190">
        <v>482138</v>
      </c>
      <c r="Y41" s="190">
        <v>0</v>
      </c>
      <c r="Z41" s="190">
        <v>0</v>
      </c>
      <c r="AA41" s="190">
        <v>0</v>
      </c>
      <c r="AB41" s="190">
        <v>482138</v>
      </c>
      <c r="AC41" s="190">
        <v>482138</v>
      </c>
      <c r="AD41" s="186">
        <f>IF(V41=0,0,AC41/V41)</f>
        <v>0.94969439230061636</v>
      </c>
      <c r="AE41" s="69">
        <f>IF(AD41 &lt;=1.1,1,0)</f>
        <v>1</v>
      </c>
      <c r="AF41" s="190">
        <v>0</v>
      </c>
      <c r="AG41" s="190">
        <v>0</v>
      </c>
      <c r="AH41" s="69">
        <v>5</v>
      </c>
      <c r="AI41" s="69">
        <v>3</v>
      </c>
      <c r="AJ41" s="69">
        <v>0</v>
      </c>
      <c r="AK41" s="69">
        <v>0</v>
      </c>
      <c r="AL41" s="80">
        <v>0</v>
      </c>
      <c r="AM41" s="80">
        <v>0</v>
      </c>
      <c r="AN41" s="69">
        <v>0</v>
      </c>
      <c r="AO41" s="69">
        <v>0</v>
      </c>
      <c r="AP41" s="80">
        <v>0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0</v>
      </c>
      <c r="CL41" s="80">
        <v>0</v>
      </c>
      <c r="CM41" s="80">
        <v>0</v>
      </c>
      <c r="CN41" s="67" t="s">
        <v>443</v>
      </c>
      <c r="CO41" s="67" t="s">
        <v>444</v>
      </c>
      <c r="CP41" s="67" t="s">
        <v>410</v>
      </c>
      <c r="CQ41" s="67" t="s">
        <v>410</v>
      </c>
      <c r="CR41" s="67" t="s">
        <v>410</v>
      </c>
      <c r="CS41" s="67" t="s">
        <v>410</v>
      </c>
      <c r="CT41" s="68">
        <v>44470</v>
      </c>
      <c r="CU41" s="67" t="s">
        <v>634</v>
      </c>
      <c r="CV41" s="67" t="s">
        <v>635</v>
      </c>
      <c r="CW41" s="68" t="s">
        <v>168</v>
      </c>
      <c r="CX41" s="68">
        <v>44368</v>
      </c>
      <c r="CY41" s="67" t="s">
        <v>636</v>
      </c>
      <c r="CZ41" s="67" t="s">
        <v>640</v>
      </c>
      <c r="DA41" s="67" t="s">
        <v>645</v>
      </c>
      <c r="DB41" s="81">
        <v>678652.08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0</v>
      </c>
      <c r="C42" s="67" t="s">
        <v>188</v>
      </c>
      <c r="D42" s="67" t="s">
        <v>189</v>
      </c>
      <c r="E42" s="68">
        <v>44076</v>
      </c>
      <c r="F42" s="67" t="s">
        <v>638</v>
      </c>
      <c r="G42" s="158" t="s">
        <v>640</v>
      </c>
      <c r="H42" s="187">
        <v>1</v>
      </c>
      <c r="I42" s="69">
        <v>2</v>
      </c>
      <c r="J42" s="69">
        <v>115</v>
      </c>
      <c r="K42" s="69">
        <v>267</v>
      </c>
      <c r="L42" s="69">
        <v>265</v>
      </c>
      <c r="M42" s="186">
        <f t="shared" ref="M42:M53" si="21">IF(J42 = 0,0,(L42-AH42-AI42)/J42)</f>
        <v>1.5043478260869565</v>
      </c>
      <c r="N42" s="69">
        <f t="shared" ref="N42:N53" si="22">IF(G42&lt;&gt;"",IF(M42&lt;=1.2,1,0),0)</f>
        <v>0</v>
      </c>
      <c r="O42" s="69">
        <v>2</v>
      </c>
      <c r="P42" s="69">
        <v>0</v>
      </c>
      <c r="Q42" s="69">
        <v>0</v>
      </c>
      <c r="R42" s="69">
        <v>92</v>
      </c>
      <c r="S42" s="69">
        <v>60</v>
      </c>
      <c r="T42" s="190">
        <v>394410</v>
      </c>
      <c r="U42" s="190">
        <v>27902</v>
      </c>
      <c r="V42" s="190">
        <v>366509</v>
      </c>
      <c r="W42" s="190">
        <v>571805</v>
      </c>
      <c r="X42" s="190">
        <v>486787</v>
      </c>
      <c r="Y42" s="190">
        <v>0</v>
      </c>
      <c r="Z42" s="190">
        <v>0</v>
      </c>
      <c r="AA42" s="190">
        <v>0</v>
      </c>
      <c r="AB42" s="190">
        <v>486787</v>
      </c>
      <c r="AC42" s="190">
        <v>486787</v>
      </c>
      <c r="AD42" s="186">
        <f t="shared" ref="AD42:AD53" si="23">IF(V42=0,0,AC42/V42)</f>
        <v>1.3281720230608252</v>
      </c>
      <c r="AE42" s="69">
        <f t="shared" ref="AE42:AE53" si="24">IF(AD42 &lt;=1.1,1,0)</f>
        <v>0</v>
      </c>
      <c r="AF42" s="190">
        <v>0</v>
      </c>
      <c r="AG42" s="190">
        <v>177395</v>
      </c>
      <c r="AH42" s="69">
        <v>58</v>
      </c>
      <c r="AI42" s="69">
        <v>34</v>
      </c>
      <c r="AJ42" s="69">
        <v>0</v>
      </c>
      <c r="AK42" s="69">
        <v>0</v>
      </c>
      <c r="AL42" s="80">
        <v>8890</v>
      </c>
      <c r="AM42" s="80">
        <v>0</v>
      </c>
      <c r="AN42" s="69">
        <v>0</v>
      </c>
      <c r="AO42" s="69">
        <v>60</v>
      </c>
      <c r="AP42" s="80">
        <v>177395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60</v>
      </c>
      <c r="CL42" s="80">
        <v>186285</v>
      </c>
      <c r="CM42" s="80">
        <v>0</v>
      </c>
      <c r="CN42" s="67" t="s">
        <v>445</v>
      </c>
      <c r="CO42" s="67" t="s">
        <v>446</v>
      </c>
      <c r="CP42" s="67" t="s">
        <v>410</v>
      </c>
      <c r="CQ42" s="67" t="s">
        <v>410</v>
      </c>
      <c r="CR42" s="67" t="s">
        <v>410</v>
      </c>
      <c r="CS42" s="67" t="s">
        <v>410</v>
      </c>
      <c r="CT42" s="68">
        <v>44470</v>
      </c>
      <c r="CU42" s="67" t="s">
        <v>634</v>
      </c>
      <c r="CV42" s="67" t="s">
        <v>635</v>
      </c>
      <c r="CW42" s="68" t="s">
        <v>168</v>
      </c>
      <c r="CX42" s="68">
        <v>44410</v>
      </c>
      <c r="CY42" s="67" t="s">
        <v>638</v>
      </c>
      <c r="CZ42" s="67" t="s">
        <v>635</v>
      </c>
      <c r="DA42" s="67" t="s">
        <v>645</v>
      </c>
      <c r="DB42" s="81">
        <v>493957.36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190</v>
      </c>
      <c r="D43" s="67" t="s">
        <v>191</v>
      </c>
      <c r="E43" s="68">
        <v>43026</v>
      </c>
      <c r="F43" s="67" t="s">
        <v>634</v>
      </c>
      <c r="G43" s="158" t="s">
        <v>633</v>
      </c>
      <c r="H43" s="187">
        <v>3</v>
      </c>
      <c r="I43" s="69">
        <v>12</v>
      </c>
      <c r="J43" s="69">
        <v>750</v>
      </c>
      <c r="K43" s="69">
        <v>983</v>
      </c>
      <c r="L43" s="69">
        <v>983</v>
      </c>
      <c r="M43" s="186">
        <f t="shared" si="21"/>
        <v>1.08</v>
      </c>
      <c r="N43" s="69">
        <f t="shared" si="22"/>
        <v>1</v>
      </c>
      <c r="O43" s="69">
        <v>0</v>
      </c>
      <c r="P43" s="69">
        <v>0</v>
      </c>
      <c r="Q43" s="69">
        <v>0</v>
      </c>
      <c r="R43" s="69">
        <v>173</v>
      </c>
      <c r="S43" s="69">
        <v>60</v>
      </c>
      <c r="T43" s="190">
        <v>16294500</v>
      </c>
      <c r="U43" s="190">
        <v>150000</v>
      </c>
      <c r="V43" s="190">
        <v>16144500</v>
      </c>
      <c r="W43" s="190">
        <v>17291837</v>
      </c>
      <c r="X43" s="190">
        <v>17466265</v>
      </c>
      <c r="Y43" s="190">
        <v>0</v>
      </c>
      <c r="Z43" s="190">
        <v>1350000</v>
      </c>
      <c r="AA43" s="190">
        <v>1350000</v>
      </c>
      <c r="AB43" s="190">
        <v>18816265</v>
      </c>
      <c r="AC43" s="190">
        <v>17457479</v>
      </c>
      <c r="AD43" s="186">
        <f t="shared" si="23"/>
        <v>1.0813267056892439</v>
      </c>
      <c r="AE43" s="69">
        <f t="shared" si="24"/>
        <v>1</v>
      </c>
      <c r="AF43" s="190">
        <v>-1354420</v>
      </c>
      <c r="AG43" s="190">
        <v>997337</v>
      </c>
      <c r="AH43" s="69">
        <v>55</v>
      </c>
      <c r="AI43" s="69">
        <v>118</v>
      </c>
      <c r="AJ43" s="69">
        <v>0</v>
      </c>
      <c r="AK43" s="69">
        <v>0</v>
      </c>
      <c r="AL43" s="80">
        <v>307141</v>
      </c>
      <c r="AM43" s="80">
        <v>216458</v>
      </c>
      <c r="AN43" s="69">
        <v>0</v>
      </c>
      <c r="AO43" s="69">
        <v>0</v>
      </c>
      <c r="AP43" s="80">
        <v>269830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487314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4365</v>
      </c>
      <c r="BS43" s="80">
        <v>0</v>
      </c>
      <c r="BT43" s="69">
        <v>0</v>
      </c>
      <c r="BU43" s="69">
        <v>60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60</v>
      </c>
      <c r="CL43" s="80">
        <v>1068650</v>
      </c>
      <c r="CM43" s="80">
        <v>216458</v>
      </c>
      <c r="CN43" s="67" t="s">
        <v>447</v>
      </c>
      <c r="CO43" s="67" t="s">
        <v>448</v>
      </c>
      <c r="CP43" s="67" t="s">
        <v>410</v>
      </c>
      <c r="CQ43" s="67" t="s">
        <v>410</v>
      </c>
      <c r="CR43" s="67" t="s">
        <v>410</v>
      </c>
      <c r="CS43" s="67" t="s">
        <v>410</v>
      </c>
      <c r="CT43" s="68">
        <v>44392</v>
      </c>
      <c r="CU43" s="67" t="s">
        <v>638</v>
      </c>
      <c r="CV43" s="67" t="s">
        <v>635</v>
      </c>
      <c r="CW43" s="68" t="s">
        <v>168</v>
      </c>
      <c r="CX43" s="68">
        <v>44064</v>
      </c>
      <c r="CY43" s="67" t="s">
        <v>638</v>
      </c>
      <c r="CZ43" s="67" t="s">
        <v>640</v>
      </c>
      <c r="DA43" s="67" t="s">
        <v>648</v>
      </c>
      <c r="DB43" s="81">
        <v>18122424.219999999</v>
      </c>
      <c r="DC43" s="67" t="s">
        <v>449</v>
      </c>
      <c r="DD43" s="67" t="s">
        <v>450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192</v>
      </c>
      <c r="D44" s="67" t="s">
        <v>193</v>
      </c>
      <c r="E44" s="68">
        <v>43054</v>
      </c>
      <c r="F44" s="67" t="s">
        <v>634</v>
      </c>
      <c r="G44" s="158" t="s">
        <v>633</v>
      </c>
      <c r="H44" s="187">
        <v>1</v>
      </c>
      <c r="I44" s="69">
        <v>1</v>
      </c>
      <c r="J44" s="69">
        <v>302</v>
      </c>
      <c r="K44" s="69">
        <v>575</v>
      </c>
      <c r="L44" s="69">
        <v>575</v>
      </c>
      <c r="M44" s="186">
        <f t="shared" si="21"/>
        <v>1.4569536423841059</v>
      </c>
      <c r="N44" s="69">
        <f t="shared" si="22"/>
        <v>0</v>
      </c>
      <c r="O44" s="69">
        <v>0</v>
      </c>
      <c r="P44" s="69">
        <v>0</v>
      </c>
      <c r="Q44" s="69">
        <v>0</v>
      </c>
      <c r="R44" s="69">
        <v>228</v>
      </c>
      <c r="S44" s="69">
        <v>45</v>
      </c>
      <c r="T44" s="190">
        <v>1444429</v>
      </c>
      <c r="U44" s="190">
        <v>50000</v>
      </c>
      <c r="V44" s="190">
        <v>1394429</v>
      </c>
      <c r="W44" s="190">
        <v>2840551</v>
      </c>
      <c r="X44" s="190">
        <v>2999816</v>
      </c>
      <c r="Y44" s="190">
        <v>0</v>
      </c>
      <c r="Z44" s="190">
        <v>0</v>
      </c>
      <c r="AA44" s="190">
        <v>0</v>
      </c>
      <c r="AB44" s="190">
        <v>2999816</v>
      </c>
      <c r="AC44" s="190">
        <v>2999816</v>
      </c>
      <c r="AD44" s="186">
        <f t="shared" si="23"/>
        <v>2.1512862971151634</v>
      </c>
      <c r="AE44" s="69">
        <f t="shared" si="24"/>
        <v>0</v>
      </c>
      <c r="AF44" s="190">
        <v>0</v>
      </c>
      <c r="AG44" s="190">
        <v>1396122</v>
      </c>
      <c r="AH44" s="69">
        <v>103</v>
      </c>
      <c r="AI44" s="69">
        <v>32</v>
      </c>
      <c r="AJ44" s="69">
        <v>0</v>
      </c>
      <c r="AK44" s="69">
        <v>27</v>
      </c>
      <c r="AL44" s="80">
        <v>0</v>
      </c>
      <c r="AM44" s="80">
        <v>0</v>
      </c>
      <c r="AN44" s="69">
        <v>93</v>
      </c>
      <c r="AO44" s="69">
        <v>0</v>
      </c>
      <c r="AP44" s="80">
        <v>0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24691</v>
      </c>
      <c r="BS44" s="80">
        <v>0</v>
      </c>
      <c r="BT44" s="69">
        <v>0</v>
      </c>
      <c r="BU44" s="69">
        <v>18</v>
      </c>
      <c r="BV44" s="80">
        <v>1400122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93</v>
      </c>
      <c r="CK44" s="69">
        <v>45</v>
      </c>
      <c r="CL44" s="80">
        <v>1424814</v>
      </c>
      <c r="CM44" s="80">
        <v>0</v>
      </c>
      <c r="CN44" s="67" t="s">
        <v>451</v>
      </c>
      <c r="CO44" s="67" t="s">
        <v>452</v>
      </c>
      <c r="CP44" s="67" t="s">
        <v>410</v>
      </c>
      <c r="CQ44" s="67" t="s">
        <v>410</v>
      </c>
      <c r="CR44" s="67" t="s">
        <v>410</v>
      </c>
      <c r="CS44" s="67" t="s">
        <v>410</v>
      </c>
      <c r="CT44" s="68">
        <v>44484</v>
      </c>
      <c r="CU44" s="67" t="s">
        <v>634</v>
      </c>
      <c r="CV44" s="67" t="s">
        <v>635</v>
      </c>
      <c r="CW44" s="68" t="s">
        <v>168</v>
      </c>
      <c r="CX44" s="68">
        <v>43794</v>
      </c>
      <c r="CY44" s="67" t="s">
        <v>634</v>
      </c>
      <c r="CZ44" s="67" t="s">
        <v>639</v>
      </c>
      <c r="DA44" s="67" t="s">
        <v>653</v>
      </c>
      <c r="DB44" s="81">
        <v>1103685.42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194</v>
      </c>
      <c r="D45" s="67" t="s">
        <v>195</v>
      </c>
      <c r="E45" s="68">
        <v>43964</v>
      </c>
      <c r="F45" s="67" t="s">
        <v>636</v>
      </c>
      <c r="G45" s="158" t="s">
        <v>639</v>
      </c>
      <c r="H45" s="187">
        <v>1</v>
      </c>
      <c r="I45" s="69">
        <v>1</v>
      </c>
      <c r="J45" s="69">
        <v>150</v>
      </c>
      <c r="K45" s="69">
        <v>169</v>
      </c>
      <c r="L45" s="69">
        <v>145</v>
      </c>
      <c r="M45" s="186">
        <f t="shared" si="21"/>
        <v>0.84</v>
      </c>
      <c r="N45" s="69">
        <f t="shared" si="22"/>
        <v>1</v>
      </c>
      <c r="O45" s="69">
        <v>24</v>
      </c>
      <c r="P45" s="69">
        <v>0</v>
      </c>
      <c r="Q45" s="69">
        <v>0</v>
      </c>
      <c r="R45" s="69">
        <v>19</v>
      </c>
      <c r="S45" s="69">
        <v>0</v>
      </c>
      <c r="T45" s="190">
        <v>1280762</v>
      </c>
      <c r="U45" s="190">
        <v>50000</v>
      </c>
      <c r="V45" s="190">
        <v>1230762</v>
      </c>
      <c r="W45" s="190">
        <v>1204874</v>
      </c>
      <c r="X45" s="190">
        <v>1079365</v>
      </c>
      <c r="Y45" s="190">
        <v>0</v>
      </c>
      <c r="Z45" s="190">
        <v>0</v>
      </c>
      <c r="AA45" s="190">
        <v>0</v>
      </c>
      <c r="AB45" s="190">
        <v>1079365</v>
      </c>
      <c r="AC45" s="190">
        <v>1079365</v>
      </c>
      <c r="AD45" s="186">
        <f t="shared" si="23"/>
        <v>0.87698921481163705</v>
      </c>
      <c r="AE45" s="69">
        <f t="shared" si="24"/>
        <v>1</v>
      </c>
      <c r="AF45" s="190">
        <v>0</v>
      </c>
      <c r="AG45" s="190">
        <v>-75888</v>
      </c>
      <c r="AH45" s="69">
        <v>4</v>
      </c>
      <c r="AI45" s="69">
        <v>15</v>
      </c>
      <c r="AJ45" s="69">
        <v>0</v>
      </c>
      <c r="AK45" s="69">
        <v>0</v>
      </c>
      <c r="AL45" s="80">
        <v>0</v>
      </c>
      <c r="AM45" s="80">
        <v>0</v>
      </c>
      <c r="AN45" s="69">
        <v>0</v>
      </c>
      <c r="AO45" s="69">
        <v>0</v>
      </c>
      <c r="AP45" s="80">
        <v>0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-75888</v>
      </c>
      <c r="CI45" s="80">
        <v>0</v>
      </c>
      <c r="CJ45" s="69">
        <v>0</v>
      </c>
      <c r="CK45" s="69">
        <v>0</v>
      </c>
      <c r="CL45" s="80">
        <v>-75888</v>
      </c>
      <c r="CM45" s="80">
        <v>0</v>
      </c>
      <c r="CN45" s="67" t="s">
        <v>453</v>
      </c>
      <c r="CO45" s="67" t="s">
        <v>454</v>
      </c>
      <c r="CP45" s="67" t="s">
        <v>410</v>
      </c>
      <c r="CQ45" s="67" t="s">
        <v>410</v>
      </c>
      <c r="CR45" s="67" t="s">
        <v>410</v>
      </c>
      <c r="CS45" s="67" t="s">
        <v>410</v>
      </c>
      <c r="CT45" s="68">
        <v>44410</v>
      </c>
      <c r="CU45" s="67" t="s">
        <v>638</v>
      </c>
      <c r="CV45" s="67" t="s">
        <v>635</v>
      </c>
      <c r="CW45" s="68" t="s">
        <v>168</v>
      </c>
      <c r="CX45" s="68">
        <v>44274</v>
      </c>
      <c r="CY45" s="67" t="s">
        <v>632</v>
      </c>
      <c r="CZ45" s="67" t="s">
        <v>640</v>
      </c>
      <c r="DA45" s="67" t="s">
        <v>645</v>
      </c>
      <c r="DB45" s="81">
        <v>2106516.3199999998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196</v>
      </c>
      <c r="D46" s="67" t="s">
        <v>197</v>
      </c>
      <c r="E46" s="68">
        <v>43782</v>
      </c>
      <c r="F46" s="67" t="s">
        <v>634</v>
      </c>
      <c r="G46" s="158" t="s">
        <v>639</v>
      </c>
      <c r="H46" s="187">
        <v>1</v>
      </c>
      <c r="I46" s="69">
        <v>1</v>
      </c>
      <c r="J46" s="69">
        <v>250</v>
      </c>
      <c r="K46" s="69">
        <v>373</v>
      </c>
      <c r="L46" s="69">
        <v>373</v>
      </c>
      <c r="M46" s="186">
        <f t="shared" si="21"/>
        <v>1.0640000000000001</v>
      </c>
      <c r="N46" s="69">
        <f t="shared" si="22"/>
        <v>1</v>
      </c>
      <c r="O46" s="69">
        <v>0</v>
      </c>
      <c r="P46" s="69">
        <v>0</v>
      </c>
      <c r="Q46" s="69">
        <v>0</v>
      </c>
      <c r="R46" s="69">
        <v>118</v>
      </c>
      <c r="S46" s="69">
        <v>5</v>
      </c>
      <c r="T46" s="190">
        <v>4028350</v>
      </c>
      <c r="U46" s="190">
        <v>50000</v>
      </c>
      <c r="V46" s="190">
        <v>3978350</v>
      </c>
      <c r="W46" s="190">
        <v>4078350</v>
      </c>
      <c r="X46" s="190">
        <v>4286744</v>
      </c>
      <c r="Y46" s="190">
        <v>0</v>
      </c>
      <c r="Z46" s="190">
        <v>0</v>
      </c>
      <c r="AA46" s="190">
        <v>0</v>
      </c>
      <c r="AB46" s="190">
        <v>4286744</v>
      </c>
      <c r="AC46" s="190">
        <v>4286650</v>
      </c>
      <c r="AD46" s="186">
        <f t="shared" si="23"/>
        <v>1.0774944386491887</v>
      </c>
      <c r="AE46" s="69">
        <f t="shared" si="24"/>
        <v>1</v>
      </c>
      <c r="AF46" s="190">
        <v>-94</v>
      </c>
      <c r="AG46" s="190">
        <v>50000</v>
      </c>
      <c r="AH46" s="69">
        <v>30</v>
      </c>
      <c r="AI46" s="69">
        <v>77</v>
      </c>
      <c r="AJ46" s="69">
        <v>0</v>
      </c>
      <c r="AK46" s="69">
        <v>2</v>
      </c>
      <c r="AL46" s="80">
        <v>23210</v>
      </c>
      <c r="AM46" s="80">
        <v>0</v>
      </c>
      <c r="AN46" s="69">
        <v>11</v>
      </c>
      <c r="AO46" s="69">
        <v>4</v>
      </c>
      <c r="AP46" s="80">
        <v>42669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4829</v>
      </c>
      <c r="BG46" s="80">
        <v>0</v>
      </c>
      <c r="BH46" s="69">
        <v>0</v>
      </c>
      <c r="BI46" s="69">
        <v>0</v>
      </c>
      <c r="BJ46" s="80">
        <v>16912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0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11</v>
      </c>
      <c r="CK46" s="69">
        <v>6</v>
      </c>
      <c r="CL46" s="80">
        <v>87620</v>
      </c>
      <c r="CM46" s="80">
        <v>0</v>
      </c>
      <c r="CN46" s="67" t="s">
        <v>455</v>
      </c>
      <c r="CO46" s="67" t="s">
        <v>456</v>
      </c>
      <c r="CP46" s="67" t="s">
        <v>410</v>
      </c>
      <c r="CQ46" s="67" t="s">
        <v>410</v>
      </c>
      <c r="CR46" s="67" t="s">
        <v>410</v>
      </c>
      <c r="CS46" s="67" t="s">
        <v>410</v>
      </c>
      <c r="CT46" s="68">
        <v>44516</v>
      </c>
      <c r="CU46" s="67" t="s">
        <v>634</v>
      </c>
      <c r="CV46" s="67" t="s">
        <v>635</v>
      </c>
      <c r="CW46" s="68" t="s">
        <v>168</v>
      </c>
      <c r="CX46" s="68">
        <v>44320</v>
      </c>
      <c r="CY46" s="67" t="s">
        <v>636</v>
      </c>
      <c r="CZ46" s="67" t="s">
        <v>640</v>
      </c>
      <c r="DA46" s="67" t="s">
        <v>645</v>
      </c>
      <c r="DB46" s="81">
        <v>3704637.21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7" t="s">
        <v>0</v>
      </c>
      <c r="C47" s="67" t="s">
        <v>340</v>
      </c>
      <c r="D47" s="67" t="s">
        <v>341</v>
      </c>
      <c r="E47" s="68">
        <v>43782</v>
      </c>
      <c r="F47" s="67" t="s">
        <v>634</v>
      </c>
      <c r="G47" s="158" t="s">
        <v>639</v>
      </c>
      <c r="H47" s="187">
        <v>2</v>
      </c>
      <c r="I47" s="69">
        <v>0</v>
      </c>
      <c r="J47" s="69">
        <v>300</v>
      </c>
      <c r="K47" s="69">
        <v>385</v>
      </c>
      <c r="L47" s="69">
        <v>383</v>
      </c>
      <c r="M47" s="186">
        <f t="shared" si="21"/>
        <v>0.99333333333333329</v>
      </c>
      <c r="N47" s="69">
        <f t="shared" si="22"/>
        <v>1</v>
      </c>
      <c r="O47" s="69">
        <v>2</v>
      </c>
      <c r="P47" s="69">
        <v>0</v>
      </c>
      <c r="Q47" s="69">
        <v>0</v>
      </c>
      <c r="R47" s="69">
        <v>85</v>
      </c>
      <c r="S47" s="69">
        <v>0</v>
      </c>
      <c r="T47" s="190">
        <v>3884320</v>
      </c>
      <c r="U47" s="190">
        <v>50000</v>
      </c>
      <c r="V47" s="190">
        <v>3834320</v>
      </c>
      <c r="W47" s="190">
        <v>3884320</v>
      </c>
      <c r="X47" s="190">
        <v>3769800</v>
      </c>
      <c r="Y47" s="190">
        <v>0</v>
      </c>
      <c r="Z47" s="190">
        <v>0</v>
      </c>
      <c r="AA47" s="190">
        <v>0</v>
      </c>
      <c r="AB47" s="190">
        <v>3769800</v>
      </c>
      <c r="AC47" s="190">
        <v>3768427</v>
      </c>
      <c r="AD47" s="186">
        <f t="shared" si="23"/>
        <v>0.98281494502284628</v>
      </c>
      <c r="AE47" s="69">
        <f t="shared" si="24"/>
        <v>1</v>
      </c>
      <c r="AF47" s="190">
        <v>-1374</v>
      </c>
      <c r="AG47" s="190">
        <v>0</v>
      </c>
      <c r="AH47" s="69">
        <v>63</v>
      </c>
      <c r="AI47" s="69">
        <v>22</v>
      </c>
      <c r="AJ47" s="69">
        <v>0</v>
      </c>
      <c r="AK47" s="69">
        <v>0</v>
      </c>
      <c r="AL47" s="80">
        <v>0</v>
      </c>
      <c r="AM47" s="80">
        <v>0</v>
      </c>
      <c r="AN47" s="69">
        <v>0</v>
      </c>
      <c r="AO47" s="69">
        <v>0</v>
      </c>
      <c r="AP47" s="80">
        <v>15314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0</v>
      </c>
      <c r="BJ47" s="80">
        <v>0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0</v>
      </c>
      <c r="CK47" s="69">
        <v>0</v>
      </c>
      <c r="CL47" s="80">
        <v>15314</v>
      </c>
      <c r="CM47" s="80">
        <v>0</v>
      </c>
      <c r="CN47" s="67" t="s">
        <v>457</v>
      </c>
      <c r="CO47" s="67" t="s">
        <v>458</v>
      </c>
      <c r="CP47" s="67" t="s">
        <v>410</v>
      </c>
      <c r="CQ47" s="67" t="s">
        <v>410</v>
      </c>
      <c r="CR47" s="67" t="s">
        <v>410</v>
      </c>
      <c r="CS47" s="67" t="s">
        <v>410</v>
      </c>
      <c r="CT47" s="68">
        <v>44407</v>
      </c>
      <c r="CU47" s="67" t="s">
        <v>638</v>
      </c>
      <c r="CV47" s="67" t="s">
        <v>635</v>
      </c>
      <c r="CW47" s="68" t="s">
        <v>168</v>
      </c>
      <c r="CX47" s="68">
        <v>44286</v>
      </c>
      <c r="CY47" s="67" t="s">
        <v>632</v>
      </c>
      <c r="CZ47" s="67" t="s">
        <v>640</v>
      </c>
      <c r="DA47" s="67" t="s">
        <v>648</v>
      </c>
      <c r="DB47" s="81">
        <v>4380188.78</v>
      </c>
      <c r="DC47" s="67"/>
      <c r="DD47" s="6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0</v>
      </c>
      <c r="C48" s="67" t="s">
        <v>459</v>
      </c>
      <c r="D48" s="67" t="s">
        <v>654</v>
      </c>
      <c r="E48" s="68">
        <v>43880</v>
      </c>
      <c r="F48" s="67" t="s">
        <v>632</v>
      </c>
      <c r="G48" s="158" t="s">
        <v>639</v>
      </c>
      <c r="H48" s="187">
        <v>1</v>
      </c>
      <c r="I48" s="69">
        <v>0</v>
      </c>
      <c r="J48" s="69">
        <v>150</v>
      </c>
      <c r="K48" s="69">
        <v>184</v>
      </c>
      <c r="L48" s="69">
        <v>184</v>
      </c>
      <c r="M48" s="186">
        <f t="shared" si="21"/>
        <v>1</v>
      </c>
      <c r="N48" s="69">
        <f t="shared" si="22"/>
        <v>1</v>
      </c>
      <c r="O48" s="69">
        <v>0</v>
      </c>
      <c r="P48" s="69">
        <v>0</v>
      </c>
      <c r="Q48" s="69">
        <v>0</v>
      </c>
      <c r="R48" s="69">
        <v>34</v>
      </c>
      <c r="S48" s="69">
        <v>0</v>
      </c>
      <c r="T48" s="190">
        <v>1624143</v>
      </c>
      <c r="U48" s="190">
        <v>50000</v>
      </c>
      <c r="V48" s="190">
        <v>1574143</v>
      </c>
      <c r="W48" s="190">
        <v>1624143</v>
      </c>
      <c r="X48" s="190">
        <v>1547862</v>
      </c>
      <c r="Y48" s="190">
        <v>0</v>
      </c>
      <c r="Z48" s="190">
        <v>0</v>
      </c>
      <c r="AA48" s="190">
        <v>0</v>
      </c>
      <c r="AB48" s="190">
        <v>1547862</v>
      </c>
      <c r="AC48" s="190">
        <v>1547862</v>
      </c>
      <c r="AD48" s="186">
        <f t="shared" si="23"/>
        <v>0.98330456635769437</v>
      </c>
      <c r="AE48" s="69">
        <f t="shared" si="24"/>
        <v>1</v>
      </c>
      <c r="AF48" s="190">
        <v>0</v>
      </c>
      <c r="AG48" s="190">
        <v>0</v>
      </c>
      <c r="AH48" s="69">
        <v>14</v>
      </c>
      <c r="AI48" s="69">
        <v>20</v>
      </c>
      <c r="AJ48" s="69">
        <v>0</v>
      </c>
      <c r="AK48" s="69">
        <v>0</v>
      </c>
      <c r="AL48" s="80">
        <v>0</v>
      </c>
      <c r="AM48" s="80">
        <v>0</v>
      </c>
      <c r="AN48" s="69">
        <v>0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0</v>
      </c>
      <c r="CL48" s="80">
        <v>0</v>
      </c>
      <c r="CM48" s="80">
        <v>0</v>
      </c>
      <c r="CN48" s="67" t="s">
        <v>447</v>
      </c>
      <c r="CO48" s="67" t="s">
        <v>448</v>
      </c>
      <c r="CP48" s="67" t="s">
        <v>410</v>
      </c>
      <c r="CQ48" s="67" t="s">
        <v>410</v>
      </c>
      <c r="CR48" s="67" t="s">
        <v>410</v>
      </c>
      <c r="CS48" s="67" t="s">
        <v>410</v>
      </c>
      <c r="CT48" s="68">
        <v>44379</v>
      </c>
      <c r="CU48" s="67" t="s">
        <v>638</v>
      </c>
      <c r="CV48" s="67" t="s">
        <v>635</v>
      </c>
      <c r="CW48" s="68" t="s">
        <v>168</v>
      </c>
      <c r="CX48" s="68">
        <v>44238</v>
      </c>
      <c r="CY48" s="67" t="s">
        <v>632</v>
      </c>
      <c r="CZ48" s="67" t="s">
        <v>640</v>
      </c>
      <c r="DA48" s="67" t="s">
        <v>648</v>
      </c>
      <c r="DB48" s="81">
        <v>1701418.99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0</v>
      </c>
      <c r="C49" s="67" t="s">
        <v>199</v>
      </c>
      <c r="D49" s="67" t="s">
        <v>200</v>
      </c>
      <c r="E49" s="68">
        <v>43817</v>
      </c>
      <c r="F49" s="67" t="s">
        <v>634</v>
      </c>
      <c r="G49" s="158" t="s">
        <v>639</v>
      </c>
      <c r="H49" s="187">
        <v>1</v>
      </c>
      <c r="I49" s="69">
        <v>3</v>
      </c>
      <c r="J49" s="69">
        <v>90</v>
      </c>
      <c r="K49" s="69">
        <v>236</v>
      </c>
      <c r="L49" s="69">
        <v>236</v>
      </c>
      <c r="M49" s="186">
        <f t="shared" si="21"/>
        <v>2.2222222222222223</v>
      </c>
      <c r="N49" s="69">
        <f t="shared" si="22"/>
        <v>0</v>
      </c>
      <c r="O49" s="69">
        <v>0</v>
      </c>
      <c r="P49" s="69">
        <v>0</v>
      </c>
      <c r="Q49" s="69">
        <v>0</v>
      </c>
      <c r="R49" s="69">
        <v>57</v>
      </c>
      <c r="S49" s="69">
        <v>89</v>
      </c>
      <c r="T49" s="190">
        <v>363396</v>
      </c>
      <c r="U49" s="190">
        <v>16952</v>
      </c>
      <c r="V49" s="190">
        <v>346444</v>
      </c>
      <c r="W49" s="190">
        <v>445802</v>
      </c>
      <c r="X49" s="190">
        <v>448483</v>
      </c>
      <c r="Y49" s="190">
        <v>0</v>
      </c>
      <c r="Z49" s="190">
        <v>0</v>
      </c>
      <c r="AA49" s="190">
        <v>0</v>
      </c>
      <c r="AB49" s="190">
        <v>448483</v>
      </c>
      <c r="AC49" s="190">
        <v>448483</v>
      </c>
      <c r="AD49" s="186">
        <f t="shared" si="23"/>
        <v>1.2945324496888386</v>
      </c>
      <c r="AE49" s="69">
        <f t="shared" si="24"/>
        <v>0</v>
      </c>
      <c r="AF49" s="190">
        <v>0</v>
      </c>
      <c r="AG49" s="190">
        <v>82407</v>
      </c>
      <c r="AH49" s="69">
        <v>16</v>
      </c>
      <c r="AI49" s="69">
        <v>20</v>
      </c>
      <c r="AJ49" s="69">
        <v>21</v>
      </c>
      <c r="AK49" s="69">
        <v>89</v>
      </c>
      <c r="AL49" s="80">
        <v>82407</v>
      </c>
      <c r="AM49" s="80">
        <v>0</v>
      </c>
      <c r="AN49" s="69">
        <v>0</v>
      </c>
      <c r="AO49" s="69">
        <v>0</v>
      </c>
      <c r="AP49" s="80">
        <v>0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0</v>
      </c>
      <c r="BF49" s="80">
        <v>0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21</v>
      </c>
      <c r="CK49" s="69">
        <v>89</v>
      </c>
      <c r="CL49" s="80">
        <v>82407</v>
      </c>
      <c r="CM49" s="80">
        <v>0</v>
      </c>
      <c r="CN49" s="67" t="s">
        <v>460</v>
      </c>
      <c r="CO49" s="67" t="s">
        <v>461</v>
      </c>
      <c r="CP49" s="67" t="s">
        <v>410</v>
      </c>
      <c r="CQ49" s="67" t="s">
        <v>410</v>
      </c>
      <c r="CR49" s="67" t="s">
        <v>410</v>
      </c>
      <c r="CS49" s="67" t="s">
        <v>410</v>
      </c>
      <c r="CT49" s="68">
        <v>44522</v>
      </c>
      <c r="CU49" s="67" t="s">
        <v>634</v>
      </c>
      <c r="CV49" s="67" t="s">
        <v>635</v>
      </c>
      <c r="CW49" s="68" t="s">
        <v>168</v>
      </c>
      <c r="CX49" s="68">
        <v>44351</v>
      </c>
      <c r="CY49" s="67" t="s">
        <v>636</v>
      </c>
      <c r="CZ49" s="67" t="s">
        <v>640</v>
      </c>
      <c r="DA49" s="67" t="s">
        <v>645</v>
      </c>
      <c r="DB49" s="81">
        <v>356089.27</v>
      </c>
      <c r="DC49" s="67"/>
      <c r="DD49" s="6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0</v>
      </c>
      <c r="C50" s="67" t="s">
        <v>462</v>
      </c>
      <c r="D50" s="67" t="s">
        <v>655</v>
      </c>
      <c r="E50" s="68">
        <v>43936</v>
      </c>
      <c r="F50" s="67" t="s">
        <v>636</v>
      </c>
      <c r="G50" s="158" t="s">
        <v>639</v>
      </c>
      <c r="H50" s="187">
        <v>1</v>
      </c>
      <c r="I50" s="69">
        <v>0</v>
      </c>
      <c r="J50" s="69">
        <v>440</v>
      </c>
      <c r="K50" s="69">
        <v>444</v>
      </c>
      <c r="L50" s="69">
        <v>137</v>
      </c>
      <c r="M50" s="186">
        <f t="shared" si="21"/>
        <v>0.30227272727272725</v>
      </c>
      <c r="N50" s="69">
        <f t="shared" si="22"/>
        <v>1</v>
      </c>
      <c r="O50" s="69">
        <v>307</v>
      </c>
      <c r="P50" s="69">
        <v>0</v>
      </c>
      <c r="Q50" s="69">
        <v>0</v>
      </c>
      <c r="R50" s="69">
        <v>4</v>
      </c>
      <c r="S50" s="69">
        <v>0</v>
      </c>
      <c r="T50" s="190">
        <v>788792</v>
      </c>
      <c r="U50" s="190">
        <v>50000</v>
      </c>
      <c r="V50" s="190">
        <v>738792</v>
      </c>
      <c r="W50" s="190">
        <v>788792</v>
      </c>
      <c r="X50" s="190">
        <v>738086</v>
      </c>
      <c r="Y50" s="190">
        <v>0</v>
      </c>
      <c r="Z50" s="190">
        <v>0</v>
      </c>
      <c r="AA50" s="190">
        <v>0</v>
      </c>
      <c r="AB50" s="190">
        <v>738086</v>
      </c>
      <c r="AC50" s="190">
        <v>738086</v>
      </c>
      <c r="AD50" s="186">
        <f t="shared" si="23"/>
        <v>0.99904438597061151</v>
      </c>
      <c r="AE50" s="69">
        <f t="shared" si="24"/>
        <v>1</v>
      </c>
      <c r="AF50" s="190">
        <v>0</v>
      </c>
      <c r="AG50" s="190">
        <v>0</v>
      </c>
      <c r="AH50" s="69">
        <v>1</v>
      </c>
      <c r="AI50" s="69">
        <v>3</v>
      </c>
      <c r="AJ50" s="69">
        <v>0</v>
      </c>
      <c r="AK50" s="69">
        <v>0</v>
      </c>
      <c r="AL50" s="80">
        <v>0</v>
      </c>
      <c r="AM50" s="80">
        <v>0</v>
      </c>
      <c r="AN50" s="69">
        <v>0</v>
      </c>
      <c r="AO50" s="69">
        <v>0</v>
      </c>
      <c r="AP50" s="80">
        <v>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0</v>
      </c>
      <c r="CK50" s="69">
        <v>0</v>
      </c>
      <c r="CL50" s="80">
        <v>0</v>
      </c>
      <c r="CM50" s="80">
        <v>0</v>
      </c>
      <c r="CN50" s="67" t="s">
        <v>463</v>
      </c>
      <c r="CO50" s="67" t="s">
        <v>464</v>
      </c>
      <c r="CP50" s="67" t="s">
        <v>410</v>
      </c>
      <c r="CQ50" s="67" t="s">
        <v>410</v>
      </c>
      <c r="CR50" s="67" t="s">
        <v>410</v>
      </c>
      <c r="CS50" s="67" t="s">
        <v>410</v>
      </c>
      <c r="CT50" s="68">
        <v>44447</v>
      </c>
      <c r="CU50" s="67" t="s">
        <v>638</v>
      </c>
      <c r="CV50" s="67" t="s">
        <v>635</v>
      </c>
      <c r="CW50" s="68" t="s">
        <v>168</v>
      </c>
      <c r="CX50" s="68">
        <v>44351</v>
      </c>
      <c r="CY50" s="67" t="s">
        <v>636</v>
      </c>
      <c r="CZ50" s="67" t="s">
        <v>640</v>
      </c>
      <c r="DA50" s="67" t="s">
        <v>645</v>
      </c>
      <c r="DB50" s="81">
        <v>1315899.7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0</v>
      </c>
      <c r="C51" s="67" t="s">
        <v>201</v>
      </c>
      <c r="D51" s="67" t="s">
        <v>202</v>
      </c>
      <c r="E51" s="68">
        <v>43908</v>
      </c>
      <c r="F51" s="67" t="s">
        <v>632</v>
      </c>
      <c r="G51" s="158" t="s">
        <v>639</v>
      </c>
      <c r="H51" s="187">
        <v>1</v>
      </c>
      <c r="I51" s="69">
        <v>2</v>
      </c>
      <c r="J51" s="69">
        <v>310</v>
      </c>
      <c r="K51" s="69">
        <v>356</v>
      </c>
      <c r="L51" s="69">
        <v>240</v>
      </c>
      <c r="M51" s="186">
        <f t="shared" si="21"/>
        <v>0.62580645161290327</v>
      </c>
      <c r="N51" s="69">
        <f t="shared" si="22"/>
        <v>1</v>
      </c>
      <c r="O51" s="69">
        <v>116</v>
      </c>
      <c r="P51" s="69">
        <v>0</v>
      </c>
      <c r="Q51" s="69">
        <v>0</v>
      </c>
      <c r="R51" s="69">
        <v>46</v>
      </c>
      <c r="S51" s="69">
        <v>0</v>
      </c>
      <c r="T51" s="190">
        <v>1635960</v>
      </c>
      <c r="U51" s="190">
        <v>50000</v>
      </c>
      <c r="V51" s="190">
        <v>1585960</v>
      </c>
      <c r="W51" s="190">
        <v>1685775</v>
      </c>
      <c r="X51" s="190">
        <v>1669775</v>
      </c>
      <c r="Y51" s="190">
        <v>0</v>
      </c>
      <c r="Z51" s="190">
        <v>0</v>
      </c>
      <c r="AA51" s="190">
        <v>0</v>
      </c>
      <c r="AB51" s="190">
        <v>1669775</v>
      </c>
      <c r="AC51" s="190">
        <v>1669775</v>
      </c>
      <c r="AD51" s="186">
        <f t="shared" si="23"/>
        <v>1.0528481172286817</v>
      </c>
      <c r="AE51" s="69">
        <f t="shared" si="24"/>
        <v>1</v>
      </c>
      <c r="AF51" s="190">
        <v>0</v>
      </c>
      <c r="AG51" s="190">
        <v>49816</v>
      </c>
      <c r="AH51" s="69">
        <v>24</v>
      </c>
      <c r="AI51" s="69">
        <v>22</v>
      </c>
      <c r="AJ51" s="69">
        <v>0</v>
      </c>
      <c r="AK51" s="69">
        <v>0</v>
      </c>
      <c r="AL51" s="80">
        <v>0</v>
      </c>
      <c r="AM51" s="80">
        <v>0</v>
      </c>
      <c r="AN51" s="69">
        <v>0</v>
      </c>
      <c r="AO51" s="69">
        <v>0</v>
      </c>
      <c r="AP51" s="80">
        <v>109543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0</v>
      </c>
      <c r="CK51" s="69">
        <v>0</v>
      </c>
      <c r="CL51" s="80">
        <v>109543</v>
      </c>
      <c r="CM51" s="80">
        <v>0</v>
      </c>
      <c r="CN51" s="67" t="s">
        <v>465</v>
      </c>
      <c r="CO51" s="67" t="s">
        <v>466</v>
      </c>
      <c r="CP51" s="67" t="s">
        <v>410</v>
      </c>
      <c r="CQ51" s="67" t="s">
        <v>410</v>
      </c>
      <c r="CR51" s="67" t="s">
        <v>410</v>
      </c>
      <c r="CS51" s="67" t="s">
        <v>410</v>
      </c>
      <c r="CT51" s="68">
        <v>44384</v>
      </c>
      <c r="CU51" s="67" t="s">
        <v>638</v>
      </c>
      <c r="CV51" s="67" t="s">
        <v>635</v>
      </c>
      <c r="CW51" s="68" t="s">
        <v>168</v>
      </c>
      <c r="CX51" s="68">
        <v>44294</v>
      </c>
      <c r="CY51" s="67" t="s">
        <v>636</v>
      </c>
      <c r="CZ51" s="67" t="s">
        <v>640</v>
      </c>
      <c r="DA51" s="67" t="s">
        <v>645</v>
      </c>
      <c r="DB51" s="81">
        <v>1762746.86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0</v>
      </c>
      <c r="C52" s="67" t="s">
        <v>342</v>
      </c>
      <c r="D52" s="67" t="s">
        <v>343</v>
      </c>
      <c r="E52" s="68">
        <v>43964</v>
      </c>
      <c r="F52" s="67" t="s">
        <v>636</v>
      </c>
      <c r="G52" s="158" t="s">
        <v>639</v>
      </c>
      <c r="H52" s="187">
        <v>1</v>
      </c>
      <c r="I52" s="69">
        <v>0</v>
      </c>
      <c r="J52" s="69">
        <v>200</v>
      </c>
      <c r="K52" s="69">
        <v>317</v>
      </c>
      <c r="L52" s="69">
        <v>315</v>
      </c>
      <c r="M52" s="186">
        <f t="shared" si="21"/>
        <v>1.095</v>
      </c>
      <c r="N52" s="69">
        <f t="shared" si="22"/>
        <v>1</v>
      </c>
      <c r="O52" s="69">
        <v>2</v>
      </c>
      <c r="P52" s="69">
        <v>0</v>
      </c>
      <c r="Q52" s="69">
        <v>0</v>
      </c>
      <c r="R52" s="69">
        <v>96</v>
      </c>
      <c r="S52" s="69">
        <v>21</v>
      </c>
      <c r="T52" s="190">
        <v>1206264</v>
      </c>
      <c r="U52" s="190">
        <v>50000</v>
      </c>
      <c r="V52" s="190">
        <v>1156264</v>
      </c>
      <c r="W52" s="190">
        <v>1206264</v>
      </c>
      <c r="X52" s="190">
        <v>1198471</v>
      </c>
      <c r="Y52" s="190">
        <v>0</v>
      </c>
      <c r="Z52" s="190">
        <v>0</v>
      </c>
      <c r="AA52" s="190">
        <v>0</v>
      </c>
      <c r="AB52" s="190">
        <v>1198471</v>
      </c>
      <c r="AC52" s="190">
        <v>1198471</v>
      </c>
      <c r="AD52" s="186">
        <f t="shared" si="23"/>
        <v>1.0365029093701785</v>
      </c>
      <c r="AE52" s="69">
        <f t="shared" si="24"/>
        <v>1</v>
      </c>
      <c r="AF52" s="190">
        <v>0</v>
      </c>
      <c r="AG52" s="190">
        <v>0</v>
      </c>
      <c r="AH52" s="69">
        <v>48</v>
      </c>
      <c r="AI52" s="69">
        <v>48</v>
      </c>
      <c r="AJ52" s="69">
        <v>0</v>
      </c>
      <c r="AK52" s="69">
        <v>0</v>
      </c>
      <c r="AL52" s="80">
        <v>0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21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0</v>
      </c>
      <c r="CK52" s="69">
        <v>21</v>
      </c>
      <c r="CL52" s="80">
        <v>0</v>
      </c>
      <c r="CM52" s="80">
        <v>0</v>
      </c>
      <c r="CN52" s="67" t="s">
        <v>463</v>
      </c>
      <c r="CO52" s="67" t="s">
        <v>464</v>
      </c>
      <c r="CP52" s="67" t="s">
        <v>410</v>
      </c>
      <c r="CQ52" s="67" t="s">
        <v>410</v>
      </c>
      <c r="CR52" s="67" t="s">
        <v>410</v>
      </c>
      <c r="CS52" s="67" t="s">
        <v>410</v>
      </c>
      <c r="CT52" s="68">
        <v>44552</v>
      </c>
      <c r="CU52" s="67" t="s">
        <v>634</v>
      </c>
      <c r="CV52" s="67" t="s">
        <v>635</v>
      </c>
      <c r="CW52" s="68" t="s">
        <v>168</v>
      </c>
      <c r="CX52" s="68">
        <v>44432</v>
      </c>
      <c r="CY52" s="67" t="s">
        <v>638</v>
      </c>
      <c r="CZ52" s="67" t="s">
        <v>635</v>
      </c>
      <c r="DA52" s="67" t="s">
        <v>653</v>
      </c>
      <c r="DB52" s="81">
        <v>1268308.03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467</v>
      </c>
      <c r="D53" s="67" t="s">
        <v>656</v>
      </c>
      <c r="E53" s="68">
        <v>43964</v>
      </c>
      <c r="F53" s="67" t="s">
        <v>636</v>
      </c>
      <c r="G53" s="158" t="s">
        <v>639</v>
      </c>
      <c r="H53" s="187">
        <v>1</v>
      </c>
      <c r="I53" s="69">
        <v>0</v>
      </c>
      <c r="J53" s="69">
        <v>100</v>
      </c>
      <c r="K53" s="69">
        <v>152</v>
      </c>
      <c r="L53" s="69">
        <v>152</v>
      </c>
      <c r="M53" s="186">
        <f t="shared" si="21"/>
        <v>1</v>
      </c>
      <c r="N53" s="69">
        <f t="shared" si="22"/>
        <v>1</v>
      </c>
      <c r="O53" s="69">
        <v>0</v>
      </c>
      <c r="P53" s="69">
        <v>0</v>
      </c>
      <c r="Q53" s="69">
        <v>0</v>
      </c>
      <c r="R53" s="69">
        <v>52</v>
      </c>
      <c r="S53" s="69">
        <v>0</v>
      </c>
      <c r="T53" s="190">
        <v>744154</v>
      </c>
      <c r="U53" s="190">
        <v>40931</v>
      </c>
      <c r="V53" s="190">
        <v>703223</v>
      </c>
      <c r="W53" s="190">
        <v>744154</v>
      </c>
      <c r="X53" s="190">
        <v>696705</v>
      </c>
      <c r="Y53" s="190">
        <v>0</v>
      </c>
      <c r="Z53" s="190">
        <v>0</v>
      </c>
      <c r="AA53" s="190">
        <v>0</v>
      </c>
      <c r="AB53" s="190">
        <v>696705</v>
      </c>
      <c r="AC53" s="190">
        <v>696705</v>
      </c>
      <c r="AD53" s="186">
        <f t="shared" si="23"/>
        <v>0.99073124741369378</v>
      </c>
      <c r="AE53" s="69">
        <f t="shared" si="24"/>
        <v>1</v>
      </c>
      <c r="AF53" s="190">
        <v>0</v>
      </c>
      <c r="AG53" s="190">
        <v>0</v>
      </c>
      <c r="AH53" s="69">
        <v>33</v>
      </c>
      <c r="AI53" s="69">
        <v>19</v>
      </c>
      <c r="AJ53" s="69">
        <v>0</v>
      </c>
      <c r="AK53" s="69">
        <v>0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0</v>
      </c>
      <c r="CL53" s="80">
        <v>0</v>
      </c>
      <c r="CM53" s="80">
        <v>0</v>
      </c>
      <c r="CN53" s="67" t="s">
        <v>468</v>
      </c>
      <c r="CO53" s="67" t="s">
        <v>469</v>
      </c>
      <c r="CP53" s="67" t="s">
        <v>410</v>
      </c>
      <c r="CQ53" s="67" t="s">
        <v>410</v>
      </c>
      <c r="CR53" s="67" t="s">
        <v>410</v>
      </c>
      <c r="CS53" s="67" t="s">
        <v>410</v>
      </c>
      <c r="CT53" s="68">
        <v>44390</v>
      </c>
      <c r="CU53" s="67" t="s">
        <v>638</v>
      </c>
      <c r="CV53" s="67" t="s">
        <v>635</v>
      </c>
      <c r="CW53" s="68" t="s">
        <v>168</v>
      </c>
      <c r="CX53" s="68">
        <v>44207</v>
      </c>
      <c r="CY53" s="67" t="s">
        <v>632</v>
      </c>
      <c r="CZ53" s="67" t="s">
        <v>640</v>
      </c>
      <c r="DA53" s="67" t="s">
        <v>647</v>
      </c>
      <c r="DB53" s="81">
        <v>797485.71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5" customFormat="1" ht="12" customHeight="1" thickBot="1">
      <c r="B54" s="75"/>
      <c r="C54" s="75"/>
      <c r="D54" s="75"/>
      <c r="E54" s="68"/>
      <c r="F54" s="75"/>
      <c r="G54" s="75"/>
      <c r="H54" s="187"/>
      <c r="I54" s="76"/>
      <c r="J54" s="76"/>
      <c r="K54" s="76"/>
      <c r="L54" s="76"/>
      <c r="M54" s="140"/>
      <c r="N54" s="69"/>
      <c r="O54" s="76"/>
      <c r="P54" s="76"/>
      <c r="Q54" s="76"/>
      <c r="R54" s="76"/>
      <c r="S54" s="76"/>
      <c r="T54" s="77"/>
      <c r="U54" s="77"/>
      <c r="V54" s="77"/>
      <c r="W54" s="77"/>
      <c r="X54" s="77"/>
      <c r="Y54" s="190"/>
      <c r="Z54" s="190"/>
      <c r="AA54" s="190"/>
      <c r="AB54" s="190"/>
      <c r="AC54" s="190"/>
      <c r="AD54" s="140"/>
      <c r="AE54" s="69"/>
      <c r="AF54" s="190"/>
      <c r="AG54" s="190"/>
      <c r="AH54" s="76"/>
      <c r="AI54" s="76"/>
      <c r="AJ54" s="78"/>
      <c r="AK54" s="78"/>
      <c r="AL54" s="80"/>
      <c r="AM54" s="80"/>
      <c r="AN54" s="78"/>
      <c r="AO54" s="78"/>
      <c r="AP54" s="80"/>
      <c r="AQ54" s="80"/>
      <c r="AR54" s="78"/>
      <c r="AS54" s="78"/>
      <c r="AT54" s="80"/>
      <c r="AU54" s="80"/>
      <c r="AV54" s="78"/>
      <c r="AW54" s="78"/>
      <c r="AX54" s="80"/>
      <c r="AY54" s="80"/>
      <c r="AZ54" s="78"/>
      <c r="BA54" s="78"/>
      <c r="BB54" s="80"/>
      <c r="BC54" s="80"/>
      <c r="BD54" s="78"/>
      <c r="BE54" s="78"/>
      <c r="BF54" s="80"/>
      <c r="BG54" s="80"/>
      <c r="BH54" s="78"/>
      <c r="BI54" s="78"/>
      <c r="BJ54" s="80"/>
      <c r="BK54" s="80"/>
      <c r="BL54" s="78"/>
      <c r="BM54" s="78"/>
      <c r="BN54" s="80"/>
      <c r="BO54" s="80"/>
      <c r="BP54" s="78"/>
      <c r="BQ54" s="78"/>
      <c r="BR54" s="80"/>
      <c r="BS54" s="80"/>
      <c r="BT54" s="78"/>
      <c r="BU54" s="78"/>
      <c r="BV54" s="80"/>
      <c r="BW54" s="80"/>
      <c r="BX54" s="78"/>
      <c r="BY54" s="78"/>
      <c r="BZ54" s="80"/>
      <c r="CA54" s="80"/>
      <c r="CB54" s="78"/>
      <c r="CC54" s="78"/>
      <c r="CD54" s="80"/>
      <c r="CE54" s="80"/>
      <c r="CF54" s="78"/>
      <c r="CG54" s="78"/>
      <c r="CH54" s="80"/>
      <c r="CI54" s="80"/>
      <c r="CJ54" s="78"/>
      <c r="CK54" s="78"/>
      <c r="CL54" s="80"/>
      <c r="CM54" s="80"/>
      <c r="CN54" s="79"/>
      <c r="CO54" s="79"/>
      <c r="CP54" s="79"/>
      <c r="CQ54" s="79"/>
      <c r="CR54" s="79"/>
      <c r="CS54" s="79"/>
      <c r="CT54" s="68"/>
      <c r="CU54" s="75"/>
      <c r="CV54" s="75"/>
      <c r="CW54" s="68"/>
      <c r="CX54" s="68"/>
      <c r="CY54" s="75"/>
      <c r="CZ54" s="75"/>
      <c r="DA54" s="75"/>
      <c r="DB54" s="77"/>
      <c r="DC54" s="79"/>
      <c r="DD54" s="212"/>
    </row>
    <row r="55" spans="2:1477" s="6" customFormat="1" ht="24" customHeight="1" thickTop="1" thickBot="1">
      <c r="B55" s="246" t="s">
        <v>693</v>
      </c>
      <c r="C55" s="247"/>
      <c r="D55" s="248"/>
      <c r="E55" s="7"/>
      <c r="F55" s="8"/>
      <c r="G55" s="141">
        <f>IF(B41="","",ROWS(B41:B54)-1)</f>
        <v>13</v>
      </c>
      <c r="H55" s="9">
        <f>SUM(H41:H54)</f>
        <v>16</v>
      </c>
      <c r="I55" s="9">
        <f>SUM(I41:I54)</f>
        <v>22</v>
      </c>
      <c r="J55" s="9">
        <f>SUM(J41:J54)</f>
        <v>3307</v>
      </c>
      <c r="K55" s="9">
        <f>SUM(K41:K54)</f>
        <v>4599</v>
      </c>
      <c r="L55" s="9">
        <f>SUM(L41:L54)</f>
        <v>4098</v>
      </c>
      <c r="M55" s="142">
        <f>IF(G55="",0,N55/G55)</f>
        <v>0.76923076923076927</v>
      </c>
      <c r="N55" s="9">
        <f t="shared" ref="N55:AC55" si="25">SUM(N41:N54)</f>
        <v>10</v>
      </c>
      <c r="O55" s="9">
        <f t="shared" si="25"/>
        <v>501</v>
      </c>
      <c r="P55" s="10">
        <f t="shared" si="25"/>
        <v>0</v>
      </c>
      <c r="Q55" s="10">
        <f t="shared" si="25"/>
        <v>0</v>
      </c>
      <c r="R55" s="9">
        <f t="shared" si="25"/>
        <v>1012</v>
      </c>
      <c r="S55" s="9">
        <f t="shared" si="25"/>
        <v>280</v>
      </c>
      <c r="T55" s="11">
        <f t="shared" si="25"/>
        <v>34228831</v>
      </c>
      <c r="U55" s="11">
        <f t="shared" si="25"/>
        <v>667459</v>
      </c>
      <c r="V55" s="11">
        <f t="shared" si="25"/>
        <v>33561373</v>
      </c>
      <c r="W55" s="11">
        <f t="shared" si="25"/>
        <v>36906018</v>
      </c>
      <c r="X55" s="11">
        <f t="shared" si="25"/>
        <v>36870297</v>
      </c>
      <c r="Y55" s="11">
        <f t="shared" si="25"/>
        <v>0</v>
      </c>
      <c r="Z55" s="11">
        <f t="shared" si="25"/>
        <v>1350000</v>
      </c>
      <c r="AA55" s="11">
        <f t="shared" si="25"/>
        <v>1350000</v>
      </c>
      <c r="AB55" s="11">
        <f t="shared" si="25"/>
        <v>38220297</v>
      </c>
      <c r="AC55" s="11">
        <f t="shared" si="25"/>
        <v>36860044</v>
      </c>
      <c r="AD55" s="142">
        <f>IF(G55="",0,AE55/G55)</f>
        <v>0.76923076923076927</v>
      </c>
      <c r="AE55" s="145">
        <f t="shared" ref="AE55:CM55" si="26">SUM(AE41:AE54)</f>
        <v>10</v>
      </c>
      <c r="AF55" s="11">
        <f t="shared" si="26"/>
        <v>-1355888</v>
      </c>
      <c r="AG55" s="11">
        <f t="shared" si="26"/>
        <v>2677189</v>
      </c>
      <c r="AH55" s="12">
        <f t="shared" si="26"/>
        <v>454</v>
      </c>
      <c r="AI55" s="12">
        <f t="shared" si="26"/>
        <v>433</v>
      </c>
      <c r="AJ55" s="12">
        <f t="shared" si="26"/>
        <v>21</v>
      </c>
      <c r="AK55" s="12">
        <f t="shared" si="26"/>
        <v>118</v>
      </c>
      <c r="AL55" s="11">
        <f t="shared" si="26"/>
        <v>421648</v>
      </c>
      <c r="AM55" s="11">
        <f t="shared" si="26"/>
        <v>216458</v>
      </c>
      <c r="AN55" s="12">
        <f t="shared" si="26"/>
        <v>104</v>
      </c>
      <c r="AO55" s="12">
        <f t="shared" si="26"/>
        <v>64</v>
      </c>
      <c r="AP55" s="11">
        <f t="shared" si="26"/>
        <v>614751</v>
      </c>
      <c r="AQ55" s="11">
        <f t="shared" si="26"/>
        <v>0</v>
      </c>
      <c r="AR55" s="12">
        <f t="shared" si="26"/>
        <v>0</v>
      </c>
      <c r="AS55" s="12">
        <f t="shared" si="26"/>
        <v>0</v>
      </c>
      <c r="AT55" s="11">
        <f t="shared" si="26"/>
        <v>0</v>
      </c>
      <c r="AU55" s="11">
        <f t="shared" si="26"/>
        <v>0</v>
      </c>
      <c r="AV55" s="12">
        <f t="shared" si="26"/>
        <v>0</v>
      </c>
      <c r="AW55" s="12">
        <f t="shared" si="26"/>
        <v>0</v>
      </c>
      <c r="AX55" s="11">
        <f t="shared" si="26"/>
        <v>0</v>
      </c>
      <c r="AY55" s="11">
        <f t="shared" si="26"/>
        <v>0</v>
      </c>
      <c r="AZ55" s="12">
        <f t="shared" si="26"/>
        <v>0</v>
      </c>
      <c r="BA55" s="12">
        <f t="shared" si="26"/>
        <v>0</v>
      </c>
      <c r="BB55" s="11">
        <f t="shared" si="26"/>
        <v>0</v>
      </c>
      <c r="BC55" s="11">
        <f t="shared" si="26"/>
        <v>0</v>
      </c>
      <c r="BD55" s="12">
        <f t="shared" si="26"/>
        <v>0</v>
      </c>
      <c r="BE55" s="12">
        <f t="shared" si="26"/>
        <v>0</v>
      </c>
      <c r="BF55" s="11">
        <f t="shared" si="26"/>
        <v>492143</v>
      </c>
      <c r="BG55" s="11">
        <f t="shared" si="26"/>
        <v>0</v>
      </c>
      <c r="BH55" s="12">
        <f t="shared" si="26"/>
        <v>0</v>
      </c>
      <c r="BI55" s="12">
        <f t="shared" si="26"/>
        <v>0</v>
      </c>
      <c r="BJ55" s="11">
        <f t="shared" si="26"/>
        <v>16912</v>
      </c>
      <c r="BK55" s="11">
        <f t="shared" si="26"/>
        <v>0</v>
      </c>
      <c r="BL55" s="12">
        <f t="shared" si="26"/>
        <v>0</v>
      </c>
      <c r="BM55" s="12">
        <f t="shared" si="26"/>
        <v>0</v>
      </c>
      <c r="BN55" s="11">
        <f t="shared" si="26"/>
        <v>0</v>
      </c>
      <c r="BO55" s="11">
        <f t="shared" si="26"/>
        <v>0</v>
      </c>
      <c r="BP55" s="12">
        <f t="shared" si="26"/>
        <v>0</v>
      </c>
      <c r="BQ55" s="12">
        <f t="shared" si="26"/>
        <v>0</v>
      </c>
      <c r="BR55" s="11">
        <f t="shared" si="26"/>
        <v>29056</v>
      </c>
      <c r="BS55" s="11">
        <f t="shared" si="26"/>
        <v>0</v>
      </c>
      <c r="BT55" s="12">
        <f t="shared" si="26"/>
        <v>0</v>
      </c>
      <c r="BU55" s="12">
        <f t="shared" si="26"/>
        <v>78</v>
      </c>
      <c r="BV55" s="11">
        <f t="shared" si="26"/>
        <v>1400122</v>
      </c>
      <c r="BW55" s="11">
        <f t="shared" si="26"/>
        <v>0</v>
      </c>
      <c r="BX55" s="12">
        <f t="shared" si="26"/>
        <v>0</v>
      </c>
      <c r="BY55" s="12">
        <f t="shared" si="26"/>
        <v>0</v>
      </c>
      <c r="BZ55" s="11">
        <f t="shared" si="26"/>
        <v>0</v>
      </c>
      <c r="CA55" s="11">
        <f t="shared" si="26"/>
        <v>0</v>
      </c>
      <c r="CB55" s="12">
        <f t="shared" si="26"/>
        <v>0</v>
      </c>
      <c r="CC55" s="12">
        <f t="shared" si="26"/>
        <v>21</v>
      </c>
      <c r="CD55" s="11">
        <f t="shared" si="26"/>
        <v>0</v>
      </c>
      <c r="CE55" s="11">
        <f t="shared" si="26"/>
        <v>0</v>
      </c>
      <c r="CF55" s="12">
        <f t="shared" si="26"/>
        <v>0</v>
      </c>
      <c r="CG55" s="12">
        <f t="shared" si="26"/>
        <v>0</v>
      </c>
      <c r="CH55" s="11">
        <f t="shared" si="26"/>
        <v>-75888</v>
      </c>
      <c r="CI55" s="11">
        <f t="shared" si="26"/>
        <v>0</v>
      </c>
      <c r="CJ55" s="12">
        <f t="shared" si="26"/>
        <v>125</v>
      </c>
      <c r="CK55" s="12">
        <f t="shared" si="26"/>
        <v>281</v>
      </c>
      <c r="CL55" s="11">
        <f t="shared" si="26"/>
        <v>2898745</v>
      </c>
      <c r="CM55" s="11">
        <f t="shared" si="26"/>
        <v>216458</v>
      </c>
      <c r="CN55" s="13"/>
      <c r="CO55" s="13"/>
      <c r="CP55" s="13"/>
      <c r="CQ55" s="13"/>
      <c r="CR55" s="13"/>
      <c r="CS55" s="13"/>
      <c r="CT55" s="7"/>
      <c r="CU55" s="8"/>
      <c r="CV55" s="8"/>
      <c r="CW55" s="7"/>
      <c r="CX55" s="7"/>
      <c r="CY55" s="8"/>
      <c r="CZ55" s="8"/>
      <c r="DA55" s="8"/>
      <c r="DB55" s="11"/>
      <c r="DC55" s="13"/>
      <c r="DD55" s="15"/>
    </row>
    <row r="56" spans="2:1477" s="6" customFormat="1" ht="24" customHeight="1" thickTop="1">
      <c r="B56" s="261" t="s">
        <v>33</v>
      </c>
      <c r="C56" s="262"/>
      <c r="D56" s="263"/>
      <c r="E56" s="110"/>
      <c r="F56" s="111"/>
      <c r="G56" s="112">
        <f t="shared" ref="G56:L56" si="27">SUM(G55,G40)</f>
        <v>29</v>
      </c>
      <c r="H56" s="112">
        <f t="shared" si="27"/>
        <v>40</v>
      </c>
      <c r="I56" s="112">
        <f t="shared" si="27"/>
        <v>85</v>
      </c>
      <c r="J56" s="112">
        <f t="shared" si="27"/>
        <v>9381</v>
      </c>
      <c r="K56" s="112">
        <f t="shared" si="27"/>
        <v>13596</v>
      </c>
      <c r="L56" s="112">
        <f t="shared" si="27"/>
        <v>12788</v>
      </c>
      <c r="M56" s="142">
        <f>IF(G56=0,0,N56/G56)</f>
        <v>0.75862068965517238</v>
      </c>
      <c r="N56" s="112">
        <f t="shared" ref="N56:AC56" si="28">SUM(N55,N40)</f>
        <v>22</v>
      </c>
      <c r="O56" s="112">
        <f t="shared" si="28"/>
        <v>808</v>
      </c>
      <c r="P56" s="113">
        <f t="shared" si="28"/>
        <v>50</v>
      </c>
      <c r="Q56" s="113">
        <f t="shared" si="28"/>
        <v>0</v>
      </c>
      <c r="R56" s="112">
        <f t="shared" si="28"/>
        <v>3000</v>
      </c>
      <c r="S56" s="112">
        <f t="shared" si="28"/>
        <v>1215</v>
      </c>
      <c r="T56" s="114">
        <f t="shared" si="28"/>
        <v>237710793</v>
      </c>
      <c r="U56" s="114">
        <f t="shared" si="28"/>
        <v>1613969</v>
      </c>
      <c r="V56" s="114">
        <f t="shared" si="28"/>
        <v>236096825</v>
      </c>
      <c r="W56" s="114">
        <f t="shared" si="28"/>
        <v>248722851</v>
      </c>
      <c r="X56" s="114">
        <f t="shared" si="28"/>
        <v>251905826</v>
      </c>
      <c r="Y56" s="114">
        <f t="shared" si="28"/>
        <v>-175272</v>
      </c>
      <c r="Z56" s="114">
        <f t="shared" si="28"/>
        <v>1350000</v>
      </c>
      <c r="AA56" s="114">
        <f t="shared" si="28"/>
        <v>1174728</v>
      </c>
      <c r="AB56" s="114">
        <f t="shared" si="28"/>
        <v>253080554</v>
      </c>
      <c r="AC56" s="114">
        <f t="shared" si="28"/>
        <v>253480489</v>
      </c>
      <c r="AD56" s="142">
        <f>IF(G56=0,0,AE56/G56)</f>
        <v>0.86206896551724133</v>
      </c>
      <c r="AE56" s="144">
        <f t="shared" ref="AE56:CM56" si="29">SUM(AE55,AE40)</f>
        <v>25</v>
      </c>
      <c r="AF56" s="114">
        <f t="shared" si="29"/>
        <v>811601</v>
      </c>
      <c r="AG56" s="114">
        <f t="shared" si="29"/>
        <v>11012060</v>
      </c>
      <c r="AH56" s="115">
        <f t="shared" si="29"/>
        <v>1579</v>
      </c>
      <c r="AI56" s="115">
        <f t="shared" si="29"/>
        <v>1182</v>
      </c>
      <c r="AJ56" s="115">
        <f t="shared" si="29"/>
        <v>25</v>
      </c>
      <c r="AK56" s="115">
        <f t="shared" si="29"/>
        <v>661</v>
      </c>
      <c r="AL56" s="114">
        <f t="shared" si="29"/>
        <v>5558933</v>
      </c>
      <c r="AM56" s="114">
        <f t="shared" si="29"/>
        <v>325621</v>
      </c>
      <c r="AN56" s="115">
        <f t="shared" si="29"/>
        <v>104</v>
      </c>
      <c r="AO56" s="115">
        <f t="shared" si="29"/>
        <v>134</v>
      </c>
      <c r="AP56" s="114">
        <f t="shared" si="29"/>
        <v>2567561</v>
      </c>
      <c r="AQ56" s="114">
        <f t="shared" si="29"/>
        <v>155965</v>
      </c>
      <c r="AR56" s="115">
        <f t="shared" si="29"/>
        <v>0</v>
      </c>
      <c r="AS56" s="115">
        <f t="shared" si="29"/>
        <v>0</v>
      </c>
      <c r="AT56" s="114">
        <f t="shared" si="29"/>
        <v>0</v>
      </c>
      <c r="AU56" s="114">
        <f t="shared" si="29"/>
        <v>0</v>
      </c>
      <c r="AV56" s="115">
        <f t="shared" si="29"/>
        <v>0</v>
      </c>
      <c r="AW56" s="115">
        <f t="shared" si="29"/>
        <v>0</v>
      </c>
      <c r="AX56" s="114">
        <f t="shared" si="29"/>
        <v>0</v>
      </c>
      <c r="AY56" s="114">
        <f t="shared" si="29"/>
        <v>0</v>
      </c>
      <c r="AZ56" s="115">
        <f t="shared" si="29"/>
        <v>0</v>
      </c>
      <c r="BA56" s="115">
        <f t="shared" si="29"/>
        <v>0</v>
      </c>
      <c r="BB56" s="114">
        <f t="shared" si="29"/>
        <v>0</v>
      </c>
      <c r="BC56" s="114">
        <f t="shared" si="29"/>
        <v>0</v>
      </c>
      <c r="BD56" s="115">
        <f t="shared" si="29"/>
        <v>0</v>
      </c>
      <c r="BE56" s="115">
        <f t="shared" si="29"/>
        <v>131</v>
      </c>
      <c r="BF56" s="114">
        <f t="shared" si="29"/>
        <v>571024</v>
      </c>
      <c r="BG56" s="114">
        <f t="shared" si="29"/>
        <v>40265</v>
      </c>
      <c r="BH56" s="115">
        <f t="shared" si="29"/>
        <v>0</v>
      </c>
      <c r="BI56" s="115">
        <f t="shared" si="29"/>
        <v>0</v>
      </c>
      <c r="BJ56" s="114">
        <f t="shared" si="29"/>
        <v>64198</v>
      </c>
      <c r="BK56" s="114">
        <f t="shared" si="29"/>
        <v>27317</v>
      </c>
      <c r="BL56" s="115">
        <f t="shared" si="29"/>
        <v>0</v>
      </c>
      <c r="BM56" s="115">
        <f t="shared" si="29"/>
        <v>0</v>
      </c>
      <c r="BN56" s="114">
        <f t="shared" si="29"/>
        <v>0</v>
      </c>
      <c r="BO56" s="114">
        <f t="shared" si="29"/>
        <v>0</v>
      </c>
      <c r="BP56" s="115">
        <f t="shared" si="29"/>
        <v>0</v>
      </c>
      <c r="BQ56" s="115">
        <f t="shared" si="29"/>
        <v>29</v>
      </c>
      <c r="BR56" s="114">
        <f t="shared" si="29"/>
        <v>437165</v>
      </c>
      <c r="BS56" s="114">
        <f t="shared" si="29"/>
        <v>0</v>
      </c>
      <c r="BT56" s="115">
        <f t="shared" si="29"/>
        <v>0</v>
      </c>
      <c r="BU56" s="115">
        <f t="shared" si="29"/>
        <v>137</v>
      </c>
      <c r="BV56" s="114">
        <f t="shared" si="29"/>
        <v>1400122</v>
      </c>
      <c r="BW56" s="114">
        <f t="shared" si="29"/>
        <v>0</v>
      </c>
      <c r="BX56" s="115">
        <f t="shared" si="29"/>
        <v>0</v>
      </c>
      <c r="BY56" s="115">
        <f t="shared" si="29"/>
        <v>90</v>
      </c>
      <c r="BZ56" s="114">
        <f t="shared" si="29"/>
        <v>526026</v>
      </c>
      <c r="CA56" s="114">
        <f t="shared" si="29"/>
        <v>526026</v>
      </c>
      <c r="CB56" s="115">
        <f t="shared" si="29"/>
        <v>0</v>
      </c>
      <c r="CC56" s="115">
        <f t="shared" si="29"/>
        <v>21</v>
      </c>
      <c r="CD56" s="114">
        <f t="shared" si="29"/>
        <v>0</v>
      </c>
      <c r="CE56" s="114">
        <f t="shared" si="29"/>
        <v>0</v>
      </c>
      <c r="CF56" s="115">
        <f t="shared" si="29"/>
        <v>0</v>
      </c>
      <c r="CG56" s="115">
        <f t="shared" si="29"/>
        <v>0</v>
      </c>
      <c r="CH56" s="114">
        <f t="shared" si="29"/>
        <v>-149132</v>
      </c>
      <c r="CI56" s="114">
        <f t="shared" si="29"/>
        <v>0</v>
      </c>
      <c r="CJ56" s="115">
        <f t="shared" si="29"/>
        <v>129</v>
      </c>
      <c r="CK56" s="115">
        <f t="shared" si="29"/>
        <v>1203</v>
      </c>
      <c r="CL56" s="114">
        <f t="shared" si="29"/>
        <v>10975900</v>
      </c>
      <c r="CM56" s="114">
        <f t="shared" si="29"/>
        <v>1075195</v>
      </c>
      <c r="CN56" s="116"/>
      <c r="CO56" s="116"/>
      <c r="CP56" s="116"/>
      <c r="CQ56" s="116"/>
      <c r="CR56" s="116"/>
      <c r="CS56" s="116"/>
      <c r="CT56" s="110"/>
      <c r="CU56" s="111"/>
      <c r="CV56" s="111"/>
      <c r="CW56" s="110"/>
      <c r="CX56" s="110"/>
      <c r="CY56" s="111"/>
      <c r="CZ56" s="111"/>
      <c r="DA56" s="111"/>
      <c r="DB56" s="114"/>
      <c r="DC56" s="116"/>
      <c r="DD56" s="116"/>
    </row>
    <row r="57" spans="2:1477" s="69" customFormat="1">
      <c r="B57" s="67" t="s">
        <v>2</v>
      </c>
      <c r="C57" s="67" t="s">
        <v>511</v>
      </c>
      <c r="D57" s="67" t="s">
        <v>657</v>
      </c>
      <c r="E57" s="68">
        <v>43859</v>
      </c>
      <c r="F57" s="67" t="s">
        <v>632</v>
      </c>
      <c r="G57" s="67" t="s">
        <v>639</v>
      </c>
      <c r="H57" s="187">
        <v>1</v>
      </c>
      <c r="I57" s="69">
        <v>0</v>
      </c>
      <c r="J57" s="69">
        <v>60</v>
      </c>
      <c r="K57" s="69">
        <v>75</v>
      </c>
      <c r="L57" s="69">
        <v>75</v>
      </c>
      <c r="M57" s="186">
        <f>IF(J57 = 0,0,(L57-AH57-AI57)/J57)</f>
        <v>1</v>
      </c>
      <c r="N57" s="69">
        <f>IF(G57&lt;&gt;"",IF(M57&lt;=1.2,1,0),0)</f>
        <v>1</v>
      </c>
      <c r="O57" s="69">
        <v>0</v>
      </c>
      <c r="P57" s="69">
        <v>0</v>
      </c>
      <c r="Q57" s="69">
        <v>0</v>
      </c>
      <c r="R57" s="69">
        <v>15</v>
      </c>
      <c r="S57" s="69">
        <v>0</v>
      </c>
      <c r="T57" s="190">
        <v>720412</v>
      </c>
      <c r="U57" s="190">
        <v>24077</v>
      </c>
      <c r="V57" s="190">
        <v>696335</v>
      </c>
      <c r="W57" s="190">
        <v>720412</v>
      </c>
      <c r="X57" s="190">
        <v>691249</v>
      </c>
      <c r="Y57" s="190">
        <v>0</v>
      </c>
      <c r="Z57" s="190">
        <v>0</v>
      </c>
      <c r="AA57" s="190">
        <v>0</v>
      </c>
      <c r="AB57" s="190">
        <v>691249</v>
      </c>
      <c r="AC57" s="190">
        <v>691249</v>
      </c>
      <c r="AD57" s="186">
        <f>IF(V57=0,0,AC57/V57)</f>
        <v>0.99269604428902758</v>
      </c>
      <c r="AE57" s="69">
        <f>IF(AD57 &lt;=1.1,1,0)</f>
        <v>1</v>
      </c>
      <c r="AF57" s="190">
        <v>0</v>
      </c>
      <c r="AG57" s="190">
        <v>0</v>
      </c>
      <c r="AH57" s="69">
        <v>11</v>
      </c>
      <c r="AI57" s="69">
        <v>4</v>
      </c>
      <c r="AJ57" s="69">
        <v>0</v>
      </c>
      <c r="AK57" s="69">
        <v>0</v>
      </c>
      <c r="AL57" s="80">
        <v>0</v>
      </c>
      <c r="AM57" s="80">
        <v>0</v>
      </c>
      <c r="AN57" s="69">
        <v>0</v>
      </c>
      <c r="AO57" s="69">
        <v>0</v>
      </c>
      <c r="AP57" s="80">
        <v>0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0</v>
      </c>
      <c r="CL57" s="80">
        <v>0</v>
      </c>
      <c r="CM57" s="80">
        <v>0</v>
      </c>
      <c r="CN57" s="67" t="s">
        <v>419</v>
      </c>
      <c r="CO57" s="67" t="s">
        <v>420</v>
      </c>
      <c r="CP57" s="67" t="s">
        <v>410</v>
      </c>
      <c r="CQ57" s="67" t="s">
        <v>410</v>
      </c>
      <c r="CR57" s="67" t="s">
        <v>410</v>
      </c>
      <c r="CS57" s="67" t="s">
        <v>410</v>
      </c>
      <c r="CT57" s="68">
        <v>44459</v>
      </c>
      <c r="CU57" s="67" t="s">
        <v>638</v>
      </c>
      <c r="CV57" s="67" t="s">
        <v>635</v>
      </c>
      <c r="CW57" s="68" t="s">
        <v>168</v>
      </c>
      <c r="CX57" s="68">
        <v>44011</v>
      </c>
      <c r="CY57" s="67" t="s">
        <v>636</v>
      </c>
      <c r="CZ57" s="67" t="s">
        <v>639</v>
      </c>
      <c r="DA57" s="67" t="s">
        <v>658</v>
      </c>
      <c r="DB57" s="81">
        <v>499996.54</v>
      </c>
      <c r="DC57" s="69" t="s">
        <v>432</v>
      </c>
      <c r="DD57" s="69" t="s">
        <v>433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2</v>
      </c>
      <c r="C58" s="67" t="s">
        <v>234</v>
      </c>
      <c r="D58" s="67" t="s">
        <v>235</v>
      </c>
      <c r="E58" s="68">
        <v>43187</v>
      </c>
      <c r="F58" s="67" t="s">
        <v>632</v>
      </c>
      <c r="G58" s="67" t="s">
        <v>633</v>
      </c>
      <c r="H58" s="187">
        <v>2</v>
      </c>
      <c r="I58" s="69">
        <v>5</v>
      </c>
      <c r="J58" s="69">
        <v>850</v>
      </c>
      <c r="K58" s="69">
        <v>1118</v>
      </c>
      <c r="L58" s="69">
        <v>1089</v>
      </c>
      <c r="M58" s="186">
        <f t="shared" ref="M58:M70" si="30">IF(J58 = 0,0,(L58-AH58-AI58)/J58)</f>
        <v>0.99529411764705877</v>
      </c>
      <c r="N58" s="69">
        <f t="shared" ref="N58:N70" si="31">IF(G58&lt;&gt;"",IF(M58&lt;=1.2,1,0),0)</f>
        <v>1</v>
      </c>
      <c r="O58" s="69">
        <v>29</v>
      </c>
      <c r="P58" s="69">
        <v>0</v>
      </c>
      <c r="Q58" s="69">
        <v>0</v>
      </c>
      <c r="R58" s="69">
        <v>243</v>
      </c>
      <c r="S58" s="69">
        <v>25</v>
      </c>
      <c r="T58" s="190">
        <v>15646589</v>
      </c>
      <c r="U58" s="190">
        <v>150000</v>
      </c>
      <c r="V58" s="190">
        <v>15496589</v>
      </c>
      <c r="W58" s="190">
        <v>15902989</v>
      </c>
      <c r="X58" s="190">
        <v>15169686</v>
      </c>
      <c r="Y58" s="190">
        <v>0</v>
      </c>
      <c r="Z58" s="190">
        <v>0</v>
      </c>
      <c r="AA58" s="190">
        <v>0</v>
      </c>
      <c r="AB58" s="190">
        <v>15169686</v>
      </c>
      <c r="AC58" s="190">
        <v>15142928</v>
      </c>
      <c r="AD58" s="186">
        <f t="shared" ref="AD58:AD70" si="32">IF(V58=0,0,AC58/V58)</f>
        <v>0.97717813900852635</v>
      </c>
      <c r="AE58" s="69">
        <f t="shared" ref="AE58:AE70" si="33">IF(AD58 &lt;=1.1,1,0)</f>
        <v>1</v>
      </c>
      <c r="AF58" s="190">
        <v>28314</v>
      </c>
      <c r="AG58" s="190">
        <v>256400</v>
      </c>
      <c r="AH58" s="69">
        <v>170</v>
      </c>
      <c r="AI58" s="69">
        <v>73</v>
      </c>
      <c r="AJ58" s="69">
        <v>0</v>
      </c>
      <c r="AK58" s="69">
        <v>0</v>
      </c>
      <c r="AL58" s="80">
        <v>28644</v>
      </c>
      <c r="AM58" s="80">
        <v>0</v>
      </c>
      <c r="AN58" s="69">
        <v>0</v>
      </c>
      <c r="AO58" s="69">
        <v>25</v>
      </c>
      <c r="AP58" s="80">
        <v>172683</v>
      </c>
      <c r="AQ58" s="80">
        <v>73650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0</v>
      </c>
      <c r="CK58" s="69">
        <v>25</v>
      </c>
      <c r="CL58" s="80">
        <v>201327</v>
      </c>
      <c r="CM58" s="80">
        <v>73650</v>
      </c>
      <c r="CN58" s="67" t="s">
        <v>457</v>
      </c>
      <c r="CO58" s="67" t="s">
        <v>458</v>
      </c>
      <c r="CP58" s="67" t="s">
        <v>410</v>
      </c>
      <c r="CQ58" s="67" t="s">
        <v>410</v>
      </c>
      <c r="CR58" s="67" t="s">
        <v>410</v>
      </c>
      <c r="CS58" s="67" t="s">
        <v>410</v>
      </c>
      <c r="CT58" s="68">
        <v>44522</v>
      </c>
      <c r="CU58" s="67" t="s">
        <v>634</v>
      </c>
      <c r="CV58" s="67" t="s">
        <v>635</v>
      </c>
      <c r="CW58" s="68" t="s">
        <v>168</v>
      </c>
      <c r="CX58" s="68">
        <v>44393</v>
      </c>
      <c r="CY58" s="67" t="s">
        <v>638</v>
      </c>
      <c r="CZ58" s="67" t="s">
        <v>635</v>
      </c>
      <c r="DA58" s="67" t="s">
        <v>659</v>
      </c>
      <c r="DB58" s="81">
        <v>21200000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2</v>
      </c>
      <c r="C59" s="67" t="s">
        <v>512</v>
      </c>
      <c r="D59" s="67" t="s">
        <v>660</v>
      </c>
      <c r="E59" s="68">
        <v>44286</v>
      </c>
      <c r="F59" s="67" t="s">
        <v>632</v>
      </c>
      <c r="G59" s="67" t="s">
        <v>640</v>
      </c>
      <c r="H59" s="187">
        <v>1</v>
      </c>
      <c r="I59" s="69">
        <v>0</v>
      </c>
      <c r="J59" s="69">
        <v>75</v>
      </c>
      <c r="K59" s="69">
        <v>81</v>
      </c>
      <c r="L59" s="69">
        <v>56</v>
      </c>
      <c r="M59" s="186">
        <f t="shared" si="30"/>
        <v>0.66666666666666663</v>
      </c>
      <c r="N59" s="69">
        <f t="shared" si="31"/>
        <v>1</v>
      </c>
      <c r="O59" s="69">
        <v>25</v>
      </c>
      <c r="P59" s="69">
        <v>0</v>
      </c>
      <c r="Q59" s="69">
        <v>0</v>
      </c>
      <c r="R59" s="69">
        <v>6</v>
      </c>
      <c r="S59" s="69">
        <v>0</v>
      </c>
      <c r="T59" s="190">
        <v>346966</v>
      </c>
      <c r="U59" s="190">
        <v>15090</v>
      </c>
      <c r="V59" s="190">
        <v>331877</v>
      </c>
      <c r="W59" s="190">
        <v>346966</v>
      </c>
      <c r="X59" s="190">
        <v>335754</v>
      </c>
      <c r="Y59" s="190">
        <v>0</v>
      </c>
      <c r="Z59" s="190">
        <v>0</v>
      </c>
      <c r="AA59" s="190">
        <v>0</v>
      </c>
      <c r="AB59" s="190">
        <v>335754</v>
      </c>
      <c r="AC59" s="190">
        <v>335754</v>
      </c>
      <c r="AD59" s="186">
        <f t="shared" si="32"/>
        <v>1.011682038827638</v>
      </c>
      <c r="AE59" s="69">
        <f t="shared" si="33"/>
        <v>1</v>
      </c>
      <c r="AF59" s="190">
        <v>0</v>
      </c>
      <c r="AG59" s="190">
        <v>0</v>
      </c>
      <c r="AH59" s="69">
        <v>2</v>
      </c>
      <c r="AI59" s="69">
        <v>4</v>
      </c>
      <c r="AJ59" s="69">
        <v>0</v>
      </c>
      <c r="AK59" s="69">
        <v>0</v>
      </c>
      <c r="AL59" s="80">
        <v>0</v>
      </c>
      <c r="AM59" s="80">
        <v>0</v>
      </c>
      <c r="AN59" s="69">
        <v>0</v>
      </c>
      <c r="AO59" s="69">
        <v>0</v>
      </c>
      <c r="AP59" s="80">
        <v>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0</v>
      </c>
      <c r="CL59" s="80">
        <v>0</v>
      </c>
      <c r="CM59" s="80">
        <v>0</v>
      </c>
      <c r="CN59" s="67" t="s">
        <v>488</v>
      </c>
      <c r="CO59" s="67" t="s">
        <v>489</v>
      </c>
      <c r="CP59" s="67" t="s">
        <v>410</v>
      </c>
      <c r="CQ59" s="67" t="s">
        <v>410</v>
      </c>
      <c r="CR59" s="67" t="s">
        <v>410</v>
      </c>
      <c r="CS59" s="67" t="s">
        <v>410</v>
      </c>
      <c r="CT59" s="68">
        <v>44482</v>
      </c>
      <c r="CU59" s="67" t="s">
        <v>634</v>
      </c>
      <c r="CV59" s="67" t="s">
        <v>635</v>
      </c>
      <c r="CW59" s="68" t="s">
        <v>168</v>
      </c>
      <c r="CX59" s="68">
        <v>44426</v>
      </c>
      <c r="CY59" s="67" t="s">
        <v>638</v>
      </c>
      <c r="CZ59" s="67" t="s">
        <v>635</v>
      </c>
      <c r="DA59" s="67" t="s">
        <v>661</v>
      </c>
      <c r="DB59" s="81">
        <v>319059.90999999997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2</v>
      </c>
      <c r="C60" s="67" t="s">
        <v>236</v>
      </c>
      <c r="D60" s="67" t="s">
        <v>237</v>
      </c>
      <c r="E60" s="68">
        <v>43551</v>
      </c>
      <c r="F60" s="67" t="s">
        <v>632</v>
      </c>
      <c r="G60" s="67" t="s">
        <v>637</v>
      </c>
      <c r="H60" s="187">
        <v>3</v>
      </c>
      <c r="I60" s="69">
        <v>17</v>
      </c>
      <c r="J60" s="69">
        <v>420</v>
      </c>
      <c r="K60" s="69">
        <v>847</v>
      </c>
      <c r="L60" s="69">
        <v>843</v>
      </c>
      <c r="M60" s="186">
        <f t="shared" si="30"/>
        <v>1.0071428571428571</v>
      </c>
      <c r="N60" s="69">
        <f t="shared" si="31"/>
        <v>1</v>
      </c>
      <c r="O60" s="69">
        <v>4</v>
      </c>
      <c r="P60" s="69">
        <v>0</v>
      </c>
      <c r="Q60" s="69">
        <v>0</v>
      </c>
      <c r="R60" s="69">
        <v>420</v>
      </c>
      <c r="S60" s="69">
        <v>7</v>
      </c>
      <c r="T60" s="190">
        <v>8791950</v>
      </c>
      <c r="U60" s="190">
        <v>109575</v>
      </c>
      <c r="V60" s="190">
        <v>8682375</v>
      </c>
      <c r="W60" s="190">
        <v>9177543</v>
      </c>
      <c r="X60" s="190">
        <v>9191379</v>
      </c>
      <c r="Y60" s="190">
        <v>0</v>
      </c>
      <c r="Z60" s="190">
        <v>0</v>
      </c>
      <c r="AA60" s="190">
        <v>0</v>
      </c>
      <c r="AB60" s="190">
        <v>9191379</v>
      </c>
      <c r="AC60" s="190">
        <v>9092805</v>
      </c>
      <c r="AD60" s="186">
        <f t="shared" si="32"/>
        <v>1.0472716278667991</v>
      </c>
      <c r="AE60" s="69">
        <f t="shared" si="33"/>
        <v>1</v>
      </c>
      <c r="AF60" s="190">
        <v>-86540</v>
      </c>
      <c r="AG60" s="190">
        <v>385593</v>
      </c>
      <c r="AH60" s="69">
        <v>320</v>
      </c>
      <c r="AI60" s="69">
        <v>100</v>
      </c>
      <c r="AJ60" s="69">
        <v>0</v>
      </c>
      <c r="AK60" s="69">
        <v>3</v>
      </c>
      <c r="AL60" s="80">
        <v>71605</v>
      </c>
      <c r="AM60" s="80">
        <v>0</v>
      </c>
      <c r="AN60" s="69">
        <v>0</v>
      </c>
      <c r="AO60" s="69">
        <v>4</v>
      </c>
      <c r="AP60" s="80">
        <v>120094</v>
      </c>
      <c r="AQ60" s="80">
        <v>16635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211388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0</v>
      </c>
      <c r="BR60" s="80">
        <v>26151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0</v>
      </c>
      <c r="CK60" s="69">
        <v>7</v>
      </c>
      <c r="CL60" s="80">
        <v>429239</v>
      </c>
      <c r="CM60" s="80">
        <v>16635</v>
      </c>
      <c r="CN60" s="67" t="s">
        <v>513</v>
      </c>
      <c r="CO60" s="67" t="s">
        <v>514</v>
      </c>
      <c r="CP60" s="67" t="s">
        <v>410</v>
      </c>
      <c r="CQ60" s="67" t="s">
        <v>410</v>
      </c>
      <c r="CR60" s="67" t="s">
        <v>410</v>
      </c>
      <c r="CS60" s="67" t="s">
        <v>410</v>
      </c>
      <c r="CT60" s="68">
        <v>44516</v>
      </c>
      <c r="CU60" s="67" t="s">
        <v>634</v>
      </c>
      <c r="CV60" s="67" t="s">
        <v>635</v>
      </c>
      <c r="CW60" s="68" t="s">
        <v>168</v>
      </c>
      <c r="CX60" s="68">
        <v>44470</v>
      </c>
      <c r="CY60" s="67" t="s">
        <v>634</v>
      </c>
      <c r="CZ60" s="67" t="s">
        <v>635</v>
      </c>
      <c r="DA60" s="67" t="s">
        <v>662</v>
      </c>
      <c r="DB60" s="81">
        <v>10784326.93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2</v>
      </c>
      <c r="C61" s="67" t="s">
        <v>238</v>
      </c>
      <c r="D61" s="67" t="s">
        <v>239</v>
      </c>
      <c r="E61" s="68">
        <v>43803</v>
      </c>
      <c r="F61" s="67" t="s">
        <v>634</v>
      </c>
      <c r="G61" s="67" t="s">
        <v>639</v>
      </c>
      <c r="H61" s="187">
        <v>1</v>
      </c>
      <c r="I61" s="69">
        <v>2</v>
      </c>
      <c r="J61" s="69">
        <v>235</v>
      </c>
      <c r="K61" s="69">
        <v>441</v>
      </c>
      <c r="L61" s="69">
        <v>441</v>
      </c>
      <c r="M61" s="186">
        <f t="shared" si="30"/>
        <v>1.1531914893617021</v>
      </c>
      <c r="N61" s="69">
        <f t="shared" si="31"/>
        <v>1</v>
      </c>
      <c r="O61" s="69">
        <v>0</v>
      </c>
      <c r="P61" s="69">
        <v>0</v>
      </c>
      <c r="Q61" s="69">
        <v>0</v>
      </c>
      <c r="R61" s="69">
        <v>206</v>
      </c>
      <c r="S61" s="69">
        <v>0</v>
      </c>
      <c r="T61" s="190">
        <v>2694142</v>
      </c>
      <c r="U61" s="190">
        <v>0</v>
      </c>
      <c r="V61" s="190">
        <v>2694142</v>
      </c>
      <c r="W61" s="190">
        <v>2663955</v>
      </c>
      <c r="X61" s="190">
        <v>2668318</v>
      </c>
      <c r="Y61" s="190">
        <v>0</v>
      </c>
      <c r="Z61" s="190">
        <v>0</v>
      </c>
      <c r="AA61" s="190">
        <v>0</v>
      </c>
      <c r="AB61" s="190">
        <v>2668318</v>
      </c>
      <c r="AC61" s="190">
        <v>2665830</v>
      </c>
      <c r="AD61" s="186">
        <f t="shared" si="32"/>
        <v>0.98949127403084169</v>
      </c>
      <c r="AE61" s="69">
        <f t="shared" si="33"/>
        <v>1</v>
      </c>
      <c r="AF61" s="190">
        <v>-2489</v>
      </c>
      <c r="AG61" s="190">
        <v>-30187</v>
      </c>
      <c r="AH61" s="69">
        <v>126</v>
      </c>
      <c r="AI61" s="69">
        <v>44</v>
      </c>
      <c r="AJ61" s="69">
        <v>15</v>
      </c>
      <c r="AK61" s="69">
        <v>0</v>
      </c>
      <c r="AL61" s="80">
        <v>-30187</v>
      </c>
      <c r="AM61" s="80">
        <v>0</v>
      </c>
      <c r="AN61" s="69">
        <v>21</v>
      </c>
      <c r="AO61" s="69">
        <v>0</v>
      </c>
      <c r="AP61" s="80">
        <v>0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36</v>
      </c>
      <c r="CK61" s="69">
        <v>0</v>
      </c>
      <c r="CL61" s="80">
        <v>-30187</v>
      </c>
      <c r="CM61" s="80">
        <v>0</v>
      </c>
      <c r="CN61" s="67" t="s">
        <v>515</v>
      </c>
      <c r="CO61" s="67" t="s">
        <v>516</v>
      </c>
      <c r="CP61" s="67" t="s">
        <v>410</v>
      </c>
      <c r="CQ61" s="67" t="s">
        <v>410</v>
      </c>
      <c r="CR61" s="67" t="s">
        <v>410</v>
      </c>
      <c r="CS61" s="67" t="s">
        <v>410</v>
      </c>
      <c r="CT61" s="68">
        <v>44468</v>
      </c>
      <c r="CU61" s="67" t="s">
        <v>638</v>
      </c>
      <c r="CV61" s="67" t="s">
        <v>635</v>
      </c>
      <c r="CW61" s="68" t="s">
        <v>168</v>
      </c>
      <c r="CX61" s="68">
        <v>44327</v>
      </c>
      <c r="CY61" s="67" t="s">
        <v>636</v>
      </c>
      <c r="CZ61" s="67" t="s">
        <v>640</v>
      </c>
      <c r="DA61" s="67" t="s">
        <v>658</v>
      </c>
      <c r="DB61" s="81">
        <v>2634439.7999999998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2</v>
      </c>
      <c r="C62" s="67" t="s">
        <v>517</v>
      </c>
      <c r="D62" s="67" t="s">
        <v>663</v>
      </c>
      <c r="E62" s="68">
        <v>44069</v>
      </c>
      <c r="F62" s="67" t="s">
        <v>638</v>
      </c>
      <c r="G62" s="67" t="s">
        <v>640</v>
      </c>
      <c r="H62" s="187">
        <v>4</v>
      </c>
      <c r="I62" s="69">
        <v>0</v>
      </c>
      <c r="J62" s="69">
        <v>180</v>
      </c>
      <c r="K62" s="69">
        <v>236</v>
      </c>
      <c r="L62" s="69">
        <v>231</v>
      </c>
      <c r="M62" s="186">
        <f t="shared" si="30"/>
        <v>0.97222222222222221</v>
      </c>
      <c r="N62" s="69">
        <f t="shared" si="31"/>
        <v>1</v>
      </c>
      <c r="O62" s="69">
        <v>5</v>
      </c>
      <c r="P62" s="69">
        <v>0</v>
      </c>
      <c r="Q62" s="69">
        <v>0</v>
      </c>
      <c r="R62" s="69">
        <v>56</v>
      </c>
      <c r="S62" s="69">
        <v>0</v>
      </c>
      <c r="T62" s="190">
        <v>678788</v>
      </c>
      <c r="U62" s="190">
        <v>33282</v>
      </c>
      <c r="V62" s="190">
        <v>645507</v>
      </c>
      <c r="W62" s="190">
        <v>678788</v>
      </c>
      <c r="X62" s="190">
        <v>592391</v>
      </c>
      <c r="Y62" s="190">
        <v>0</v>
      </c>
      <c r="Z62" s="190">
        <v>0</v>
      </c>
      <c r="AA62" s="190">
        <v>0</v>
      </c>
      <c r="AB62" s="190">
        <v>592391</v>
      </c>
      <c r="AC62" s="190">
        <v>592857</v>
      </c>
      <c r="AD62" s="186">
        <f t="shared" si="32"/>
        <v>0.91843620595903686</v>
      </c>
      <c r="AE62" s="69">
        <f t="shared" si="33"/>
        <v>1</v>
      </c>
      <c r="AF62" s="190">
        <v>466</v>
      </c>
      <c r="AG62" s="190">
        <v>0</v>
      </c>
      <c r="AH62" s="69">
        <v>32</v>
      </c>
      <c r="AI62" s="69">
        <v>24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518</v>
      </c>
      <c r="CO62" s="67" t="s">
        <v>519</v>
      </c>
      <c r="CP62" s="67" t="s">
        <v>410</v>
      </c>
      <c r="CQ62" s="67" t="s">
        <v>410</v>
      </c>
      <c r="CR62" s="67" t="s">
        <v>410</v>
      </c>
      <c r="CS62" s="67" t="s">
        <v>410</v>
      </c>
      <c r="CT62" s="68">
        <v>44473</v>
      </c>
      <c r="CU62" s="67" t="s">
        <v>634</v>
      </c>
      <c r="CV62" s="67" t="s">
        <v>635</v>
      </c>
      <c r="CW62" s="68" t="s">
        <v>168</v>
      </c>
      <c r="CX62" s="68">
        <v>44375</v>
      </c>
      <c r="CY62" s="67" t="s">
        <v>636</v>
      </c>
      <c r="CZ62" s="67" t="s">
        <v>640</v>
      </c>
      <c r="DA62" s="67" t="s">
        <v>658</v>
      </c>
      <c r="DB62" s="81">
        <v>960134.24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2</v>
      </c>
      <c r="C63" s="67" t="s">
        <v>240</v>
      </c>
      <c r="D63" s="67" t="s">
        <v>241</v>
      </c>
      <c r="E63" s="68">
        <v>44041</v>
      </c>
      <c r="F63" s="67" t="s">
        <v>638</v>
      </c>
      <c r="G63" s="67" t="s">
        <v>640</v>
      </c>
      <c r="H63" s="187">
        <v>1</v>
      </c>
      <c r="I63" s="69">
        <v>1</v>
      </c>
      <c r="J63" s="69">
        <v>150</v>
      </c>
      <c r="K63" s="69">
        <v>203</v>
      </c>
      <c r="L63" s="69">
        <v>202</v>
      </c>
      <c r="M63" s="186">
        <f t="shared" si="30"/>
        <v>1.0133333333333334</v>
      </c>
      <c r="N63" s="69">
        <f t="shared" si="31"/>
        <v>1</v>
      </c>
      <c r="O63" s="69">
        <v>1</v>
      </c>
      <c r="P63" s="69">
        <v>0</v>
      </c>
      <c r="Q63" s="69">
        <v>0</v>
      </c>
      <c r="R63" s="69">
        <v>50</v>
      </c>
      <c r="S63" s="69">
        <v>3</v>
      </c>
      <c r="T63" s="190">
        <v>770613</v>
      </c>
      <c r="U63" s="190">
        <v>0</v>
      </c>
      <c r="V63" s="190">
        <v>770613</v>
      </c>
      <c r="W63" s="190">
        <v>797858</v>
      </c>
      <c r="X63" s="190">
        <v>802448</v>
      </c>
      <c r="Y63" s="190">
        <v>0</v>
      </c>
      <c r="Z63" s="190">
        <v>0</v>
      </c>
      <c r="AA63" s="190">
        <v>0</v>
      </c>
      <c r="AB63" s="190">
        <v>802448</v>
      </c>
      <c r="AC63" s="190">
        <v>802695</v>
      </c>
      <c r="AD63" s="186">
        <f t="shared" si="32"/>
        <v>1.0416317918332547</v>
      </c>
      <c r="AE63" s="69">
        <f t="shared" si="33"/>
        <v>1</v>
      </c>
      <c r="AF63" s="190">
        <v>247</v>
      </c>
      <c r="AG63" s="190">
        <v>27245</v>
      </c>
      <c r="AH63" s="69">
        <v>34</v>
      </c>
      <c r="AI63" s="69">
        <v>16</v>
      </c>
      <c r="AJ63" s="69">
        <v>0</v>
      </c>
      <c r="AK63" s="69">
        <v>3</v>
      </c>
      <c r="AL63" s="80">
        <v>27245</v>
      </c>
      <c r="AM63" s="80">
        <v>0</v>
      </c>
      <c r="AN63" s="69">
        <v>0</v>
      </c>
      <c r="AO63" s="69">
        <v>0</v>
      </c>
      <c r="AP63" s="80">
        <v>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0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0</v>
      </c>
      <c r="CK63" s="69">
        <v>3</v>
      </c>
      <c r="CL63" s="80">
        <v>27245</v>
      </c>
      <c r="CM63" s="80">
        <v>0</v>
      </c>
      <c r="CN63" s="67" t="s">
        <v>457</v>
      </c>
      <c r="CO63" s="67" t="s">
        <v>458</v>
      </c>
      <c r="CP63" s="67" t="s">
        <v>410</v>
      </c>
      <c r="CQ63" s="67" t="s">
        <v>410</v>
      </c>
      <c r="CR63" s="67" t="s">
        <v>410</v>
      </c>
      <c r="CS63" s="67" t="s">
        <v>410</v>
      </c>
      <c r="CT63" s="68">
        <v>44452</v>
      </c>
      <c r="CU63" s="67" t="s">
        <v>638</v>
      </c>
      <c r="CV63" s="67" t="s">
        <v>635</v>
      </c>
      <c r="CW63" s="68" t="s">
        <v>168</v>
      </c>
      <c r="CX63" s="68">
        <v>44320</v>
      </c>
      <c r="CY63" s="67" t="s">
        <v>636</v>
      </c>
      <c r="CZ63" s="67" t="s">
        <v>640</v>
      </c>
      <c r="DA63" s="67" t="s">
        <v>661</v>
      </c>
      <c r="DB63" s="81">
        <v>750108.46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2</v>
      </c>
      <c r="C64" s="67" t="s">
        <v>242</v>
      </c>
      <c r="D64" s="67" t="s">
        <v>243</v>
      </c>
      <c r="E64" s="68">
        <v>43859</v>
      </c>
      <c r="F64" s="67" t="s">
        <v>632</v>
      </c>
      <c r="G64" s="67" t="s">
        <v>639</v>
      </c>
      <c r="H64" s="187">
        <v>2</v>
      </c>
      <c r="I64" s="69">
        <v>1</v>
      </c>
      <c r="J64" s="69">
        <v>180</v>
      </c>
      <c r="K64" s="69">
        <v>323</v>
      </c>
      <c r="L64" s="69">
        <v>323</v>
      </c>
      <c r="M64" s="186">
        <f t="shared" si="30"/>
        <v>1.0444444444444445</v>
      </c>
      <c r="N64" s="69">
        <f t="shared" si="31"/>
        <v>1</v>
      </c>
      <c r="O64" s="69">
        <v>0</v>
      </c>
      <c r="P64" s="69">
        <v>0</v>
      </c>
      <c r="Q64" s="69">
        <v>0</v>
      </c>
      <c r="R64" s="69">
        <v>135</v>
      </c>
      <c r="S64" s="69">
        <v>8</v>
      </c>
      <c r="T64" s="190">
        <v>4514950</v>
      </c>
      <c r="U64" s="190">
        <v>52853</v>
      </c>
      <c r="V64" s="190">
        <v>4462097</v>
      </c>
      <c r="W64" s="190">
        <v>4573579</v>
      </c>
      <c r="X64" s="190">
        <v>4689305</v>
      </c>
      <c r="Y64" s="190">
        <v>-24500</v>
      </c>
      <c r="Z64" s="190">
        <v>0</v>
      </c>
      <c r="AA64" s="190">
        <v>-24500</v>
      </c>
      <c r="AB64" s="190">
        <v>4664805</v>
      </c>
      <c r="AC64" s="190">
        <v>4517927</v>
      </c>
      <c r="AD64" s="186">
        <f t="shared" si="32"/>
        <v>1.0125120543098907</v>
      </c>
      <c r="AE64" s="69">
        <f t="shared" si="33"/>
        <v>1</v>
      </c>
      <c r="AF64" s="190">
        <v>-146878</v>
      </c>
      <c r="AG64" s="190">
        <v>58629</v>
      </c>
      <c r="AH64" s="69">
        <v>112</v>
      </c>
      <c r="AI64" s="69">
        <v>23</v>
      </c>
      <c r="AJ64" s="69">
        <v>0</v>
      </c>
      <c r="AK64" s="69">
        <v>0</v>
      </c>
      <c r="AL64" s="80">
        <v>0</v>
      </c>
      <c r="AM64" s="80">
        <v>0</v>
      </c>
      <c r="AN64" s="69">
        <v>0</v>
      </c>
      <c r="AO64" s="69">
        <v>0</v>
      </c>
      <c r="AP64" s="80">
        <v>0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1</v>
      </c>
      <c r="BF64" s="80">
        <v>2567</v>
      </c>
      <c r="BG64" s="80">
        <v>0</v>
      </c>
      <c r="BH64" s="69">
        <v>0</v>
      </c>
      <c r="BI64" s="69">
        <v>1</v>
      </c>
      <c r="BJ64" s="80">
        <v>2099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0</v>
      </c>
      <c r="BQ64" s="69">
        <v>6</v>
      </c>
      <c r="BR64" s="80">
        <v>58629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0</v>
      </c>
      <c r="CK64" s="69">
        <v>8</v>
      </c>
      <c r="CL64" s="80">
        <v>63295</v>
      </c>
      <c r="CM64" s="80">
        <v>0</v>
      </c>
      <c r="CN64" s="67" t="s">
        <v>520</v>
      </c>
      <c r="CO64" s="67" t="s">
        <v>521</v>
      </c>
      <c r="CP64" s="67" t="s">
        <v>410</v>
      </c>
      <c r="CQ64" s="67" t="s">
        <v>410</v>
      </c>
      <c r="CR64" s="67" t="s">
        <v>410</v>
      </c>
      <c r="CS64" s="67" t="s">
        <v>410</v>
      </c>
      <c r="CT64" s="68">
        <v>44494</v>
      </c>
      <c r="CU64" s="67" t="s">
        <v>634</v>
      </c>
      <c r="CV64" s="67" t="s">
        <v>635</v>
      </c>
      <c r="CW64" s="68" t="s">
        <v>168</v>
      </c>
      <c r="CX64" s="68">
        <v>44259</v>
      </c>
      <c r="CY64" s="67" t="s">
        <v>632</v>
      </c>
      <c r="CZ64" s="67" t="s">
        <v>640</v>
      </c>
      <c r="DA64" s="67" t="s">
        <v>662</v>
      </c>
      <c r="DB64" s="81">
        <v>5332164.83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2</v>
      </c>
      <c r="C65" s="67" t="s">
        <v>244</v>
      </c>
      <c r="D65" s="67" t="s">
        <v>245</v>
      </c>
      <c r="E65" s="68">
        <v>43950</v>
      </c>
      <c r="F65" s="67" t="s">
        <v>636</v>
      </c>
      <c r="G65" s="67" t="s">
        <v>639</v>
      </c>
      <c r="H65" s="187">
        <v>2</v>
      </c>
      <c r="I65" s="69">
        <v>1</v>
      </c>
      <c r="J65" s="69">
        <v>220</v>
      </c>
      <c r="K65" s="69">
        <v>314</v>
      </c>
      <c r="L65" s="69">
        <v>314</v>
      </c>
      <c r="M65" s="186">
        <f t="shared" si="30"/>
        <v>1.0272727272727273</v>
      </c>
      <c r="N65" s="69">
        <f t="shared" si="31"/>
        <v>1</v>
      </c>
      <c r="O65" s="69">
        <v>0</v>
      </c>
      <c r="P65" s="69">
        <v>0</v>
      </c>
      <c r="Q65" s="69">
        <v>0</v>
      </c>
      <c r="R65" s="69">
        <v>92</v>
      </c>
      <c r="S65" s="69">
        <v>2</v>
      </c>
      <c r="T65" s="190">
        <v>7592042</v>
      </c>
      <c r="U65" s="190">
        <v>95077</v>
      </c>
      <c r="V65" s="190">
        <v>7496965</v>
      </c>
      <c r="W65" s="190">
        <v>7796389</v>
      </c>
      <c r="X65" s="190">
        <v>8177990</v>
      </c>
      <c r="Y65" s="190">
        <v>0</v>
      </c>
      <c r="Z65" s="190">
        <v>0</v>
      </c>
      <c r="AA65" s="190">
        <v>0</v>
      </c>
      <c r="AB65" s="190">
        <v>8177990</v>
      </c>
      <c r="AC65" s="190">
        <v>8127837</v>
      </c>
      <c r="AD65" s="186">
        <f t="shared" si="32"/>
        <v>1.0841503194959561</v>
      </c>
      <c r="AE65" s="69">
        <f t="shared" si="33"/>
        <v>1</v>
      </c>
      <c r="AF65" s="190">
        <v>-50153</v>
      </c>
      <c r="AG65" s="190">
        <v>204347</v>
      </c>
      <c r="AH65" s="69">
        <v>63</v>
      </c>
      <c r="AI65" s="69">
        <v>25</v>
      </c>
      <c r="AJ65" s="69">
        <v>2</v>
      </c>
      <c r="AK65" s="69">
        <v>2</v>
      </c>
      <c r="AL65" s="80">
        <v>8460</v>
      </c>
      <c r="AM65" s="80">
        <v>0</v>
      </c>
      <c r="AN65" s="69">
        <v>0</v>
      </c>
      <c r="AO65" s="69">
        <v>0</v>
      </c>
      <c r="AP65" s="80">
        <v>7132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2</v>
      </c>
      <c r="BI65" s="69">
        <v>0</v>
      </c>
      <c r="BJ65" s="80">
        <v>204347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0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4</v>
      </c>
      <c r="CK65" s="69">
        <v>2</v>
      </c>
      <c r="CL65" s="80">
        <v>219939</v>
      </c>
      <c r="CM65" s="80">
        <v>0</v>
      </c>
      <c r="CN65" s="67" t="s">
        <v>419</v>
      </c>
      <c r="CO65" s="67" t="s">
        <v>420</v>
      </c>
      <c r="CP65" s="67" t="s">
        <v>410</v>
      </c>
      <c r="CQ65" s="67" t="s">
        <v>410</v>
      </c>
      <c r="CR65" s="67" t="s">
        <v>410</v>
      </c>
      <c r="CS65" s="67" t="s">
        <v>410</v>
      </c>
      <c r="CT65" s="68">
        <v>44467</v>
      </c>
      <c r="CU65" s="67" t="s">
        <v>638</v>
      </c>
      <c r="CV65" s="67" t="s">
        <v>635</v>
      </c>
      <c r="CW65" s="68" t="s">
        <v>168</v>
      </c>
      <c r="CX65" s="68">
        <v>44338</v>
      </c>
      <c r="CY65" s="67" t="s">
        <v>636</v>
      </c>
      <c r="CZ65" s="67" t="s">
        <v>640</v>
      </c>
      <c r="DA65" s="67" t="s">
        <v>659</v>
      </c>
      <c r="DB65" s="81">
        <v>9289555.8499999996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69" customFormat="1">
      <c r="B66" s="67" t="s">
        <v>2</v>
      </c>
      <c r="C66" s="67" t="s">
        <v>246</v>
      </c>
      <c r="D66" s="67" t="s">
        <v>247</v>
      </c>
      <c r="E66" s="68">
        <v>43971</v>
      </c>
      <c r="F66" s="67" t="s">
        <v>636</v>
      </c>
      <c r="G66" s="67" t="s">
        <v>639</v>
      </c>
      <c r="H66" s="187">
        <v>2</v>
      </c>
      <c r="I66" s="69">
        <v>3</v>
      </c>
      <c r="J66" s="69">
        <v>180</v>
      </c>
      <c r="K66" s="69">
        <v>271</v>
      </c>
      <c r="L66" s="69">
        <v>271</v>
      </c>
      <c r="M66" s="186">
        <f t="shared" si="30"/>
        <v>1.0777777777777777</v>
      </c>
      <c r="N66" s="69">
        <f t="shared" si="31"/>
        <v>1</v>
      </c>
      <c r="O66" s="69">
        <v>0</v>
      </c>
      <c r="P66" s="69">
        <v>0</v>
      </c>
      <c r="Q66" s="69">
        <v>0</v>
      </c>
      <c r="R66" s="69">
        <v>91</v>
      </c>
      <c r="S66" s="69">
        <v>0</v>
      </c>
      <c r="T66" s="190">
        <v>1336283</v>
      </c>
      <c r="U66" s="190">
        <v>50150</v>
      </c>
      <c r="V66" s="190">
        <v>1286133</v>
      </c>
      <c r="W66" s="190">
        <v>1373486</v>
      </c>
      <c r="X66" s="190">
        <v>1300986</v>
      </c>
      <c r="Y66" s="190">
        <v>0</v>
      </c>
      <c r="Z66" s="190">
        <v>0</v>
      </c>
      <c r="AA66" s="190">
        <v>0</v>
      </c>
      <c r="AB66" s="190">
        <v>1300986</v>
      </c>
      <c r="AC66" s="190">
        <v>1302036</v>
      </c>
      <c r="AD66" s="186">
        <f t="shared" si="32"/>
        <v>1.0123649731404138</v>
      </c>
      <c r="AE66" s="69">
        <f t="shared" si="33"/>
        <v>1</v>
      </c>
      <c r="AF66" s="190">
        <v>1050</v>
      </c>
      <c r="AG66" s="190">
        <v>37203</v>
      </c>
      <c r="AH66" s="69">
        <v>43</v>
      </c>
      <c r="AI66" s="69">
        <v>34</v>
      </c>
      <c r="AJ66" s="69">
        <v>0</v>
      </c>
      <c r="AK66" s="69">
        <v>0</v>
      </c>
      <c r="AL66" s="80">
        <v>0</v>
      </c>
      <c r="AM66" s="80">
        <v>0</v>
      </c>
      <c r="AN66" s="69">
        <v>14</v>
      </c>
      <c r="AO66" s="69">
        <v>0</v>
      </c>
      <c r="AP66" s="80">
        <v>34377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0</v>
      </c>
      <c r="BF66" s="80">
        <v>5043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0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14</v>
      </c>
      <c r="CK66" s="69">
        <v>0</v>
      </c>
      <c r="CL66" s="80">
        <v>39420</v>
      </c>
      <c r="CM66" s="80">
        <v>0</v>
      </c>
      <c r="CN66" s="67" t="s">
        <v>513</v>
      </c>
      <c r="CO66" s="67" t="s">
        <v>514</v>
      </c>
      <c r="CP66" s="67" t="s">
        <v>410</v>
      </c>
      <c r="CQ66" s="67" t="s">
        <v>410</v>
      </c>
      <c r="CR66" s="67" t="s">
        <v>410</v>
      </c>
      <c r="CS66" s="67" t="s">
        <v>410</v>
      </c>
      <c r="CT66" s="68">
        <v>44508</v>
      </c>
      <c r="CU66" s="67" t="s">
        <v>634</v>
      </c>
      <c r="CV66" s="67" t="s">
        <v>635</v>
      </c>
      <c r="CW66" s="68" t="s">
        <v>168</v>
      </c>
      <c r="CX66" s="68">
        <v>44316</v>
      </c>
      <c r="CY66" s="67" t="s">
        <v>636</v>
      </c>
      <c r="CZ66" s="67" t="s">
        <v>640</v>
      </c>
      <c r="DA66" s="67" t="s">
        <v>662</v>
      </c>
      <c r="DB66" s="81">
        <v>1328096.8600000001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2:1477" s="69" customFormat="1">
      <c r="B67" s="67" t="s">
        <v>2</v>
      </c>
      <c r="C67" s="67" t="s">
        <v>406</v>
      </c>
      <c r="D67" s="67" t="s">
        <v>407</v>
      </c>
      <c r="E67" s="68">
        <v>43859</v>
      </c>
      <c r="F67" s="67" t="s">
        <v>632</v>
      </c>
      <c r="G67" s="67" t="s">
        <v>639</v>
      </c>
      <c r="H67" s="187">
        <v>1</v>
      </c>
      <c r="I67" s="69">
        <v>0</v>
      </c>
      <c r="J67" s="69">
        <v>180</v>
      </c>
      <c r="K67" s="69">
        <v>380</v>
      </c>
      <c r="L67" s="69">
        <v>380</v>
      </c>
      <c r="M67" s="186">
        <f t="shared" si="30"/>
        <v>1</v>
      </c>
      <c r="N67" s="69">
        <f t="shared" si="31"/>
        <v>1</v>
      </c>
      <c r="O67" s="69">
        <v>0</v>
      </c>
      <c r="P67" s="69">
        <v>0</v>
      </c>
      <c r="Q67" s="69">
        <v>0</v>
      </c>
      <c r="R67" s="69">
        <v>200</v>
      </c>
      <c r="S67" s="69">
        <v>0</v>
      </c>
      <c r="T67" s="190">
        <v>5906321</v>
      </c>
      <c r="U67" s="190">
        <v>55841</v>
      </c>
      <c r="V67" s="190">
        <v>5850481</v>
      </c>
      <c r="W67" s="190">
        <v>5906321</v>
      </c>
      <c r="X67" s="190">
        <v>6014134</v>
      </c>
      <c r="Y67" s="190">
        <v>0</v>
      </c>
      <c r="Z67" s="190">
        <v>0</v>
      </c>
      <c r="AA67" s="190">
        <v>0</v>
      </c>
      <c r="AB67" s="190">
        <v>6014134</v>
      </c>
      <c r="AC67" s="190">
        <v>5961005</v>
      </c>
      <c r="AD67" s="186">
        <f t="shared" si="32"/>
        <v>1.0188914381569651</v>
      </c>
      <c r="AE67" s="69">
        <f t="shared" si="33"/>
        <v>1</v>
      </c>
      <c r="AF67" s="190">
        <v>-53128</v>
      </c>
      <c r="AG67" s="190">
        <v>0</v>
      </c>
      <c r="AH67" s="69">
        <v>168</v>
      </c>
      <c r="AI67" s="69">
        <v>32</v>
      </c>
      <c r="AJ67" s="69">
        <v>0</v>
      </c>
      <c r="AK67" s="69">
        <v>0</v>
      </c>
      <c r="AL67" s="80">
        <v>0</v>
      </c>
      <c r="AM67" s="80">
        <v>0</v>
      </c>
      <c r="AN67" s="69">
        <v>0</v>
      </c>
      <c r="AO67" s="69">
        <v>0</v>
      </c>
      <c r="AP67" s="80">
        <v>0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0</v>
      </c>
      <c r="CK67" s="69">
        <v>0</v>
      </c>
      <c r="CL67" s="80">
        <v>0</v>
      </c>
      <c r="CM67" s="80">
        <v>0</v>
      </c>
      <c r="CN67" s="67" t="s">
        <v>457</v>
      </c>
      <c r="CO67" s="67" t="s">
        <v>458</v>
      </c>
      <c r="CP67" s="67" t="s">
        <v>410</v>
      </c>
      <c r="CQ67" s="67" t="s">
        <v>410</v>
      </c>
      <c r="CR67" s="67" t="s">
        <v>410</v>
      </c>
      <c r="CS67" s="67" t="s">
        <v>410</v>
      </c>
      <c r="CT67" s="68">
        <v>44460</v>
      </c>
      <c r="CU67" s="67" t="s">
        <v>638</v>
      </c>
      <c r="CV67" s="67" t="s">
        <v>635</v>
      </c>
      <c r="CW67" s="68" t="s">
        <v>168</v>
      </c>
      <c r="CX67" s="68">
        <v>44316</v>
      </c>
      <c r="CY67" s="67" t="s">
        <v>636</v>
      </c>
      <c r="CZ67" s="67" t="s">
        <v>640</v>
      </c>
      <c r="DA67" s="67" t="s">
        <v>658</v>
      </c>
      <c r="DB67" s="81">
        <v>5368995.9000000004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2</v>
      </c>
      <c r="C68" s="67" t="s">
        <v>522</v>
      </c>
      <c r="D68" s="67" t="s">
        <v>664</v>
      </c>
      <c r="E68" s="68">
        <v>44104</v>
      </c>
      <c r="F68" s="67" t="s">
        <v>638</v>
      </c>
      <c r="G68" s="67" t="s">
        <v>640</v>
      </c>
      <c r="H68" s="187">
        <v>1</v>
      </c>
      <c r="I68" s="69">
        <v>0</v>
      </c>
      <c r="J68" s="69">
        <v>150</v>
      </c>
      <c r="K68" s="69">
        <v>182</v>
      </c>
      <c r="L68" s="69">
        <v>164</v>
      </c>
      <c r="M68" s="186">
        <f t="shared" si="30"/>
        <v>0.88</v>
      </c>
      <c r="N68" s="69">
        <f t="shared" si="31"/>
        <v>1</v>
      </c>
      <c r="O68" s="69">
        <v>18</v>
      </c>
      <c r="P68" s="69">
        <v>0</v>
      </c>
      <c r="Q68" s="69">
        <v>0</v>
      </c>
      <c r="R68" s="69">
        <v>32</v>
      </c>
      <c r="S68" s="69">
        <v>0</v>
      </c>
      <c r="T68" s="190">
        <v>4283738</v>
      </c>
      <c r="U68" s="190">
        <v>56162</v>
      </c>
      <c r="V68" s="190">
        <v>4227576</v>
      </c>
      <c r="W68" s="190">
        <v>4283738</v>
      </c>
      <c r="X68" s="190">
        <v>4494319</v>
      </c>
      <c r="Y68" s="190">
        <v>0</v>
      </c>
      <c r="Z68" s="190">
        <v>0</v>
      </c>
      <c r="AA68" s="190">
        <v>0</v>
      </c>
      <c r="AB68" s="190">
        <v>4494319</v>
      </c>
      <c r="AC68" s="190">
        <v>4570359</v>
      </c>
      <c r="AD68" s="186">
        <f t="shared" si="32"/>
        <v>1.0810826345877638</v>
      </c>
      <c r="AE68" s="69">
        <f t="shared" si="33"/>
        <v>1</v>
      </c>
      <c r="AF68" s="190">
        <v>76040</v>
      </c>
      <c r="AG68" s="190">
        <v>0</v>
      </c>
      <c r="AH68" s="69">
        <v>24</v>
      </c>
      <c r="AI68" s="69">
        <v>8</v>
      </c>
      <c r="AJ68" s="69">
        <v>0</v>
      </c>
      <c r="AK68" s="69">
        <v>0</v>
      </c>
      <c r="AL68" s="80">
        <v>0</v>
      </c>
      <c r="AM68" s="80">
        <v>0</v>
      </c>
      <c r="AN68" s="69">
        <v>0</v>
      </c>
      <c r="AO68" s="69">
        <v>0</v>
      </c>
      <c r="AP68" s="80">
        <v>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0</v>
      </c>
      <c r="CL68" s="80">
        <v>0</v>
      </c>
      <c r="CM68" s="80">
        <v>0</v>
      </c>
      <c r="CN68" s="67" t="s">
        <v>457</v>
      </c>
      <c r="CO68" s="67" t="s">
        <v>458</v>
      </c>
      <c r="CP68" s="67" t="s">
        <v>410</v>
      </c>
      <c r="CQ68" s="67" t="s">
        <v>410</v>
      </c>
      <c r="CR68" s="67" t="s">
        <v>410</v>
      </c>
      <c r="CS68" s="67" t="s">
        <v>410</v>
      </c>
      <c r="CT68" s="68">
        <v>44523</v>
      </c>
      <c r="CU68" s="67" t="s">
        <v>634</v>
      </c>
      <c r="CV68" s="67" t="s">
        <v>635</v>
      </c>
      <c r="CW68" s="68" t="s">
        <v>168</v>
      </c>
      <c r="CX68" s="68">
        <v>44399</v>
      </c>
      <c r="CY68" s="67" t="s">
        <v>638</v>
      </c>
      <c r="CZ68" s="67" t="s">
        <v>635</v>
      </c>
      <c r="DA68" s="67" t="s">
        <v>659</v>
      </c>
      <c r="DB68" s="81">
        <v>5641395.1299999999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2</v>
      </c>
      <c r="C69" s="67" t="s">
        <v>354</v>
      </c>
      <c r="D69" s="67" t="s">
        <v>355</v>
      </c>
      <c r="E69" s="68">
        <v>43992</v>
      </c>
      <c r="F69" s="67" t="s">
        <v>636</v>
      </c>
      <c r="G69" s="67" t="s">
        <v>639</v>
      </c>
      <c r="H69" s="187">
        <v>1</v>
      </c>
      <c r="I69" s="69">
        <v>0</v>
      </c>
      <c r="J69" s="69">
        <v>90</v>
      </c>
      <c r="K69" s="69">
        <v>174</v>
      </c>
      <c r="L69" s="69">
        <v>176</v>
      </c>
      <c r="M69" s="186">
        <f t="shared" si="30"/>
        <v>1.1000000000000001</v>
      </c>
      <c r="N69" s="69">
        <f t="shared" si="31"/>
        <v>1</v>
      </c>
      <c r="O69" s="69">
        <v>-2</v>
      </c>
      <c r="P69" s="69">
        <v>2</v>
      </c>
      <c r="Q69" s="69">
        <v>0</v>
      </c>
      <c r="R69" s="69">
        <v>77</v>
      </c>
      <c r="S69" s="69">
        <v>7</v>
      </c>
      <c r="T69" s="190">
        <v>755462</v>
      </c>
      <c r="U69" s="190">
        <v>38702</v>
      </c>
      <c r="V69" s="190">
        <v>716760</v>
      </c>
      <c r="W69" s="190">
        <v>755462</v>
      </c>
      <c r="X69" s="190">
        <v>668670</v>
      </c>
      <c r="Y69" s="190">
        <v>0</v>
      </c>
      <c r="Z69" s="190">
        <v>0</v>
      </c>
      <c r="AA69" s="190">
        <v>0</v>
      </c>
      <c r="AB69" s="190">
        <v>668670</v>
      </c>
      <c r="AC69" s="190">
        <v>668670</v>
      </c>
      <c r="AD69" s="186">
        <f t="shared" si="32"/>
        <v>0.93290641218818016</v>
      </c>
      <c r="AE69" s="69">
        <f t="shared" si="33"/>
        <v>1</v>
      </c>
      <c r="AF69" s="190">
        <v>0</v>
      </c>
      <c r="AG69" s="190">
        <v>0</v>
      </c>
      <c r="AH69" s="69">
        <v>39</v>
      </c>
      <c r="AI69" s="69">
        <v>38</v>
      </c>
      <c r="AJ69" s="69">
        <v>0</v>
      </c>
      <c r="AK69" s="69">
        <v>7</v>
      </c>
      <c r="AL69" s="80">
        <v>5200</v>
      </c>
      <c r="AM69" s="80">
        <v>0</v>
      </c>
      <c r="AN69" s="69">
        <v>0</v>
      </c>
      <c r="AO69" s="69">
        <v>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7</v>
      </c>
      <c r="CL69" s="80">
        <v>5200</v>
      </c>
      <c r="CM69" s="80">
        <v>0</v>
      </c>
      <c r="CN69" s="67" t="s">
        <v>507</v>
      </c>
      <c r="CO69" s="67" t="s">
        <v>508</v>
      </c>
      <c r="CP69" s="67" t="s">
        <v>410</v>
      </c>
      <c r="CQ69" s="67" t="s">
        <v>410</v>
      </c>
      <c r="CR69" s="67" t="s">
        <v>410</v>
      </c>
      <c r="CS69" s="67" t="s">
        <v>410</v>
      </c>
      <c r="CT69" s="68">
        <v>44481</v>
      </c>
      <c r="CU69" s="67" t="s">
        <v>634</v>
      </c>
      <c r="CV69" s="67" t="s">
        <v>635</v>
      </c>
      <c r="CW69" s="68" t="s">
        <v>168</v>
      </c>
      <c r="CX69" s="68">
        <v>44323</v>
      </c>
      <c r="CY69" s="67" t="s">
        <v>636</v>
      </c>
      <c r="CZ69" s="67" t="s">
        <v>640</v>
      </c>
      <c r="DA69" s="67" t="s">
        <v>658</v>
      </c>
      <c r="DB69" s="81">
        <v>824730.61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2</v>
      </c>
      <c r="C70" s="67" t="s">
        <v>523</v>
      </c>
      <c r="D70" s="67" t="s">
        <v>665</v>
      </c>
      <c r="E70" s="68">
        <v>44244</v>
      </c>
      <c r="F70" s="67" t="s">
        <v>632</v>
      </c>
      <c r="G70" s="67" t="s">
        <v>640</v>
      </c>
      <c r="H70" s="187">
        <v>1</v>
      </c>
      <c r="I70" s="69">
        <v>1</v>
      </c>
      <c r="J70" s="69">
        <v>75</v>
      </c>
      <c r="K70" s="69">
        <v>98</v>
      </c>
      <c r="L70" s="69">
        <v>89</v>
      </c>
      <c r="M70" s="186">
        <f t="shared" si="30"/>
        <v>0.88</v>
      </c>
      <c r="N70" s="69">
        <f t="shared" si="31"/>
        <v>1</v>
      </c>
      <c r="O70" s="69">
        <v>9</v>
      </c>
      <c r="P70" s="69">
        <v>0</v>
      </c>
      <c r="Q70" s="69">
        <v>0</v>
      </c>
      <c r="R70" s="69">
        <v>23</v>
      </c>
      <c r="S70" s="69">
        <v>0</v>
      </c>
      <c r="T70" s="190">
        <v>224915</v>
      </c>
      <c r="U70" s="190">
        <v>0</v>
      </c>
      <c r="V70" s="190">
        <v>224915</v>
      </c>
      <c r="W70" s="190">
        <v>224915</v>
      </c>
      <c r="X70" s="190">
        <v>229832</v>
      </c>
      <c r="Y70" s="190">
        <v>0</v>
      </c>
      <c r="Z70" s="190">
        <v>0</v>
      </c>
      <c r="AA70" s="190">
        <v>0</v>
      </c>
      <c r="AB70" s="190">
        <v>229832</v>
      </c>
      <c r="AC70" s="190">
        <v>229832</v>
      </c>
      <c r="AD70" s="186">
        <f t="shared" si="32"/>
        <v>1.0218615921570371</v>
      </c>
      <c r="AE70" s="69">
        <f t="shared" si="33"/>
        <v>1</v>
      </c>
      <c r="AF70" s="190">
        <v>0</v>
      </c>
      <c r="AG70" s="190">
        <v>0</v>
      </c>
      <c r="AH70" s="69">
        <v>19</v>
      </c>
      <c r="AI70" s="69">
        <v>4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0</v>
      </c>
      <c r="AP70" s="80">
        <v>0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0</v>
      </c>
      <c r="CL70" s="80">
        <v>0</v>
      </c>
      <c r="CM70" s="80">
        <v>0</v>
      </c>
      <c r="CN70" s="67" t="s">
        <v>478</v>
      </c>
      <c r="CO70" s="67" t="s">
        <v>479</v>
      </c>
      <c r="CP70" s="67" t="s">
        <v>410</v>
      </c>
      <c r="CQ70" s="67" t="s">
        <v>410</v>
      </c>
      <c r="CR70" s="67" t="s">
        <v>410</v>
      </c>
      <c r="CS70" s="67" t="s">
        <v>410</v>
      </c>
      <c r="CT70" s="68">
        <v>44524</v>
      </c>
      <c r="CU70" s="67" t="s">
        <v>634</v>
      </c>
      <c r="CV70" s="67" t="s">
        <v>635</v>
      </c>
      <c r="CW70" s="68" t="s">
        <v>168</v>
      </c>
      <c r="CX70" s="68">
        <v>44442</v>
      </c>
      <c r="CY70" s="67" t="s">
        <v>638</v>
      </c>
      <c r="CZ70" s="67" t="s">
        <v>635</v>
      </c>
      <c r="DA70" s="67" t="s">
        <v>659</v>
      </c>
      <c r="DB70" s="81">
        <v>248070.75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5" customFormat="1" ht="12" customHeight="1" thickBot="1">
      <c r="B71" s="75"/>
      <c r="C71" s="75"/>
      <c r="D71" s="75"/>
      <c r="E71" s="68"/>
      <c r="F71" s="75"/>
      <c r="G71" s="75"/>
      <c r="H71" s="187"/>
      <c r="I71" s="76"/>
      <c r="J71" s="76"/>
      <c r="K71" s="76"/>
      <c r="L71" s="76"/>
      <c r="M71" s="140"/>
      <c r="N71" s="69"/>
      <c r="O71" s="76"/>
      <c r="P71" s="76"/>
      <c r="Q71" s="76"/>
      <c r="R71" s="76"/>
      <c r="S71" s="76"/>
      <c r="T71" s="77"/>
      <c r="U71" s="77"/>
      <c r="V71" s="77"/>
      <c r="W71" s="77"/>
      <c r="X71" s="77"/>
      <c r="Y71" s="190"/>
      <c r="Z71" s="190"/>
      <c r="AA71" s="190"/>
      <c r="AB71" s="190"/>
      <c r="AC71" s="190"/>
      <c r="AD71" s="140"/>
      <c r="AE71" s="69"/>
      <c r="AF71" s="190"/>
      <c r="AG71" s="190"/>
      <c r="AH71" s="76"/>
      <c r="AI71" s="76"/>
      <c r="AJ71" s="78"/>
      <c r="AK71" s="78"/>
      <c r="AL71" s="80"/>
      <c r="AM71" s="80"/>
      <c r="AN71" s="78"/>
      <c r="AO71" s="78"/>
      <c r="AP71" s="80"/>
      <c r="AQ71" s="80"/>
      <c r="AR71" s="78"/>
      <c r="AS71" s="78"/>
      <c r="AT71" s="80"/>
      <c r="AU71" s="80"/>
      <c r="AV71" s="78"/>
      <c r="AW71" s="78"/>
      <c r="AX71" s="80"/>
      <c r="AY71" s="80"/>
      <c r="AZ71" s="78"/>
      <c r="BA71" s="78"/>
      <c r="BB71" s="80"/>
      <c r="BC71" s="80"/>
      <c r="BD71" s="78"/>
      <c r="BE71" s="78"/>
      <c r="BF71" s="80"/>
      <c r="BG71" s="80"/>
      <c r="BH71" s="78"/>
      <c r="BI71" s="78"/>
      <c r="BJ71" s="80"/>
      <c r="BK71" s="80"/>
      <c r="BL71" s="78"/>
      <c r="BM71" s="78"/>
      <c r="BN71" s="80"/>
      <c r="BO71" s="80"/>
      <c r="BP71" s="78"/>
      <c r="BQ71" s="78"/>
      <c r="BR71" s="80"/>
      <c r="BS71" s="80"/>
      <c r="BT71" s="78"/>
      <c r="BU71" s="78"/>
      <c r="BV71" s="80"/>
      <c r="BW71" s="80"/>
      <c r="BX71" s="78"/>
      <c r="BY71" s="78"/>
      <c r="BZ71" s="80"/>
      <c r="CA71" s="80"/>
      <c r="CB71" s="78"/>
      <c r="CC71" s="78"/>
      <c r="CD71" s="80"/>
      <c r="CE71" s="80"/>
      <c r="CF71" s="78"/>
      <c r="CG71" s="78"/>
      <c r="CH71" s="80"/>
      <c r="CI71" s="80"/>
      <c r="CJ71" s="78"/>
      <c r="CK71" s="78"/>
      <c r="CL71" s="80"/>
      <c r="CM71" s="80"/>
      <c r="CN71" s="79"/>
      <c r="CO71" s="79"/>
      <c r="CP71" s="79"/>
      <c r="CQ71" s="79"/>
      <c r="CR71" s="79"/>
      <c r="CS71" s="79"/>
      <c r="CT71" s="68"/>
      <c r="CU71" s="75"/>
      <c r="CV71" s="75"/>
      <c r="CW71" s="68"/>
      <c r="CX71" s="68"/>
      <c r="CY71" s="75"/>
      <c r="CZ71" s="75"/>
      <c r="DA71" s="75"/>
      <c r="DB71" s="77"/>
      <c r="DC71" s="79"/>
      <c r="DD71" s="212"/>
    </row>
    <row r="72" spans="2:1477" s="6" customFormat="1" ht="24" customHeight="1" thickTop="1">
      <c r="B72" s="261" t="s">
        <v>694</v>
      </c>
      <c r="C72" s="262"/>
      <c r="D72" s="263"/>
      <c r="E72" s="110"/>
      <c r="F72" s="111"/>
      <c r="G72" s="159">
        <f>IF(B57="","",ROWS(B57:B71)-1)</f>
        <v>14</v>
      </c>
      <c r="H72" s="189">
        <f>SUM(H57:H71)</f>
        <v>23</v>
      </c>
      <c r="I72" s="112">
        <f>SUM(I57:I71)</f>
        <v>31</v>
      </c>
      <c r="J72" s="112">
        <f>SUM(J57:J71)</f>
        <v>3045</v>
      </c>
      <c r="K72" s="112">
        <f>SUM(K57:K71)</f>
        <v>4743</v>
      </c>
      <c r="L72" s="112">
        <f>SUM(L57:L71)</f>
        <v>4654</v>
      </c>
      <c r="M72" s="142">
        <f>IF(G72="",0,N72/G72)</f>
        <v>1</v>
      </c>
      <c r="N72" s="112">
        <f t="shared" ref="N72:AC72" si="34">SUM(N57:N71)</f>
        <v>14</v>
      </c>
      <c r="O72" s="112">
        <f t="shared" si="34"/>
        <v>89</v>
      </c>
      <c r="P72" s="112">
        <f t="shared" si="34"/>
        <v>2</v>
      </c>
      <c r="Q72" s="112">
        <f t="shared" si="34"/>
        <v>0</v>
      </c>
      <c r="R72" s="112">
        <f t="shared" si="34"/>
        <v>1646</v>
      </c>
      <c r="S72" s="112">
        <f t="shared" si="34"/>
        <v>52</v>
      </c>
      <c r="T72" s="114">
        <f t="shared" si="34"/>
        <v>54263171</v>
      </c>
      <c r="U72" s="114">
        <f t="shared" si="34"/>
        <v>680809</v>
      </c>
      <c r="V72" s="114">
        <f t="shared" si="34"/>
        <v>53582365</v>
      </c>
      <c r="W72" s="114">
        <f t="shared" si="34"/>
        <v>55202401</v>
      </c>
      <c r="X72" s="114">
        <f t="shared" si="34"/>
        <v>55026461</v>
      </c>
      <c r="Y72" s="114">
        <f t="shared" si="34"/>
        <v>-24500</v>
      </c>
      <c r="Z72" s="114">
        <f t="shared" si="34"/>
        <v>0</v>
      </c>
      <c r="AA72" s="114">
        <f t="shared" si="34"/>
        <v>-24500</v>
      </c>
      <c r="AB72" s="114">
        <f t="shared" si="34"/>
        <v>55001961</v>
      </c>
      <c r="AC72" s="114">
        <f t="shared" si="34"/>
        <v>54701784</v>
      </c>
      <c r="AD72" s="142">
        <f>IF(G72="",0,AE72/G72)</f>
        <v>1</v>
      </c>
      <c r="AE72" s="144">
        <f t="shared" ref="AE72:CM72" si="35">SUM(AE57:AE71)</f>
        <v>14</v>
      </c>
      <c r="AF72" s="114">
        <f t="shared" si="35"/>
        <v>-233071</v>
      </c>
      <c r="AG72" s="114">
        <f t="shared" si="35"/>
        <v>939230</v>
      </c>
      <c r="AH72" s="115">
        <f t="shared" si="35"/>
        <v>1163</v>
      </c>
      <c r="AI72" s="115">
        <f t="shared" si="35"/>
        <v>429</v>
      </c>
      <c r="AJ72" s="115">
        <f t="shared" si="35"/>
        <v>17</v>
      </c>
      <c r="AK72" s="115">
        <f t="shared" si="35"/>
        <v>15</v>
      </c>
      <c r="AL72" s="114">
        <f t="shared" si="35"/>
        <v>110967</v>
      </c>
      <c r="AM72" s="114">
        <f t="shared" si="35"/>
        <v>0</v>
      </c>
      <c r="AN72" s="115">
        <f t="shared" si="35"/>
        <v>35</v>
      </c>
      <c r="AO72" s="115">
        <f t="shared" si="35"/>
        <v>29</v>
      </c>
      <c r="AP72" s="114">
        <f t="shared" si="35"/>
        <v>334286</v>
      </c>
      <c r="AQ72" s="114">
        <f t="shared" si="35"/>
        <v>90285</v>
      </c>
      <c r="AR72" s="115">
        <f t="shared" si="35"/>
        <v>0</v>
      </c>
      <c r="AS72" s="115">
        <f t="shared" si="35"/>
        <v>0</v>
      </c>
      <c r="AT72" s="114">
        <f t="shared" si="35"/>
        <v>0</v>
      </c>
      <c r="AU72" s="114">
        <f t="shared" si="35"/>
        <v>0</v>
      </c>
      <c r="AV72" s="115">
        <f t="shared" si="35"/>
        <v>0</v>
      </c>
      <c r="AW72" s="115">
        <f t="shared" si="35"/>
        <v>0</v>
      </c>
      <c r="AX72" s="114">
        <f t="shared" si="35"/>
        <v>0</v>
      </c>
      <c r="AY72" s="114">
        <f t="shared" si="35"/>
        <v>0</v>
      </c>
      <c r="AZ72" s="115">
        <f t="shared" si="35"/>
        <v>0</v>
      </c>
      <c r="BA72" s="115">
        <f t="shared" si="35"/>
        <v>0</v>
      </c>
      <c r="BB72" s="114">
        <f t="shared" si="35"/>
        <v>0</v>
      </c>
      <c r="BC72" s="114">
        <f t="shared" si="35"/>
        <v>0</v>
      </c>
      <c r="BD72" s="115">
        <f t="shared" si="35"/>
        <v>0</v>
      </c>
      <c r="BE72" s="115">
        <f t="shared" si="35"/>
        <v>1</v>
      </c>
      <c r="BF72" s="114">
        <f t="shared" si="35"/>
        <v>218998</v>
      </c>
      <c r="BG72" s="114">
        <f t="shared" si="35"/>
        <v>0</v>
      </c>
      <c r="BH72" s="115">
        <f t="shared" si="35"/>
        <v>2</v>
      </c>
      <c r="BI72" s="115">
        <f t="shared" si="35"/>
        <v>1</v>
      </c>
      <c r="BJ72" s="114">
        <f t="shared" si="35"/>
        <v>206446</v>
      </c>
      <c r="BK72" s="114">
        <f t="shared" si="35"/>
        <v>0</v>
      </c>
      <c r="BL72" s="115">
        <f t="shared" si="35"/>
        <v>0</v>
      </c>
      <c r="BM72" s="115">
        <f t="shared" si="35"/>
        <v>0</v>
      </c>
      <c r="BN72" s="114">
        <f t="shared" si="35"/>
        <v>0</v>
      </c>
      <c r="BO72" s="114">
        <f t="shared" si="35"/>
        <v>0</v>
      </c>
      <c r="BP72" s="115">
        <f t="shared" si="35"/>
        <v>0</v>
      </c>
      <c r="BQ72" s="115">
        <f t="shared" si="35"/>
        <v>6</v>
      </c>
      <c r="BR72" s="114">
        <f t="shared" si="35"/>
        <v>84780</v>
      </c>
      <c r="BS72" s="114">
        <f t="shared" si="35"/>
        <v>0</v>
      </c>
      <c r="BT72" s="115">
        <f t="shared" si="35"/>
        <v>0</v>
      </c>
      <c r="BU72" s="115">
        <f t="shared" si="35"/>
        <v>0</v>
      </c>
      <c r="BV72" s="114">
        <f t="shared" si="35"/>
        <v>0</v>
      </c>
      <c r="BW72" s="114">
        <f t="shared" si="35"/>
        <v>0</v>
      </c>
      <c r="BX72" s="115">
        <f t="shared" si="35"/>
        <v>0</v>
      </c>
      <c r="BY72" s="115">
        <f t="shared" si="35"/>
        <v>0</v>
      </c>
      <c r="BZ72" s="114">
        <f t="shared" si="35"/>
        <v>0</v>
      </c>
      <c r="CA72" s="114">
        <f t="shared" si="35"/>
        <v>0</v>
      </c>
      <c r="CB72" s="115">
        <f t="shared" si="35"/>
        <v>0</v>
      </c>
      <c r="CC72" s="115">
        <f t="shared" si="35"/>
        <v>0</v>
      </c>
      <c r="CD72" s="114">
        <f t="shared" si="35"/>
        <v>0</v>
      </c>
      <c r="CE72" s="114">
        <f t="shared" si="35"/>
        <v>0</v>
      </c>
      <c r="CF72" s="115">
        <f t="shared" si="35"/>
        <v>0</v>
      </c>
      <c r="CG72" s="115">
        <f t="shared" si="35"/>
        <v>0</v>
      </c>
      <c r="CH72" s="114">
        <f t="shared" si="35"/>
        <v>0</v>
      </c>
      <c r="CI72" s="114">
        <f t="shared" si="35"/>
        <v>0</v>
      </c>
      <c r="CJ72" s="115">
        <f t="shared" si="35"/>
        <v>54</v>
      </c>
      <c r="CK72" s="115">
        <f t="shared" si="35"/>
        <v>52</v>
      </c>
      <c r="CL72" s="114">
        <f t="shared" si="35"/>
        <v>955478</v>
      </c>
      <c r="CM72" s="114">
        <f t="shared" si="35"/>
        <v>90285</v>
      </c>
      <c r="CN72" s="116"/>
      <c r="CO72" s="116"/>
      <c r="CP72" s="116"/>
      <c r="CQ72" s="116"/>
      <c r="CR72" s="116"/>
      <c r="CS72" s="116"/>
      <c r="CT72" s="110"/>
      <c r="CU72" s="111"/>
      <c r="CV72" s="111"/>
      <c r="CW72" s="110"/>
      <c r="CX72" s="110"/>
      <c r="CY72" s="111"/>
      <c r="CZ72" s="111"/>
      <c r="DA72" s="111"/>
      <c r="DB72" s="114"/>
      <c r="DC72" s="116"/>
      <c r="DD72" s="210"/>
    </row>
    <row r="73" spans="2:1477" s="69" customFormat="1">
      <c r="B73" s="67" t="s">
        <v>2</v>
      </c>
      <c r="C73" s="67" t="s">
        <v>224</v>
      </c>
      <c r="D73" s="67" t="s">
        <v>225</v>
      </c>
      <c r="E73" s="68">
        <v>42936</v>
      </c>
      <c r="F73" s="67" t="s">
        <v>638</v>
      </c>
      <c r="G73" s="158" t="s">
        <v>633</v>
      </c>
      <c r="H73" s="187">
        <v>1</v>
      </c>
      <c r="I73" s="69">
        <v>4</v>
      </c>
      <c r="J73" s="69">
        <v>380</v>
      </c>
      <c r="K73" s="69">
        <v>979</v>
      </c>
      <c r="L73" s="69">
        <v>1139</v>
      </c>
      <c r="M73" s="186">
        <f>IF(J73 = 0,0,(L73-AH73-AI73)/J73)</f>
        <v>2.0868421052631581</v>
      </c>
      <c r="N73" s="69">
        <f>IF(G73&lt;&gt;"",IF(M73&lt;=1.2,1,0),0)</f>
        <v>0</v>
      </c>
      <c r="O73" s="69">
        <v>-160</v>
      </c>
      <c r="P73" s="69">
        <v>160</v>
      </c>
      <c r="Q73" s="69">
        <v>0</v>
      </c>
      <c r="R73" s="69">
        <v>587</v>
      </c>
      <c r="S73" s="69">
        <v>12</v>
      </c>
      <c r="T73" s="190">
        <v>4412093</v>
      </c>
      <c r="U73" s="190">
        <v>50000</v>
      </c>
      <c r="V73" s="190">
        <v>4362093</v>
      </c>
      <c r="W73" s="190">
        <v>4461209</v>
      </c>
      <c r="X73" s="190">
        <v>4457747</v>
      </c>
      <c r="Y73" s="190">
        <v>-449760</v>
      </c>
      <c r="Z73" s="190">
        <v>0</v>
      </c>
      <c r="AA73" s="190">
        <v>-449760</v>
      </c>
      <c r="AB73" s="190">
        <v>4007987</v>
      </c>
      <c r="AC73" s="190">
        <v>3986724</v>
      </c>
      <c r="AD73" s="186">
        <f>IF(V73=0,0,AC73/V73)</f>
        <v>0.91394750180704543</v>
      </c>
      <c r="AE73" s="69">
        <f>IF(AD73 &lt;=1.1,1,0)</f>
        <v>1</v>
      </c>
      <c r="AF73" s="190">
        <v>0</v>
      </c>
      <c r="AG73" s="190">
        <v>49116</v>
      </c>
      <c r="AH73" s="69">
        <v>256</v>
      </c>
      <c r="AI73" s="69">
        <v>90</v>
      </c>
      <c r="AJ73" s="69">
        <v>241</v>
      </c>
      <c r="AK73" s="69">
        <v>0</v>
      </c>
      <c r="AL73" s="80">
        <v>0</v>
      </c>
      <c r="AM73" s="80">
        <v>0</v>
      </c>
      <c r="AN73" s="69">
        <v>0</v>
      </c>
      <c r="AO73" s="69">
        <v>0</v>
      </c>
      <c r="AP73" s="80">
        <v>0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0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241</v>
      </c>
      <c r="CK73" s="69">
        <v>0</v>
      </c>
      <c r="CL73" s="80">
        <v>0</v>
      </c>
      <c r="CM73" s="80">
        <v>0</v>
      </c>
      <c r="CN73" s="67" t="s">
        <v>493</v>
      </c>
      <c r="CO73" s="67" t="s">
        <v>494</v>
      </c>
      <c r="CP73" s="67" t="s">
        <v>410</v>
      </c>
      <c r="CQ73" s="67" t="s">
        <v>410</v>
      </c>
      <c r="CR73" s="67" t="s">
        <v>410</v>
      </c>
      <c r="CS73" s="67" t="s">
        <v>410</v>
      </c>
      <c r="CT73" s="68">
        <v>44412</v>
      </c>
      <c r="CU73" s="67" t="s">
        <v>638</v>
      </c>
      <c r="CV73" s="67" t="s">
        <v>635</v>
      </c>
      <c r="CW73" s="68" t="s">
        <v>168</v>
      </c>
      <c r="CX73" s="68">
        <v>44134</v>
      </c>
      <c r="CY73" s="67" t="s">
        <v>634</v>
      </c>
      <c r="CZ73" s="67" t="s">
        <v>640</v>
      </c>
      <c r="DA73" s="67" t="s">
        <v>666</v>
      </c>
      <c r="DB73" s="81">
        <v>4688434.5</v>
      </c>
      <c r="DC73" s="69" t="s">
        <v>495</v>
      </c>
      <c r="DD73" s="69" t="s">
        <v>496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2</v>
      </c>
      <c r="C74" s="67" t="s">
        <v>226</v>
      </c>
      <c r="D74" s="67" t="s">
        <v>227</v>
      </c>
      <c r="E74" s="68">
        <v>43720</v>
      </c>
      <c r="F74" s="67" t="s">
        <v>638</v>
      </c>
      <c r="G74" s="158" t="s">
        <v>639</v>
      </c>
      <c r="H74" s="187">
        <v>1</v>
      </c>
      <c r="I74" s="69">
        <v>1</v>
      </c>
      <c r="J74" s="69">
        <v>150</v>
      </c>
      <c r="K74" s="69">
        <v>475</v>
      </c>
      <c r="L74" s="69">
        <v>475</v>
      </c>
      <c r="M74" s="186">
        <f t="shared" ref="M74:M81" si="36">IF(J74 = 0,0,(L74-AH74-AI74)/J74)</f>
        <v>1.5933333333333333</v>
      </c>
      <c r="N74" s="69">
        <f t="shared" ref="N74:N81" si="37">IF(G74&lt;&gt;"",IF(M74&lt;=1.2,1,0),0)</f>
        <v>0</v>
      </c>
      <c r="O74" s="69">
        <v>0</v>
      </c>
      <c r="P74" s="69">
        <v>0</v>
      </c>
      <c r="Q74" s="69">
        <v>0</v>
      </c>
      <c r="R74" s="69">
        <v>236</v>
      </c>
      <c r="S74" s="69">
        <v>89</v>
      </c>
      <c r="T74" s="190">
        <v>2507433</v>
      </c>
      <c r="U74" s="190">
        <v>50000</v>
      </c>
      <c r="V74" s="190">
        <v>2457433</v>
      </c>
      <c r="W74" s="190">
        <v>2507433</v>
      </c>
      <c r="X74" s="190">
        <v>2457433</v>
      </c>
      <c r="Y74" s="190">
        <v>0</v>
      </c>
      <c r="Z74" s="190">
        <v>0</v>
      </c>
      <c r="AA74" s="190">
        <v>0</v>
      </c>
      <c r="AB74" s="190">
        <v>2457433</v>
      </c>
      <c r="AC74" s="190">
        <v>2457433</v>
      </c>
      <c r="AD74" s="186">
        <f t="shared" ref="AD74:AD81" si="38">IF(V74=0,0,AC74/V74)</f>
        <v>1</v>
      </c>
      <c r="AE74" s="69">
        <f t="shared" ref="AE74:AE81" si="39">IF(AD74 &lt;=1.1,1,0)</f>
        <v>1</v>
      </c>
      <c r="AF74" s="190">
        <v>0</v>
      </c>
      <c r="AG74" s="190">
        <v>0</v>
      </c>
      <c r="AH74" s="69">
        <v>213</v>
      </c>
      <c r="AI74" s="69">
        <v>23</v>
      </c>
      <c r="AJ74" s="69">
        <v>0</v>
      </c>
      <c r="AK74" s="69">
        <v>71</v>
      </c>
      <c r="AL74" s="80">
        <v>0</v>
      </c>
      <c r="AM74" s="80">
        <v>0</v>
      </c>
      <c r="AN74" s="69">
        <v>0</v>
      </c>
      <c r="AO74" s="69">
        <v>0</v>
      </c>
      <c r="AP74" s="80">
        <v>0</v>
      </c>
      <c r="AQ74" s="80">
        <v>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18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0</v>
      </c>
      <c r="BR74" s="80">
        <v>0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0</v>
      </c>
      <c r="CK74" s="69">
        <v>89</v>
      </c>
      <c r="CL74" s="80">
        <v>0</v>
      </c>
      <c r="CM74" s="80">
        <v>0</v>
      </c>
      <c r="CN74" s="67" t="s">
        <v>497</v>
      </c>
      <c r="CO74" s="67" t="s">
        <v>498</v>
      </c>
      <c r="CP74" s="67" t="s">
        <v>410</v>
      </c>
      <c r="CQ74" s="67" t="s">
        <v>410</v>
      </c>
      <c r="CR74" s="67" t="s">
        <v>410</v>
      </c>
      <c r="CS74" s="67" t="s">
        <v>410</v>
      </c>
      <c r="CT74" s="68">
        <v>44398</v>
      </c>
      <c r="CU74" s="67" t="s">
        <v>638</v>
      </c>
      <c r="CV74" s="67" t="s">
        <v>635</v>
      </c>
      <c r="CW74" s="68" t="s">
        <v>168</v>
      </c>
      <c r="CX74" s="68">
        <v>44329</v>
      </c>
      <c r="CY74" s="67" t="s">
        <v>636</v>
      </c>
      <c r="CZ74" s="67" t="s">
        <v>640</v>
      </c>
      <c r="DA74" s="67" t="s">
        <v>661</v>
      </c>
      <c r="DB74" s="81">
        <v>2985049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2</v>
      </c>
      <c r="C75" s="67" t="s">
        <v>499</v>
      </c>
      <c r="D75" s="67" t="s">
        <v>500</v>
      </c>
      <c r="E75" s="68">
        <v>43811</v>
      </c>
      <c r="F75" s="67" t="s">
        <v>634</v>
      </c>
      <c r="G75" s="158" t="s">
        <v>639</v>
      </c>
      <c r="H75" s="187">
        <v>5</v>
      </c>
      <c r="I75" s="69">
        <v>2</v>
      </c>
      <c r="J75" s="69">
        <v>150</v>
      </c>
      <c r="K75" s="69">
        <v>156</v>
      </c>
      <c r="L75" s="69">
        <v>85</v>
      </c>
      <c r="M75" s="186">
        <f t="shared" si="36"/>
        <v>0.52666666666666662</v>
      </c>
      <c r="N75" s="69">
        <f t="shared" si="37"/>
        <v>1</v>
      </c>
      <c r="O75" s="69">
        <v>71</v>
      </c>
      <c r="P75" s="69">
        <v>0</v>
      </c>
      <c r="Q75" s="69">
        <v>0</v>
      </c>
      <c r="R75" s="69">
        <v>6</v>
      </c>
      <c r="S75" s="69">
        <v>0</v>
      </c>
      <c r="T75" s="190">
        <v>174645</v>
      </c>
      <c r="U75" s="190">
        <v>0</v>
      </c>
      <c r="V75" s="190">
        <v>174645</v>
      </c>
      <c r="W75" s="190">
        <v>174645</v>
      </c>
      <c r="X75" s="190">
        <v>174645</v>
      </c>
      <c r="Y75" s="190">
        <v>0</v>
      </c>
      <c r="Z75" s="190">
        <v>0</v>
      </c>
      <c r="AA75" s="190">
        <v>0</v>
      </c>
      <c r="AB75" s="190">
        <v>174645</v>
      </c>
      <c r="AC75" s="190">
        <v>0</v>
      </c>
      <c r="AD75" s="186">
        <f t="shared" si="38"/>
        <v>0</v>
      </c>
      <c r="AE75" s="69">
        <f t="shared" si="39"/>
        <v>1</v>
      </c>
      <c r="AF75" s="190">
        <v>-174645</v>
      </c>
      <c r="AG75" s="190">
        <v>0</v>
      </c>
      <c r="AH75" s="69">
        <v>3</v>
      </c>
      <c r="AI75" s="69">
        <v>3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0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0</v>
      </c>
      <c r="CK75" s="69">
        <v>0</v>
      </c>
      <c r="CL75" s="80">
        <v>0</v>
      </c>
      <c r="CM75" s="80">
        <v>0</v>
      </c>
      <c r="CN75" s="67" t="s">
        <v>501</v>
      </c>
      <c r="CO75" s="67" t="s">
        <v>502</v>
      </c>
      <c r="CP75" s="67" t="s">
        <v>410</v>
      </c>
      <c r="CQ75" s="67" t="s">
        <v>410</v>
      </c>
      <c r="CR75" s="67" t="s">
        <v>410</v>
      </c>
      <c r="CS75" s="67" t="s">
        <v>410</v>
      </c>
      <c r="CT75" s="68">
        <v>44405</v>
      </c>
      <c r="CU75" s="67" t="s">
        <v>638</v>
      </c>
      <c r="CV75" s="67" t="s">
        <v>635</v>
      </c>
      <c r="CW75" s="68" t="s">
        <v>168</v>
      </c>
      <c r="CX75" s="68">
        <v>44039</v>
      </c>
      <c r="CY75" s="67" t="s">
        <v>638</v>
      </c>
      <c r="CZ75" s="67" t="s">
        <v>640</v>
      </c>
      <c r="DA75" s="67" t="s">
        <v>659</v>
      </c>
      <c r="DB75" s="81">
        <v>212648.33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2</v>
      </c>
      <c r="C76" s="67" t="s">
        <v>350</v>
      </c>
      <c r="D76" s="67" t="s">
        <v>351</v>
      </c>
      <c r="E76" s="68">
        <v>44021</v>
      </c>
      <c r="F76" s="67" t="s">
        <v>638</v>
      </c>
      <c r="G76" s="158" t="s">
        <v>640</v>
      </c>
      <c r="H76" s="187">
        <v>1</v>
      </c>
      <c r="I76" s="69">
        <v>0</v>
      </c>
      <c r="J76" s="69">
        <v>120</v>
      </c>
      <c r="K76" s="69">
        <v>165</v>
      </c>
      <c r="L76" s="69">
        <v>164</v>
      </c>
      <c r="M76" s="186">
        <f t="shared" si="36"/>
        <v>1.0166666666666666</v>
      </c>
      <c r="N76" s="69">
        <f t="shared" si="37"/>
        <v>1</v>
      </c>
      <c r="O76" s="69">
        <v>1</v>
      </c>
      <c r="P76" s="69">
        <v>0</v>
      </c>
      <c r="Q76" s="69">
        <v>0</v>
      </c>
      <c r="R76" s="69">
        <v>45</v>
      </c>
      <c r="S76" s="69">
        <v>0</v>
      </c>
      <c r="T76" s="190">
        <v>2058102</v>
      </c>
      <c r="U76" s="190">
        <v>50000</v>
      </c>
      <c r="V76" s="190">
        <v>2008102</v>
      </c>
      <c r="W76" s="190">
        <v>2058102</v>
      </c>
      <c r="X76" s="190">
        <v>2116209</v>
      </c>
      <c r="Y76" s="190">
        <v>0</v>
      </c>
      <c r="Z76" s="190">
        <v>0</v>
      </c>
      <c r="AA76" s="190">
        <v>0</v>
      </c>
      <c r="AB76" s="190">
        <v>2116209</v>
      </c>
      <c r="AC76" s="190">
        <v>2113685</v>
      </c>
      <c r="AD76" s="186">
        <f t="shared" si="38"/>
        <v>1.0525785044783582</v>
      </c>
      <c r="AE76" s="69">
        <f t="shared" si="39"/>
        <v>1</v>
      </c>
      <c r="AF76" s="190">
        <v>-2525</v>
      </c>
      <c r="AG76" s="190">
        <v>0</v>
      </c>
      <c r="AH76" s="69">
        <v>25</v>
      </c>
      <c r="AI76" s="69">
        <v>17</v>
      </c>
      <c r="AJ76" s="69">
        <v>0</v>
      </c>
      <c r="AK76" s="69">
        <v>0</v>
      </c>
      <c r="AL76" s="80">
        <v>0</v>
      </c>
      <c r="AM76" s="80">
        <v>0</v>
      </c>
      <c r="AN76" s="69">
        <v>0</v>
      </c>
      <c r="AO76" s="69">
        <v>0</v>
      </c>
      <c r="AP76" s="80">
        <v>3638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3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3</v>
      </c>
      <c r="CK76" s="69">
        <v>0</v>
      </c>
      <c r="CL76" s="80">
        <v>3638</v>
      </c>
      <c r="CM76" s="80">
        <v>0</v>
      </c>
      <c r="CN76" s="67" t="s">
        <v>503</v>
      </c>
      <c r="CO76" s="67" t="s">
        <v>504</v>
      </c>
      <c r="CP76" s="67" t="s">
        <v>410</v>
      </c>
      <c r="CQ76" s="67" t="s">
        <v>410</v>
      </c>
      <c r="CR76" s="67" t="s">
        <v>410</v>
      </c>
      <c r="CS76" s="67" t="s">
        <v>410</v>
      </c>
      <c r="CT76" s="68">
        <v>44432</v>
      </c>
      <c r="CU76" s="67" t="s">
        <v>638</v>
      </c>
      <c r="CV76" s="67" t="s">
        <v>635</v>
      </c>
      <c r="CW76" s="68" t="s">
        <v>168</v>
      </c>
      <c r="CX76" s="68">
        <v>44300</v>
      </c>
      <c r="CY76" s="67" t="s">
        <v>636</v>
      </c>
      <c r="CZ76" s="67" t="s">
        <v>640</v>
      </c>
      <c r="DA76" s="67" t="s">
        <v>659</v>
      </c>
      <c r="DB76" s="81">
        <v>2347515.39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2</v>
      </c>
      <c r="C77" s="67" t="s">
        <v>352</v>
      </c>
      <c r="D77" s="67" t="s">
        <v>353</v>
      </c>
      <c r="E77" s="68">
        <v>44182</v>
      </c>
      <c r="F77" s="67" t="s">
        <v>634</v>
      </c>
      <c r="G77" s="158" t="s">
        <v>640</v>
      </c>
      <c r="H77" s="187">
        <v>2</v>
      </c>
      <c r="I77" s="69">
        <v>0</v>
      </c>
      <c r="J77" s="69">
        <v>180</v>
      </c>
      <c r="K77" s="69">
        <v>198</v>
      </c>
      <c r="L77" s="69">
        <v>111</v>
      </c>
      <c r="M77" s="186">
        <f t="shared" si="36"/>
        <v>0.51666666666666672</v>
      </c>
      <c r="N77" s="69">
        <f t="shared" si="37"/>
        <v>1</v>
      </c>
      <c r="O77" s="69">
        <v>87</v>
      </c>
      <c r="P77" s="69">
        <v>0</v>
      </c>
      <c r="Q77" s="69">
        <v>0</v>
      </c>
      <c r="R77" s="69">
        <v>18</v>
      </c>
      <c r="S77" s="69">
        <v>0</v>
      </c>
      <c r="T77" s="190">
        <v>673158</v>
      </c>
      <c r="U77" s="190">
        <v>40026</v>
      </c>
      <c r="V77" s="190">
        <v>633132</v>
      </c>
      <c r="W77" s="190">
        <v>673158</v>
      </c>
      <c r="X77" s="190">
        <v>632738</v>
      </c>
      <c r="Y77" s="190">
        <v>0</v>
      </c>
      <c r="Z77" s="190">
        <v>0</v>
      </c>
      <c r="AA77" s="190">
        <v>0</v>
      </c>
      <c r="AB77" s="190">
        <v>632738</v>
      </c>
      <c r="AC77" s="190">
        <v>632738</v>
      </c>
      <c r="AD77" s="186">
        <f t="shared" si="38"/>
        <v>0.99937769690996503</v>
      </c>
      <c r="AE77" s="69">
        <f t="shared" si="39"/>
        <v>1</v>
      </c>
      <c r="AF77" s="190">
        <v>0</v>
      </c>
      <c r="AG77" s="190">
        <v>0</v>
      </c>
      <c r="AH77" s="69">
        <v>10</v>
      </c>
      <c r="AI77" s="69">
        <v>8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4606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0</v>
      </c>
      <c r="CL77" s="80">
        <v>4606</v>
      </c>
      <c r="CM77" s="80">
        <v>0</v>
      </c>
      <c r="CN77" s="67" t="s">
        <v>443</v>
      </c>
      <c r="CO77" s="67" t="s">
        <v>444</v>
      </c>
      <c r="CP77" s="67" t="s">
        <v>410</v>
      </c>
      <c r="CQ77" s="67" t="s">
        <v>410</v>
      </c>
      <c r="CR77" s="67" t="s">
        <v>410</v>
      </c>
      <c r="CS77" s="67" t="s">
        <v>410</v>
      </c>
      <c r="CT77" s="68">
        <v>44489</v>
      </c>
      <c r="CU77" s="67" t="s">
        <v>634</v>
      </c>
      <c r="CV77" s="67" t="s">
        <v>635</v>
      </c>
      <c r="CW77" s="68" t="s">
        <v>168</v>
      </c>
      <c r="CX77" s="68">
        <v>44418</v>
      </c>
      <c r="CY77" s="67" t="s">
        <v>638</v>
      </c>
      <c r="CZ77" s="67" t="s">
        <v>635</v>
      </c>
      <c r="DA77" s="67" t="s">
        <v>658</v>
      </c>
      <c r="DB77" s="81">
        <v>803647.79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2</v>
      </c>
      <c r="C78" s="67" t="s">
        <v>228</v>
      </c>
      <c r="D78" s="67" t="s">
        <v>229</v>
      </c>
      <c r="E78" s="68">
        <v>43993</v>
      </c>
      <c r="F78" s="67" t="s">
        <v>636</v>
      </c>
      <c r="G78" s="158" t="s">
        <v>639</v>
      </c>
      <c r="H78" s="187">
        <v>1</v>
      </c>
      <c r="I78" s="69">
        <v>3</v>
      </c>
      <c r="J78" s="69">
        <v>90</v>
      </c>
      <c r="K78" s="69">
        <v>146</v>
      </c>
      <c r="L78" s="69">
        <v>146</v>
      </c>
      <c r="M78" s="186">
        <f t="shared" si="36"/>
        <v>1.1444444444444444</v>
      </c>
      <c r="N78" s="69">
        <f t="shared" si="37"/>
        <v>1</v>
      </c>
      <c r="O78" s="69">
        <v>0</v>
      </c>
      <c r="P78" s="69">
        <v>0</v>
      </c>
      <c r="Q78" s="69">
        <v>0</v>
      </c>
      <c r="R78" s="69">
        <v>49</v>
      </c>
      <c r="S78" s="69">
        <v>7</v>
      </c>
      <c r="T78" s="190">
        <v>1454221</v>
      </c>
      <c r="U78" s="190">
        <v>50000</v>
      </c>
      <c r="V78" s="190">
        <v>1404221</v>
      </c>
      <c r="W78" s="190">
        <v>1547027</v>
      </c>
      <c r="X78" s="190">
        <v>1426180</v>
      </c>
      <c r="Y78" s="190">
        <v>0</v>
      </c>
      <c r="Z78" s="190">
        <v>25000</v>
      </c>
      <c r="AA78" s="190">
        <v>25000</v>
      </c>
      <c r="AB78" s="190">
        <v>1451180</v>
      </c>
      <c r="AC78" s="190">
        <v>1426180</v>
      </c>
      <c r="AD78" s="186">
        <f t="shared" si="38"/>
        <v>1.0156378518765921</v>
      </c>
      <c r="AE78" s="69">
        <f t="shared" si="39"/>
        <v>1</v>
      </c>
      <c r="AF78" s="190">
        <v>-25000</v>
      </c>
      <c r="AG78" s="190">
        <v>92806</v>
      </c>
      <c r="AH78" s="69">
        <v>26</v>
      </c>
      <c r="AI78" s="69">
        <v>17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7</v>
      </c>
      <c r="BF78" s="80">
        <v>92806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6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6</v>
      </c>
      <c r="CK78" s="69">
        <v>7</v>
      </c>
      <c r="CL78" s="80">
        <v>92806</v>
      </c>
      <c r="CM78" s="80">
        <v>0</v>
      </c>
      <c r="CN78" s="67" t="s">
        <v>457</v>
      </c>
      <c r="CO78" s="67" t="s">
        <v>458</v>
      </c>
      <c r="CP78" s="67" t="s">
        <v>410</v>
      </c>
      <c r="CQ78" s="67" t="s">
        <v>410</v>
      </c>
      <c r="CR78" s="67" t="s">
        <v>410</v>
      </c>
      <c r="CS78" s="67" t="s">
        <v>410</v>
      </c>
      <c r="CT78" s="68">
        <v>44545</v>
      </c>
      <c r="CU78" s="67" t="s">
        <v>634</v>
      </c>
      <c r="CV78" s="67" t="s">
        <v>635</v>
      </c>
      <c r="CW78" s="68" t="s">
        <v>168</v>
      </c>
      <c r="CX78" s="68">
        <v>44350</v>
      </c>
      <c r="CY78" s="67" t="s">
        <v>636</v>
      </c>
      <c r="CZ78" s="67" t="s">
        <v>640</v>
      </c>
      <c r="DA78" s="67" t="s">
        <v>662</v>
      </c>
      <c r="DB78" s="81">
        <v>1274993.94</v>
      </c>
      <c r="DC78" s="69" t="s">
        <v>505</v>
      </c>
      <c r="DD78" s="69" t="s">
        <v>506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2</v>
      </c>
      <c r="C79" s="67" t="s">
        <v>230</v>
      </c>
      <c r="D79" s="67" t="s">
        <v>231</v>
      </c>
      <c r="E79" s="68">
        <v>43902</v>
      </c>
      <c r="F79" s="67" t="s">
        <v>632</v>
      </c>
      <c r="G79" s="158" t="s">
        <v>639</v>
      </c>
      <c r="H79" s="187">
        <v>1</v>
      </c>
      <c r="I79" s="69">
        <v>1</v>
      </c>
      <c r="J79" s="69">
        <v>90</v>
      </c>
      <c r="K79" s="69">
        <v>305</v>
      </c>
      <c r="L79" s="69">
        <v>305</v>
      </c>
      <c r="M79" s="186">
        <f t="shared" si="36"/>
        <v>2.5333333333333332</v>
      </c>
      <c r="N79" s="69">
        <f t="shared" si="37"/>
        <v>0</v>
      </c>
      <c r="O79" s="69">
        <v>0</v>
      </c>
      <c r="P79" s="69">
        <v>0</v>
      </c>
      <c r="Q79" s="69">
        <v>0</v>
      </c>
      <c r="R79" s="69">
        <v>201</v>
      </c>
      <c r="S79" s="69">
        <v>14</v>
      </c>
      <c r="T79" s="190">
        <v>883399</v>
      </c>
      <c r="U79" s="190">
        <v>32152</v>
      </c>
      <c r="V79" s="190">
        <v>851247</v>
      </c>
      <c r="W79" s="190">
        <v>898220</v>
      </c>
      <c r="X79" s="190">
        <v>890748</v>
      </c>
      <c r="Y79" s="190">
        <v>0</v>
      </c>
      <c r="Z79" s="190">
        <v>0</v>
      </c>
      <c r="AA79" s="190">
        <v>0</v>
      </c>
      <c r="AB79" s="190">
        <v>890748</v>
      </c>
      <c r="AC79" s="190">
        <v>890748</v>
      </c>
      <c r="AD79" s="186">
        <f t="shared" si="38"/>
        <v>1.0464036877663005</v>
      </c>
      <c r="AE79" s="69">
        <f t="shared" si="39"/>
        <v>1</v>
      </c>
      <c r="AF79" s="190">
        <v>0</v>
      </c>
      <c r="AG79" s="190">
        <v>14821</v>
      </c>
      <c r="AH79" s="69">
        <v>35</v>
      </c>
      <c r="AI79" s="69">
        <v>42</v>
      </c>
      <c r="AJ79" s="69">
        <v>124</v>
      </c>
      <c r="AK79" s="69">
        <v>0</v>
      </c>
      <c r="AL79" s="80">
        <v>0</v>
      </c>
      <c r="AM79" s="80">
        <v>0</v>
      </c>
      <c r="AN79" s="69">
        <v>0</v>
      </c>
      <c r="AO79" s="69">
        <v>0</v>
      </c>
      <c r="AP79" s="80">
        <v>0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14</v>
      </c>
      <c r="BF79" s="80">
        <v>14821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124</v>
      </c>
      <c r="CK79" s="69">
        <v>14</v>
      </c>
      <c r="CL79" s="80">
        <v>14821</v>
      </c>
      <c r="CM79" s="80">
        <v>0</v>
      </c>
      <c r="CN79" s="67" t="s">
        <v>507</v>
      </c>
      <c r="CO79" s="67" t="s">
        <v>508</v>
      </c>
      <c r="CP79" s="67" t="s">
        <v>410</v>
      </c>
      <c r="CQ79" s="67" t="s">
        <v>410</v>
      </c>
      <c r="CR79" s="67" t="s">
        <v>410</v>
      </c>
      <c r="CS79" s="67" t="s">
        <v>410</v>
      </c>
      <c r="CT79" s="68">
        <v>44490</v>
      </c>
      <c r="CU79" s="67" t="s">
        <v>634</v>
      </c>
      <c r="CV79" s="67" t="s">
        <v>635</v>
      </c>
      <c r="CW79" s="68" t="s">
        <v>168</v>
      </c>
      <c r="CX79" s="68">
        <v>44417</v>
      </c>
      <c r="CY79" s="67" t="s">
        <v>638</v>
      </c>
      <c r="CZ79" s="67" t="s">
        <v>635</v>
      </c>
      <c r="DA79" s="67" t="s">
        <v>661</v>
      </c>
      <c r="DB79" s="81">
        <v>673070.45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2</v>
      </c>
      <c r="C80" s="67" t="s">
        <v>509</v>
      </c>
      <c r="D80" s="67" t="s">
        <v>510</v>
      </c>
      <c r="E80" s="68">
        <v>43902</v>
      </c>
      <c r="F80" s="67" t="s">
        <v>632</v>
      </c>
      <c r="G80" s="158" t="s">
        <v>639</v>
      </c>
      <c r="H80" s="187">
        <v>1</v>
      </c>
      <c r="I80" s="69">
        <v>1</v>
      </c>
      <c r="J80" s="69">
        <v>90</v>
      </c>
      <c r="K80" s="69">
        <v>99</v>
      </c>
      <c r="L80" s="69">
        <v>86</v>
      </c>
      <c r="M80" s="186">
        <f t="shared" si="36"/>
        <v>0.85555555555555551</v>
      </c>
      <c r="N80" s="69">
        <f t="shared" si="37"/>
        <v>1</v>
      </c>
      <c r="O80" s="69">
        <v>13</v>
      </c>
      <c r="P80" s="69">
        <v>0</v>
      </c>
      <c r="Q80" s="69">
        <v>0</v>
      </c>
      <c r="R80" s="69">
        <v>9</v>
      </c>
      <c r="S80" s="69">
        <v>0</v>
      </c>
      <c r="T80" s="190">
        <v>232082</v>
      </c>
      <c r="U80" s="190">
        <v>0</v>
      </c>
      <c r="V80" s="190">
        <v>232082</v>
      </c>
      <c r="W80" s="190">
        <v>232082</v>
      </c>
      <c r="X80" s="190">
        <v>225968</v>
      </c>
      <c r="Y80" s="190">
        <v>0</v>
      </c>
      <c r="Z80" s="190">
        <v>0</v>
      </c>
      <c r="AA80" s="190">
        <v>0</v>
      </c>
      <c r="AB80" s="190">
        <v>225968</v>
      </c>
      <c r="AC80" s="190">
        <v>0</v>
      </c>
      <c r="AD80" s="186">
        <f t="shared" si="38"/>
        <v>0</v>
      </c>
      <c r="AE80" s="69">
        <f t="shared" si="39"/>
        <v>1</v>
      </c>
      <c r="AF80" s="190">
        <v>-225968</v>
      </c>
      <c r="AG80" s="190">
        <v>0</v>
      </c>
      <c r="AH80" s="69">
        <v>5</v>
      </c>
      <c r="AI80" s="69">
        <v>4</v>
      </c>
      <c r="AJ80" s="69">
        <v>0</v>
      </c>
      <c r="AK80" s="69">
        <v>0</v>
      </c>
      <c r="AL80" s="80">
        <v>0</v>
      </c>
      <c r="AM80" s="80">
        <v>0</v>
      </c>
      <c r="AN80" s="69">
        <v>0</v>
      </c>
      <c r="AO80" s="69">
        <v>0</v>
      </c>
      <c r="AP80" s="80">
        <v>0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0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0</v>
      </c>
      <c r="CK80" s="69">
        <v>0</v>
      </c>
      <c r="CL80" s="80">
        <v>0</v>
      </c>
      <c r="CM80" s="80">
        <v>0</v>
      </c>
      <c r="CN80" s="67" t="s">
        <v>501</v>
      </c>
      <c r="CO80" s="67" t="s">
        <v>502</v>
      </c>
      <c r="CP80" s="67" t="s">
        <v>410</v>
      </c>
      <c r="CQ80" s="67" t="s">
        <v>410</v>
      </c>
      <c r="CR80" s="67" t="s">
        <v>410</v>
      </c>
      <c r="CS80" s="67" t="s">
        <v>410</v>
      </c>
      <c r="CT80" s="68">
        <v>44405</v>
      </c>
      <c r="CU80" s="67" t="s">
        <v>638</v>
      </c>
      <c r="CV80" s="67" t="s">
        <v>635</v>
      </c>
      <c r="CW80" s="68" t="s">
        <v>168</v>
      </c>
      <c r="CX80" s="68">
        <v>44124</v>
      </c>
      <c r="CY80" s="67" t="s">
        <v>634</v>
      </c>
      <c r="CZ80" s="67" t="s">
        <v>640</v>
      </c>
      <c r="DA80" s="67" t="s">
        <v>658</v>
      </c>
      <c r="DB80" s="81">
        <v>246220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2</v>
      </c>
      <c r="C81" s="67" t="s">
        <v>232</v>
      </c>
      <c r="D81" s="67" t="s">
        <v>233</v>
      </c>
      <c r="E81" s="68">
        <v>44056</v>
      </c>
      <c r="F81" s="67" t="s">
        <v>638</v>
      </c>
      <c r="G81" s="158" t="s">
        <v>640</v>
      </c>
      <c r="H81" s="187">
        <v>2</v>
      </c>
      <c r="I81" s="69">
        <v>1</v>
      </c>
      <c r="J81" s="69">
        <v>90</v>
      </c>
      <c r="K81" s="69">
        <v>163</v>
      </c>
      <c r="L81" s="69">
        <v>162</v>
      </c>
      <c r="M81" s="186">
        <f t="shared" si="36"/>
        <v>1.4888888888888889</v>
      </c>
      <c r="N81" s="69">
        <f t="shared" si="37"/>
        <v>0</v>
      </c>
      <c r="O81" s="69">
        <v>1</v>
      </c>
      <c r="P81" s="69">
        <v>0</v>
      </c>
      <c r="Q81" s="69">
        <v>0</v>
      </c>
      <c r="R81" s="69">
        <v>33</v>
      </c>
      <c r="S81" s="69">
        <v>40</v>
      </c>
      <c r="T81" s="190">
        <v>782169</v>
      </c>
      <c r="U81" s="190">
        <v>0</v>
      </c>
      <c r="V81" s="190">
        <v>782169</v>
      </c>
      <c r="W81" s="190">
        <v>1364937</v>
      </c>
      <c r="X81" s="190">
        <v>1338192</v>
      </c>
      <c r="Y81" s="190">
        <v>0</v>
      </c>
      <c r="Z81" s="190">
        <v>0</v>
      </c>
      <c r="AA81" s="190">
        <v>0</v>
      </c>
      <c r="AB81" s="190">
        <v>1338192</v>
      </c>
      <c r="AC81" s="190">
        <v>0</v>
      </c>
      <c r="AD81" s="186">
        <f t="shared" si="38"/>
        <v>0</v>
      </c>
      <c r="AE81" s="69">
        <f t="shared" si="39"/>
        <v>1</v>
      </c>
      <c r="AF81" s="190">
        <v>-1338192</v>
      </c>
      <c r="AG81" s="190">
        <v>582769</v>
      </c>
      <c r="AH81" s="69">
        <v>17</v>
      </c>
      <c r="AI81" s="69">
        <v>11</v>
      </c>
      <c r="AJ81" s="69">
        <v>0</v>
      </c>
      <c r="AK81" s="69">
        <v>0</v>
      </c>
      <c r="AL81" s="80">
        <v>0</v>
      </c>
      <c r="AM81" s="80">
        <v>0</v>
      </c>
      <c r="AN81" s="69">
        <v>5</v>
      </c>
      <c r="AO81" s="69">
        <v>0</v>
      </c>
      <c r="AP81" s="80">
        <v>0</v>
      </c>
      <c r="AQ81" s="80">
        <v>0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0</v>
      </c>
      <c r="BE81" s="69">
        <v>0</v>
      </c>
      <c r="BF81" s="80">
        <v>0</v>
      </c>
      <c r="BG81" s="80">
        <v>0</v>
      </c>
      <c r="BH81" s="69">
        <v>0</v>
      </c>
      <c r="BI81" s="69">
        <v>0</v>
      </c>
      <c r="BJ81" s="80">
        <v>0</v>
      </c>
      <c r="BK81" s="80">
        <v>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40</v>
      </c>
      <c r="BR81" s="80">
        <v>582769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0</v>
      </c>
      <c r="CI81" s="80">
        <v>0</v>
      </c>
      <c r="CJ81" s="69">
        <v>5</v>
      </c>
      <c r="CK81" s="69">
        <v>40</v>
      </c>
      <c r="CL81" s="80">
        <v>582769</v>
      </c>
      <c r="CM81" s="80">
        <v>0</v>
      </c>
      <c r="CN81" s="67" t="s">
        <v>472</v>
      </c>
      <c r="CO81" s="67" t="s">
        <v>473</v>
      </c>
      <c r="CP81" s="67" t="s">
        <v>410</v>
      </c>
      <c r="CQ81" s="67" t="s">
        <v>410</v>
      </c>
      <c r="CR81" s="67" t="s">
        <v>410</v>
      </c>
      <c r="CS81" s="67" t="s">
        <v>410</v>
      </c>
      <c r="CT81" s="68">
        <v>44522</v>
      </c>
      <c r="CU81" s="67" t="s">
        <v>634</v>
      </c>
      <c r="CV81" s="67" t="s">
        <v>635</v>
      </c>
      <c r="CW81" s="68" t="s">
        <v>168</v>
      </c>
      <c r="CX81" s="68">
        <v>44328</v>
      </c>
      <c r="CY81" s="67" t="s">
        <v>636</v>
      </c>
      <c r="CZ81" s="67" t="s">
        <v>640</v>
      </c>
      <c r="DA81" s="67" t="s">
        <v>661</v>
      </c>
      <c r="DB81" s="81">
        <v>1084959.1000000001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5" customFormat="1" ht="13.5" thickBot="1">
      <c r="B82" s="83"/>
      <c r="C82" s="83"/>
      <c r="D82" s="83"/>
      <c r="E82" s="68"/>
      <c r="F82" s="84"/>
      <c r="G82" s="84"/>
      <c r="H82" s="187"/>
      <c r="I82" s="76"/>
      <c r="J82" s="85"/>
      <c r="K82" s="85"/>
      <c r="L82" s="85"/>
      <c r="M82" s="140"/>
      <c r="N82" s="69"/>
      <c r="O82" s="76"/>
      <c r="P82" s="76"/>
      <c r="Q82" s="76"/>
      <c r="R82" s="86"/>
      <c r="S82" s="86"/>
      <c r="T82" s="87"/>
      <c r="U82" s="87"/>
      <c r="V82" s="87"/>
      <c r="W82" s="87"/>
      <c r="X82" s="87"/>
      <c r="Y82" s="190"/>
      <c r="Z82" s="190"/>
      <c r="AA82" s="190"/>
      <c r="AB82" s="190"/>
      <c r="AC82" s="190"/>
      <c r="AD82" s="140"/>
      <c r="AE82" s="69"/>
      <c r="AF82" s="190"/>
      <c r="AG82" s="190"/>
      <c r="AH82" s="76"/>
      <c r="AI82" s="76"/>
      <c r="AJ82" s="78"/>
      <c r="AK82" s="78"/>
      <c r="AL82" s="80"/>
      <c r="AM82" s="80"/>
      <c r="AN82" s="78"/>
      <c r="AO82" s="78"/>
      <c r="AP82" s="80"/>
      <c r="AQ82" s="80"/>
      <c r="AR82" s="78"/>
      <c r="AS82" s="78"/>
      <c r="AT82" s="80"/>
      <c r="AU82" s="80"/>
      <c r="AV82" s="78"/>
      <c r="AW82" s="78"/>
      <c r="AX82" s="80"/>
      <c r="AY82" s="80"/>
      <c r="AZ82" s="78"/>
      <c r="BA82" s="78"/>
      <c r="BB82" s="80"/>
      <c r="BC82" s="80"/>
      <c r="BD82" s="78"/>
      <c r="BE82" s="78"/>
      <c r="BF82" s="80"/>
      <c r="BG82" s="80"/>
      <c r="BH82" s="78"/>
      <c r="BI82" s="78"/>
      <c r="BJ82" s="80"/>
      <c r="BK82" s="80"/>
      <c r="BL82" s="78"/>
      <c r="BM82" s="78"/>
      <c r="BN82" s="80"/>
      <c r="BO82" s="80"/>
      <c r="BP82" s="78"/>
      <c r="BQ82" s="78"/>
      <c r="BR82" s="80"/>
      <c r="BS82" s="80"/>
      <c r="BT82" s="78"/>
      <c r="BU82" s="78"/>
      <c r="BV82" s="80"/>
      <c r="BW82" s="80"/>
      <c r="BX82" s="78"/>
      <c r="BY82" s="78"/>
      <c r="BZ82" s="80"/>
      <c r="CA82" s="80"/>
      <c r="CB82" s="78"/>
      <c r="CC82" s="78"/>
      <c r="CD82" s="80"/>
      <c r="CE82" s="80"/>
      <c r="CF82" s="78"/>
      <c r="CG82" s="78"/>
      <c r="CH82" s="80"/>
      <c r="CI82" s="80"/>
      <c r="CJ82" s="78"/>
      <c r="CK82" s="78"/>
      <c r="CL82" s="80"/>
      <c r="CM82" s="80"/>
      <c r="CN82" s="89"/>
      <c r="CO82" s="89"/>
      <c r="CP82" s="89"/>
      <c r="CQ82" s="76"/>
      <c r="CR82" s="76"/>
      <c r="CS82" s="76"/>
      <c r="CT82" s="68"/>
      <c r="CU82" s="75"/>
      <c r="CV82" s="75"/>
      <c r="CW82" s="68"/>
      <c r="CX82" s="68"/>
      <c r="CY82" s="75"/>
      <c r="CZ82" s="75"/>
      <c r="DA82" s="90"/>
      <c r="DB82" s="88"/>
      <c r="DC82" s="76"/>
      <c r="DD82" s="211"/>
    </row>
    <row r="83" spans="2:1477" s="6" customFormat="1" ht="24" customHeight="1" thickTop="1" thickBot="1">
      <c r="B83" s="246" t="s">
        <v>695</v>
      </c>
      <c r="C83" s="247"/>
      <c r="D83" s="248"/>
      <c r="E83" s="7"/>
      <c r="F83" s="8"/>
      <c r="G83" s="141">
        <f>IF(B73="","",ROWS(B73:B82)-1)</f>
        <v>9</v>
      </c>
      <c r="H83" s="9">
        <f>SUM(H73:H82)</f>
        <v>15</v>
      </c>
      <c r="I83" s="9">
        <f>SUM(I73:I82)</f>
        <v>13</v>
      </c>
      <c r="J83" s="9">
        <f>SUM(J73:J82)</f>
        <v>1340</v>
      </c>
      <c r="K83" s="9">
        <f>SUM(K73:K82)</f>
        <v>2686</v>
      </c>
      <c r="L83" s="9">
        <f>SUM(L73:L82)</f>
        <v>2673</v>
      </c>
      <c r="M83" s="142">
        <f>IF(G83="",0,N83/G83)</f>
        <v>0.55555555555555558</v>
      </c>
      <c r="N83" s="9">
        <f t="shared" ref="N83:AC83" si="40">SUM(N73:N82)</f>
        <v>5</v>
      </c>
      <c r="O83" s="9">
        <f t="shared" si="40"/>
        <v>13</v>
      </c>
      <c r="P83" s="9">
        <f t="shared" si="40"/>
        <v>160</v>
      </c>
      <c r="Q83" s="9">
        <f t="shared" si="40"/>
        <v>0</v>
      </c>
      <c r="R83" s="9">
        <f t="shared" si="40"/>
        <v>1184</v>
      </c>
      <c r="S83" s="9">
        <f t="shared" si="40"/>
        <v>162</v>
      </c>
      <c r="T83" s="11">
        <f t="shared" si="40"/>
        <v>13177302</v>
      </c>
      <c r="U83" s="11">
        <f t="shared" si="40"/>
        <v>272178</v>
      </c>
      <c r="V83" s="11">
        <f t="shared" si="40"/>
        <v>12905124</v>
      </c>
      <c r="W83" s="11">
        <f t="shared" si="40"/>
        <v>13916813</v>
      </c>
      <c r="X83" s="11">
        <f t="shared" si="40"/>
        <v>13719860</v>
      </c>
      <c r="Y83" s="11">
        <f t="shared" si="40"/>
        <v>-449760</v>
      </c>
      <c r="Z83" s="11">
        <f t="shared" si="40"/>
        <v>25000</v>
      </c>
      <c r="AA83" s="11">
        <f t="shared" si="40"/>
        <v>-424760</v>
      </c>
      <c r="AB83" s="11">
        <f t="shared" si="40"/>
        <v>13295100</v>
      </c>
      <c r="AC83" s="11">
        <f t="shared" si="40"/>
        <v>11507508</v>
      </c>
      <c r="AD83" s="142">
        <f>IF(G83="",0,AE83/G83)</f>
        <v>1</v>
      </c>
      <c r="AE83" s="145">
        <f t="shared" ref="AE83:CM83" si="41">SUM(AE73:AE82)</f>
        <v>9</v>
      </c>
      <c r="AF83" s="11">
        <f t="shared" si="41"/>
        <v>-1766330</v>
      </c>
      <c r="AG83" s="11">
        <f t="shared" si="41"/>
        <v>739512</v>
      </c>
      <c r="AH83" s="12">
        <f t="shared" si="41"/>
        <v>590</v>
      </c>
      <c r="AI83" s="12">
        <f t="shared" si="41"/>
        <v>215</v>
      </c>
      <c r="AJ83" s="12">
        <f t="shared" si="41"/>
        <v>365</v>
      </c>
      <c r="AK83" s="12">
        <f t="shared" si="41"/>
        <v>71</v>
      </c>
      <c r="AL83" s="11">
        <f t="shared" si="41"/>
        <v>0</v>
      </c>
      <c r="AM83" s="11">
        <f t="shared" si="41"/>
        <v>0</v>
      </c>
      <c r="AN83" s="12">
        <f t="shared" si="41"/>
        <v>5</v>
      </c>
      <c r="AO83" s="12">
        <f t="shared" si="41"/>
        <v>0</v>
      </c>
      <c r="AP83" s="11">
        <f t="shared" si="41"/>
        <v>8244</v>
      </c>
      <c r="AQ83" s="11">
        <f t="shared" si="41"/>
        <v>0</v>
      </c>
      <c r="AR83" s="12">
        <f t="shared" si="41"/>
        <v>0</v>
      </c>
      <c r="AS83" s="12">
        <f t="shared" si="41"/>
        <v>0</v>
      </c>
      <c r="AT83" s="11">
        <f t="shared" si="41"/>
        <v>0</v>
      </c>
      <c r="AU83" s="11">
        <f t="shared" si="41"/>
        <v>0</v>
      </c>
      <c r="AV83" s="12">
        <f t="shared" si="41"/>
        <v>0</v>
      </c>
      <c r="AW83" s="12">
        <f t="shared" si="41"/>
        <v>0</v>
      </c>
      <c r="AX83" s="11">
        <f t="shared" si="41"/>
        <v>0</v>
      </c>
      <c r="AY83" s="11">
        <f t="shared" si="41"/>
        <v>0</v>
      </c>
      <c r="AZ83" s="12">
        <f t="shared" si="41"/>
        <v>0</v>
      </c>
      <c r="BA83" s="12">
        <f t="shared" si="41"/>
        <v>0</v>
      </c>
      <c r="BB83" s="11">
        <f t="shared" si="41"/>
        <v>0</v>
      </c>
      <c r="BC83" s="11">
        <f t="shared" si="41"/>
        <v>0</v>
      </c>
      <c r="BD83" s="12">
        <f t="shared" si="41"/>
        <v>3</v>
      </c>
      <c r="BE83" s="12">
        <f t="shared" si="41"/>
        <v>21</v>
      </c>
      <c r="BF83" s="11">
        <f t="shared" si="41"/>
        <v>107627</v>
      </c>
      <c r="BG83" s="11">
        <f t="shared" si="41"/>
        <v>0</v>
      </c>
      <c r="BH83" s="12">
        <f t="shared" si="41"/>
        <v>0</v>
      </c>
      <c r="BI83" s="12">
        <f t="shared" si="41"/>
        <v>18</v>
      </c>
      <c r="BJ83" s="11">
        <f t="shared" si="41"/>
        <v>0</v>
      </c>
      <c r="BK83" s="11">
        <f t="shared" si="41"/>
        <v>0</v>
      </c>
      <c r="BL83" s="12">
        <f t="shared" si="41"/>
        <v>0</v>
      </c>
      <c r="BM83" s="12">
        <f t="shared" si="41"/>
        <v>0</v>
      </c>
      <c r="BN83" s="11">
        <f t="shared" si="41"/>
        <v>0</v>
      </c>
      <c r="BO83" s="11">
        <f t="shared" si="41"/>
        <v>0</v>
      </c>
      <c r="BP83" s="12">
        <f t="shared" si="41"/>
        <v>6</v>
      </c>
      <c r="BQ83" s="12">
        <f t="shared" si="41"/>
        <v>40</v>
      </c>
      <c r="BR83" s="11">
        <f t="shared" si="41"/>
        <v>582769</v>
      </c>
      <c r="BS83" s="11">
        <f t="shared" si="41"/>
        <v>0</v>
      </c>
      <c r="BT83" s="12">
        <f t="shared" si="41"/>
        <v>0</v>
      </c>
      <c r="BU83" s="12">
        <f t="shared" si="41"/>
        <v>0</v>
      </c>
      <c r="BV83" s="11">
        <f t="shared" si="41"/>
        <v>0</v>
      </c>
      <c r="BW83" s="11">
        <f t="shared" si="41"/>
        <v>0</v>
      </c>
      <c r="BX83" s="12">
        <f t="shared" si="41"/>
        <v>0</v>
      </c>
      <c r="BY83" s="12">
        <f t="shared" si="41"/>
        <v>0</v>
      </c>
      <c r="BZ83" s="11">
        <f t="shared" si="41"/>
        <v>0</v>
      </c>
      <c r="CA83" s="11">
        <f t="shared" si="41"/>
        <v>0</v>
      </c>
      <c r="CB83" s="12">
        <f t="shared" si="41"/>
        <v>0</v>
      </c>
      <c r="CC83" s="12">
        <f t="shared" si="41"/>
        <v>0</v>
      </c>
      <c r="CD83" s="11">
        <f t="shared" si="41"/>
        <v>0</v>
      </c>
      <c r="CE83" s="11">
        <f t="shared" si="41"/>
        <v>0</v>
      </c>
      <c r="CF83" s="12">
        <f t="shared" si="41"/>
        <v>0</v>
      </c>
      <c r="CG83" s="12">
        <f t="shared" si="41"/>
        <v>0</v>
      </c>
      <c r="CH83" s="11">
        <f t="shared" si="41"/>
        <v>0</v>
      </c>
      <c r="CI83" s="11">
        <f t="shared" si="41"/>
        <v>0</v>
      </c>
      <c r="CJ83" s="12">
        <f t="shared" si="41"/>
        <v>379</v>
      </c>
      <c r="CK83" s="12">
        <f t="shared" si="41"/>
        <v>150</v>
      </c>
      <c r="CL83" s="11">
        <f t="shared" si="41"/>
        <v>698640</v>
      </c>
      <c r="CM83" s="11">
        <f t="shared" si="41"/>
        <v>0</v>
      </c>
      <c r="CN83" s="13"/>
      <c r="CO83" s="13"/>
      <c r="CP83" s="13"/>
      <c r="CQ83" s="13"/>
      <c r="CR83" s="13"/>
      <c r="CS83" s="13"/>
      <c r="CT83" s="7"/>
      <c r="CU83" s="8"/>
      <c r="CV83" s="8"/>
      <c r="CW83" s="7"/>
      <c r="CX83" s="7"/>
      <c r="CY83" s="8"/>
      <c r="CZ83" s="8"/>
      <c r="DA83" s="8"/>
      <c r="DB83" s="11"/>
      <c r="DC83" s="13"/>
      <c r="DD83" s="15"/>
    </row>
    <row r="84" spans="2:1477" s="6" customFormat="1" ht="24" customHeight="1" thickTop="1">
      <c r="B84" s="261" t="s">
        <v>34</v>
      </c>
      <c r="C84" s="262"/>
      <c r="D84" s="263"/>
      <c r="E84" s="110"/>
      <c r="F84" s="111"/>
      <c r="G84" s="112">
        <f t="shared" ref="G84:L84" si="42">SUM(G72,G83)</f>
        <v>23</v>
      </c>
      <c r="H84" s="112">
        <f t="shared" si="42"/>
        <v>38</v>
      </c>
      <c r="I84" s="112">
        <f t="shared" si="42"/>
        <v>44</v>
      </c>
      <c r="J84" s="112">
        <f t="shared" si="42"/>
        <v>4385</v>
      </c>
      <c r="K84" s="112">
        <f t="shared" si="42"/>
        <v>7429</v>
      </c>
      <c r="L84" s="112">
        <f t="shared" si="42"/>
        <v>7327</v>
      </c>
      <c r="M84" s="142">
        <f>IF(G84=0,0,N84/G84)</f>
        <v>0.82608695652173914</v>
      </c>
      <c r="N84" s="112">
        <f t="shared" ref="N84:AC84" si="43">SUM(N72,N83)</f>
        <v>19</v>
      </c>
      <c r="O84" s="112">
        <f t="shared" si="43"/>
        <v>102</v>
      </c>
      <c r="P84" s="113">
        <f t="shared" si="43"/>
        <v>162</v>
      </c>
      <c r="Q84" s="113">
        <f t="shared" si="43"/>
        <v>0</v>
      </c>
      <c r="R84" s="112">
        <f t="shared" si="43"/>
        <v>2830</v>
      </c>
      <c r="S84" s="112">
        <f t="shared" si="43"/>
        <v>214</v>
      </c>
      <c r="T84" s="114">
        <f t="shared" si="43"/>
        <v>67440473</v>
      </c>
      <c r="U84" s="114">
        <f t="shared" si="43"/>
        <v>952987</v>
      </c>
      <c r="V84" s="114">
        <f t="shared" si="43"/>
        <v>66487489</v>
      </c>
      <c r="W84" s="114">
        <f t="shared" si="43"/>
        <v>69119214</v>
      </c>
      <c r="X84" s="114">
        <f t="shared" si="43"/>
        <v>68746321</v>
      </c>
      <c r="Y84" s="114">
        <f t="shared" si="43"/>
        <v>-474260</v>
      </c>
      <c r="Z84" s="114">
        <f t="shared" si="43"/>
        <v>25000</v>
      </c>
      <c r="AA84" s="114">
        <f t="shared" si="43"/>
        <v>-449260</v>
      </c>
      <c r="AB84" s="114">
        <f t="shared" si="43"/>
        <v>68297061</v>
      </c>
      <c r="AC84" s="114">
        <f t="shared" si="43"/>
        <v>66209292</v>
      </c>
      <c r="AD84" s="142">
        <f>IF(G84=0,0,AE84/G84)</f>
        <v>1</v>
      </c>
      <c r="AE84" s="144">
        <f t="shared" ref="AE84:CM84" si="44">SUM(AE72,AE83)</f>
        <v>23</v>
      </c>
      <c r="AF84" s="114">
        <f t="shared" si="44"/>
        <v>-1999401</v>
      </c>
      <c r="AG84" s="114">
        <f t="shared" si="44"/>
        <v>1678742</v>
      </c>
      <c r="AH84" s="115">
        <f t="shared" si="44"/>
        <v>1753</v>
      </c>
      <c r="AI84" s="115">
        <f t="shared" si="44"/>
        <v>644</v>
      </c>
      <c r="AJ84" s="115">
        <f t="shared" si="44"/>
        <v>382</v>
      </c>
      <c r="AK84" s="115">
        <f t="shared" si="44"/>
        <v>86</v>
      </c>
      <c r="AL84" s="114">
        <f t="shared" si="44"/>
        <v>110967</v>
      </c>
      <c r="AM84" s="114">
        <f t="shared" si="44"/>
        <v>0</v>
      </c>
      <c r="AN84" s="115">
        <f t="shared" si="44"/>
        <v>40</v>
      </c>
      <c r="AO84" s="115">
        <f t="shared" si="44"/>
        <v>29</v>
      </c>
      <c r="AP84" s="114">
        <f t="shared" si="44"/>
        <v>342530</v>
      </c>
      <c r="AQ84" s="114">
        <f t="shared" si="44"/>
        <v>90285</v>
      </c>
      <c r="AR84" s="115">
        <f t="shared" si="44"/>
        <v>0</v>
      </c>
      <c r="AS84" s="115">
        <f t="shared" si="44"/>
        <v>0</v>
      </c>
      <c r="AT84" s="114">
        <f t="shared" si="44"/>
        <v>0</v>
      </c>
      <c r="AU84" s="114">
        <f t="shared" si="44"/>
        <v>0</v>
      </c>
      <c r="AV84" s="115">
        <f t="shared" si="44"/>
        <v>0</v>
      </c>
      <c r="AW84" s="115">
        <f t="shared" si="44"/>
        <v>0</v>
      </c>
      <c r="AX84" s="114">
        <f t="shared" si="44"/>
        <v>0</v>
      </c>
      <c r="AY84" s="114">
        <f t="shared" si="44"/>
        <v>0</v>
      </c>
      <c r="AZ84" s="115">
        <f t="shared" si="44"/>
        <v>0</v>
      </c>
      <c r="BA84" s="115">
        <f t="shared" si="44"/>
        <v>0</v>
      </c>
      <c r="BB84" s="114">
        <f t="shared" si="44"/>
        <v>0</v>
      </c>
      <c r="BC84" s="114">
        <f t="shared" si="44"/>
        <v>0</v>
      </c>
      <c r="BD84" s="115">
        <f t="shared" si="44"/>
        <v>3</v>
      </c>
      <c r="BE84" s="115">
        <f t="shared" si="44"/>
        <v>22</v>
      </c>
      <c r="BF84" s="114">
        <f t="shared" si="44"/>
        <v>326625</v>
      </c>
      <c r="BG84" s="114">
        <f t="shared" si="44"/>
        <v>0</v>
      </c>
      <c r="BH84" s="115">
        <f t="shared" si="44"/>
        <v>2</v>
      </c>
      <c r="BI84" s="115">
        <f t="shared" si="44"/>
        <v>19</v>
      </c>
      <c r="BJ84" s="114">
        <f t="shared" si="44"/>
        <v>206446</v>
      </c>
      <c r="BK84" s="114">
        <f t="shared" si="44"/>
        <v>0</v>
      </c>
      <c r="BL84" s="115">
        <f t="shared" si="44"/>
        <v>0</v>
      </c>
      <c r="BM84" s="115">
        <f t="shared" si="44"/>
        <v>0</v>
      </c>
      <c r="BN84" s="114">
        <f t="shared" si="44"/>
        <v>0</v>
      </c>
      <c r="BO84" s="114">
        <f t="shared" si="44"/>
        <v>0</v>
      </c>
      <c r="BP84" s="115">
        <f t="shared" si="44"/>
        <v>6</v>
      </c>
      <c r="BQ84" s="115">
        <f t="shared" si="44"/>
        <v>46</v>
      </c>
      <c r="BR84" s="114">
        <f t="shared" si="44"/>
        <v>667549</v>
      </c>
      <c r="BS84" s="114">
        <f t="shared" si="44"/>
        <v>0</v>
      </c>
      <c r="BT84" s="115">
        <f t="shared" si="44"/>
        <v>0</v>
      </c>
      <c r="BU84" s="115">
        <f t="shared" si="44"/>
        <v>0</v>
      </c>
      <c r="BV84" s="114">
        <f t="shared" si="44"/>
        <v>0</v>
      </c>
      <c r="BW84" s="114">
        <f t="shared" si="44"/>
        <v>0</v>
      </c>
      <c r="BX84" s="115">
        <f t="shared" si="44"/>
        <v>0</v>
      </c>
      <c r="BY84" s="115">
        <f t="shared" si="44"/>
        <v>0</v>
      </c>
      <c r="BZ84" s="114">
        <f t="shared" si="44"/>
        <v>0</v>
      </c>
      <c r="CA84" s="114">
        <f t="shared" si="44"/>
        <v>0</v>
      </c>
      <c r="CB84" s="115">
        <f t="shared" si="44"/>
        <v>0</v>
      </c>
      <c r="CC84" s="115">
        <f t="shared" si="44"/>
        <v>0</v>
      </c>
      <c r="CD84" s="114">
        <f t="shared" si="44"/>
        <v>0</v>
      </c>
      <c r="CE84" s="114">
        <f t="shared" si="44"/>
        <v>0</v>
      </c>
      <c r="CF84" s="115">
        <f t="shared" si="44"/>
        <v>0</v>
      </c>
      <c r="CG84" s="115">
        <f t="shared" si="44"/>
        <v>0</v>
      </c>
      <c r="CH84" s="114">
        <f t="shared" si="44"/>
        <v>0</v>
      </c>
      <c r="CI84" s="114">
        <f t="shared" si="44"/>
        <v>0</v>
      </c>
      <c r="CJ84" s="115">
        <f t="shared" si="44"/>
        <v>433</v>
      </c>
      <c r="CK84" s="115">
        <f t="shared" si="44"/>
        <v>202</v>
      </c>
      <c r="CL84" s="114">
        <f t="shared" si="44"/>
        <v>1654118</v>
      </c>
      <c r="CM84" s="114">
        <f t="shared" si="44"/>
        <v>90285</v>
      </c>
      <c r="CN84" s="116"/>
      <c r="CO84" s="116"/>
      <c r="CP84" s="116"/>
      <c r="CQ84" s="116"/>
      <c r="CR84" s="116"/>
      <c r="CS84" s="116"/>
      <c r="CT84" s="110"/>
      <c r="CU84" s="111"/>
      <c r="CV84" s="111"/>
      <c r="CW84" s="110"/>
      <c r="CX84" s="110"/>
      <c r="CY84" s="111"/>
      <c r="CZ84" s="111"/>
      <c r="DA84" s="111"/>
      <c r="DB84" s="114"/>
      <c r="DC84" s="116"/>
      <c r="DD84" s="116"/>
    </row>
    <row r="85" spans="2:1477" s="69" customFormat="1">
      <c r="B85" s="67" t="s">
        <v>3</v>
      </c>
      <c r="C85" s="67" t="s">
        <v>252</v>
      </c>
      <c r="D85" s="67" t="s">
        <v>253</v>
      </c>
      <c r="E85" s="68">
        <v>43215</v>
      </c>
      <c r="F85" s="67" t="s">
        <v>636</v>
      </c>
      <c r="G85" s="67" t="s">
        <v>633</v>
      </c>
      <c r="H85" s="187">
        <v>4</v>
      </c>
      <c r="I85" s="69">
        <v>16</v>
      </c>
      <c r="J85" s="69">
        <v>379</v>
      </c>
      <c r="K85" s="69">
        <v>803</v>
      </c>
      <c r="L85" s="69">
        <v>790</v>
      </c>
      <c r="M85" s="186">
        <f>IF(J85 = 0,0,(L85-AH85-AI85)/J85)</f>
        <v>1.5408970976253298</v>
      </c>
      <c r="N85" s="69">
        <f>IF(G85&lt;&gt;"",IF(M85&lt;=1.2,1,0),0)</f>
        <v>0</v>
      </c>
      <c r="O85" s="69">
        <v>13</v>
      </c>
      <c r="P85" s="69">
        <v>0</v>
      </c>
      <c r="Q85" s="69">
        <v>0</v>
      </c>
      <c r="R85" s="69">
        <v>230</v>
      </c>
      <c r="S85" s="69">
        <v>194</v>
      </c>
      <c r="T85" s="190">
        <v>5223993</v>
      </c>
      <c r="U85" s="190">
        <v>55803</v>
      </c>
      <c r="V85" s="190">
        <v>5168190</v>
      </c>
      <c r="W85" s="190">
        <v>5569665</v>
      </c>
      <c r="X85" s="190">
        <v>5480351</v>
      </c>
      <c r="Y85" s="190">
        <v>-68940</v>
      </c>
      <c r="Z85" s="190">
        <v>0</v>
      </c>
      <c r="AA85" s="190">
        <v>-68940</v>
      </c>
      <c r="AB85" s="190">
        <v>5411411</v>
      </c>
      <c r="AC85" s="190">
        <v>5390271</v>
      </c>
      <c r="AD85" s="186">
        <f>IF(V85=0,0,AC85/V85)</f>
        <v>1.0429707499143801</v>
      </c>
      <c r="AE85" s="69">
        <f>IF(AD85 &lt;=1.1,1,0)</f>
        <v>1</v>
      </c>
      <c r="AF85" s="190">
        <v>-5522</v>
      </c>
      <c r="AG85" s="190">
        <v>345672</v>
      </c>
      <c r="AH85" s="69">
        <v>158</v>
      </c>
      <c r="AI85" s="69">
        <v>48</v>
      </c>
      <c r="AJ85" s="69">
        <v>0</v>
      </c>
      <c r="AK85" s="69">
        <v>0</v>
      </c>
      <c r="AL85" s="80">
        <v>70013</v>
      </c>
      <c r="AM85" s="80">
        <v>0</v>
      </c>
      <c r="AN85" s="69">
        <v>6</v>
      </c>
      <c r="AO85" s="69">
        <v>31</v>
      </c>
      <c r="AP85" s="80">
        <v>115548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42241</v>
      </c>
      <c r="BG85" s="80">
        <v>0</v>
      </c>
      <c r="BH85" s="69">
        <v>0</v>
      </c>
      <c r="BI85" s="69">
        <v>6</v>
      </c>
      <c r="BJ85" s="80">
        <v>32074</v>
      </c>
      <c r="BK85" s="80">
        <v>25640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48303</v>
      </c>
      <c r="BW85" s="80">
        <v>48303</v>
      </c>
      <c r="BX85" s="69">
        <v>18</v>
      </c>
      <c r="BY85" s="69">
        <v>42</v>
      </c>
      <c r="BZ85" s="80">
        <v>81001</v>
      </c>
      <c r="CA85" s="80">
        <v>74912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-46629</v>
      </c>
      <c r="CI85" s="80">
        <v>0</v>
      </c>
      <c r="CJ85" s="69">
        <v>24</v>
      </c>
      <c r="CK85" s="69">
        <v>79</v>
      </c>
      <c r="CL85" s="80">
        <v>342551</v>
      </c>
      <c r="CM85" s="80">
        <v>148855</v>
      </c>
      <c r="CN85" s="67" t="s">
        <v>528</v>
      </c>
      <c r="CO85" s="67" t="s">
        <v>529</v>
      </c>
      <c r="CP85" s="67" t="s">
        <v>410</v>
      </c>
      <c r="CQ85" s="67" t="s">
        <v>410</v>
      </c>
      <c r="CR85" s="67" t="s">
        <v>410</v>
      </c>
      <c r="CS85" s="67" t="s">
        <v>410</v>
      </c>
      <c r="CT85" s="68">
        <v>44473</v>
      </c>
      <c r="CU85" s="67" t="s">
        <v>634</v>
      </c>
      <c r="CV85" s="67" t="s">
        <v>635</v>
      </c>
      <c r="CW85" s="68" t="s">
        <v>168</v>
      </c>
      <c r="CX85" s="68">
        <v>44294</v>
      </c>
      <c r="CY85" s="67" t="s">
        <v>636</v>
      </c>
      <c r="CZ85" s="67" t="s">
        <v>640</v>
      </c>
      <c r="DA85" s="67" t="s">
        <v>667</v>
      </c>
      <c r="DB85" s="81">
        <v>5507060.3200000003</v>
      </c>
      <c r="DC85" s="67"/>
      <c r="DD85" s="67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3</v>
      </c>
      <c r="C86" s="67" t="s">
        <v>254</v>
      </c>
      <c r="D86" s="67" t="s">
        <v>255</v>
      </c>
      <c r="E86" s="68">
        <v>43705</v>
      </c>
      <c r="F86" s="67" t="s">
        <v>638</v>
      </c>
      <c r="G86" s="67" t="s">
        <v>639</v>
      </c>
      <c r="H86" s="187">
        <v>1</v>
      </c>
      <c r="I86" s="69">
        <v>1</v>
      </c>
      <c r="J86" s="69">
        <v>225</v>
      </c>
      <c r="K86" s="69">
        <v>278</v>
      </c>
      <c r="L86" s="69">
        <v>278</v>
      </c>
      <c r="M86" s="186">
        <f t="shared" ref="M86:M98" si="45">IF(J86 = 0,0,(L86-AH86-AI86)/J86)</f>
        <v>1</v>
      </c>
      <c r="N86" s="69">
        <f t="shared" ref="N86:N98" si="46">IF(G86&lt;&gt;"",IF(M86&lt;=1.2,1,0),0)</f>
        <v>1</v>
      </c>
      <c r="O86" s="69">
        <v>0</v>
      </c>
      <c r="P86" s="69">
        <v>0</v>
      </c>
      <c r="Q86" s="69">
        <v>0</v>
      </c>
      <c r="R86" s="69">
        <v>53</v>
      </c>
      <c r="S86" s="69">
        <v>0</v>
      </c>
      <c r="T86" s="190">
        <v>552418</v>
      </c>
      <c r="U86" s="190">
        <v>13640</v>
      </c>
      <c r="V86" s="190">
        <v>538778</v>
      </c>
      <c r="W86" s="190">
        <v>602867</v>
      </c>
      <c r="X86" s="190">
        <v>592608</v>
      </c>
      <c r="Y86" s="190">
        <v>0</v>
      </c>
      <c r="Z86" s="190">
        <v>0</v>
      </c>
      <c r="AA86" s="190">
        <v>0</v>
      </c>
      <c r="AB86" s="190">
        <v>592608</v>
      </c>
      <c r="AC86" s="190">
        <v>592529</v>
      </c>
      <c r="AD86" s="186">
        <f t="shared" ref="AD86:AD98" si="47">IF(V86=0,0,AC86/V86)</f>
        <v>1.0997646526027418</v>
      </c>
      <c r="AE86" s="69">
        <f t="shared" ref="AE86:AE98" si="48">IF(AD86 &lt;=1.1,1,0)</f>
        <v>1</v>
      </c>
      <c r="AF86" s="190">
        <v>-79</v>
      </c>
      <c r="AG86" s="190">
        <v>50449</v>
      </c>
      <c r="AH86" s="69">
        <v>44</v>
      </c>
      <c r="AI86" s="69">
        <v>9</v>
      </c>
      <c r="AJ86" s="69">
        <v>0</v>
      </c>
      <c r="AK86" s="69">
        <v>0</v>
      </c>
      <c r="AL86" s="80">
        <v>0</v>
      </c>
      <c r="AM86" s="80">
        <v>0</v>
      </c>
      <c r="AN86" s="69">
        <v>0</v>
      </c>
      <c r="AO86" s="69">
        <v>0</v>
      </c>
      <c r="AP86" s="80">
        <v>26098</v>
      </c>
      <c r="AQ86" s="80">
        <v>22219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1243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0</v>
      </c>
      <c r="BS86" s="80">
        <v>0</v>
      </c>
      <c r="BT86" s="69">
        <v>0</v>
      </c>
      <c r="BU86" s="69">
        <v>0</v>
      </c>
      <c r="BV86" s="80">
        <v>28229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0</v>
      </c>
      <c r="CK86" s="69">
        <v>0</v>
      </c>
      <c r="CL86" s="80">
        <v>55569</v>
      </c>
      <c r="CM86" s="80">
        <v>22219</v>
      </c>
      <c r="CN86" s="67" t="s">
        <v>530</v>
      </c>
      <c r="CO86" s="67" t="s">
        <v>531</v>
      </c>
      <c r="CP86" s="67" t="s">
        <v>410</v>
      </c>
      <c r="CQ86" s="67" t="s">
        <v>410</v>
      </c>
      <c r="CR86" s="67" t="s">
        <v>410</v>
      </c>
      <c r="CS86" s="67" t="s">
        <v>410</v>
      </c>
      <c r="CT86" s="68">
        <v>44467</v>
      </c>
      <c r="CU86" s="67" t="s">
        <v>638</v>
      </c>
      <c r="CV86" s="67" t="s">
        <v>635</v>
      </c>
      <c r="CW86" s="68" t="s">
        <v>168</v>
      </c>
      <c r="CX86" s="68">
        <v>44113</v>
      </c>
      <c r="CY86" s="67" t="s">
        <v>634</v>
      </c>
      <c r="CZ86" s="67" t="s">
        <v>640</v>
      </c>
      <c r="DA86" s="67" t="s">
        <v>667</v>
      </c>
      <c r="DB86" s="81">
        <v>285674.52</v>
      </c>
      <c r="DC86" s="67"/>
      <c r="DD86" s="67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69" customFormat="1">
      <c r="B87" s="67" t="s">
        <v>3</v>
      </c>
      <c r="C87" s="67" t="s">
        <v>256</v>
      </c>
      <c r="D87" s="67" t="s">
        <v>257</v>
      </c>
      <c r="E87" s="68">
        <v>43579</v>
      </c>
      <c r="F87" s="67" t="s">
        <v>636</v>
      </c>
      <c r="G87" s="67" t="s">
        <v>637</v>
      </c>
      <c r="H87" s="187">
        <v>3</v>
      </c>
      <c r="I87" s="69">
        <v>7</v>
      </c>
      <c r="J87" s="69">
        <v>410</v>
      </c>
      <c r="K87" s="69">
        <v>518</v>
      </c>
      <c r="L87" s="69">
        <v>518</v>
      </c>
      <c r="M87" s="186">
        <f t="shared" si="45"/>
        <v>1.0341463414634147</v>
      </c>
      <c r="N87" s="69">
        <f t="shared" si="46"/>
        <v>1</v>
      </c>
      <c r="O87" s="69">
        <v>0</v>
      </c>
      <c r="P87" s="69">
        <v>0</v>
      </c>
      <c r="Q87" s="69">
        <v>0</v>
      </c>
      <c r="R87" s="69">
        <v>94</v>
      </c>
      <c r="S87" s="69">
        <v>14</v>
      </c>
      <c r="T87" s="190">
        <v>5685198</v>
      </c>
      <c r="U87" s="190">
        <v>52736</v>
      </c>
      <c r="V87" s="190">
        <v>5632462</v>
      </c>
      <c r="W87" s="190">
        <v>5923341</v>
      </c>
      <c r="X87" s="190">
        <v>5849802</v>
      </c>
      <c r="Y87" s="190">
        <v>0</v>
      </c>
      <c r="Z87" s="190">
        <v>0</v>
      </c>
      <c r="AA87" s="190">
        <v>0</v>
      </c>
      <c r="AB87" s="190">
        <v>5849802</v>
      </c>
      <c r="AC87" s="190">
        <v>5808702</v>
      </c>
      <c r="AD87" s="186">
        <f t="shared" si="47"/>
        <v>1.0312900468747059</v>
      </c>
      <c r="AE87" s="69">
        <f t="shared" si="48"/>
        <v>1</v>
      </c>
      <c r="AF87" s="190">
        <v>-41100</v>
      </c>
      <c r="AG87" s="190">
        <v>238143</v>
      </c>
      <c r="AH87" s="69">
        <v>56</v>
      </c>
      <c r="AI87" s="69">
        <v>38</v>
      </c>
      <c r="AJ87" s="69">
        <v>0</v>
      </c>
      <c r="AK87" s="69">
        <v>0</v>
      </c>
      <c r="AL87" s="80">
        <v>62867</v>
      </c>
      <c r="AM87" s="80">
        <v>0</v>
      </c>
      <c r="AN87" s="69">
        <v>0</v>
      </c>
      <c r="AO87" s="69">
        <v>0</v>
      </c>
      <c r="AP87" s="80">
        <v>154196</v>
      </c>
      <c r="AQ87" s="80">
        <v>90401</v>
      </c>
      <c r="AR87" s="69">
        <v>0</v>
      </c>
      <c r="AS87" s="69">
        <v>0</v>
      </c>
      <c r="AT87" s="80">
        <v>0</v>
      </c>
      <c r="AU87" s="80">
        <v>0</v>
      </c>
      <c r="AV87" s="69">
        <v>0</v>
      </c>
      <c r="AW87" s="69">
        <v>0</v>
      </c>
      <c r="AX87" s="80">
        <v>0</v>
      </c>
      <c r="AY87" s="80">
        <v>0</v>
      </c>
      <c r="AZ87" s="69">
        <v>0</v>
      </c>
      <c r="BA87" s="69">
        <v>0</v>
      </c>
      <c r="BB87" s="80">
        <v>0</v>
      </c>
      <c r="BC87" s="80">
        <v>0</v>
      </c>
      <c r="BD87" s="69">
        <v>0</v>
      </c>
      <c r="BE87" s="69">
        <v>0</v>
      </c>
      <c r="BF87" s="80">
        <v>1442</v>
      </c>
      <c r="BG87" s="80">
        <v>0</v>
      </c>
      <c r="BH87" s="69">
        <v>0</v>
      </c>
      <c r="BI87" s="69">
        <v>0</v>
      </c>
      <c r="BJ87" s="80">
        <v>0</v>
      </c>
      <c r="BK87" s="80">
        <v>0</v>
      </c>
      <c r="BL87" s="69">
        <v>0</v>
      </c>
      <c r="BM87" s="69">
        <v>0</v>
      </c>
      <c r="BN87" s="80">
        <v>0</v>
      </c>
      <c r="BO87" s="80">
        <v>0</v>
      </c>
      <c r="BP87" s="69">
        <v>0</v>
      </c>
      <c r="BQ87" s="69">
        <v>0</v>
      </c>
      <c r="BR87" s="80">
        <v>0</v>
      </c>
      <c r="BS87" s="80">
        <v>0</v>
      </c>
      <c r="BT87" s="69">
        <v>0</v>
      </c>
      <c r="BU87" s="69">
        <v>0</v>
      </c>
      <c r="BV87" s="80">
        <v>0</v>
      </c>
      <c r="BW87" s="80">
        <v>0</v>
      </c>
      <c r="BX87" s="69">
        <v>0</v>
      </c>
      <c r="BY87" s="69">
        <v>14</v>
      </c>
      <c r="BZ87" s="80">
        <v>7756</v>
      </c>
      <c r="CA87" s="80">
        <v>7756</v>
      </c>
      <c r="CB87" s="69">
        <v>0</v>
      </c>
      <c r="CC87" s="69">
        <v>0</v>
      </c>
      <c r="CD87" s="80">
        <v>0</v>
      </c>
      <c r="CE87" s="80">
        <v>0</v>
      </c>
      <c r="CF87" s="69">
        <v>0</v>
      </c>
      <c r="CG87" s="69">
        <v>0</v>
      </c>
      <c r="CH87" s="80">
        <v>0</v>
      </c>
      <c r="CI87" s="80">
        <v>0</v>
      </c>
      <c r="CJ87" s="69">
        <v>0</v>
      </c>
      <c r="CK87" s="69">
        <v>14</v>
      </c>
      <c r="CL87" s="80">
        <v>226261</v>
      </c>
      <c r="CM87" s="80">
        <v>98158</v>
      </c>
      <c r="CN87" s="67" t="s">
        <v>526</v>
      </c>
      <c r="CO87" s="67" t="s">
        <v>527</v>
      </c>
      <c r="CP87" s="67" t="s">
        <v>410</v>
      </c>
      <c r="CQ87" s="67" t="s">
        <v>410</v>
      </c>
      <c r="CR87" s="67" t="s">
        <v>410</v>
      </c>
      <c r="CS87" s="67" t="s">
        <v>410</v>
      </c>
      <c r="CT87" s="68">
        <v>44396</v>
      </c>
      <c r="CU87" s="67" t="s">
        <v>638</v>
      </c>
      <c r="CV87" s="67" t="s">
        <v>635</v>
      </c>
      <c r="CW87" s="68" t="s">
        <v>168</v>
      </c>
      <c r="CX87" s="68">
        <v>44279</v>
      </c>
      <c r="CY87" s="67" t="s">
        <v>632</v>
      </c>
      <c r="CZ87" s="67" t="s">
        <v>640</v>
      </c>
      <c r="DA87" s="67" t="s">
        <v>667</v>
      </c>
      <c r="DB87" s="81">
        <v>5359258.83</v>
      </c>
      <c r="DC87" s="67"/>
      <c r="DD87" s="6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2:1477" s="69" customFormat="1">
      <c r="B88" s="67" t="s">
        <v>3</v>
      </c>
      <c r="C88" s="67" t="s">
        <v>258</v>
      </c>
      <c r="D88" s="67" t="s">
        <v>259</v>
      </c>
      <c r="E88" s="68">
        <v>43523</v>
      </c>
      <c r="F88" s="67" t="s">
        <v>632</v>
      </c>
      <c r="G88" s="67" t="s">
        <v>637</v>
      </c>
      <c r="H88" s="187">
        <v>2</v>
      </c>
      <c r="I88" s="69">
        <v>10</v>
      </c>
      <c r="J88" s="69">
        <v>501</v>
      </c>
      <c r="K88" s="69">
        <v>768</v>
      </c>
      <c r="L88" s="69">
        <v>757</v>
      </c>
      <c r="M88" s="186">
        <f t="shared" si="45"/>
        <v>1.1996007984031936</v>
      </c>
      <c r="N88" s="69">
        <f t="shared" si="46"/>
        <v>1</v>
      </c>
      <c r="O88" s="69">
        <v>11</v>
      </c>
      <c r="P88" s="69">
        <v>0</v>
      </c>
      <c r="Q88" s="69">
        <v>0</v>
      </c>
      <c r="R88" s="69">
        <v>156</v>
      </c>
      <c r="S88" s="69">
        <v>111</v>
      </c>
      <c r="T88" s="190">
        <v>7969825</v>
      </c>
      <c r="U88" s="190">
        <v>89478</v>
      </c>
      <c r="V88" s="190">
        <v>7880348</v>
      </c>
      <c r="W88" s="190">
        <v>9671721</v>
      </c>
      <c r="X88" s="190">
        <v>9618307</v>
      </c>
      <c r="Y88" s="190">
        <v>0</v>
      </c>
      <c r="Z88" s="190">
        <v>0</v>
      </c>
      <c r="AA88" s="190">
        <v>0</v>
      </c>
      <c r="AB88" s="190">
        <v>9618307</v>
      </c>
      <c r="AC88" s="190">
        <v>9568488</v>
      </c>
      <c r="AD88" s="186">
        <f t="shared" si="47"/>
        <v>1.2142215039234308</v>
      </c>
      <c r="AE88" s="69">
        <f t="shared" si="48"/>
        <v>0</v>
      </c>
      <c r="AF88" s="190">
        <v>-38478</v>
      </c>
      <c r="AG88" s="190">
        <v>1701896</v>
      </c>
      <c r="AH88" s="69">
        <v>99</v>
      </c>
      <c r="AI88" s="69">
        <v>57</v>
      </c>
      <c r="AJ88" s="69">
        <v>0</v>
      </c>
      <c r="AK88" s="69">
        <v>111</v>
      </c>
      <c r="AL88" s="80">
        <v>1524927</v>
      </c>
      <c r="AM88" s="80">
        <v>1339455</v>
      </c>
      <c r="AN88" s="69">
        <v>0</v>
      </c>
      <c r="AO88" s="69">
        <v>0</v>
      </c>
      <c r="AP88" s="80">
        <v>207660</v>
      </c>
      <c r="AQ88" s="80">
        <v>0</v>
      </c>
      <c r="AR88" s="69">
        <v>0</v>
      </c>
      <c r="AS88" s="69">
        <v>0</v>
      </c>
      <c r="AT88" s="80">
        <v>0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0</v>
      </c>
      <c r="BF88" s="80">
        <v>935</v>
      </c>
      <c r="BG88" s="80">
        <v>0</v>
      </c>
      <c r="BH88" s="69">
        <v>0</v>
      </c>
      <c r="BI88" s="69">
        <v>0</v>
      </c>
      <c r="BJ88" s="80">
        <v>0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0</v>
      </c>
      <c r="BQ88" s="69">
        <v>0</v>
      </c>
      <c r="BR88" s="80">
        <v>0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0</v>
      </c>
      <c r="CK88" s="69">
        <v>111</v>
      </c>
      <c r="CL88" s="80">
        <v>1733522</v>
      </c>
      <c r="CM88" s="80">
        <v>1339455</v>
      </c>
      <c r="CN88" s="67" t="s">
        <v>524</v>
      </c>
      <c r="CO88" s="67" t="s">
        <v>525</v>
      </c>
      <c r="CP88" s="67" t="s">
        <v>410</v>
      </c>
      <c r="CQ88" s="67" t="s">
        <v>410</v>
      </c>
      <c r="CR88" s="67" t="s">
        <v>410</v>
      </c>
      <c r="CS88" s="67" t="s">
        <v>410</v>
      </c>
      <c r="CT88" s="68">
        <v>44452</v>
      </c>
      <c r="CU88" s="67" t="s">
        <v>638</v>
      </c>
      <c r="CV88" s="67" t="s">
        <v>635</v>
      </c>
      <c r="CW88" s="68" t="s">
        <v>168</v>
      </c>
      <c r="CX88" s="68">
        <v>44396</v>
      </c>
      <c r="CY88" s="67" t="s">
        <v>638</v>
      </c>
      <c r="CZ88" s="67" t="s">
        <v>635</v>
      </c>
      <c r="DA88" s="67" t="s">
        <v>667</v>
      </c>
      <c r="DB88" s="81">
        <v>9083314.3399999999</v>
      </c>
      <c r="DC88" s="67"/>
      <c r="DD88" s="67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2:1477" s="69" customFormat="1">
      <c r="B89" s="67" t="s">
        <v>3</v>
      </c>
      <c r="C89" s="67" t="s">
        <v>260</v>
      </c>
      <c r="D89" s="67" t="s">
        <v>261</v>
      </c>
      <c r="E89" s="68">
        <v>43607</v>
      </c>
      <c r="F89" s="67" t="s">
        <v>636</v>
      </c>
      <c r="G89" s="67" t="s">
        <v>637</v>
      </c>
      <c r="H89" s="187">
        <v>1</v>
      </c>
      <c r="I89" s="69">
        <v>3</v>
      </c>
      <c r="J89" s="69">
        <v>440</v>
      </c>
      <c r="K89" s="69">
        <v>619</v>
      </c>
      <c r="L89" s="69">
        <v>612</v>
      </c>
      <c r="M89" s="186">
        <f t="shared" si="45"/>
        <v>1.040909090909091</v>
      </c>
      <c r="N89" s="69">
        <f t="shared" si="46"/>
        <v>1</v>
      </c>
      <c r="O89" s="69">
        <v>7</v>
      </c>
      <c r="P89" s="69">
        <v>0</v>
      </c>
      <c r="Q89" s="69">
        <v>0</v>
      </c>
      <c r="R89" s="69">
        <v>154</v>
      </c>
      <c r="S89" s="69">
        <v>25</v>
      </c>
      <c r="T89" s="190">
        <v>8446061</v>
      </c>
      <c r="U89" s="190">
        <v>84606</v>
      </c>
      <c r="V89" s="190">
        <v>8361454</v>
      </c>
      <c r="W89" s="190">
        <v>9282205</v>
      </c>
      <c r="X89" s="190">
        <v>9225023</v>
      </c>
      <c r="Y89" s="190">
        <v>0</v>
      </c>
      <c r="Z89" s="190">
        <v>0</v>
      </c>
      <c r="AA89" s="190">
        <v>0</v>
      </c>
      <c r="AB89" s="190">
        <v>9225023</v>
      </c>
      <c r="AC89" s="190">
        <v>9088376</v>
      </c>
      <c r="AD89" s="186">
        <f t="shared" si="47"/>
        <v>1.0869372719146695</v>
      </c>
      <c r="AE89" s="69">
        <f t="shared" si="48"/>
        <v>1</v>
      </c>
      <c r="AF89" s="190">
        <v>-136647</v>
      </c>
      <c r="AG89" s="190">
        <v>836144</v>
      </c>
      <c r="AH89" s="69">
        <v>110</v>
      </c>
      <c r="AI89" s="69">
        <v>44</v>
      </c>
      <c r="AJ89" s="69">
        <v>0</v>
      </c>
      <c r="AK89" s="69">
        <v>0</v>
      </c>
      <c r="AL89" s="80">
        <v>785348</v>
      </c>
      <c r="AM89" s="80">
        <v>0</v>
      </c>
      <c r="AN89" s="69">
        <v>0</v>
      </c>
      <c r="AO89" s="69">
        <v>25</v>
      </c>
      <c r="AP89" s="80">
        <v>180556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-121762</v>
      </c>
      <c r="BG89" s="80">
        <v>0</v>
      </c>
      <c r="BH89" s="69">
        <v>0</v>
      </c>
      <c r="BI89" s="69">
        <v>0</v>
      </c>
      <c r="BJ89" s="80">
        <v>54431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0</v>
      </c>
      <c r="CK89" s="69">
        <v>25</v>
      </c>
      <c r="CL89" s="80">
        <v>898572</v>
      </c>
      <c r="CM89" s="80">
        <v>0</v>
      </c>
      <c r="CN89" s="67" t="s">
        <v>532</v>
      </c>
      <c r="CO89" s="67" t="s">
        <v>533</v>
      </c>
      <c r="CP89" s="67" t="s">
        <v>410</v>
      </c>
      <c r="CQ89" s="67" t="s">
        <v>410</v>
      </c>
      <c r="CR89" s="67" t="s">
        <v>410</v>
      </c>
      <c r="CS89" s="67" t="s">
        <v>410</v>
      </c>
      <c r="CT89" s="68">
        <v>44435</v>
      </c>
      <c r="CU89" s="67" t="s">
        <v>638</v>
      </c>
      <c r="CV89" s="67" t="s">
        <v>635</v>
      </c>
      <c r="CW89" s="68" t="s">
        <v>168</v>
      </c>
      <c r="CX89" s="68">
        <v>44333</v>
      </c>
      <c r="CY89" s="67" t="s">
        <v>636</v>
      </c>
      <c r="CZ89" s="67" t="s">
        <v>640</v>
      </c>
      <c r="DA89" s="67" t="s">
        <v>668</v>
      </c>
      <c r="DB89" s="81">
        <v>9046599.2899999991</v>
      </c>
      <c r="DC89" s="67"/>
      <c r="DD89" s="67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3</v>
      </c>
      <c r="C90" s="67" t="s">
        <v>262</v>
      </c>
      <c r="D90" s="67" t="s">
        <v>263</v>
      </c>
      <c r="E90" s="68">
        <v>43551</v>
      </c>
      <c r="F90" s="67" t="s">
        <v>632</v>
      </c>
      <c r="G90" s="67" t="s">
        <v>637</v>
      </c>
      <c r="H90" s="187">
        <v>3</v>
      </c>
      <c r="I90" s="69">
        <v>2</v>
      </c>
      <c r="J90" s="69">
        <v>433</v>
      </c>
      <c r="K90" s="69">
        <v>533</v>
      </c>
      <c r="L90" s="69">
        <v>533</v>
      </c>
      <c r="M90" s="186">
        <f t="shared" si="45"/>
        <v>1.0138568129330254</v>
      </c>
      <c r="N90" s="69">
        <f t="shared" si="46"/>
        <v>1</v>
      </c>
      <c r="O90" s="69">
        <v>0</v>
      </c>
      <c r="P90" s="69">
        <v>0</v>
      </c>
      <c r="Q90" s="69">
        <v>0</v>
      </c>
      <c r="R90" s="69">
        <v>94</v>
      </c>
      <c r="S90" s="69">
        <v>6</v>
      </c>
      <c r="T90" s="190">
        <v>7195336</v>
      </c>
      <c r="U90" s="190">
        <v>71972</v>
      </c>
      <c r="V90" s="190">
        <v>7123364</v>
      </c>
      <c r="W90" s="190">
        <v>7097482</v>
      </c>
      <c r="X90" s="190">
        <v>6908157</v>
      </c>
      <c r="Y90" s="190">
        <v>0</v>
      </c>
      <c r="Z90" s="190">
        <v>0</v>
      </c>
      <c r="AA90" s="190">
        <v>0</v>
      </c>
      <c r="AB90" s="190">
        <v>6908157</v>
      </c>
      <c r="AC90" s="190">
        <v>6847745</v>
      </c>
      <c r="AD90" s="186">
        <f t="shared" si="47"/>
        <v>0.96130774729467705</v>
      </c>
      <c r="AE90" s="69">
        <f t="shared" si="48"/>
        <v>1</v>
      </c>
      <c r="AF90" s="190">
        <v>-58724</v>
      </c>
      <c r="AG90" s="190">
        <v>-97855</v>
      </c>
      <c r="AH90" s="69">
        <v>61</v>
      </c>
      <c r="AI90" s="69">
        <v>33</v>
      </c>
      <c r="AJ90" s="69">
        <v>0</v>
      </c>
      <c r="AK90" s="69">
        <v>6</v>
      </c>
      <c r="AL90" s="80">
        <v>22633</v>
      </c>
      <c r="AM90" s="80">
        <v>0</v>
      </c>
      <c r="AN90" s="69">
        <v>0</v>
      </c>
      <c r="AO90" s="69">
        <v>0</v>
      </c>
      <c r="AP90" s="80">
        <v>18580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-99541</v>
      </c>
      <c r="CI90" s="80">
        <v>0</v>
      </c>
      <c r="CJ90" s="69">
        <v>0</v>
      </c>
      <c r="CK90" s="69">
        <v>6</v>
      </c>
      <c r="CL90" s="80">
        <v>-58328</v>
      </c>
      <c r="CM90" s="80">
        <v>0</v>
      </c>
      <c r="CN90" s="67" t="s">
        <v>534</v>
      </c>
      <c r="CO90" s="67" t="s">
        <v>535</v>
      </c>
      <c r="CP90" s="67" t="s">
        <v>410</v>
      </c>
      <c r="CQ90" s="67" t="s">
        <v>410</v>
      </c>
      <c r="CR90" s="67" t="s">
        <v>410</v>
      </c>
      <c r="CS90" s="67" t="s">
        <v>410</v>
      </c>
      <c r="CT90" s="68">
        <v>44428</v>
      </c>
      <c r="CU90" s="67" t="s">
        <v>638</v>
      </c>
      <c r="CV90" s="67" t="s">
        <v>635</v>
      </c>
      <c r="CW90" s="68" t="s">
        <v>168</v>
      </c>
      <c r="CX90" s="68">
        <v>44313</v>
      </c>
      <c r="CY90" s="67" t="s">
        <v>636</v>
      </c>
      <c r="CZ90" s="67" t="s">
        <v>640</v>
      </c>
      <c r="DA90" s="67" t="s">
        <v>669</v>
      </c>
      <c r="DB90" s="81">
        <v>7395888.1699999999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3</v>
      </c>
      <c r="C91" s="67" t="s">
        <v>264</v>
      </c>
      <c r="D91" s="67" t="s">
        <v>265</v>
      </c>
      <c r="E91" s="68">
        <v>43579</v>
      </c>
      <c r="F91" s="67" t="s">
        <v>636</v>
      </c>
      <c r="G91" s="67" t="s">
        <v>637</v>
      </c>
      <c r="H91" s="187">
        <v>4</v>
      </c>
      <c r="I91" s="69">
        <v>3</v>
      </c>
      <c r="J91" s="69">
        <v>389</v>
      </c>
      <c r="K91" s="69">
        <v>514</v>
      </c>
      <c r="L91" s="69">
        <v>512</v>
      </c>
      <c r="M91" s="186">
        <f t="shared" si="45"/>
        <v>0.99485861182519275</v>
      </c>
      <c r="N91" s="69">
        <f t="shared" si="46"/>
        <v>1</v>
      </c>
      <c r="O91" s="69">
        <v>2</v>
      </c>
      <c r="P91" s="69">
        <v>0</v>
      </c>
      <c r="Q91" s="69">
        <v>0</v>
      </c>
      <c r="R91" s="69">
        <v>125</v>
      </c>
      <c r="S91" s="69">
        <v>0</v>
      </c>
      <c r="T91" s="190">
        <v>3049775</v>
      </c>
      <c r="U91" s="190">
        <v>50000</v>
      </c>
      <c r="V91" s="190">
        <v>2999775</v>
      </c>
      <c r="W91" s="190">
        <v>3212084</v>
      </c>
      <c r="X91" s="190">
        <v>3151909</v>
      </c>
      <c r="Y91" s="190">
        <v>0</v>
      </c>
      <c r="Z91" s="190">
        <v>0</v>
      </c>
      <c r="AA91" s="190">
        <v>0</v>
      </c>
      <c r="AB91" s="190">
        <v>3151909</v>
      </c>
      <c r="AC91" s="190">
        <v>3123371</v>
      </c>
      <c r="AD91" s="186">
        <f t="shared" si="47"/>
        <v>1.0412017567984266</v>
      </c>
      <c r="AE91" s="69">
        <f t="shared" si="48"/>
        <v>1</v>
      </c>
      <c r="AF91" s="190">
        <v>-17714</v>
      </c>
      <c r="AG91" s="190">
        <v>162310</v>
      </c>
      <c r="AH91" s="69">
        <v>92</v>
      </c>
      <c r="AI91" s="69">
        <v>33</v>
      </c>
      <c r="AJ91" s="69">
        <v>0</v>
      </c>
      <c r="AK91" s="69">
        <v>0</v>
      </c>
      <c r="AL91" s="80">
        <v>2010</v>
      </c>
      <c r="AM91" s="80">
        <v>0</v>
      </c>
      <c r="AN91" s="69">
        <v>0</v>
      </c>
      <c r="AO91" s="69">
        <v>0</v>
      </c>
      <c r="AP91" s="80">
        <v>154906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0</v>
      </c>
      <c r="CL91" s="80">
        <v>156916</v>
      </c>
      <c r="CM91" s="80">
        <v>0</v>
      </c>
      <c r="CN91" s="67" t="s">
        <v>536</v>
      </c>
      <c r="CO91" s="67" t="s">
        <v>537</v>
      </c>
      <c r="CP91" s="67" t="s">
        <v>410</v>
      </c>
      <c r="CQ91" s="67" t="s">
        <v>410</v>
      </c>
      <c r="CR91" s="67" t="s">
        <v>410</v>
      </c>
      <c r="CS91" s="67" t="s">
        <v>410</v>
      </c>
      <c r="CT91" s="68">
        <v>44448</v>
      </c>
      <c r="CU91" s="67" t="s">
        <v>638</v>
      </c>
      <c r="CV91" s="67" t="s">
        <v>635</v>
      </c>
      <c r="CW91" s="68" t="s">
        <v>168</v>
      </c>
      <c r="CX91" s="68">
        <v>44168</v>
      </c>
      <c r="CY91" s="67" t="s">
        <v>634</v>
      </c>
      <c r="CZ91" s="67" t="s">
        <v>640</v>
      </c>
      <c r="DA91" s="67" t="s">
        <v>669</v>
      </c>
      <c r="DB91" s="81">
        <v>2802936.17</v>
      </c>
      <c r="DC91" s="67"/>
      <c r="DD91" s="67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3</v>
      </c>
      <c r="C92" s="67" t="s">
        <v>266</v>
      </c>
      <c r="D92" s="67" t="s">
        <v>267</v>
      </c>
      <c r="E92" s="68">
        <v>43579</v>
      </c>
      <c r="F92" s="67" t="s">
        <v>636</v>
      </c>
      <c r="G92" s="67" t="s">
        <v>637</v>
      </c>
      <c r="H92" s="187">
        <v>1</v>
      </c>
      <c r="I92" s="69">
        <v>1</v>
      </c>
      <c r="J92" s="69">
        <v>439</v>
      </c>
      <c r="K92" s="69">
        <v>543</v>
      </c>
      <c r="L92" s="69">
        <v>421</v>
      </c>
      <c r="M92" s="186">
        <f t="shared" si="45"/>
        <v>0.72209567198177671</v>
      </c>
      <c r="N92" s="69">
        <f t="shared" si="46"/>
        <v>1</v>
      </c>
      <c r="O92" s="69">
        <v>122</v>
      </c>
      <c r="P92" s="69">
        <v>0</v>
      </c>
      <c r="Q92" s="69">
        <v>0</v>
      </c>
      <c r="R92" s="69">
        <v>104</v>
      </c>
      <c r="S92" s="69">
        <v>0</v>
      </c>
      <c r="T92" s="190">
        <v>2099355</v>
      </c>
      <c r="U92" s="190">
        <v>50000</v>
      </c>
      <c r="V92" s="190">
        <v>2049355</v>
      </c>
      <c r="W92" s="190">
        <v>2040900</v>
      </c>
      <c r="X92" s="190">
        <v>1905910</v>
      </c>
      <c r="Y92" s="190">
        <v>0</v>
      </c>
      <c r="Z92" s="190">
        <v>0</v>
      </c>
      <c r="AA92" s="190">
        <v>0</v>
      </c>
      <c r="AB92" s="190">
        <v>1905910</v>
      </c>
      <c r="AC92" s="190">
        <v>1888675</v>
      </c>
      <c r="AD92" s="186">
        <f t="shared" si="47"/>
        <v>0.92159484325556085</v>
      </c>
      <c r="AE92" s="69">
        <f t="shared" si="48"/>
        <v>1</v>
      </c>
      <c r="AF92" s="190">
        <v>-17236</v>
      </c>
      <c r="AG92" s="190">
        <v>-58454</v>
      </c>
      <c r="AH92" s="69">
        <v>82</v>
      </c>
      <c r="AI92" s="69">
        <v>22</v>
      </c>
      <c r="AJ92" s="69">
        <v>0</v>
      </c>
      <c r="AK92" s="69">
        <v>0</v>
      </c>
      <c r="AL92" s="80">
        <v>0</v>
      </c>
      <c r="AM92" s="80">
        <v>0</v>
      </c>
      <c r="AN92" s="69">
        <v>0</v>
      </c>
      <c r="AO92" s="69">
        <v>0</v>
      </c>
      <c r="AP92" s="80">
        <v>-49737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0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0</v>
      </c>
      <c r="CK92" s="69">
        <v>0</v>
      </c>
      <c r="CL92" s="80">
        <v>-49737</v>
      </c>
      <c r="CM92" s="80">
        <v>0</v>
      </c>
      <c r="CN92" s="67" t="s">
        <v>538</v>
      </c>
      <c r="CO92" s="67" t="s">
        <v>539</v>
      </c>
      <c r="CP92" s="67" t="s">
        <v>410</v>
      </c>
      <c r="CQ92" s="67" t="s">
        <v>410</v>
      </c>
      <c r="CR92" s="67" t="s">
        <v>410</v>
      </c>
      <c r="CS92" s="67" t="s">
        <v>410</v>
      </c>
      <c r="CT92" s="68">
        <v>44404</v>
      </c>
      <c r="CU92" s="67" t="s">
        <v>638</v>
      </c>
      <c r="CV92" s="67" t="s">
        <v>635</v>
      </c>
      <c r="CW92" s="68" t="s">
        <v>168</v>
      </c>
      <c r="CX92" s="68">
        <v>44291</v>
      </c>
      <c r="CY92" s="67" t="s">
        <v>636</v>
      </c>
      <c r="CZ92" s="67" t="s">
        <v>640</v>
      </c>
      <c r="DA92" s="67" t="s">
        <v>669</v>
      </c>
      <c r="DB92" s="81">
        <v>2266163.2000000002</v>
      </c>
      <c r="DC92" s="67"/>
      <c r="DD92" s="67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3</v>
      </c>
      <c r="C93" s="67" t="s">
        <v>268</v>
      </c>
      <c r="D93" s="67" t="s">
        <v>269</v>
      </c>
      <c r="E93" s="68">
        <v>43705</v>
      </c>
      <c r="F93" s="67" t="s">
        <v>638</v>
      </c>
      <c r="G93" s="67" t="s">
        <v>639</v>
      </c>
      <c r="H93" s="187">
        <v>1</v>
      </c>
      <c r="I93" s="69">
        <v>3</v>
      </c>
      <c r="J93" s="69">
        <v>367</v>
      </c>
      <c r="K93" s="69">
        <v>479</v>
      </c>
      <c r="L93" s="69">
        <v>478</v>
      </c>
      <c r="M93" s="186">
        <f t="shared" si="45"/>
        <v>1.0245231607629428</v>
      </c>
      <c r="N93" s="69">
        <f t="shared" si="46"/>
        <v>1</v>
      </c>
      <c r="O93" s="69">
        <v>1</v>
      </c>
      <c r="P93" s="69">
        <v>0</v>
      </c>
      <c r="Q93" s="69">
        <v>0</v>
      </c>
      <c r="R93" s="69">
        <v>102</v>
      </c>
      <c r="S93" s="69">
        <v>10</v>
      </c>
      <c r="T93" s="190">
        <v>8207877</v>
      </c>
      <c r="U93" s="190">
        <v>88188</v>
      </c>
      <c r="V93" s="190">
        <v>8119689</v>
      </c>
      <c r="W93" s="190">
        <v>8281895</v>
      </c>
      <c r="X93" s="190">
        <v>8003190</v>
      </c>
      <c r="Y93" s="190">
        <v>0</v>
      </c>
      <c r="Z93" s="190">
        <v>0</v>
      </c>
      <c r="AA93" s="190">
        <v>0</v>
      </c>
      <c r="AB93" s="190">
        <v>8003190</v>
      </c>
      <c r="AC93" s="190">
        <v>7894972</v>
      </c>
      <c r="AD93" s="186">
        <f t="shared" si="47"/>
        <v>0.97232443262297363</v>
      </c>
      <c r="AE93" s="69">
        <f t="shared" si="48"/>
        <v>1</v>
      </c>
      <c r="AF93" s="190">
        <v>-108218</v>
      </c>
      <c r="AG93" s="190">
        <v>74017</v>
      </c>
      <c r="AH93" s="69">
        <v>79</v>
      </c>
      <c r="AI93" s="69">
        <v>23</v>
      </c>
      <c r="AJ93" s="69">
        <v>0</v>
      </c>
      <c r="AK93" s="69">
        <v>0</v>
      </c>
      <c r="AL93" s="80">
        <v>0</v>
      </c>
      <c r="AM93" s="80">
        <v>0</v>
      </c>
      <c r="AN93" s="69">
        <v>0</v>
      </c>
      <c r="AO93" s="69">
        <v>0</v>
      </c>
      <c r="AP93" s="80">
        <v>0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-28976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10</v>
      </c>
      <c r="BF93" s="80">
        <v>179816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10</v>
      </c>
      <c r="CL93" s="80">
        <v>150840</v>
      </c>
      <c r="CM93" s="80">
        <v>0</v>
      </c>
      <c r="CN93" s="67" t="s">
        <v>526</v>
      </c>
      <c r="CO93" s="67" t="s">
        <v>527</v>
      </c>
      <c r="CP93" s="67" t="s">
        <v>410</v>
      </c>
      <c r="CQ93" s="67" t="s">
        <v>410</v>
      </c>
      <c r="CR93" s="67" t="s">
        <v>410</v>
      </c>
      <c r="CS93" s="67" t="s">
        <v>410</v>
      </c>
      <c r="CT93" s="68">
        <v>44427</v>
      </c>
      <c r="CU93" s="67" t="s">
        <v>638</v>
      </c>
      <c r="CV93" s="67" t="s">
        <v>635</v>
      </c>
      <c r="CW93" s="68" t="s">
        <v>168</v>
      </c>
      <c r="CX93" s="68">
        <v>44313</v>
      </c>
      <c r="CY93" s="67" t="s">
        <v>636</v>
      </c>
      <c r="CZ93" s="67" t="s">
        <v>640</v>
      </c>
      <c r="DA93" s="67" t="s">
        <v>669</v>
      </c>
      <c r="DB93" s="81">
        <v>8969820.9499999993</v>
      </c>
      <c r="DC93" s="67"/>
      <c r="DD93" s="67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3</v>
      </c>
      <c r="C94" s="67" t="s">
        <v>356</v>
      </c>
      <c r="D94" s="67" t="s">
        <v>357</v>
      </c>
      <c r="E94" s="68">
        <v>44069</v>
      </c>
      <c r="F94" s="67" t="s">
        <v>638</v>
      </c>
      <c r="G94" s="67" t="s">
        <v>640</v>
      </c>
      <c r="H94" s="187">
        <v>1</v>
      </c>
      <c r="I94" s="69">
        <v>0</v>
      </c>
      <c r="J94" s="69">
        <v>100</v>
      </c>
      <c r="K94" s="69">
        <v>105</v>
      </c>
      <c r="L94" s="69">
        <v>105</v>
      </c>
      <c r="M94" s="186">
        <f t="shared" si="45"/>
        <v>1</v>
      </c>
      <c r="N94" s="69">
        <f t="shared" si="46"/>
        <v>1</v>
      </c>
      <c r="O94" s="69">
        <v>0</v>
      </c>
      <c r="P94" s="69">
        <v>0</v>
      </c>
      <c r="Q94" s="69">
        <v>0</v>
      </c>
      <c r="R94" s="69">
        <v>5</v>
      </c>
      <c r="S94" s="69">
        <v>0</v>
      </c>
      <c r="T94" s="190">
        <v>547645</v>
      </c>
      <c r="U94" s="190">
        <v>23267</v>
      </c>
      <c r="V94" s="190">
        <v>524378</v>
      </c>
      <c r="W94" s="190">
        <v>547645</v>
      </c>
      <c r="X94" s="190">
        <v>476343</v>
      </c>
      <c r="Y94" s="190">
        <v>0</v>
      </c>
      <c r="Z94" s="190">
        <v>0</v>
      </c>
      <c r="AA94" s="190">
        <v>0</v>
      </c>
      <c r="AB94" s="190">
        <v>476343</v>
      </c>
      <c r="AC94" s="190">
        <v>476343</v>
      </c>
      <c r="AD94" s="186">
        <f t="shared" si="47"/>
        <v>0.90839623325158569</v>
      </c>
      <c r="AE94" s="69">
        <f t="shared" si="48"/>
        <v>1</v>
      </c>
      <c r="AF94" s="190">
        <v>0</v>
      </c>
      <c r="AG94" s="190">
        <v>0</v>
      </c>
      <c r="AH94" s="69">
        <v>2</v>
      </c>
      <c r="AI94" s="69">
        <v>3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1045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8491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9536</v>
      </c>
      <c r="CM94" s="80">
        <v>0</v>
      </c>
      <c r="CN94" s="67" t="s">
        <v>540</v>
      </c>
      <c r="CO94" s="67" t="s">
        <v>541</v>
      </c>
      <c r="CP94" s="67" t="s">
        <v>410</v>
      </c>
      <c r="CQ94" s="67" t="s">
        <v>410</v>
      </c>
      <c r="CR94" s="67" t="s">
        <v>410</v>
      </c>
      <c r="CS94" s="67" t="s">
        <v>410</v>
      </c>
      <c r="CT94" s="68">
        <v>44386</v>
      </c>
      <c r="CU94" s="67" t="s">
        <v>638</v>
      </c>
      <c r="CV94" s="67" t="s">
        <v>635</v>
      </c>
      <c r="CW94" s="68" t="s">
        <v>168</v>
      </c>
      <c r="CX94" s="68">
        <v>44363</v>
      </c>
      <c r="CY94" s="67" t="s">
        <v>636</v>
      </c>
      <c r="CZ94" s="67" t="s">
        <v>640</v>
      </c>
      <c r="DA94" s="67" t="s">
        <v>668</v>
      </c>
      <c r="DB94" s="81">
        <v>487570.3</v>
      </c>
      <c r="DC94" s="67"/>
      <c r="DD94" s="67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3</v>
      </c>
      <c r="C95" s="67" t="s">
        <v>270</v>
      </c>
      <c r="D95" s="67" t="s">
        <v>271</v>
      </c>
      <c r="E95" s="68">
        <v>43803</v>
      </c>
      <c r="F95" s="67" t="s">
        <v>634</v>
      </c>
      <c r="G95" s="67" t="s">
        <v>639</v>
      </c>
      <c r="H95" s="187">
        <v>1</v>
      </c>
      <c r="I95" s="69">
        <v>2</v>
      </c>
      <c r="J95" s="69">
        <v>388</v>
      </c>
      <c r="K95" s="69">
        <v>469</v>
      </c>
      <c r="L95" s="69">
        <v>456</v>
      </c>
      <c r="M95" s="186">
        <f t="shared" si="45"/>
        <v>0.96649484536082475</v>
      </c>
      <c r="N95" s="69">
        <f t="shared" si="46"/>
        <v>1</v>
      </c>
      <c r="O95" s="69">
        <v>13</v>
      </c>
      <c r="P95" s="69">
        <v>0</v>
      </c>
      <c r="Q95" s="69">
        <v>0</v>
      </c>
      <c r="R95" s="69">
        <v>81</v>
      </c>
      <c r="S95" s="69">
        <v>0</v>
      </c>
      <c r="T95" s="190">
        <v>4642816</v>
      </c>
      <c r="U95" s="190">
        <v>50000</v>
      </c>
      <c r="V95" s="190">
        <v>4592816</v>
      </c>
      <c r="W95" s="190">
        <v>4682420</v>
      </c>
      <c r="X95" s="190">
        <v>4650889</v>
      </c>
      <c r="Y95" s="190">
        <v>0</v>
      </c>
      <c r="Z95" s="190">
        <v>0</v>
      </c>
      <c r="AA95" s="190">
        <v>0</v>
      </c>
      <c r="AB95" s="190">
        <v>4650889</v>
      </c>
      <c r="AC95" s="190">
        <v>4619922</v>
      </c>
      <c r="AD95" s="186">
        <f t="shared" si="47"/>
        <v>1.0059018258079575</v>
      </c>
      <c r="AE95" s="69">
        <f t="shared" si="48"/>
        <v>1</v>
      </c>
      <c r="AF95" s="190">
        <v>-30966</v>
      </c>
      <c r="AG95" s="190">
        <v>39603</v>
      </c>
      <c r="AH95" s="69">
        <v>54</v>
      </c>
      <c r="AI95" s="69">
        <v>27</v>
      </c>
      <c r="AJ95" s="69">
        <v>0</v>
      </c>
      <c r="AK95" s="69">
        <v>0</v>
      </c>
      <c r="AL95" s="80">
        <v>28246</v>
      </c>
      <c r="AM95" s="80">
        <v>0</v>
      </c>
      <c r="AN95" s="69">
        <v>0</v>
      </c>
      <c r="AO95" s="69">
        <v>0</v>
      </c>
      <c r="AP95" s="80">
        <v>31566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59811</v>
      </c>
      <c r="CM95" s="80">
        <v>0</v>
      </c>
      <c r="CN95" s="67" t="s">
        <v>542</v>
      </c>
      <c r="CO95" s="67" t="s">
        <v>543</v>
      </c>
      <c r="CP95" s="67" t="s">
        <v>410</v>
      </c>
      <c r="CQ95" s="67" t="s">
        <v>410</v>
      </c>
      <c r="CR95" s="67" t="s">
        <v>410</v>
      </c>
      <c r="CS95" s="67" t="s">
        <v>410</v>
      </c>
      <c r="CT95" s="68">
        <v>44496</v>
      </c>
      <c r="CU95" s="67" t="s">
        <v>634</v>
      </c>
      <c r="CV95" s="67" t="s">
        <v>635</v>
      </c>
      <c r="CW95" s="68" t="s">
        <v>168</v>
      </c>
      <c r="CX95" s="68">
        <v>44389</v>
      </c>
      <c r="CY95" s="67" t="s">
        <v>638</v>
      </c>
      <c r="CZ95" s="67" t="s">
        <v>635</v>
      </c>
      <c r="DA95" s="67" t="s">
        <v>669</v>
      </c>
      <c r="DB95" s="81">
        <v>4777019.03</v>
      </c>
      <c r="DC95" s="67"/>
      <c r="DD95" s="67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3</v>
      </c>
      <c r="C96" s="67" t="s">
        <v>358</v>
      </c>
      <c r="D96" s="67" t="s">
        <v>359</v>
      </c>
      <c r="E96" s="68">
        <v>43915</v>
      </c>
      <c r="F96" s="67" t="s">
        <v>632</v>
      </c>
      <c r="G96" s="67" t="s">
        <v>639</v>
      </c>
      <c r="H96" s="187">
        <v>1</v>
      </c>
      <c r="I96" s="69">
        <v>0</v>
      </c>
      <c r="J96" s="69">
        <v>180</v>
      </c>
      <c r="K96" s="69">
        <v>278</v>
      </c>
      <c r="L96" s="69">
        <v>278</v>
      </c>
      <c r="M96" s="186">
        <f t="shared" si="45"/>
        <v>1</v>
      </c>
      <c r="N96" s="69">
        <f t="shared" si="46"/>
        <v>1</v>
      </c>
      <c r="O96" s="69">
        <v>0</v>
      </c>
      <c r="P96" s="69">
        <v>0</v>
      </c>
      <c r="Q96" s="69">
        <v>0</v>
      </c>
      <c r="R96" s="69">
        <v>98</v>
      </c>
      <c r="S96" s="69">
        <v>0</v>
      </c>
      <c r="T96" s="190">
        <v>589517</v>
      </c>
      <c r="U96" s="190">
        <v>23421</v>
      </c>
      <c r="V96" s="190">
        <v>566096</v>
      </c>
      <c r="W96" s="190">
        <v>589517</v>
      </c>
      <c r="X96" s="190">
        <v>585765</v>
      </c>
      <c r="Y96" s="190">
        <v>0</v>
      </c>
      <c r="Z96" s="190">
        <v>0</v>
      </c>
      <c r="AA96" s="190">
        <v>0</v>
      </c>
      <c r="AB96" s="190">
        <v>585765</v>
      </c>
      <c r="AC96" s="190">
        <v>586015</v>
      </c>
      <c r="AD96" s="186">
        <f t="shared" si="47"/>
        <v>1.0351866114581272</v>
      </c>
      <c r="AE96" s="69">
        <f t="shared" si="48"/>
        <v>1</v>
      </c>
      <c r="AF96" s="190">
        <v>250</v>
      </c>
      <c r="AG96" s="190">
        <v>0</v>
      </c>
      <c r="AH96" s="69">
        <v>81</v>
      </c>
      <c r="AI96" s="69">
        <v>17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0</v>
      </c>
      <c r="AP96" s="80">
        <v>2057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10799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0</v>
      </c>
      <c r="CL96" s="80">
        <v>12855</v>
      </c>
      <c r="CM96" s="80">
        <v>0</v>
      </c>
      <c r="CN96" s="67" t="s">
        <v>530</v>
      </c>
      <c r="CO96" s="67" t="s">
        <v>531</v>
      </c>
      <c r="CP96" s="67" t="s">
        <v>410</v>
      </c>
      <c r="CQ96" s="67" t="s">
        <v>410</v>
      </c>
      <c r="CR96" s="67" t="s">
        <v>410</v>
      </c>
      <c r="CS96" s="67" t="s">
        <v>410</v>
      </c>
      <c r="CT96" s="68">
        <v>44509</v>
      </c>
      <c r="CU96" s="67" t="s">
        <v>634</v>
      </c>
      <c r="CV96" s="67" t="s">
        <v>635</v>
      </c>
      <c r="CW96" s="68" t="s">
        <v>168</v>
      </c>
      <c r="CX96" s="68">
        <v>44424</v>
      </c>
      <c r="CY96" s="67" t="s">
        <v>638</v>
      </c>
      <c r="CZ96" s="67" t="s">
        <v>635</v>
      </c>
      <c r="DA96" s="67" t="s">
        <v>669</v>
      </c>
      <c r="DB96" s="81">
        <v>492570.89</v>
      </c>
      <c r="DC96" s="67"/>
      <c r="DD96" s="67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69" customFormat="1">
      <c r="B97" s="67" t="s">
        <v>3</v>
      </c>
      <c r="C97" s="67" t="s">
        <v>360</v>
      </c>
      <c r="D97" s="67" t="s">
        <v>361</v>
      </c>
      <c r="E97" s="68">
        <v>43915</v>
      </c>
      <c r="F97" s="67" t="s">
        <v>632</v>
      </c>
      <c r="G97" s="67" t="s">
        <v>639</v>
      </c>
      <c r="H97" s="187">
        <v>1</v>
      </c>
      <c r="I97" s="69">
        <v>0</v>
      </c>
      <c r="J97" s="69">
        <v>199</v>
      </c>
      <c r="K97" s="69">
        <v>242</v>
      </c>
      <c r="L97" s="69">
        <v>176</v>
      </c>
      <c r="M97" s="186">
        <f t="shared" si="45"/>
        <v>0.66834170854271358</v>
      </c>
      <c r="N97" s="69">
        <f t="shared" si="46"/>
        <v>1</v>
      </c>
      <c r="O97" s="69">
        <v>66</v>
      </c>
      <c r="P97" s="69">
        <v>0</v>
      </c>
      <c r="Q97" s="69">
        <v>0</v>
      </c>
      <c r="R97" s="69">
        <v>43</v>
      </c>
      <c r="S97" s="69">
        <v>0</v>
      </c>
      <c r="T97" s="190">
        <v>689567</v>
      </c>
      <c r="U97" s="190">
        <v>28623</v>
      </c>
      <c r="V97" s="190">
        <v>660944</v>
      </c>
      <c r="W97" s="190">
        <v>689567</v>
      </c>
      <c r="X97" s="190">
        <v>649805</v>
      </c>
      <c r="Y97" s="190">
        <v>0</v>
      </c>
      <c r="Z97" s="190">
        <v>0</v>
      </c>
      <c r="AA97" s="190">
        <v>0</v>
      </c>
      <c r="AB97" s="190">
        <v>649805</v>
      </c>
      <c r="AC97" s="190">
        <v>650042</v>
      </c>
      <c r="AD97" s="186">
        <f t="shared" si="47"/>
        <v>0.9835054104432448</v>
      </c>
      <c r="AE97" s="69">
        <f t="shared" si="48"/>
        <v>1</v>
      </c>
      <c r="AF97" s="190">
        <v>237</v>
      </c>
      <c r="AG97" s="190">
        <v>0</v>
      </c>
      <c r="AH97" s="69">
        <v>25</v>
      </c>
      <c r="AI97" s="69">
        <v>18</v>
      </c>
      <c r="AJ97" s="69">
        <v>0</v>
      </c>
      <c r="AK97" s="69">
        <v>0</v>
      </c>
      <c r="AL97" s="80">
        <v>1476</v>
      </c>
      <c r="AM97" s="80">
        <v>0</v>
      </c>
      <c r="AN97" s="69">
        <v>0</v>
      </c>
      <c r="AO97" s="69">
        <v>0</v>
      </c>
      <c r="AP97" s="80">
        <v>1429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0</v>
      </c>
      <c r="BE97" s="69">
        <v>0</v>
      </c>
      <c r="BF97" s="80">
        <v>0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0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0</v>
      </c>
      <c r="CK97" s="69">
        <v>0</v>
      </c>
      <c r="CL97" s="80">
        <v>2905</v>
      </c>
      <c r="CM97" s="80">
        <v>0</v>
      </c>
      <c r="CN97" s="67" t="s">
        <v>530</v>
      </c>
      <c r="CO97" s="67" t="s">
        <v>531</v>
      </c>
      <c r="CP97" s="67" t="s">
        <v>410</v>
      </c>
      <c r="CQ97" s="67" t="s">
        <v>410</v>
      </c>
      <c r="CR97" s="67" t="s">
        <v>410</v>
      </c>
      <c r="CS97" s="67" t="s">
        <v>410</v>
      </c>
      <c r="CT97" s="68">
        <v>44419</v>
      </c>
      <c r="CU97" s="67" t="s">
        <v>638</v>
      </c>
      <c r="CV97" s="67" t="s">
        <v>635</v>
      </c>
      <c r="CW97" s="68" t="s">
        <v>168</v>
      </c>
      <c r="CX97" s="68">
        <v>44350</v>
      </c>
      <c r="CY97" s="67" t="s">
        <v>636</v>
      </c>
      <c r="CZ97" s="67" t="s">
        <v>640</v>
      </c>
      <c r="DA97" s="67" t="s">
        <v>669</v>
      </c>
      <c r="DB97" s="81">
        <v>603405.93999999994</v>
      </c>
      <c r="DC97" s="67"/>
      <c r="DD97" s="6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2:1477" s="69" customFormat="1">
      <c r="B98" s="67" t="s">
        <v>3</v>
      </c>
      <c r="C98" s="67" t="s">
        <v>544</v>
      </c>
      <c r="D98" s="67" t="s">
        <v>670</v>
      </c>
      <c r="E98" s="68">
        <v>44041</v>
      </c>
      <c r="F98" s="67" t="s">
        <v>638</v>
      </c>
      <c r="G98" s="67" t="s">
        <v>640</v>
      </c>
      <c r="H98" s="187">
        <v>1</v>
      </c>
      <c r="I98" s="69">
        <v>0</v>
      </c>
      <c r="J98" s="69">
        <v>260</v>
      </c>
      <c r="K98" s="69">
        <v>277</v>
      </c>
      <c r="L98" s="69">
        <v>214</v>
      </c>
      <c r="M98" s="186">
        <f t="shared" si="45"/>
        <v>0.75769230769230766</v>
      </c>
      <c r="N98" s="69">
        <f t="shared" si="46"/>
        <v>1</v>
      </c>
      <c r="O98" s="69">
        <v>63</v>
      </c>
      <c r="P98" s="69">
        <v>0</v>
      </c>
      <c r="Q98" s="69">
        <v>0</v>
      </c>
      <c r="R98" s="69">
        <v>17</v>
      </c>
      <c r="S98" s="69">
        <v>0</v>
      </c>
      <c r="T98" s="190">
        <v>432944</v>
      </c>
      <c r="U98" s="190">
        <v>25085</v>
      </c>
      <c r="V98" s="190">
        <v>407859</v>
      </c>
      <c r="W98" s="190">
        <v>432944</v>
      </c>
      <c r="X98" s="190">
        <v>392014</v>
      </c>
      <c r="Y98" s="190">
        <v>0</v>
      </c>
      <c r="Z98" s="190">
        <v>0</v>
      </c>
      <c r="AA98" s="190">
        <v>0</v>
      </c>
      <c r="AB98" s="190">
        <v>392014</v>
      </c>
      <c r="AC98" s="190">
        <v>392107</v>
      </c>
      <c r="AD98" s="186">
        <f t="shared" si="47"/>
        <v>0.96137880983379065</v>
      </c>
      <c r="AE98" s="69">
        <f t="shared" si="48"/>
        <v>1</v>
      </c>
      <c r="AF98" s="190">
        <v>93</v>
      </c>
      <c r="AG98" s="190">
        <v>0</v>
      </c>
      <c r="AH98" s="69">
        <v>11</v>
      </c>
      <c r="AI98" s="69">
        <v>6</v>
      </c>
      <c r="AJ98" s="69">
        <v>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0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0</v>
      </c>
      <c r="CM98" s="80">
        <v>0</v>
      </c>
      <c r="CN98" s="67" t="s">
        <v>545</v>
      </c>
      <c r="CO98" s="67" t="s">
        <v>546</v>
      </c>
      <c r="CP98" s="67" t="s">
        <v>410</v>
      </c>
      <c r="CQ98" s="67" t="s">
        <v>410</v>
      </c>
      <c r="CR98" s="67" t="s">
        <v>410</v>
      </c>
      <c r="CS98" s="67" t="s">
        <v>410</v>
      </c>
      <c r="CT98" s="68">
        <v>44536</v>
      </c>
      <c r="CU98" s="67" t="s">
        <v>634</v>
      </c>
      <c r="CV98" s="67" t="s">
        <v>635</v>
      </c>
      <c r="CW98" s="68" t="s">
        <v>168</v>
      </c>
      <c r="CX98" s="68">
        <v>44420</v>
      </c>
      <c r="CY98" s="67" t="s">
        <v>638</v>
      </c>
      <c r="CZ98" s="67" t="s">
        <v>635</v>
      </c>
      <c r="DA98" s="67" t="s">
        <v>667</v>
      </c>
      <c r="DB98" s="81">
        <v>514165.46</v>
      </c>
      <c r="DC98" s="67"/>
      <c r="DD98" s="67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2:1477" s="5" customFormat="1" ht="12.75" thickBot="1">
      <c r="B99" s="75"/>
      <c r="C99" s="75"/>
      <c r="D99" s="75"/>
      <c r="E99" s="68"/>
      <c r="F99" s="75"/>
      <c r="G99" s="75"/>
      <c r="H99" s="187"/>
      <c r="I99" s="76"/>
      <c r="J99" s="76"/>
      <c r="K99" s="76"/>
      <c r="L99" s="76"/>
      <c r="M99" s="140"/>
      <c r="N99" s="69"/>
      <c r="O99" s="76"/>
      <c r="P99" s="76"/>
      <c r="Q99" s="76"/>
      <c r="R99" s="76"/>
      <c r="S99" s="76"/>
      <c r="T99" s="77"/>
      <c r="U99" s="77"/>
      <c r="V99" s="77"/>
      <c r="W99" s="77"/>
      <c r="X99" s="77"/>
      <c r="Y99" s="190"/>
      <c r="Z99" s="190"/>
      <c r="AA99" s="190"/>
      <c r="AB99" s="190"/>
      <c r="AC99" s="190"/>
      <c r="AD99" s="140"/>
      <c r="AE99" s="69"/>
      <c r="AF99" s="190"/>
      <c r="AG99" s="190"/>
      <c r="AH99" s="76"/>
      <c r="AI99" s="76"/>
      <c r="AJ99" s="78"/>
      <c r="AK99" s="78"/>
      <c r="AL99" s="80"/>
      <c r="AM99" s="80"/>
      <c r="AN99" s="78"/>
      <c r="AO99" s="78"/>
      <c r="AP99" s="80"/>
      <c r="AQ99" s="80"/>
      <c r="AR99" s="78"/>
      <c r="AS99" s="78"/>
      <c r="AT99" s="80"/>
      <c r="AU99" s="80"/>
      <c r="AV99" s="78"/>
      <c r="AW99" s="78"/>
      <c r="AX99" s="80"/>
      <c r="AY99" s="80"/>
      <c r="AZ99" s="78"/>
      <c r="BA99" s="78"/>
      <c r="BB99" s="80"/>
      <c r="BC99" s="80"/>
      <c r="BD99" s="78"/>
      <c r="BE99" s="78"/>
      <c r="BF99" s="80"/>
      <c r="BG99" s="80"/>
      <c r="BH99" s="78"/>
      <c r="BI99" s="78"/>
      <c r="BJ99" s="80"/>
      <c r="BK99" s="80"/>
      <c r="BL99" s="78"/>
      <c r="BM99" s="78"/>
      <c r="BN99" s="80"/>
      <c r="BO99" s="80"/>
      <c r="BP99" s="78"/>
      <c r="BQ99" s="78"/>
      <c r="BR99" s="80"/>
      <c r="BS99" s="80"/>
      <c r="BT99" s="78"/>
      <c r="BU99" s="78"/>
      <c r="BV99" s="80"/>
      <c r="BW99" s="80"/>
      <c r="BX99" s="78"/>
      <c r="BY99" s="78"/>
      <c r="BZ99" s="80"/>
      <c r="CA99" s="80"/>
      <c r="CB99" s="78"/>
      <c r="CC99" s="78"/>
      <c r="CD99" s="80"/>
      <c r="CE99" s="80"/>
      <c r="CF99" s="78"/>
      <c r="CG99" s="78"/>
      <c r="CH99" s="80"/>
      <c r="CI99" s="80"/>
      <c r="CJ99" s="78"/>
      <c r="CK99" s="78"/>
      <c r="CL99" s="80"/>
      <c r="CM99" s="80"/>
      <c r="CN99" s="79"/>
      <c r="CO99" s="79"/>
      <c r="CP99" s="79"/>
      <c r="CQ99" s="79"/>
      <c r="CR99" s="79"/>
      <c r="CS99" s="79"/>
      <c r="CT99" s="68"/>
      <c r="CU99" s="75"/>
      <c r="CV99" s="75"/>
      <c r="CW99" s="68"/>
      <c r="CX99" s="68"/>
      <c r="CY99" s="75"/>
      <c r="CZ99" s="75"/>
      <c r="DA99" s="75"/>
      <c r="DB99" s="77"/>
      <c r="DC99" s="76"/>
      <c r="DD99" s="211"/>
    </row>
    <row r="100" spans="2:1477" s="6" customFormat="1" ht="24" customHeight="1" thickTop="1">
      <c r="B100" s="261" t="s">
        <v>696</v>
      </c>
      <c r="C100" s="262"/>
      <c r="D100" s="263"/>
      <c r="E100" s="110"/>
      <c r="F100" s="111"/>
      <c r="G100" s="159">
        <f>IF(B85="","",ROWS(B85:B99)-1)</f>
        <v>14</v>
      </c>
      <c r="H100" s="112">
        <f>SUM(H85:H99)</f>
        <v>25</v>
      </c>
      <c r="I100" s="112">
        <f>SUM(I85:I99)</f>
        <v>48</v>
      </c>
      <c r="J100" s="112">
        <f>SUM(J85:J99)</f>
        <v>4710</v>
      </c>
      <c r="K100" s="112">
        <f>SUM(K85:K99)</f>
        <v>6426</v>
      </c>
      <c r="L100" s="112">
        <f>SUM(L85:L99)</f>
        <v>6128</v>
      </c>
      <c r="M100" s="142">
        <f>IF(G100="",0,N100/G100)</f>
        <v>0.9285714285714286</v>
      </c>
      <c r="N100" s="112">
        <f t="shared" ref="N100:AC100" si="49">SUM(N85:N99)</f>
        <v>13</v>
      </c>
      <c r="O100" s="112">
        <f t="shared" si="49"/>
        <v>298</v>
      </c>
      <c r="P100" s="113">
        <f t="shared" si="49"/>
        <v>0</v>
      </c>
      <c r="Q100" s="113">
        <f t="shared" si="49"/>
        <v>0</v>
      </c>
      <c r="R100" s="112">
        <f t="shared" si="49"/>
        <v>1356</v>
      </c>
      <c r="S100" s="112">
        <f t="shared" si="49"/>
        <v>360</v>
      </c>
      <c r="T100" s="114">
        <f t="shared" si="49"/>
        <v>55332327</v>
      </c>
      <c r="U100" s="114">
        <f t="shared" si="49"/>
        <v>706819</v>
      </c>
      <c r="V100" s="114">
        <f t="shared" si="49"/>
        <v>54625508</v>
      </c>
      <c r="W100" s="114">
        <f t="shared" si="49"/>
        <v>58624253</v>
      </c>
      <c r="X100" s="114">
        <f t="shared" si="49"/>
        <v>57490073</v>
      </c>
      <c r="Y100" s="114">
        <f t="shared" si="49"/>
        <v>-68940</v>
      </c>
      <c r="Z100" s="114">
        <f t="shared" si="49"/>
        <v>0</v>
      </c>
      <c r="AA100" s="114">
        <f t="shared" si="49"/>
        <v>-68940</v>
      </c>
      <c r="AB100" s="114">
        <f t="shared" si="49"/>
        <v>57421133</v>
      </c>
      <c r="AC100" s="114">
        <f t="shared" si="49"/>
        <v>56927558</v>
      </c>
      <c r="AD100" s="142">
        <f>IF(G100="",0,AE100/G100)</f>
        <v>0.9285714285714286</v>
      </c>
      <c r="AE100" s="144">
        <f t="shared" ref="AE100:CM100" si="50">SUM(AE85:AE99)</f>
        <v>13</v>
      </c>
      <c r="AF100" s="114">
        <f t="shared" si="50"/>
        <v>-454104</v>
      </c>
      <c r="AG100" s="114">
        <f t="shared" si="50"/>
        <v>3291925</v>
      </c>
      <c r="AH100" s="115">
        <f t="shared" si="50"/>
        <v>954</v>
      </c>
      <c r="AI100" s="115">
        <f t="shared" si="50"/>
        <v>378</v>
      </c>
      <c r="AJ100" s="115">
        <f t="shared" si="50"/>
        <v>0</v>
      </c>
      <c r="AK100" s="115">
        <f t="shared" si="50"/>
        <v>117</v>
      </c>
      <c r="AL100" s="114">
        <f t="shared" si="50"/>
        <v>2497520</v>
      </c>
      <c r="AM100" s="114">
        <f t="shared" si="50"/>
        <v>1339455</v>
      </c>
      <c r="AN100" s="115">
        <f t="shared" si="50"/>
        <v>6</v>
      </c>
      <c r="AO100" s="115">
        <f t="shared" si="50"/>
        <v>56</v>
      </c>
      <c r="AP100" s="114">
        <f t="shared" si="50"/>
        <v>843904</v>
      </c>
      <c r="AQ100" s="114">
        <f t="shared" si="50"/>
        <v>112620</v>
      </c>
      <c r="AR100" s="115">
        <f t="shared" si="50"/>
        <v>0</v>
      </c>
      <c r="AS100" s="115">
        <f t="shared" si="50"/>
        <v>0</v>
      </c>
      <c r="AT100" s="114">
        <f t="shared" si="50"/>
        <v>0</v>
      </c>
      <c r="AU100" s="114">
        <f t="shared" si="50"/>
        <v>0</v>
      </c>
      <c r="AV100" s="115">
        <f t="shared" si="50"/>
        <v>0</v>
      </c>
      <c r="AW100" s="115">
        <f t="shared" si="50"/>
        <v>0</v>
      </c>
      <c r="AX100" s="114">
        <f t="shared" si="50"/>
        <v>-28976</v>
      </c>
      <c r="AY100" s="114">
        <f t="shared" si="50"/>
        <v>0</v>
      </c>
      <c r="AZ100" s="115">
        <f t="shared" si="50"/>
        <v>0</v>
      </c>
      <c r="BA100" s="115">
        <f t="shared" si="50"/>
        <v>0</v>
      </c>
      <c r="BB100" s="114">
        <f t="shared" si="50"/>
        <v>0</v>
      </c>
      <c r="BC100" s="114">
        <f t="shared" si="50"/>
        <v>0</v>
      </c>
      <c r="BD100" s="115">
        <f t="shared" si="50"/>
        <v>0</v>
      </c>
      <c r="BE100" s="115">
        <f t="shared" si="50"/>
        <v>10</v>
      </c>
      <c r="BF100" s="114">
        <f t="shared" si="50"/>
        <v>114714</v>
      </c>
      <c r="BG100" s="114">
        <f t="shared" si="50"/>
        <v>0</v>
      </c>
      <c r="BH100" s="115">
        <f t="shared" si="50"/>
        <v>0</v>
      </c>
      <c r="BI100" s="115">
        <f t="shared" si="50"/>
        <v>6</v>
      </c>
      <c r="BJ100" s="114">
        <f t="shared" si="50"/>
        <v>86505</v>
      </c>
      <c r="BK100" s="114">
        <f t="shared" si="50"/>
        <v>25640</v>
      </c>
      <c r="BL100" s="115">
        <f t="shared" si="50"/>
        <v>0</v>
      </c>
      <c r="BM100" s="115">
        <f t="shared" si="50"/>
        <v>0</v>
      </c>
      <c r="BN100" s="114">
        <f t="shared" si="50"/>
        <v>0</v>
      </c>
      <c r="BO100" s="114">
        <f t="shared" si="50"/>
        <v>0</v>
      </c>
      <c r="BP100" s="115">
        <f t="shared" si="50"/>
        <v>0</v>
      </c>
      <c r="BQ100" s="115">
        <f t="shared" si="50"/>
        <v>0</v>
      </c>
      <c r="BR100" s="114">
        <f t="shared" si="50"/>
        <v>8491</v>
      </c>
      <c r="BS100" s="114">
        <f t="shared" si="50"/>
        <v>0</v>
      </c>
      <c r="BT100" s="115">
        <f t="shared" si="50"/>
        <v>0</v>
      </c>
      <c r="BU100" s="115">
        <f t="shared" si="50"/>
        <v>0</v>
      </c>
      <c r="BV100" s="114">
        <f t="shared" si="50"/>
        <v>76532</v>
      </c>
      <c r="BW100" s="114">
        <f t="shared" si="50"/>
        <v>48303</v>
      </c>
      <c r="BX100" s="115">
        <f t="shared" si="50"/>
        <v>18</v>
      </c>
      <c r="BY100" s="115">
        <f t="shared" si="50"/>
        <v>56</v>
      </c>
      <c r="BZ100" s="114">
        <f t="shared" si="50"/>
        <v>88757</v>
      </c>
      <c r="CA100" s="114">
        <f t="shared" si="50"/>
        <v>82668</v>
      </c>
      <c r="CB100" s="115">
        <f t="shared" si="50"/>
        <v>0</v>
      </c>
      <c r="CC100" s="115">
        <f t="shared" si="50"/>
        <v>0</v>
      </c>
      <c r="CD100" s="114">
        <f t="shared" si="50"/>
        <v>0</v>
      </c>
      <c r="CE100" s="114">
        <f t="shared" si="50"/>
        <v>0</v>
      </c>
      <c r="CF100" s="115">
        <f t="shared" si="50"/>
        <v>0</v>
      </c>
      <c r="CG100" s="115">
        <f t="shared" si="50"/>
        <v>0</v>
      </c>
      <c r="CH100" s="114">
        <f t="shared" si="50"/>
        <v>-146170</v>
      </c>
      <c r="CI100" s="114">
        <f t="shared" si="50"/>
        <v>0</v>
      </c>
      <c r="CJ100" s="115">
        <f t="shared" si="50"/>
        <v>24</v>
      </c>
      <c r="CK100" s="115">
        <f t="shared" si="50"/>
        <v>245</v>
      </c>
      <c r="CL100" s="114">
        <f t="shared" si="50"/>
        <v>3541273</v>
      </c>
      <c r="CM100" s="114">
        <f t="shared" si="50"/>
        <v>1608687</v>
      </c>
      <c r="CN100" s="116"/>
      <c r="CO100" s="116"/>
      <c r="CP100" s="116"/>
      <c r="CQ100" s="116"/>
      <c r="CR100" s="116"/>
      <c r="CS100" s="116"/>
      <c r="CT100" s="110"/>
      <c r="CU100" s="111"/>
      <c r="CV100" s="111"/>
      <c r="CW100" s="110"/>
      <c r="CX100" s="110"/>
      <c r="CY100" s="111"/>
      <c r="CZ100" s="111"/>
      <c r="DA100" s="111"/>
      <c r="DB100" s="114"/>
      <c r="DC100" s="116"/>
      <c r="DD100" s="210"/>
    </row>
    <row r="101" spans="2:1477" s="69" customFormat="1">
      <c r="B101" s="67" t="s">
        <v>3</v>
      </c>
      <c r="C101" s="67" t="s">
        <v>248</v>
      </c>
      <c r="D101" s="67" t="s">
        <v>249</v>
      </c>
      <c r="E101" s="68">
        <v>43896</v>
      </c>
      <c r="F101" s="67" t="s">
        <v>632</v>
      </c>
      <c r="G101" s="158" t="s">
        <v>639</v>
      </c>
      <c r="H101" s="187">
        <v>2</v>
      </c>
      <c r="I101" s="69">
        <v>1</v>
      </c>
      <c r="J101" s="69">
        <v>245</v>
      </c>
      <c r="K101" s="69">
        <v>289</v>
      </c>
      <c r="L101" s="69">
        <v>289</v>
      </c>
      <c r="M101" s="186">
        <f>IF(J101 = 0,0,(L101-AH101-AI101)/J101)</f>
        <v>1</v>
      </c>
      <c r="N101" s="69">
        <f>IF(G101&lt;&gt;"",IF(M101&lt;=1.2,1,0),0)</f>
        <v>1</v>
      </c>
      <c r="O101" s="69">
        <v>0</v>
      </c>
      <c r="P101" s="69">
        <v>0</v>
      </c>
      <c r="Q101" s="69">
        <v>0</v>
      </c>
      <c r="R101" s="69">
        <v>44</v>
      </c>
      <c r="S101" s="69">
        <v>0</v>
      </c>
      <c r="T101" s="190">
        <v>1238848</v>
      </c>
      <c r="U101" s="190">
        <v>50000</v>
      </c>
      <c r="V101" s="190">
        <v>1188848</v>
      </c>
      <c r="W101" s="190">
        <v>1238449</v>
      </c>
      <c r="X101" s="190">
        <v>1196529</v>
      </c>
      <c r="Y101" s="190">
        <v>0</v>
      </c>
      <c r="Z101" s="190">
        <v>0</v>
      </c>
      <c r="AA101" s="190">
        <v>0</v>
      </c>
      <c r="AB101" s="190">
        <v>1196529</v>
      </c>
      <c r="AC101" s="190">
        <v>1196625</v>
      </c>
      <c r="AD101" s="186">
        <f>IF(V101=0,0,AC101/V101)</f>
        <v>1.0065416268522132</v>
      </c>
      <c r="AE101" s="69">
        <f>IF(AD101 &lt;=1.1,1,0)</f>
        <v>1</v>
      </c>
      <c r="AF101" s="80">
        <v>95</v>
      </c>
      <c r="AG101" s="69">
        <v>-399</v>
      </c>
      <c r="AH101" s="69">
        <v>22</v>
      </c>
      <c r="AI101" s="69">
        <v>22</v>
      </c>
      <c r="AJ101" s="69">
        <v>0</v>
      </c>
      <c r="AK101" s="69">
        <v>0</v>
      </c>
      <c r="AL101" s="80">
        <v>1940</v>
      </c>
      <c r="AM101" s="80">
        <v>0</v>
      </c>
      <c r="AN101" s="69">
        <v>0</v>
      </c>
      <c r="AO101" s="69">
        <v>0</v>
      </c>
      <c r="AP101" s="80">
        <v>15685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5981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0</v>
      </c>
      <c r="CK101" s="69">
        <v>0</v>
      </c>
      <c r="CL101" s="80">
        <v>23607</v>
      </c>
      <c r="CM101" s="80">
        <v>0</v>
      </c>
      <c r="CN101" s="67" t="s">
        <v>524</v>
      </c>
      <c r="CO101" s="67" t="s">
        <v>525</v>
      </c>
      <c r="CP101" s="67" t="s">
        <v>410</v>
      </c>
      <c r="CQ101" s="67" t="s">
        <v>410</v>
      </c>
      <c r="CR101" s="67" t="s">
        <v>410</v>
      </c>
      <c r="CS101" s="67" t="s">
        <v>410</v>
      </c>
      <c r="CT101" s="68">
        <v>44386</v>
      </c>
      <c r="CU101" s="67" t="s">
        <v>638</v>
      </c>
      <c r="CV101" s="67" t="s">
        <v>635</v>
      </c>
      <c r="CW101" s="68" t="s">
        <v>168</v>
      </c>
      <c r="CX101" s="68">
        <v>44299</v>
      </c>
      <c r="CY101" s="67" t="s">
        <v>636</v>
      </c>
      <c r="CZ101" s="67" t="s">
        <v>640</v>
      </c>
      <c r="DA101" s="67" t="s">
        <v>667</v>
      </c>
      <c r="DB101" s="81">
        <v>1271431.08</v>
      </c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3</v>
      </c>
      <c r="C102" s="67" t="s">
        <v>250</v>
      </c>
      <c r="D102" s="67" t="s">
        <v>251</v>
      </c>
      <c r="E102" s="68">
        <v>44050</v>
      </c>
      <c r="F102" s="67" t="s">
        <v>638</v>
      </c>
      <c r="G102" s="158" t="s">
        <v>640</v>
      </c>
      <c r="H102" s="187">
        <v>2</v>
      </c>
      <c r="I102" s="69">
        <v>1</v>
      </c>
      <c r="J102" s="69">
        <v>128</v>
      </c>
      <c r="K102" s="69">
        <v>162</v>
      </c>
      <c r="L102" s="69">
        <v>162</v>
      </c>
      <c r="M102" s="186">
        <f>IF(J102 = 0,0,(L102-AH102-AI102)/J102)</f>
        <v>1.109375</v>
      </c>
      <c r="N102" s="69">
        <f>IF(G102&lt;&gt;"",IF(M102&lt;=1.2,1,0),0)</f>
        <v>1</v>
      </c>
      <c r="O102" s="69">
        <v>0</v>
      </c>
      <c r="P102" s="69">
        <v>0</v>
      </c>
      <c r="Q102" s="69">
        <v>0</v>
      </c>
      <c r="R102" s="69">
        <v>20</v>
      </c>
      <c r="S102" s="69">
        <v>14</v>
      </c>
      <c r="T102" s="190">
        <v>1153286</v>
      </c>
      <c r="U102" s="190">
        <v>50000</v>
      </c>
      <c r="V102" s="190">
        <v>1103286</v>
      </c>
      <c r="W102" s="190">
        <v>1168772</v>
      </c>
      <c r="X102" s="190">
        <v>976003</v>
      </c>
      <c r="Y102" s="190">
        <v>0</v>
      </c>
      <c r="Z102" s="190">
        <v>100000</v>
      </c>
      <c r="AA102" s="190">
        <v>100000</v>
      </c>
      <c r="AB102" s="190">
        <v>1076003</v>
      </c>
      <c r="AC102" s="190">
        <v>980548</v>
      </c>
      <c r="AD102" s="186">
        <f>IF(V102=0,0,AC102/V102)</f>
        <v>0.8887523271391099</v>
      </c>
      <c r="AE102" s="69">
        <f>IF(AD102 &lt;=1.1,1,0)</f>
        <v>1</v>
      </c>
      <c r="AF102" s="80">
        <v>-95454</v>
      </c>
      <c r="AG102" s="69">
        <v>15486</v>
      </c>
      <c r="AH102" s="69">
        <v>15</v>
      </c>
      <c r="AI102" s="69">
        <v>5</v>
      </c>
      <c r="AJ102" s="69">
        <v>0</v>
      </c>
      <c r="AK102" s="69">
        <v>0</v>
      </c>
      <c r="AL102" s="80">
        <v>3787</v>
      </c>
      <c r="AM102" s="80">
        <v>0</v>
      </c>
      <c r="AN102" s="69">
        <v>0</v>
      </c>
      <c r="AO102" s="69">
        <v>14</v>
      </c>
      <c r="AP102" s="80">
        <v>21916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0</v>
      </c>
      <c r="CK102" s="69">
        <v>14</v>
      </c>
      <c r="CL102" s="80">
        <v>25704</v>
      </c>
      <c r="CM102" s="80">
        <v>0</v>
      </c>
      <c r="CN102" s="67" t="s">
        <v>526</v>
      </c>
      <c r="CO102" s="67" t="s">
        <v>527</v>
      </c>
      <c r="CP102" s="67" t="s">
        <v>410</v>
      </c>
      <c r="CQ102" s="67" t="s">
        <v>410</v>
      </c>
      <c r="CR102" s="67" t="s">
        <v>410</v>
      </c>
      <c r="CS102" s="67" t="s">
        <v>410</v>
      </c>
      <c r="CT102" s="68">
        <v>44463</v>
      </c>
      <c r="CU102" s="67" t="s">
        <v>638</v>
      </c>
      <c r="CV102" s="67" t="s">
        <v>635</v>
      </c>
      <c r="CW102" s="68" t="s">
        <v>168</v>
      </c>
      <c r="CX102" s="68">
        <v>44392</v>
      </c>
      <c r="CY102" s="67" t="s">
        <v>638</v>
      </c>
      <c r="CZ102" s="67" t="s">
        <v>635</v>
      </c>
      <c r="DA102" s="67" t="s">
        <v>669</v>
      </c>
      <c r="DB102" s="81">
        <v>1242928</v>
      </c>
      <c r="DC102" s="69" t="s">
        <v>505</v>
      </c>
      <c r="DD102" s="69" t="s">
        <v>506</v>
      </c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5" customFormat="1" ht="12.75" thickBot="1">
      <c r="B103" s="75"/>
      <c r="C103" s="75"/>
      <c r="D103" s="75"/>
      <c r="E103" s="68"/>
      <c r="F103" s="75"/>
      <c r="G103" s="75"/>
      <c r="H103" s="187"/>
      <c r="I103" s="76"/>
      <c r="J103" s="76"/>
      <c r="K103" s="76"/>
      <c r="L103" s="76"/>
      <c r="M103" s="140"/>
      <c r="N103" s="69"/>
      <c r="O103" s="76"/>
      <c r="P103" s="76"/>
      <c r="Q103" s="76"/>
      <c r="R103" s="76"/>
      <c r="S103" s="76"/>
      <c r="T103" s="77"/>
      <c r="U103" s="77"/>
      <c r="V103" s="77"/>
      <c r="W103" s="77"/>
      <c r="X103" s="77"/>
      <c r="Y103" s="190"/>
      <c r="Z103" s="190"/>
      <c r="AA103" s="190"/>
      <c r="AB103" s="190"/>
      <c r="AC103" s="190"/>
      <c r="AD103" s="140"/>
      <c r="AE103" s="69"/>
      <c r="AF103" s="190"/>
      <c r="AG103" s="190"/>
      <c r="AH103" s="76"/>
      <c r="AI103" s="76"/>
      <c r="AJ103" s="78"/>
      <c r="AK103" s="78"/>
      <c r="AL103" s="80"/>
      <c r="AM103" s="80"/>
      <c r="AN103" s="78"/>
      <c r="AO103" s="78"/>
      <c r="AP103" s="80"/>
      <c r="AQ103" s="80"/>
      <c r="AR103" s="78"/>
      <c r="AS103" s="78"/>
      <c r="AT103" s="80"/>
      <c r="AU103" s="80"/>
      <c r="AV103" s="78"/>
      <c r="AW103" s="78"/>
      <c r="AX103" s="80"/>
      <c r="AY103" s="80"/>
      <c r="AZ103" s="78"/>
      <c r="BA103" s="78"/>
      <c r="BB103" s="80"/>
      <c r="BC103" s="80"/>
      <c r="BD103" s="78"/>
      <c r="BE103" s="78"/>
      <c r="BF103" s="80"/>
      <c r="BG103" s="80"/>
      <c r="BH103" s="78"/>
      <c r="BI103" s="78"/>
      <c r="BJ103" s="80"/>
      <c r="BK103" s="80"/>
      <c r="BL103" s="78"/>
      <c r="BM103" s="78"/>
      <c r="BN103" s="80"/>
      <c r="BO103" s="80"/>
      <c r="BP103" s="78"/>
      <c r="BQ103" s="78"/>
      <c r="BR103" s="80"/>
      <c r="BS103" s="80"/>
      <c r="BT103" s="78"/>
      <c r="BU103" s="78"/>
      <c r="BV103" s="80"/>
      <c r="BW103" s="80"/>
      <c r="BX103" s="78"/>
      <c r="BY103" s="78"/>
      <c r="BZ103" s="80"/>
      <c r="CA103" s="80"/>
      <c r="CB103" s="78"/>
      <c r="CC103" s="78"/>
      <c r="CD103" s="80"/>
      <c r="CE103" s="80"/>
      <c r="CF103" s="78"/>
      <c r="CG103" s="78"/>
      <c r="CH103" s="80"/>
      <c r="CI103" s="80"/>
      <c r="CJ103" s="78"/>
      <c r="CK103" s="78"/>
      <c r="CL103" s="80"/>
      <c r="CM103" s="80"/>
      <c r="CN103" s="79"/>
      <c r="CO103" s="79"/>
      <c r="CP103" s="79"/>
      <c r="CQ103" s="79"/>
      <c r="CR103" s="79"/>
      <c r="CS103" s="79"/>
      <c r="CT103" s="68"/>
      <c r="CU103" s="75"/>
      <c r="CV103" s="75"/>
      <c r="CW103" s="68"/>
      <c r="CX103" s="68"/>
      <c r="CY103" s="75"/>
      <c r="CZ103" s="75"/>
      <c r="DA103" s="75"/>
      <c r="DB103" s="77"/>
      <c r="DC103" s="76"/>
      <c r="DD103" s="211"/>
    </row>
    <row r="104" spans="2:1477" s="6" customFormat="1" ht="24" customHeight="1" thickTop="1" thickBot="1">
      <c r="B104" s="246" t="s">
        <v>697</v>
      </c>
      <c r="C104" s="247"/>
      <c r="D104" s="248"/>
      <c r="E104" s="7"/>
      <c r="F104" s="8"/>
      <c r="G104" s="159">
        <f>IF(B101="","",ROWS(B101:B103)-1)</f>
        <v>2</v>
      </c>
      <c r="H104" s="9">
        <f>SUM(H101:H103)</f>
        <v>4</v>
      </c>
      <c r="I104" s="9">
        <f>SUM(I101:I103)</f>
        <v>2</v>
      </c>
      <c r="J104" s="9">
        <f>SUM(J101:J103)</f>
        <v>373</v>
      </c>
      <c r="K104" s="9">
        <f>SUM(K101:K103)</f>
        <v>451</v>
      </c>
      <c r="L104" s="9">
        <f>SUM(L101:L103)</f>
        <v>451</v>
      </c>
      <c r="M104" s="142">
        <f>IF(G104="",0,N104/G104)</f>
        <v>1</v>
      </c>
      <c r="N104" s="9">
        <f t="shared" ref="N104:AC104" si="51">SUM(N101:N103)</f>
        <v>2</v>
      </c>
      <c r="O104" s="9">
        <f t="shared" si="51"/>
        <v>0</v>
      </c>
      <c r="P104" s="9">
        <f t="shared" si="51"/>
        <v>0</v>
      </c>
      <c r="Q104" s="9">
        <f t="shared" si="51"/>
        <v>0</v>
      </c>
      <c r="R104" s="9">
        <f t="shared" si="51"/>
        <v>64</v>
      </c>
      <c r="S104" s="9">
        <f t="shared" si="51"/>
        <v>14</v>
      </c>
      <c r="T104" s="11">
        <f t="shared" si="51"/>
        <v>2392134</v>
      </c>
      <c r="U104" s="11">
        <f t="shared" si="51"/>
        <v>100000</v>
      </c>
      <c r="V104" s="11">
        <f t="shared" si="51"/>
        <v>2292134</v>
      </c>
      <c r="W104" s="11">
        <f t="shared" si="51"/>
        <v>2407221</v>
      </c>
      <c r="X104" s="11">
        <f t="shared" si="51"/>
        <v>2172532</v>
      </c>
      <c r="Y104" s="11">
        <f t="shared" si="51"/>
        <v>0</v>
      </c>
      <c r="Z104" s="11">
        <f t="shared" si="51"/>
        <v>100000</v>
      </c>
      <c r="AA104" s="11">
        <f t="shared" si="51"/>
        <v>100000</v>
      </c>
      <c r="AB104" s="11">
        <f t="shared" si="51"/>
        <v>2272532</v>
      </c>
      <c r="AC104" s="11">
        <f t="shared" si="51"/>
        <v>2177173</v>
      </c>
      <c r="AD104" s="142">
        <f>IF(G104="",0,AE104/G104)</f>
        <v>1</v>
      </c>
      <c r="AE104" s="145">
        <f t="shared" ref="AE104:CM104" si="52">SUM(AE101:AE103)</f>
        <v>2</v>
      </c>
      <c r="AF104" s="11">
        <f t="shared" si="52"/>
        <v>-95359</v>
      </c>
      <c r="AG104" s="11">
        <f t="shared" si="52"/>
        <v>15087</v>
      </c>
      <c r="AH104" s="109">
        <f t="shared" si="52"/>
        <v>37</v>
      </c>
      <c r="AI104" s="109">
        <f t="shared" si="52"/>
        <v>27</v>
      </c>
      <c r="AJ104" s="109">
        <f t="shared" si="52"/>
        <v>0</v>
      </c>
      <c r="AK104" s="109">
        <f t="shared" si="52"/>
        <v>0</v>
      </c>
      <c r="AL104" s="11">
        <f t="shared" si="52"/>
        <v>5727</v>
      </c>
      <c r="AM104" s="11">
        <f t="shared" si="52"/>
        <v>0</v>
      </c>
      <c r="AN104" s="109">
        <f t="shared" si="52"/>
        <v>0</v>
      </c>
      <c r="AO104" s="109">
        <f t="shared" si="52"/>
        <v>14</v>
      </c>
      <c r="AP104" s="11">
        <f t="shared" si="52"/>
        <v>37601</v>
      </c>
      <c r="AQ104" s="11">
        <f t="shared" si="52"/>
        <v>0</v>
      </c>
      <c r="AR104" s="109">
        <f t="shared" si="52"/>
        <v>0</v>
      </c>
      <c r="AS104" s="109">
        <f t="shared" si="52"/>
        <v>0</v>
      </c>
      <c r="AT104" s="11">
        <f t="shared" si="52"/>
        <v>0</v>
      </c>
      <c r="AU104" s="11">
        <f t="shared" si="52"/>
        <v>0</v>
      </c>
      <c r="AV104" s="109">
        <f t="shared" si="52"/>
        <v>0</v>
      </c>
      <c r="AW104" s="109">
        <f t="shared" si="52"/>
        <v>0</v>
      </c>
      <c r="AX104" s="11">
        <f t="shared" si="52"/>
        <v>0</v>
      </c>
      <c r="AY104" s="11">
        <f t="shared" si="52"/>
        <v>0</v>
      </c>
      <c r="AZ104" s="109">
        <f t="shared" si="52"/>
        <v>0</v>
      </c>
      <c r="BA104" s="109">
        <f t="shared" si="52"/>
        <v>0</v>
      </c>
      <c r="BB104" s="11">
        <f t="shared" si="52"/>
        <v>0</v>
      </c>
      <c r="BC104" s="11">
        <f t="shared" si="52"/>
        <v>0</v>
      </c>
      <c r="BD104" s="109">
        <f t="shared" si="52"/>
        <v>0</v>
      </c>
      <c r="BE104" s="109">
        <f t="shared" si="52"/>
        <v>0</v>
      </c>
      <c r="BF104" s="11">
        <f t="shared" si="52"/>
        <v>5981</v>
      </c>
      <c r="BG104" s="11">
        <f t="shared" si="52"/>
        <v>0</v>
      </c>
      <c r="BH104" s="109">
        <f t="shared" si="52"/>
        <v>0</v>
      </c>
      <c r="BI104" s="109">
        <f t="shared" si="52"/>
        <v>0</v>
      </c>
      <c r="BJ104" s="11">
        <f t="shared" si="52"/>
        <v>0</v>
      </c>
      <c r="BK104" s="11">
        <f t="shared" si="52"/>
        <v>0</v>
      </c>
      <c r="BL104" s="109">
        <f t="shared" si="52"/>
        <v>0</v>
      </c>
      <c r="BM104" s="109">
        <f t="shared" si="52"/>
        <v>0</v>
      </c>
      <c r="BN104" s="11">
        <f t="shared" si="52"/>
        <v>0</v>
      </c>
      <c r="BO104" s="11">
        <f t="shared" si="52"/>
        <v>0</v>
      </c>
      <c r="BP104" s="109">
        <f t="shared" si="52"/>
        <v>0</v>
      </c>
      <c r="BQ104" s="109">
        <f t="shared" si="52"/>
        <v>0</v>
      </c>
      <c r="BR104" s="11">
        <f t="shared" si="52"/>
        <v>0</v>
      </c>
      <c r="BS104" s="11">
        <f t="shared" si="52"/>
        <v>0</v>
      </c>
      <c r="BT104" s="109">
        <f t="shared" si="52"/>
        <v>0</v>
      </c>
      <c r="BU104" s="109">
        <f t="shared" si="52"/>
        <v>0</v>
      </c>
      <c r="BV104" s="11">
        <f t="shared" si="52"/>
        <v>0</v>
      </c>
      <c r="BW104" s="11">
        <f t="shared" si="52"/>
        <v>0</v>
      </c>
      <c r="BX104" s="109">
        <f t="shared" si="52"/>
        <v>0</v>
      </c>
      <c r="BY104" s="109">
        <f t="shared" si="52"/>
        <v>0</v>
      </c>
      <c r="BZ104" s="11">
        <f t="shared" si="52"/>
        <v>0</v>
      </c>
      <c r="CA104" s="11">
        <f t="shared" si="52"/>
        <v>0</v>
      </c>
      <c r="CB104" s="109">
        <f t="shared" si="52"/>
        <v>0</v>
      </c>
      <c r="CC104" s="109">
        <f t="shared" si="52"/>
        <v>0</v>
      </c>
      <c r="CD104" s="11">
        <f t="shared" si="52"/>
        <v>0</v>
      </c>
      <c r="CE104" s="11">
        <f t="shared" si="52"/>
        <v>0</v>
      </c>
      <c r="CF104" s="109">
        <f t="shared" si="52"/>
        <v>0</v>
      </c>
      <c r="CG104" s="109">
        <f t="shared" si="52"/>
        <v>0</v>
      </c>
      <c r="CH104" s="11">
        <f t="shared" si="52"/>
        <v>0</v>
      </c>
      <c r="CI104" s="11">
        <f t="shared" si="52"/>
        <v>0</v>
      </c>
      <c r="CJ104" s="109">
        <f t="shared" si="52"/>
        <v>0</v>
      </c>
      <c r="CK104" s="109">
        <f t="shared" si="52"/>
        <v>14</v>
      </c>
      <c r="CL104" s="11">
        <f t="shared" si="52"/>
        <v>49311</v>
      </c>
      <c r="CM104" s="11">
        <f t="shared" si="52"/>
        <v>0</v>
      </c>
      <c r="CN104" s="13"/>
      <c r="CO104" s="13"/>
      <c r="CP104" s="13"/>
      <c r="CQ104" s="13"/>
      <c r="CR104" s="13"/>
      <c r="CS104" s="13"/>
      <c r="CT104" s="7"/>
      <c r="CU104" s="8"/>
      <c r="CV104" s="8"/>
      <c r="CW104" s="7"/>
      <c r="CX104" s="7"/>
      <c r="CY104" s="8"/>
      <c r="CZ104" s="8"/>
      <c r="DA104" s="8"/>
      <c r="DB104" s="11"/>
      <c r="DC104" s="13"/>
      <c r="DD104" s="15"/>
    </row>
    <row r="105" spans="2:1477" s="6" customFormat="1" ht="24" customHeight="1" thickTop="1">
      <c r="B105" s="261" t="s">
        <v>35</v>
      </c>
      <c r="C105" s="262"/>
      <c r="D105" s="263"/>
      <c r="E105" s="110"/>
      <c r="F105" s="111"/>
      <c r="G105" s="112">
        <f t="shared" ref="G105:L105" si="53">SUM(G100,G104)</f>
        <v>16</v>
      </c>
      <c r="H105" s="112">
        <f t="shared" si="53"/>
        <v>29</v>
      </c>
      <c r="I105" s="112">
        <f t="shared" si="53"/>
        <v>50</v>
      </c>
      <c r="J105" s="112">
        <f t="shared" si="53"/>
        <v>5083</v>
      </c>
      <c r="K105" s="112">
        <f t="shared" si="53"/>
        <v>6877</v>
      </c>
      <c r="L105" s="112">
        <f t="shared" si="53"/>
        <v>6579</v>
      </c>
      <c r="M105" s="142">
        <f>IF(G105=0,0,N105/G105)</f>
        <v>0.9375</v>
      </c>
      <c r="N105" s="112">
        <f t="shared" ref="N105:AC105" si="54">SUM(N100,N104)</f>
        <v>15</v>
      </c>
      <c r="O105" s="112">
        <f t="shared" si="54"/>
        <v>298</v>
      </c>
      <c r="P105" s="113">
        <f t="shared" si="54"/>
        <v>0</v>
      </c>
      <c r="Q105" s="113">
        <f t="shared" si="54"/>
        <v>0</v>
      </c>
      <c r="R105" s="112">
        <f t="shared" si="54"/>
        <v>1420</v>
      </c>
      <c r="S105" s="112">
        <f t="shared" si="54"/>
        <v>374</v>
      </c>
      <c r="T105" s="114">
        <f t="shared" si="54"/>
        <v>57724461</v>
      </c>
      <c r="U105" s="114">
        <f t="shared" si="54"/>
        <v>806819</v>
      </c>
      <c r="V105" s="114">
        <f t="shared" si="54"/>
        <v>56917642</v>
      </c>
      <c r="W105" s="114">
        <f t="shared" si="54"/>
        <v>61031474</v>
      </c>
      <c r="X105" s="114">
        <f t="shared" si="54"/>
        <v>59662605</v>
      </c>
      <c r="Y105" s="114">
        <f t="shared" si="54"/>
        <v>-68940</v>
      </c>
      <c r="Z105" s="114">
        <f t="shared" si="54"/>
        <v>100000</v>
      </c>
      <c r="AA105" s="114">
        <f t="shared" si="54"/>
        <v>31060</v>
      </c>
      <c r="AB105" s="114">
        <f t="shared" si="54"/>
        <v>59693665</v>
      </c>
      <c r="AC105" s="114">
        <f t="shared" si="54"/>
        <v>59104731</v>
      </c>
      <c r="AD105" s="142">
        <f>IF(G105=0,0,AE105/G105)</f>
        <v>0.9375</v>
      </c>
      <c r="AE105" s="144">
        <f t="shared" ref="AE105:CM105" si="55">SUM(AE100,AE104)</f>
        <v>15</v>
      </c>
      <c r="AF105" s="114">
        <f t="shared" si="55"/>
        <v>-549463</v>
      </c>
      <c r="AG105" s="114">
        <f t="shared" si="55"/>
        <v>3307012</v>
      </c>
      <c r="AH105" s="115">
        <f t="shared" si="55"/>
        <v>991</v>
      </c>
      <c r="AI105" s="115">
        <f t="shared" si="55"/>
        <v>405</v>
      </c>
      <c r="AJ105" s="115">
        <f t="shared" si="55"/>
        <v>0</v>
      </c>
      <c r="AK105" s="115">
        <f t="shared" si="55"/>
        <v>117</v>
      </c>
      <c r="AL105" s="114">
        <f t="shared" si="55"/>
        <v>2503247</v>
      </c>
      <c r="AM105" s="114">
        <f t="shared" si="55"/>
        <v>1339455</v>
      </c>
      <c r="AN105" s="115">
        <f t="shared" si="55"/>
        <v>6</v>
      </c>
      <c r="AO105" s="115">
        <f t="shared" si="55"/>
        <v>70</v>
      </c>
      <c r="AP105" s="114">
        <f t="shared" si="55"/>
        <v>881505</v>
      </c>
      <c r="AQ105" s="114">
        <f t="shared" si="55"/>
        <v>112620</v>
      </c>
      <c r="AR105" s="115">
        <f t="shared" si="55"/>
        <v>0</v>
      </c>
      <c r="AS105" s="115">
        <f t="shared" si="55"/>
        <v>0</v>
      </c>
      <c r="AT105" s="114">
        <f t="shared" si="55"/>
        <v>0</v>
      </c>
      <c r="AU105" s="114">
        <f t="shared" si="55"/>
        <v>0</v>
      </c>
      <c r="AV105" s="115">
        <f t="shared" si="55"/>
        <v>0</v>
      </c>
      <c r="AW105" s="115">
        <f t="shared" si="55"/>
        <v>0</v>
      </c>
      <c r="AX105" s="114">
        <f t="shared" si="55"/>
        <v>-28976</v>
      </c>
      <c r="AY105" s="114">
        <f t="shared" si="55"/>
        <v>0</v>
      </c>
      <c r="AZ105" s="115">
        <f t="shared" si="55"/>
        <v>0</v>
      </c>
      <c r="BA105" s="115">
        <f t="shared" si="55"/>
        <v>0</v>
      </c>
      <c r="BB105" s="114">
        <f t="shared" si="55"/>
        <v>0</v>
      </c>
      <c r="BC105" s="114">
        <f t="shared" si="55"/>
        <v>0</v>
      </c>
      <c r="BD105" s="115">
        <f t="shared" si="55"/>
        <v>0</v>
      </c>
      <c r="BE105" s="115">
        <f t="shared" si="55"/>
        <v>10</v>
      </c>
      <c r="BF105" s="114">
        <f t="shared" si="55"/>
        <v>120695</v>
      </c>
      <c r="BG105" s="114">
        <f t="shared" si="55"/>
        <v>0</v>
      </c>
      <c r="BH105" s="115">
        <f t="shared" si="55"/>
        <v>0</v>
      </c>
      <c r="BI105" s="115">
        <f t="shared" si="55"/>
        <v>6</v>
      </c>
      <c r="BJ105" s="114">
        <f t="shared" si="55"/>
        <v>86505</v>
      </c>
      <c r="BK105" s="114">
        <f t="shared" si="55"/>
        <v>25640</v>
      </c>
      <c r="BL105" s="115">
        <f t="shared" si="55"/>
        <v>0</v>
      </c>
      <c r="BM105" s="115">
        <f t="shared" si="55"/>
        <v>0</v>
      </c>
      <c r="BN105" s="114">
        <f t="shared" si="55"/>
        <v>0</v>
      </c>
      <c r="BO105" s="114">
        <f t="shared" si="55"/>
        <v>0</v>
      </c>
      <c r="BP105" s="115">
        <f t="shared" si="55"/>
        <v>0</v>
      </c>
      <c r="BQ105" s="115">
        <f t="shared" si="55"/>
        <v>0</v>
      </c>
      <c r="BR105" s="114">
        <f t="shared" si="55"/>
        <v>8491</v>
      </c>
      <c r="BS105" s="114">
        <f t="shared" si="55"/>
        <v>0</v>
      </c>
      <c r="BT105" s="115">
        <f t="shared" si="55"/>
        <v>0</v>
      </c>
      <c r="BU105" s="115">
        <f t="shared" si="55"/>
        <v>0</v>
      </c>
      <c r="BV105" s="114">
        <f t="shared" si="55"/>
        <v>76532</v>
      </c>
      <c r="BW105" s="114">
        <f t="shared" si="55"/>
        <v>48303</v>
      </c>
      <c r="BX105" s="115">
        <f t="shared" si="55"/>
        <v>18</v>
      </c>
      <c r="BY105" s="115">
        <f t="shared" si="55"/>
        <v>56</v>
      </c>
      <c r="BZ105" s="114">
        <f t="shared" si="55"/>
        <v>88757</v>
      </c>
      <c r="CA105" s="114">
        <f t="shared" si="55"/>
        <v>82668</v>
      </c>
      <c r="CB105" s="115">
        <f t="shared" si="55"/>
        <v>0</v>
      </c>
      <c r="CC105" s="115">
        <f t="shared" si="55"/>
        <v>0</v>
      </c>
      <c r="CD105" s="114">
        <f t="shared" si="55"/>
        <v>0</v>
      </c>
      <c r="CE105" s="114">
        <f t="shared" si="55"/>
        <v>0</v>
      </c>
      <c r="CF105" s="115">
        <f t="shared" si="55"/>
        <v>0</v>
      </c>
      <c r="CG105" s="115">
        <f t="shared" si="55"/>
        <v>0</v>
      </c>
      <c r="CH105" s="114">
        <f t="shared" si="55"/>
        <v>-146170</v>
      </c>
      <c r="CI105" s="114">
        <f t="shared" si="55"/>
        <v>0</v>
      </c>
      <c r="CJ105" s="115">
        <f t="shared" si="55"/>
        <v>24</v>
      </c>
      <c r="CK105" s="115">
        <f t="shared" si="55"/>
        <v>259</v>
      </c>
      <c r="CL105" s="114">
        <f t="shared" si="55"/>
        <v>3590584</v>
      </c>
      <c r="CM105" s="114">
        <f t="shared" si="55"/>
        <v>1608687</v>
      </c>
      <c r="CN105" s="116"/>
      <c r="CO105" s="116"/>
      <c r="CP105" s="116"/>
      <c r="CQ105" s="116"/>
      <c r="CR105" s="116"/>
      <c r="CS105" s="116"/>
      <c r="CT105" s="110"/>
      <c r="CU105" s="111"/>
      <c r="CV105" s="111"/>
      <c r="CW105" s="110"/>
      <c r="CX105" s="110"/>
      <c r="CY105" s="111"/>
      <c r="CZ105" s="111"/>
      <c r="DA105" s="111"/>
      <c r="DB105" s="114"/>
      <c r="DC105" s="116"/>
      <c r="DD105" s="116"/>
    </row>
    <row r="106" spans="2:1477" s="69" customFormat="1">
      <c r="B106" s="67" t="s">
        <v>4</v>
      </c>
      <c r="C106" s="67" t="s">
        <v>280</v>
      </c>
      <c r="D106" s="67" t="s">
        <v>281</v>
      </c>
      <c r="E106" s="68">
        <v>42977</v>
      </c>
      <c r="F106" s="67" t="s">
        <v>638</v>
      </c>
      <c r="G106" s="67" t="s">
        <v>633</v>
      </c>
      <c r="H106" s="187">
        <v>4</v>
      </c>
      <c r="I106" s="69">
        <v>10</v>
      </c>
      <c r="J106" s="69">
        <v>765</v>
      </c>
      <c r="K106" s="69">
        <v>1192</v>
      </c>
      <c r="L106" s="69">
        <v>1192</v>
      </c>
      <c r="M106" s="186">
        <f>IF(J106 = 0,0,(L106-AH106-AI106)/J106)</f>
        <v>1.1385620915032679</v>
      </c>
      <c r="N106" s="69">
        <f>IF(G106&lt;&gt;"",IF(M106&lt;=1.2,1,0),0)</f>
        <v>1</v>
      </c>
      <c r="O106" s="69">
        <v>0</v>
      </c>
      <c r="P106" s="69">
        <v>0</v>
      </c>
      <c r="Q106" s="69">
        <v>0</v>
      </c>
      <c r="R106" s="69">
        <v>321</v>
      </c>
      <c r="S106" s="69">
        <v>106</v>
      </c>
      <c r="T106" s="190">
        <v>27752000</v>
      </c>
      <c r="U106" s="190">
        <v>150000</v>
      </c>
      <c r="V106" s="190">
        <v>27602000</v>
      </c>
      <c r="W106" s="190">
        <v>28126749</v>
      </c>
      <c r="X106" s="190">
        <v>28782547</v>
      </c>
      <c r="Y106" s="190">
        <v>-7304</v>
      </c>
      <c r="Z106" s="190">
        <v>0</v>
      </c>
      <c r="AA106" s="190">
        <v>-7304</v>
      </c>
      <c r="AB106" s="190">
        <v>28775243</v>
      </c>
      <c r="AC106" s="190">
        <v>29169971</v>
      </c>
      <c r="AD106" s="186">
        <f>IF(V106=0,0,AC106/V106)</f>
        <v>1.0568064270705022</v>
      </c>
      <c r="AE106" s="69">
        <f>IF(AD106 &lt;=1.1,1,0)</f>
        <v>1</v>
      </c>
      <c r="AF106" s="190">
        <v>430838</v>
      </c>
      <c r="AG106" s="190">
        <v>374749</v>
      </c>
      <c r="AH106" s="69">
        <v>219</v>
      </c>
      <c r="AI106" s="69">
        <v>102</v>
      </c>
      <c r="AJ106" s="69">
        <v>0</v>
      </c>
      <c r="AK106" s="69">
        <v>0</v>
      </c>
      <c r="AL106" s="80">
        <v>149689</v>
      </c>
      <c r="AM106" s="80">
        <v>0</v>
      </c>
      <c r="AN106" s="69">
        <v>0</v>
      </c>
      <c r="AO106" s="69">
        <v>40</v>
      </c>
      <c r="AP106" s="80">
        <v>173446</v>
      </c>
      <c r="AQ106" s="80">
        <v>6299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137210</v>
      </c>
      <c r="BW106" s="80">
        <v>6450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40</v>
      </c>
      <c r="CL106" s="80">
        <v>460344</v>
      </c>
      <c r="CM106" s="80">
        <v>12749</v>
      </c>
      <c r="CN106" s="67" t="s">
        <v>569</v>
      </c>
      <c r="CO106" s="67" t="s">
        <v>570</v>
      </c>
      <c r="CP106" s="67" t="s">
        <v>410</v>
      </c>
      <c r="CQ106" s="67" t="s">
        <v>410</v>
      </c>
      <c r="CR106" s="67" t="s">
        <v>410</v>
      </c>
      <c r="CS106" s="67" t="s">
        <v>410</v>
      </c>
      <c r="CT106" s="68">
        <v>44449</v>
      </c>
      <c r="CU106" s="67" t="s">
        <v>638</v>
      </c>
      <c r="CV106" s="67" t="s">
        <v>635</v>
      </c>
      <c r="CW106" s="68" t="s">
        <v>168</v>
      </c>
      <c r="CX106" s="68">
        <v>44299</v>
      </c>
      <c r="CY106" s="67" t="s">
        <v>636</v>
      </c>
      <c r="CZ106" s="67" t="s">
        <v>640</v>
      </c>
      <c r="DA106" s="67" t="s">
        <v>671</v>
      </c>
      <c r="DB106" s="81">
        <v>28403237.300000001</v>
      </c>
      <c r="DC106" s="67"/>
      <c r="DD106" s="67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69" customFormat="1">
      <c r="B107" s="67" t="s">
        <v>4</v>
      </c>
      <c r="C107" s="67" t="s">
        <v>282</v>
      </c>
      <c r="D107" s="67" t="s">
        <v>283</v>
      </c>
      <c r="E107" s="68">
        <v>42788</v>
      </c>
      <c r="F107" s="67" t="s">
        <v>632</v>
      </c>
      <c r="G107" s="67" t="s">
        <v>644</v>
      </c>
      <c r="H107" s="187">
        <v>3</v>
      </c>
      <c r="I107" s="69">
        <v>3</v>
      </c>
      <c r="J107" s="69">
        <v>650</v>
      </c>
      <c r="K107" s="69">
        <v>1207</v>
      </c>
      <c r="L107" s="69">
        <v>1168</v>
      </c>
      <c r="M107" s="186">
        <f t="shared" ref="M107:M115" si="56">IF(J107 = 0,0,(L107-AH107-AI107)/J107)</f>
        <v>1.3784615384615384</v>
      </c>
      <c r="N107" s="69">
        <f t="shared" ref="N107:N115" si="57">IF(G107&lt;&gt;"",IF(M107&lt;=1.2,1,0),0)</f>
        <v>0</v>
      </c>
      <c r="O107" s="69">
        <v>39</v>
      </c>
      <c r="P107" s="69">
        <v>0</v>
      </c>
      <c r="Q107" s="69">
        <v>0</v>
      </c>
      <c r="R107" s="69">
        <v>272</v>
      </c>
      <c r="S107" s="69">
        <v>285</v>
      </c>
      <c r="T107" s="190">
        <v>9883550</v>
      </c>
      <c r="U107" s="190">
        <v>120000</v>
      </c>
      <c r="V107" s="190">
        <v>9763550</v>
      </c>
      <c r="W107" s="190">
        <v>9891919</v>
      </c>
      <c r="X107" s="190">
        <v>9834478</v>
      </c>
      <c r="Y107" s="190">
        <v>0</v>
      </c>
      <c r="Z107" s="190">
        <v>0</v>
      </c>
      <c r="AA107" s="190">
        <v>0</v>
      </c>
      <c r="AB107" s="190">
        <v>9834478</v>
      </c>
      <c r="AC107" s="190">
        <v>10154570</v>
      </c>
      <c r="AD107" s="186">
        <f t="shared" ref="AD107:AD115" si="58">IF(V107=0,0,AC107/V107)</f>
        <v>1.0400489576025114</v>
      </c>
      <c r="AE107" s="69">
        <f t="shared" ref="AE107:AE115" si="59">IF(AD107 &lt;=1.1,1,0)</f>
        <v>1</v>
      </c>
      <c r="AF107" s="190">
        <v>328547</v>
      </c>
      <c r="AG107" s="190">
        <v>8369</v>
      </c>
      <c r="AH107" s="69">
        <v>210</v>
      </c>
      <c r="AI107" s="69">
        <v>62</v>
      </c>
      <c r="AJ107" s="69">
        <v>0</v>
      </c>
      <c r="AK107" s="69">
        <v>0</v>
      </c>
      <c r="AL107" s="80">
        <v>4593</v>
      </c>
      <c r="AM107" s="80">
        <v>0</v>
      </c>
      <c r="AN107" s="69">
        <v>0</v>
      </c>
      <c r="AO107" s="69">
        <v>285</v>
      </c>
      <c r="AP107" s="80">
        <v>-39211</v>
      </c>
      <c r="AQ107" s="80">
        <v>0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0</v>
      </c>
      <c r="BC107" s="80">
        <v>0</v>
      </c>
      <c r="BD107" s="69">
        <v>0</v>
      </c>
      <c r="BE107" s="69">
        <v>0</v>
      </c>
      <c r="BF107" s="80">
        <v>60438</v>
      </c>
      <c r="BG107" s="80">
        <v>0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0</v>
      </c>
      <c r="BR107" s="80">
        <v>0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285</v>
      </c>
      <c r="CL107" s="80">
        <v>25820</v>
      </c>
      <c r="CM107" s="80">
        <v>0</v>
      </c>
      <c r="CN107" s="67" t="s">
        <v>571</v>
      </c>
      <c r="CO107" s="67" t="s">
        <v>572</v>
      </c>
      <c r="CP107" s="67" t="s">
        <v>410</v>
      </c>
      <c r="CQ107" s="67" t="s">
        <v>410</v>
      </c>
      <c r="CR107" s="67" t="s">
        <v>410</v>
      </c>
      <c r="CS107" s="67" t="s">
        <v>410</v>
      </c>
      <c r="CT107" s="68">
        <v>44412</v>
      </c>
      <c r="CU107" s="67" t="s">
        <v>638</v>
      </c>
      <c r="CV107" s="67" t="s">
        <v>635</v>
      </c>
      <c r="CW107" s="68" t="s">
        <v>168</v>
      </c>
      <c r="CX107" s="68">
        <v>44061</v>
      </c>
      <c r="CY107" s="67" t="s">
        <v>638</v>
      </c>
      <c r="CZ107" s="67" t="s">
        <v>640</v>
      </c>
      <c r="DA107" s="67" t="s">
        <v>672</v>
      </c>
      <c r="DB107" s="81">
        <v>14381890.220000001</v>
      </c>
      <c r="DC107" s="67"/>
      <c r="DD107" s="6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2:1477" s="69" customFormat="1">
      <c r="B108" s="67" t="s">
        <v>4</v>
      </c>
      <c r="C108" s="67" t="s">
        <v>284</v>
      </c>
      <c r="D108" s="67" t="s">
        <v>285</v>
      </c>
      <c r="E108" s="68">
        <v>43607</v>
      </c>
      <c r="F108" s="67" t="s">
        <v>636</v>
      </c>
      <c r="G108" s="67" t="s">
        <v>637</v>
      </c>
      <c r="H108" s="187">
        <v>3</v>
      </c>
      <c r="I108" s="69">
        <v>1</v>
      </c>
      <c r="J108" s="69">
        <v>650</v>
      </c>
      <c r="K108" s="69">
        <v>819</v>
      </c>
      <c r="L108" s="69">
        <v>798</v>
      </c>
      <c r="M108" s="186">
        <f t="shared" si="56"/>
        <v>0.96769230769230774</v>
      </c>
      <c r="N108" s="69">
        <f t="shared" si="57"/>
        <v>1</v>
      </c>
      <c r="O108" s="69">
        <v>21</v>
      </c>
      <c r="P108" s="69">
        <v>0</v>
      </c>
      <c r="Q108" s="69">
        <v>0</v>
      </c>
      <c r="R108" s="69">
        <v>169</v>
      </c>
      <c r="S108" s="69">
        <v>0</v>
      </c>
      <c r="T108" s="190">
        <v>16216216</v>
      </c>
      <c r="U108" s="190">
        <v>192922</v>
      </c>
      <c r="V108" s="190">
        <v>16023294</v>
      </c>
      <c r="W108" s="190">
        <v>16216212</v>
      </c>
      <c r="X108" s="190">
        <v>16727455</v>
      </c>
      <c r="Y108" s="190">
        <v>0</v>
      </c>
      <c r="Z108" s="190">
        <v>0</v>
      </c>
      <c r="AA108" s="190">
        <v>0</v>
      </c>
      <c r="AB108" s="190">
        <v>16727455</v>
      </c>
      <c r="AC108" s="190">
        <v>16504892</v>
      </c>
      <c r="AD108" s="186">
        <f t="shared" si="58"/>
        <v>1.0300561170505891</v>
      </c>
      <c r="AE108" s="69">
        <f t="shared" si="59"/>
        <v>1</v>
      </c>
      <c r="AF108" s="190">
        <v>-222563</v>
      </c>
      <c r="AG108" s="190">
        <v>-4</v>
      </c>
      <c r="AH108" s="69">
        <v>112</v>
      </c>
      <c r="AI108" s="69">
        <v>57</v>
      </c>
      <c r="AJ108" s="69">
        <v>0</v>
      </c>
      <c r="AK108" s="69">
        <v>0</v>
      </c>
      <c r="AL108" s="80">
        <v>82386</v>
      </c>
      <c r="AM108" s="80">
        <v>0</v>
      </c>
      <c r="AN108" s="69">
        <v>0</v>
      </c>
      <c r="AO108" s="69">
        <v>0</v>
      </c>
      <c r="AP108" s="80">
        <v>0</v>
      </c>
      <c r="AQ108" s="80">
        <v>0</v>
      </c>
      <c r="AR108" s="69">
        <v>0</v>
      </c>
      <c r="AS108" s="69">
        <v>0</v>
      </c>
      <c r="AT108" s="80">
        <v>0</v>
      </c>
      <c r="AU108" s="80">
        <v>0</v>
      </c>
      <c r="AV108" s="69">
        <v>0</v>
      </c>
      <c r="AW108" s="69">
        <v>0</v>
      </c>
      <c r="AX108" s="80">
        <v>0</v>
      </c>
      <c r="AY108" s="80">
        <v>0</v>
      </c>
      <c r="AZ108" s="69">
        <v>0</v>
      </c>
      <c r="BA108" s="69">
        <v>0</v>
      </c>
      <c r="BB108" s="80">
        <v>0</v>
      </c>
      <c r="BC108" s="80">
        <v>0</v>
      </c>
      <c r="BD108" s="69">
        <v>0</v>
      </c>
      <c r="BE108" s="69">
        <v>0</v>
      </c>
      <c r="BF108" s="80">
        <v>0</v>
      </c>
      <c r="BG108" s="80">
        <v>0</v>
      </c>
      <c r="BH108" s="69">
        <v>0</v>
      </c>
      <c r="BI108" s="69">
        <v>0</v>
      </c>
      <c r="BJ108" s="80">
        <v>48039</v>
      </c>
      <c r="BK108" s="80">
        <v>0</v>
      </c>
      <c r="BL108" s="69">
        <v>0</v>
      </c>
      <c r="BM108" s="69">
        <v>0</v>
      </c>
      <c r="BN108" s="80">
        <v>0</v>
      </c>
      <c r="BO108" s="80">
        <v>0</v>
      </c>
      <c r="BP108" s="69">
        <v>0</v>
      </c>
      <c r="BQ108" s="69">
        <v>0</v>
      </c>
      <c r="BR108" s="80">
        <v>12460</v>
      </c>
      <c r="BS108" s="80">
        <v>0</v>
      </c>
      <c r="BT108" s="69">
        <v>0</v>
      </c>
      <c r="BU108" s="69">
        <v>0</v>
      </c>
      <c r="BV108" s="80">
        <v>0</v>
      </c>
      <c r="BW108" s="80">
        <v>0</v>
      </c>
      <c r="BX108" s="69">
        <v>0</v>
      </c>
      <c r="BY108" s="69">
        <v>0</v>
      </c>
      <c r="BZ108" s="80">
        <v>0</v>
      </c>
      <c r="CA108" s="80">
        <v>0</v>
      </c>
      <c r="CB108" s="69">
        <v>0</v>
      </c>
      <c r="CC108" s="69">
        <v>0</v>
      </c>
      <c r="CD108" s="80">
        <v>0</v>
      </c>
      <c r="CE108" s="80">
        <v>0</v>
      </c>
      <c r="CF108" s="69">
        <v>0</v>
      </c>
      <c r="CG108" s="69">
        <v>0</v>
      </c>
      <c r="CH108" s="80">
        <v>0</v>
      </c>
      <c r="CI108" s="80">
        <v>0</v>
      </c>
      <c r="CJ108" s="69">
        <v>0</v>
      </c>
      <c r="CK108" s="69">
        <v>0</v>
      </c>
      <c r="CL108" s="80">
        <v>142885</v>
      </c>
      <c r="CM108" s="80">
        <v>0</v>
      </c>
      <c r="CN108" s="67" t="s">
        <v>569</v>
      </c>
      <c r="CO108" s="67" t="s">
        <v>570</v>
      </c>
      <c r="CP108" s="67" t="s">
        <v>410</v>
      </c>
      <c r="CQ108" s="67" t="s">
        <v>410</v>
      </c>
      <c r="CR108" s="67" t="s">
        <v>410</v>
      </c>
      <c r="CS108" s="67" t="s">
        <v>410</v>
      </c>
      <c r="CT108" s="68">
        <v>44552</v>
      </c>
      <c r="CU108" s="67" t="s">
        <v>634</v>
      </c>
      <c r="CV108" s="67" t="s">
        <v>635</v>
      </c>
      <c r="CW108" s="68" t="s">
        <v>168</v>
      </c>
      <c r="CX108" s="68">
        <v>44489</v>
      </c>
      <c r="CY108" s="67" t="s">
        <v>634</v>
      </c>
      <c r="CZ108" s="67" t="s">
        <v>635</v>
      </c>
      <c r="DA108" s="67" t="s">
        <v>671</v>
      </c>
      <c r="DB108" s="81">
        <v>16716427.380000001</v>
      </c>
      <c r="DC108" s="67"/>
      <c r="DD108" s="67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2:1477" s="69" customFormat="1">
      <c r="B109" s="67" t="s">
        <v>4</v>
      </c>
      <c r="C109" s="67" t="s">
        <v>286</v>
      </c>
      <c r="D109" s="67" t="s">
        <v>287</v>
      </c>
      <c r="E109" s="68">
        <v>43404</v>
      </c>
      <c r="F109" s="67" t="s">
        <v>634</v>
      </c>
      <c r="G109" s="67" t="s">
        <v>637</v>
      </c>
      <c r="H109" s="187">
        <v>3</v>
      </c>
      <c r="I109" s="69">
        <v>6</v>
      </c>
      <c r="J109" s="69">
        <v>165</v>
      </c>
      <c r="K109" s="69">
        <v>649</v>
      </c>
      <c r="L109" s="69">
        <v>648</v>
      </c>
      <c r="M109" s="186">
        <f t="shared" si="56"/>
        <v>3.478787878787879</v>
      </c>
      <c r="N109" s="69">
        <f t="shared" si="57"/>
        <v>0</v>
      </c>
      <c r="O109" s="69">
        <v>1</v>
      </c>
      <c r="P109" s="69">
        <v>0</v>
      </c>
      <c r="Q109" s="69">
        <v>0</v>
      </c>
      <c r="R109" s="69">
        <v>74</v>
      </c>
      <c r="S109" s="69">
        <v>410</v>
      </c>
      <c r="T109" s="190">
        <v>3244000</v>
      </c>
      <c r="U109" s="190">
        <v>50000</v>
      </c>
      <c r="V109" s="190">
        <v>3194000</v>
      </c>
      <c r="W109" s="190">
        <v>6497176</v>
      </c>
      <c r="X109" s="190">
        <v>7037281</v>
      </c>
      <c r="Y109" s="190">
        <v>0</v>
      </c>
      <c r="Z109" s="190">
        <v>0</v>
      </c>
      <c r="AA109" s="190">
        <v>0</v>
      </c>
      <c r="AB109" s="190">
        <v>7037281</v>
      </c>
      <c r="AC109" s="190">
        <v>7017582</v>
      </c>
      <c r="AD109" s="186">
        <f t="shared" si="58"/>
        <v>2.1971139636819035</v>
      </c>
      <c r="AE109" s="69">
        <f t="shared" si="59"/>
        <v>0</v>
      </c>
      <c r="AF109" s="190">
        <v>-16169</v>
      </c>
      <c r="AG109" s="190">
        <v>3253176</v>
      </c>
      <c r="AH109" s="69">
        <v>23</v>
      </c>
      <c r="AI109" s="69">
        <v>51</v>
      </c>
      <c r="AJ109" s="69">
        <v>0</v>
      </c>
      <c r="AK109" s="69">
        <v>20</v>
      </c>
      <c r="AL109" s="80">
        <v>16193</v>
      </c>
      <c r="AM109" s="80">
        <v>0</v>
      </c>
      <c r="AN109" s="69">
        <v>0</v>
      </c>
      <c r="AO109" s="69">
        <v>390</v>
      </c>
      <c r="AP109" s="80">
        <v>3236635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0</v>
      </c>
      <c r="BG109" s="80">
        <v>0</v>
      </c>
      <c r="BH109" s="69">
        <v>0</v>
      </c>
      <c r="BI109" s="69">
        <v>0</v>
      </c>
      <c r="BJ109" s="80">
        <v>0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0</v>
      </c>
      <c r="BQ109" s="69">
        <v>0</v>
      </c>
      <c r="BR109" s="80">
        <v>0</v>
      </c>
      <c r="BS109" s="80">
        <v>0</v>
      </c>
      <c r="BT109" s="69">
        <v>0</v>
      </c>
      <c r="BU109" s="69">
        <v>0</v>
      </c>
      <c r="BV109" s="80">
        <v>17000</v>
      </c>
      <c r="BW109" s="80">
        <v>0</v>
      </c>
      <c r="BX109" s="69">
        <v>0</v>
      </c>
      <c r="BY109" s="69">
        <v>0</v>
      </c>
      <c r="BZ109" s="80">
        <v>0</v>
      </c>
      <c r="CA109" s="80">
        <v>0</v>
      </c>
      <c r="CB109" s="69">
        <v>0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0</v>
      </c>
      <c r="CI109" s="80">
        <v>0</v>
      </c>
      <c r="CJ109" s="69">
        <v>0</v>
      </c>
      <c r="CK109" s="69">
        <v>410</v>
      </c>
      <c r="CL109" s="80">
        <v>3269827</v>
      </c>
      <c r="CM109" s="80">
        <v>0</v>
      </c>
      <c r="CN109" s="67" t="s">
        <v>573</v>
      </c>
      <c r="CO109" s="67" t="s">
        <v>574</v>
      </c>
      <c r="CP109" s="67" t="s">
        <v>410</v>
      </c>
      <c r="CQ109" s="67" t="s">
        <v>410</v>
      </c>
      <c r="CR109" s="67" t="s">
        <v>410</v>
      </c>
      <c r="CS109" s="67" t="s">
        <v>410</v>
      </c>
      <c r="CT109" s="68">
        <v>44390</v>
      </c>
      <c r="CU109" s="67" t="s">
        <v>638</v>
      </c>
      <c r="CV109" s="67" t="s">
        <v>635</v>
      </c>
      <c r="CW109" s="68" t="s">
        <v>168</v>
      </c>
      <c r="CX109" s="68">
        <v>44260</v>
      </c>
      <c r="CY109" s="67" t="s">
        <v>632</v>
      </c>
      <c r="CZ109" s="67" t="s">
        <v>640</v>
      </c>
      <c r="DA109" s="67" t="s">
        <v>673</v>
      </c>
      <c r="DB109" s="81">
        <v>3081320</v>
      </c>
      <c r="DC109" s="67"/>
      <c r="DD109" s="67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69" customFormat="1">
      <c r="B110" s="67" t="s">
        <v>4</v>
      </c>
      <c r="C110" s="67" t="s">
        <v>288</v>
      </c>
      <c r="D110" s="67" t="s">
        <v>289</v>
      </c>
      <c r="E110" s="68">
        <v>43768</v>
      </c>
      <c r="F110" s="67" t="s">
        <v>634</v>
      </c>
      <c r="G110" s="67" t="s">
        <v>639</v>
      </c>
      <c r="H110" s="187">
        <v>2</v>
      </c>
      <c r="I110" s="69">
        <v>4</v>
      </c>
      <c r="J110" s="69">
        <v>279</v>
      </c>
      <c r="K110" s="69">
        <v>416</v>
      </c>
      <c r="L110" s="69">
        <v>416</v>
      </c>
      <c r="M110" s="186">
        <f t="shared" si="56"/>
        <v>1.3476702508960574</v>
      </c>
      <c r="N110" s="69">
        <f t="shared" si="57"/>
        <v>0</v>
      </c>
      <c r="O110" s="69">
        <v>0</v>
      </c>
      <c r="P110" s="69">
        <v>0</v>
      </c>
      <c r="Q110" s="69">
        <v>0</v>
      </c>
      <c r="R110" s="69">
        <v>40</v>
      </c>
      <c r="S110" s="69">
        <v>97</v>
      </c>
      <c r="T110" s="190">
        <v>9146375</v>
      </c>
      <c r="U110" s="190">
        <v>76911</v>
      </c>
      <c r="V110" s="190">
        <v>9069464</v>
      </c>
      <c r="W110" s="190">
        <v>9218711</v>
      </c>
      <c r="X110" s="190">
        <v>9241919</v>
      </c>
      <c r="Y110" s="190">
        <v>0</v>
      </c>
      <c r="Z110" s="190">
        <v>0</v>
      </c>
      <c r="AA110" s="190">
        <v>0</v>
      </c>
      <c r="AB110" s="190">
        <v>9241919</v>
      </c>
      <c r="AC110" s="190">
        <v>9193416</v>
      </c>
      <c r="AD110" s="186">
        <f t="shared" si="58"/>
        <v>1.0136669598115169</v>
      </c>
      <c r="AE110" s="69">
        <f t="shared" si="59"/>
        <v>1</v>
      </c>
      <c r="AF110" s="190">
        <v>-48503</v>
      </c>
      <c r="AG110" s="190">
        <v>72336</v>
      </c>
      <c r="AH110" s="69">
        <v>18</v>
      </c>
      <c r="AI110" s="69">
        <v>22</v>
      </c>
      <c r="AJ110" s="69">
        <v>0</v>
      </c>
      <c r="AK110" s="69">
        <v>97</v>
      </c>
      <c r="AL110" s="80">
        <v>112814</v>
      </c>
      <c r="AM110" s="80">
        <v>19394</v>
      </c>
      <c r="AN110" s="69">
        <v>0</v>
      </c>
      <c r="AO110" s="69">
        <v>0</v>
      </c>
      <c r="AP110" s="80">
        <v>24154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97</v>
      </c>
      <c r="CL110" s="80">
        <v>136968</v>
      </c>
      <c r="CM110" s="80">
        <v>19394</v>
      </c>
      <c r="CN110" s="67" t="s">
        <v>575</v>
      </c>
      <c r="CO110" s="67" t="s">
        <v>576</v>
      </c>
      <c r="CP110" s="67" t="s">
        <v>410</v>
      </c>
      <c r="CQ110" s="67" t="s">
        <v>410</v>
      </c>
      <c r="CR110" s="67" t="s">
        <v>410</v>
      </c>
      <c r="CS110" s="67" t="s">
        <v>410</v>
      </c>
      <c r="CT110" s="68">
        <v>44400</v>
      </c>
      <c r="CU110" s="67" t="s">
        <v>638</v>
      </c>
      <c r="CV110" s="67" t="s">
        <v>635</v>
      </c>
      <c r="CW110" s="68" t="s">
        <v>168</v>
      </c>
      <c r="CX110" s="68">
        <v>44302</v>
      </c>
      <c r="CY110" s="67" t="s">
        <v>636</v>
      </c>
      <c r="CZ110" s="67" t="s">
        <v>640</v>
      </c>
      <c r="DA110" s="67" t="s">
        <v>672</v>
      </c>
      <c r="DB110" s="81">
        <v>7779290.6799999997</v>
      </c>
      <c r="DC110" s="67"/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69" customFormat="1">
      <c r="B111" s="67" t="s">
        <v>4</v>
      </c>
      <c r="C111" s="67" t="s">
        <v>290</v>
      </c>
      <c r="D111" s="67" t="s">
        <v>291</v>
      </c>
      <c r="E111" s="68">
        <v>43971</v>
      </c>
      <c r="F111" s="67" t="s">
        <v>636</v>
      </c>
      <c r="G111" s="67" t="s">
        <v>639</v>
      </c>
      <c r="H111" s="187">
        <v>1</v>
      </c>
      <c r="I111" s="69">
        <v>2</v>
      </c>
      <c r="J111" s="69">
        <v>120</v>
      </c>
      <c r="K111" s="69">
        <v>276</v>
      </c>
      <c r="L111" s="69">
        <v>276</v>
      </c>
      <c r="M111" s="186">
        <f t="shared" si="56"/>
        <v>1.5</v>
      </c>
      <c r="N111" s="69">
        <f t="shared" si="57"/>
        <v>0</v>
      </c>
      <c r="O111" s="69">
        <v>0</v>
      </c>
      <c r="P111" s="69">
        <v>0</v>
      </c>
      <c r="Q111" s="69">
        <v>0</v>
      </c>
      <c r="R111" s="69">
        <v>96</v>
      </c>
      <c r="S111" s="69">
        <v>60</v>
      </c>
      <c r="T111" s="190">
        <v>3433963</v>
      </c>
      <c r="U111" s="190">
        <v>50000</v>
      </c>
      <c r="V111" s="190">
        <v>3383963</v>
      </c>
      <c r="W111" s="190">
        <v>3456872</v>
      </c>
      <c r="X111" s="190">
        <v>3590532</v>
      </c>
      <c r="Y111" s="190">
        <v>0</v>
      </c>
      <c r="Z111" s="190">
        <v>0</v>
      </c>
      <c r="AA111" s="190">
        <v>0</v>
      </c>
      <c r="AB111" s="190">
        <v>3590532</v>
      </c>
      <c r="AC111" s="190">
        <v>3561652</v>
      </c>
      <c r="AD111" s="186">
        <f t="shared" si="58"/>
        <v>1.0525091438647527</v>
      </c>
      <c r="AE111" s="69">
        <f t="shared" si="59"/>
        <v>1</v>
      </c>
      <c r="AF111" s="190">
        <v>-28879</v>
      </c>
      <c r="AG111" s="190">
        <v>22908</v>
      </c>
      <c r="AH111" s="69">
        <v>74</v>
      </c>
      <c r="AI111" s="69">
        <v>22</v>
      </c>
      <c r="AJ111" s="69">
        <v>0</v>
      </c>
      <c r="AK111" s="69">
        <v>0</v>
      </c>
      <c r="AL111" s="80">
        <v>0</v>
      </c>
      <c r="AM111" s="80">
        <v>0</v>
      </c>
      <c r="AN111" s="69">
        <v>0</v>
      </c>
      <c r="AO111" s="69">
        <v>60</v>
      </c>
      <c r="AP111" s="80">
        <v>55302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60</v>
      </c>
      <c r="CL111" s="80">
        <v>55302</v>
      </c>
      <c r="CM111" s="80">
        <v>0</v>
      </c>
      <c r="CN111" s="67" t="s">
        <v>419</v>
      </c>
      <c r="CO111" s="67" t="s">
        <v>420</v>
      </c>
      <c r="CP111" s="67" t="s">
        <v>410</v>
      </c>
      <c r="CQ111" s="67" t="s">
        <v>410</v>
      </c>
      <c r="CR111" s="67" t="s">
        <v>410</v>
      </c>
      <c r="CS111" s="67" t="s">
        <v>410</v>
      </c>
      <c r="CT111" s="68">
        <v>44425</v>
      </c>
      <c r="CU111" s="67" t="s">
        <v>638</v>
      </c>
      <c r="CV111" s="67" t="s">
        <v>635</v>
      </c>
      <c r="CW111" s="68" t="s">
        <v>168</v>
      </c>
      <c r="CX111" s="68">
        <v>44334</v>
      </c>
      <c r="CY111" s="67" t="s">
        <v>636</v>
      </c>
      <c r="CZ111" s="67" t="s">
        <v>640</v>
      </c>
      <c r="DA111" s="67" t="s">
        <v>673</v>
      </c>
      <c r="DB111" s="81">
        <v>4003251.09</v>
      </c>
      <c r="DC111" s="67"/>
      <c r="DD111" s="67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2:1477" s="69" customFormat="1">
      <c r="B112" s="67" t="s">
        <v>4</v>
      </c>
      <c r="C112" s="67" t="s">
        <v>292</v>
      </c>
      <c r="D112" s="67" t="s">
        <v>293</v>
      </c>
      <c r="E112" s="68">
        <v>43733</v>
      </c>
      <c r="F112" s="67" t="s">
        <v>638</v>
      </c>
      <c r="G112" s="67" t="s">
        <v>639</v>
      </c>
      <c r="H112" s="187">
        <v>1</v>
      </c>
      <c r="I112" s="69">
        <v>2</v>
      </c>
      <c r="J112" s="69">
        <v>340</v>
      </c>
      <c r="K112" s="69">
        <v>570</v>
      </c>
      <c r="L112" s="69">
        <v>570</v>
      </c>
      <c r="M112" s="186">
        <f t="shared" si="56"/>
        <v>1.0676470588235294</v>
      </c>
      <c r="N112" s="69">
        <f t="shared" si="57"/>
        <v>1</v>
      </c>
      <c r="O112" s="69">
        <v>0</v>
      </c>
      <c r="P112" s="69">
        <v>0</v>
      </c>
      <c r="Q112" s="69">
        <v>0</v>
      </c>
      <c r="R112" s="69">
        <v>207</v>
      </c>
      <c r="S112" s="69">
        <v>23</v>
      </c>
      <c r="T112" s="190">
        <v>9468271</v>
      </c>
      <c r="U112" s="190">
        <v>122000</v>
      </c>
      <c r="V112" s="190">
        <v>9346271</v>
      </c>
      <c r="W112" s="190">
        <v>9554158</v>
      </c>
      <c r="X112" s="190">
        <v>9236375</v>
      </c>
      <c r="Y112" s="190">
        <v>0</v>
      </c>
      <c r="Z112" s="190">
        <v>0</v>
      </c>
      <c r="AA112" s="190">
        <v>0</v>
      </c>
      <c r="AB112" s="190">
        <v>9236375</v>
      </c>
      <c r="AC112" s="190">
        <v>9044854</v>
      </c>
      <c r="AD112" s="186">
        <f t="shared" si="58"/>
        <v>0.96775002565194179</v>
      </c>
      <c r="AE112" s="69">
        <f t="shared" si="59"/>
        <v>1</v>
      </c>
      <c r="AF112" s="190">
        <v>-191521</v>
      </c>
      <c r="AG112" s="190">
        <v>85887</v>
      </c>
      <c r="AH112" s="69">
        <v>113</v>
      </c>
      <c r="AI112" s="69">
        <v>94</v>
      </c>
      <c r="AJ112" s="69">
        <v>0</v>
      </c>
      <c r="AK112" s="69">
        <v>7</v>
      </c>
      <c r="AL112" s="80">
        <v>16938</v>
      </c>
      <c r="AM112" s="80">
        <v>0</v>
      </c>
      <c r="AN112" s="69">
        <v>0</v>
      </c>
      <c r="AO112" s="69">
        <v>0</v>
      </c>
      <c r="AP112" s="80">
        <v>87699</v>
      </c>
      <c r="AQ112" s="80">
        <v>0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0</v>
      </c>
      <c r="BG112" s="80">
        <v>0</v>
      </c>
      <c r="BH112" s="69">
        <v>0</v>
      </c>
      <c r="BI112" s="69">
        <v>16</v>
      </c>
      <c r="BJ112" s="80">
        <v>2440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0</v>
      </c>
      <c r="BR112" s="80">
        <v>0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0</v>
      </c>
      <c r="CI112" s="80">
        <v>0</v>
      </c>
      <c r="CJ112" s="69">
        <v>0</v>
      </c>
      <c r="CK112" s="69">
        <v>23</v>
      </c>
      <c r="CL112" s="80">
        <v>107076</v>
      </c>
      <c r="CM112" s="80">
        <v>0</v>
      </c>
      <c r="CN112" s="67" t="s">
        <v>571</v>
      </c>
      <c r="CO112" s="67" t="s">
        <v>572</v>
      </c>
      <c r="CP112" s="67" t="s">
        <v>410</v>
      </c>
      <c r="CQ112" s="67" t="s">
        <v>410</v>
      </c>
      <c r="CR112" s="67" t="s">
        <v>410</v>
      </c>
      <c r="CS112" s="67" t="s">
        <v>410</v>
      </c>
      <c r="CT112" s="68">
        <v>44475</v>
      </c>
      <c r="CU112" s="67" t="s">
        <v>634</v>
      </c>
      <c r="CV112" s="67" t="s">
        <v>635</v>
      </c>
      <c r="CW112" s="68" t="s">
        <v>168</v>
      </c>
      <c r="CX112" s="68">
        <v>44404</v>
      </c>
      <c r="CY112" s="67" t="s">
        <v>638</v>
      </c>
      <c r="CZ112" s="67" t="s">
        <v>635</v>
      </c>
      <c r="DA112" s="67" t="s">
        <v>674</v>
      </c>
      <c r="DB112" s="81">
        <v>12400165.869999999</v>
      </c>
      <c r="DC112" s="67"/>
      <c r="DD112" s="67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1:1477" s="69" customFormat="1">
      <c r="B113" s="67" t="s">
        <v>4</v>
      </c>
      <c r="C113" s="67" t="s">
        <v>294</v>
      </c>
      <c r="D113" s="67" t="s">
        <v>295</v>
      </c>
      <c r="E113" s="68">
        <v>43915</v>
      </c>
      <c r="F113" s="67" t="s">
        <v>632</v>
      </c>
      <c r="G113" s="67" t="s">
        <v>639</v>
      </c>
      <c r="H113" s="187">
        <v>1</v>
      </c>
      <c r="I113" s="69">
        <v>1</v>
      </c>
      <c r="J113" s="69">
        <v>150</v>
      </c>
      <c r="K113" s="69">
        <v>331</v>
      </c>
      <c r="L113" s="69">
        <v>305</v>
      </c>
      <c r="M113" s="186">
        <f t="shared" si="56"/>
        <v>0.89333333333333331</v>
      </c>
      <c r="N113" s="69">
        <f t="shared" si="57"/>
        <v>1</v>
      </c>
      <c r="O113" s="69">
        <v>26</v>
      </c>
      <c r="P113" s="69">
        <v>0</v>
      </c>
      <c r="Q113" s="69">
        <v>0</v>
      </c>
      <c r="R113" s="69">
        <v>171</v>
      </c>
      <c r="S113" s="69">
        <v>10</v>
      </c>
      <c r="T113" s="190">
        <v>5811031</v>
      </c>
      <c r="U113" s="190">
        <v>61000</v>
      </c>
      <c r="V113" s="190">
        <v>5750031</v>
      </c>
      <c r="W113" s="190">
        <v>5814390</v>
      </c>
      <c r="X113" s="190">
        <v>5643783</v>
      </c>
      <c r="Y113" s="190">
        <v>0</v>
      </c>
      <c r="Z113" s="190">
        <v>0</v>
      </c>
      <c r="AA113" s="190">
        <v>0</v>
      </c>
      <c r="AB113" s="190">
        <v>5643783</v>
      </c>
      <c r="AC113" s="190">
        <v>5604250</v>
      </c>
      <c r="AD113" s="186">
        <f t="shared" si="58"/>
        <v>0.97464691929486991</v>
      </c>
      <c r="AE113" s="69">
        <f t="shared" si="59"/>
        <v>1</v>
      </c>
      <c r="AF113" s="190">
        <v>-39533</v>
      </c>
      <c r="AG113" s="190">
        <v>3360</v>
      </c>
      <c r="AH113" s="69">
        <v>113</v>
      </c>
      <c r="AI113" s="69">
        <v>58</v>
      </c>
      <c r="AJ113" s="69">
        <v>0</v>
      </c>
      <c r="AK113" s="69">
        <v>0</v>
      </c>
      <c r="AL113" s="80">
        <v>0</v>
      </c>
      <c r="AM113" s="80">
        <v>0</v>
      </c>
      <c r="AN113" s="69">
        <v>0</v>
      </c>
      <c r="AO113" s="69">
        <v>10</v>
      </c>
      <c r="AP113" s="80">
        <v>3360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0</v>
      </c>
      <c r="BE113" s="69">
        <v>0</v>
      </c>
      <c r="BF113" s="80">
        <v>0</v>
      </c>
      <c r="BG113" s="80">
        <v>0</v>
      </c>
      <c r="BH113" s="69">
        <v>0</v>
      </c>
      <c r="BI113" s="69">
        <v>0</v>
      </c>
      <c r="BJ113" s="80">
        <v>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0</v>
      </c>
      <c r="CK113" s="69">
        <v>10</v>
      </c>
      <c r="CL113" s="80">
        <v>3360</v>
      </c>
      <c r="CM113" s="80">
        <v>0</v>
      </c>
      <c r="CN113" s="67" t="s">
        <v>577</v>
      </c>
      <c r="CO113" s="67" t="s">
        <v>578</v>
      </c>
      <c r="CP113" s="67" t="s">
        <v>410</v>
      </c>
      <c r="CQ113" s="67" t="s">
        <v>410</v>
      </c>
      <c r="CR113" s="67" t="s">
        <v>410</v>
      </c>
      <c r="CS113" s="67" t="s">
        <v>410</v>
      </c>
      <c r="CT113" s="68">
        <v>44428</v>
      </c>
      <c r="CU113" s="67" t="s">
        <v>638</v>
      </c>
      <c r="CV113" s="67" t="s">
        <v>635</v>
      </c>
      <c r="CW113" s="68" t="s">
        <v>168</v>
      </c>
      <c r="CX113" s="68">
        <v>44332</v>
      </c>
      <c r="CY113" s="67" t="s">
        <v>636</v>
      </c>
      <c r="CZ113" s="67" t="s">
        <v>640</v>
      </c>
      <c r="DA113" s="67" t="s">
        <v>672</v>
      </c>
      <c r="DB113" s="81">
        <v>6194316.7000000002</v>
      </c>
      <c r="DC113" s="67"/>
      <c r="DD113" s="67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1:1477" s="69" customFormat="1">
      <c r="B114" s="67" t="s">
        <v>4</v>
      </c>
      <c r="C114" s="67" t="s">
        <v>579</v>
      </c>
      <c r="D114" s="67" t="s">
        <v>675</v>
      </c>
      <c r="E114" s="68">
        <v>44153</v>
      </c>
      <c r="F114" s="67" t="s">
        <v>634</v>
      </c>
      <c r="G114" s="67" t="s">
        <v>640</v>
      </c>
      <c r="H114" s="187">
        <v>2</v>
      </c>
      <c r="I114" s="69">
        <v>0</v>
      </c>
      <c r="J114" s="69">
        <v>130</v>
      </c>
      <c r="K114" s="69">
        <v>175</v>
      </c>
      <c r="L114" s="69">
        <v>158</v>
      </c>
      <c r="M114" s="186">
        <f t="shared" si="56"/>
        <v>0.86923076923076925</v>
      </c>
      <c r="N114" s="69">
        <f t="shared" si="57"/>
        <v>1</v>
      </c>
      <c r="O114" s="69">
        <v>17</v>
      </c>
      <c r="P114" s="69">
        <v>0</v>
      </c>
      <c r="Q114" s="69">
        <v>0</v>
      </c>
      <c r="R114" s="69">
        <v>45</v>
      </c>
      <c r="S114" s="69">
        <v>0</v>
      </c>
      <c r="T114" s="190">
        <v>1144140</v>
      </c>
      <c r="U114" s="190">
        <v>50000</v>
      </c>
      <c r="V114" s="190">
        <v>1094140</v>
      </c>
      <c r="W114" s="190">
        <v>1144140</v>
      </c>
      <c r="X114" s="190">
        <v>1050473</v>
      </c>
      <c r="Y114" s="190">
        <v>0</v>
      </c>
      <c r="Z114" s="190">
        <v>0</v>
      </c>
      <c r="AA114" s="190">
        <v>0</v>
      </c>
      <c r="AB114" s="190">
        <v>1050473</v>
      </c>
      <c r="AC114" s="190">
        <v>1085978</v>
      </c>
      <c r="AD114" s="186">
        <f t="shared" si="58"/>
        <v>0.99254025993017347</v>
      </c>
      <c r="AE114" s="69">
        <f t="shared" si="59"/>
        <v>1</v>
      </c>
      <c r="AF114" s="190">
        <v>35505</v>
      </c>
      <c r="AG114" s="190">
        <v>0</v>
      </c>
      <c r="AH114" s="69">
        <v>18</v>
      </c>
      <c r="AI114" s="69">
        <v>27</v>
      </c>
      <c r="AJ114" s="69">
        <v>0</v>
      </c>
      <c r="AK114" s="69">
        <v>0</v>
      </c>
      <c r="AL114" s="80">
        <v>0</v>
      </c>
      <c r="AM114" s="80">
        <v>0</v>
      </c>
      <c r="AN114" s="69">
        <v>0</v>
      </c>
      <c r="AO114" s="69">
        <v>0</v>
      </c>
      <c r="AP114" s="80">
        <v>0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0</v>
      </c>
      <c r="BG114" s="80">
        <v>0</v>
      </c>
      <c r="BH114" s="69">
        <v>0</v>
      </c>
      <c r="BI114" s="69">
        <v>0</v>
      </c>
      <c r="BJ114" s="80">
        <v>0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0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0</v>
      </c>
      <c r="CK114" s="69">
        <v>0</v>
      </c>
      <c r="CL114" s="80">
        <v>0</v>
      </c>
      <c r="CM114" s="80">
        <v>0</v>
      </c>
      <c r="CN114" s="67" t="s">
        <v>571</v>
      </c>
      <c r="CO114" s="67" t="s">
        <v>572</v>
      </c>
      <c r="CP114" s="67" t="s">
        <v>410</v>
      </c>
      <c r="CQ114" s="67" t="s">
        <v>410</v>
      </c>
      <c r="CR114" s="67" t="s">
        <v>410</v>
      </c>
      <c r="CS114" s="67" t="s">
        <v>410</v>
      </c>
      <c r="CT114" s="68">
        <v>44475</v>
      </c>
      <c r="CU114" s="67" t="s">
        <v>634</v>
      </c>
      <c r="CV114" s="67" t="s">
        <v>635</v>
      </c>
      <c r="CW114" s="68" t="s">
        <v>168</v>
      </c>
      <c r="CX114" s="68">
        <v>44411</v>
      </c>
      <c r="CY114" s="67" t="s">
        <v>638</v>
      </c>
      <c r="CZ114" s="67" t="s">
        <v>635</v>
      </c>
      <c r="DA114" s="67" t="s">
        <v>674</v>
      </c>
      <c r="DB114" s="81">
        <v>1587329.04</v>
      </c>
      <c r="DC114" s="67"/>
      <c r="DD114" s="67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1:1477" s="69" customFormat="1">
      <c r="B115" s="67" t="s">
        <v>4</v>
      </c>
      <c r="C115" s="67" t="s">
        <v>370</v>
      </c>
      <c r="D115" s="67" t="s">
        <v>371</v>
      </c>
      <c r="E115" s="68">
        <v>44069</v>
      </c>
      <c r="F115" s="67" t="s">
        <v>638</v>
      </c>
      <c r="G115" s="67" t="s">
        <v>640</v>
      </c>
      <c r="H115" s="187">
        <v>1</v>
      </c>
      <c r="I115" s="69">
        <v>0</v>
      </c>
      <c r="J115" s="69">
        <v>130</v>
      </c>
      <c r="K115" s="69">
        <v>136</v>
      </c>
      <c r="L115" s="69">
        <v>135</v>
      </c>
      <c r="M115" s="186">
        <f t="shared" si="56"/>
        <v>0.99230769230769234</v>
      </c>
      <c r="N115" s="69">
        <f t="shared" si="57"/>
        <v>1</v>
      </c>
      <c r="O115" s="69">
        <v>1</v>
      </c>
      <c r="P115" s="69">
        <v>0</v>
      </c>
      <c r="Q115" s="69">
        <v>0</v>
      </c>
      <c r="R115" s="69">
        <v>6</v>
      </c>
      <c r="S115" s="69">
        <v>0</v>
      </c>
      <c r="T115" s="190">
        <v>1343897</v>
      </c>
      <c r="U115" s="190">
        <v>50000</v>
      </c>
      <c r="V115" s="190">
        <v>1293897</v>
      </c>
      <c r="W115" s="190">
        <v>1343897</v>
      </c>
      <c r="X115" s="190">
        <v>1295471</v>
      </c>
      <c r="Y115" s="190">
        <v>0</v>
      </c>
      <c r="Z115" s="190">
        <v>0</v>
      </c>
      <c r="AA115" s="190">
        <v>0</v>
      </c>
      <c r="AB115" s="190">
        <v>1295471</v>
      </c>
      <c r="AC115" s="190">
        <v>1296320</v>
      </c>
      <c r="AD115" s="186">
        <f t="shared" si="58"/>
        <v>1.0018726374665061</v>
      </c>
      <c r="AE115" s="69">
        <f t="shared" si="59"/>
        <v>1</v>
      </c>
      <c r="AF115" s="190">
        <v>849</v>
      </c>
      <c r="AG115" s="190">
        <v>0</v>
      </c>
      <c r="AH115" s="69">
        <v>6</v>
      </c>
      <c r="AI115" s="69">
        <v>0</v>
      </c>
      <c r="AJ115" s="69">
        <v>0</v>
      </c>
      <c r="AK115" s="69">
        <v>0</v>
      </c>
      <c r="AL115" s="80">
        <v>0</v>
      </c>
      <c r="AM115" s="80">
        <v>0</v>
      </c>
      <c r="AN115" s="69">
        <v>0</v>
      </c>
      <c r="AO115" s="69">
        <v>0</v>
      </c>
      <c r="AP115" s="80">
        <v>3639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0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0</v>
      </c>
      <c r="BQ115" s="69">
        <v>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0</v>
      </c>
      <c r="CK115" s="69">
        <v>0</v>
      </c>
      <c r="CL115" s="80">
        <v>3639</v>
      </c>
      <c r="CM115" s="80">
        <v>0</v>
      </c>
      <c r="CN115" s="67" t="s">
        <v>549</v>
      </c>
      <c r="CO115" s="67" t="s">
        <v>550</v>
      </c>
      <c r="CP115" s="67" t="s">
        <v>410</v>
      </c>
      <c r="CQ115" s="67" t="s">
        <v>410</v>
      </c>
      <c r="CR115" s="67" t="s">
        <v>410</v>
      </c>
      <c r="CS115" s="67" t="s">
        <v>410</v>
      </c>
      <c r="CT115" s="68">
        <v>44417</v>
      </c>
      <c r="CU115" s="67" t="s">
        <v>638</v>
      </c>
      <c r="CV115" s="67" t="s">
        <v>635</v>
      </c>
      <c r="CW115" s="68" t="s">
        <v>168</v>
      </c>
      <c r="CX115" s="68">
        <v>44340</v>
      </c>
      <c r="CY115" s="67" t="s">
        <v>636</v>
      </c>
      <c r="CZ115" s="67" t="s">
        <v>640</v>
      </c>
      <c r="DA115" s="67" t="s">
        <v>672</v>
      </c>
      <c r="DB115" s="81">
        <v>1376221.25</v>
      </c>
      <c r="DC115" s="67"/>
      <c r="DD115" s="67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1:1477" s="103" customFormat="1" ht="12.75" thickBot="1">
      <c r="A116" s="130"/>
      <c r="B116" s="104"/>
      <c r="C116" s="104"/>
      <c r="D116" s="104"/>
      <c r="E116" s="197"/>
      <c r="F116" s="104"/>
      <c r="G116" s="104"/>
      <c r="H116" s="105"/>
      <c r="I116" s="105"/>
      <c r="J116" s="105"/>
      <c r="K116" s="105"/>
      <c r="L116" s="105"/>
      <c r="M116" s="140"/>
      <c r="N116" s="105"/>
      <c r="O116" s="105"/>
      <c r="P116" s="105"/>
      <c r="Q116" s="105"/>
      <c r="R116" s="105"/>
      <c r="S116" s="105"/>
      <c r="T116" s="106"/>
      <c r="U116" s="106"/>
      <c r="V116" s="106"/>
      <c r="W116" s="106"/>
      <c r="X116" s="106"/>
      <c r="Y116" s="193"/>
      <c r="Z116" s="193"/>
      <c r="AA116" s="193"/>
      <c r="AB116" s="193"/>
      <c r="AC116" s="193"/>
      <c r="AD116" s="140"/>
      <c r="AE116" s="105"/>
      <c r="AF116" s="193"/>
      <c r="AG116" s="193"/>
      <c r="AH116" s="105"/>
      <c r="AI116" s="105"/>
      <c r="AJ116" s="107"/>
      <c r="AK116" s="107"/>
      <c r="AL116" s="100"/>
      <c r="AM116" s="100"/>
      <c r="AN116" s="107"/>
      <c r="AO116" s="107"/>
      <c r="AP116" s="100"/>
      <c r="AQ116" s="100"/>
      <c r="AR116" s="107"/>
      <c r="AS116" s="107"/>
      <c r="AT116" s="80"/>
      <c r="AU116" s="80"/>
      <c r="AV116" s="107"/>
      <c r="AW116" s="107"/>
      <c r="AX116" s="80"/>
      <c r="AY116" s="80"/>
      <c r="AZ116" s="107"/>
      <c r="BA116" s="107"/>
      <c r="BB116" s="100"/>
      <c r="BC116" s="100"/>
      <c r="BD116" s="107"/>
      <c r="BE116" s="107"/>
      <c r="BF116" s="100"/>
      <c r="BG116" s="100"/>
      <c r="BH116" s="107"/>
      <c r="BI116" s="107"/>
      <c r="BJ116" s="100"/>
      <c r="BK116" s="100"/>
      <c r="BL116" s="107"/>
      <c r="BM116" s="107"/>
      <c r="BN116" s="100"/>
      <c r="BO116" s="100"/>
      <c r="BP116" s="107"/>
      <c r="BQ116" s="107"/>
      <c r="BR116" s="100"/>
      <c r="BS116" s="100"/>
      <c r="BT116" s="107"/>
      <c r="BU116" s="107"/>
      <c r="BV116" s="100"/>
      <c r="BW116" s="100"/>
      <c r="BX116" s="107"/>
      <c r="BY116" s="107"/>
      <c r="BZ116" s="100"/>
      <c r="CA116" s="100"/>
      <c r="CB116" s="107"/>
      <c r="CC116" s="107"/>
      <c r="CD116" s="100"/>
      <c r="CE116" s="100"/>
      <c r="CF116" s="107"/>
      <c r="CG116" s="107"/>
      <c r="CH116" s="100"/>
      <c r="CI116" s="100"/>
      <c r="CJ116" s="107"/>
      <c r="CK116" s="107"/>
      <c r="CL116" s="100"/>
      <c r="CM116" s="100"/>
      <c r="CN116" s="108"/>
      <c r="CO116" s="108"/>
      <c r="CP116" s="108"/>
      <c r="CQ116" s="108"/>
      <c r="CR116" s="108"/>
      <c r="CS116" s="108"/>
      <c r="CT116" s="197"/>
      <c r="CU116" s="104"/>
      <c r="CV116" s="104"/>
      <c r="CW116" s="197"/>
      <c r="CX116" s="197"/>
      <c r="CY116" s="104"/>
      <c r="CZ116" s="104"/>
      <c r="DA116" s="104"/>
      <c r="DB116" s="106"/>
      <c r="DC116" s="105"/>
      <c r="DD116" s="10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</row>
    <row r="117" spans="1:1477" s="117" customFormat="1" ht="24" customHeight="1" thickTop="1">
      <c r="A117" s="131"/>
      <c r="B117" s="261" t="s">
        <v>698</v>
      </c>
      <c r="C117" s="262"/>
      <c r="D117" s="263"/>
      <c r="E117" s="199"/>
      <c r="F117" s="118"/>
      <c r="G117" s="159">
        <f>IF(B106="","",ROWS(B106:B116)-1)</f>
        <v>10</v>
      </c>
      <c r="H117" s="117">
        <f>SUM(H106:H116)</f>
        <v>21</v>
      </c>
      <c r="I117" s="117">
        <f>SUM(I106:I116)</f>
        <v>29</v>
      </c>
      <c r="J117" s="117">
        <f>SUM(J106:J116)</f>
        <v>3379</v>
      </c>
      <c r="K117" s="117">
        <f>SUM(K106:K116)</f>
        <v>5771</v>
      </c>
      <c r="L117" s="117">
        <f>SUM(L106:L116)</f>
        <v>5666</v>
      </c>
      <c r="M117" s="142">
        <f>IF(G117="",0,N117/G117)</f>
        <v>0.6</v>
      </c>
      <c r="N117" s="117">
        <f t="shared" ref="N117:Y117" si="60">SUM(N106:N116)</f>
        <v>6</v>
      </c>
      <c r="O117" s="117">
        <f t="shared" si="60"/>
        <v>105</v>
      </c>
      <c r="P117" s="120">
        <f t="shared" si="60"/>
        <v>0</v>
      </c>
      <c r="Q117" s="120">
        <f t="shared" si="60"/>
        <v>0</v>
      </c>
      <c r="R117" s="117">
        <f t="shared" si="60"/>
        <v>1401</v>
      </c>
      <c r="S117" s="117">
        <f t="shared" si="60"/>
        <v>991</v>
      </c>
      <c r="T117" s="121">
        <f t="shared" si="60"/>
        <v>87443443</v>
      </c>
      <c r="U117" s="121">
        <f t="shared" si="60"/>
        <v>922833</v>
      </c>
      <c r="V117" s="121">
        <f t="shared" si="60"/>
        <v>86520610</v>
      </c>
      <c r="W117" s="121">
        <f t="shared" si="60"/>
        <v>91264224</v>
      </c>
      <c r="X117" s="121">
        <f t="shared" si="60"/>
        <v>92440314</v>
      </c>
      <c r="Y117" s="121">
        <f t="shared" si="60"/>
        <v>-7304</v>
      </c>
      <c r="Z117" s="121">
        <f>SUM(Z106:Z116)</f>
        <v>0</v>
      </c>
      <c r="AA117" s="121">
        <f>SUM(AA106:AA116)</f>
        <v>-7304</v>
      </c>
      <c r="AB117" s="121">
        <f>SUM(AB106:AB116)</f>
        <v>92433010</v>
      </c>
      <c r="AC117" s="121">
        <f>SUM(AC106:AC116)</f>
        <v>92633485</v>
      </c>
      <c r="AD117" s="142">
        <f>IF(G117="",0,AE117/G117)</f>
        <v>0.9</v>
      </c>
      <c r="AE117" s="146">
        <f t="shared" ref="AE117:CM117" si="61">SUM(AE106:AE116)</f>
        <v>9</v>
      </c>
      <c r="AF117" s="121">
        <f t="shared" si="61"/>
        <v>248571</v>
      </c>
      <c r="AG117" s="121">
        <f t="shared" si="61"/>
        <v>3820781</v>
      </c>
      <c r="AH117" s="122">
        <f t="shared" si="61"/>
        <v>906</v>
      </c>
      <c r="AI117" s="122">
        <f t="shared" si="61"/>
        <v>495</v>
      </c>
      <c r="AJ117" s="122">
        <f t="shared" si="61"/>
        <v>0</v>
      </c>
      <c r="AK117" s="122">
        <f t="shared" si="61"/>
        <v>124</v>
      </c>
      <c r="AL117" s="121">
        <f t="shared" si="61"/>
        <v>382613</v>
      </c>
      <c r="AM117" s="121">
        <f t="shared" si="61"/>
        <v>19394</v>
      </c>
      <c r="AN117" s="122">
        <f t="shared" si="61"/>
        <v>0</v>
      </c>
      <c r="AO117" s="122">
        <f t="shared" si="61"/>
        <v>785</v>
      </c>
      <c r="AP117" s="121">
        <f t="shared" si="61"/>
        <v>3545024</v>
      </c>
      <c r="AQ117" s="121">
        <f t="shared" si="61"/>
        <v>6299</v>
      </c>
      <c r="AR117" s="122">
        <f t="shared" si="61"/>
        <v>0</v>
      </c>
      <c r="AS117" s="122">
        <f t="shared" si="61"/>
        <v>0</v>
      </c>
      <c r="AT117" s="121">
        <f t="shared" si="61"/>
        <v>0</v>
      </c>
      <c r="AU117" s="121">
        <f t="shared" si="61"/>
        <v>0</v>
      </c>
      <c r="AV117" s="122">
        <f t="shared" si="61"/>
        <v>0</v>
      </c>
      <c r="AW117" s="122">
        <f t="shared" si="61"/>
        <v>0</v>
      </c>
      <c r="AX117" s="121">
        <f t="shared" si="61"/>
        <v>0</v>
      </c>
      <c r="AY117" s="121">
        <f t="shared" si="61"/>
        <v>0</v>
      </c>
      <c r="AZ117" s="122">
        <f t="shared" si="61"/>
        <v>0</v>
      </c>
      <c r="BA117" s="122">
        <f t="shared" si="61"/>
        <v>0</v>
      </c>
      <c r="BB117" s="121">
        <f t="shared" si="61"/>
        <v>0</v>
      </c>
      <c r="BC117" s="121">
        <f t="shared" si="61"/>
        <v>0</v>
      </c>
      <c r="BD117" s="122">
        <f t="shared" si="61"/>
        <v>0</v>
      </c>
      <c r="BE117" s="122">
        <f t="shared" si="61"/>
        <v>0</v>
      </c>
      <c r="BF117" s="121">
        <f t="shared" si="61"/>
        <v>60438</v>
      </c>
      <c r="BG117" s="121">
        <f t="shared" si="61"/>
        <v>0</v>
      </c>
      <c r="BH117" s="122">
        <f t="shared" si="61"/>
        <v>0</v>
      </c>
      <c r="BI117" s="122">
        <f t="shared" si="61"/>
        <v>16</v>
      </c>
      <c r="BJ117" s="121">
        <f t="shared" si="61"/>
        <v>50479</v>
      </c>
      <c r="BK117" s="121">
        <f t="shared" si="61"/>
        <v>0</v>
      </c>
      <c r="BL117" s="122">
        <f t="shared" si="61"/>
        <v>0</v>
      </c>
      <c r="BM117" s="122">
        <f t="shared" si="61"/>
        <v>0</v>
      </c>
      <c r="BN117" s="121">
        <f t="shared" si="61"/>
        <v>0</v>
      </c>
      <c r="BO117" s="121">
        <f t="shared" si="61"/>
        <v>0</v>
      </c>
      <c r="BP117" s="122">
        <f t="shared" si="61"/>
        <v>0</v>
      </c>
      <c r="BQ117" s="122">
        <f t="shared" si="61"/>
        <v>0</v>
      </c>
      <c r="BR117" s="121">
        <f t="shared" si="61"/>
        <v>12460</v>
      </c>
      <c r="BS117" s="121">
        <f t="shared" si="61"/>
        <v>0</v>
      </c>
      <c r="BT117" s="122">
        <f t="shared" si="61"/>
        <v>0</v>
      </c>
      <c r="BU117" s="122">
        <f t="shared" si="61"/>
        <v>0</v>
      </c>
      <c r="BV117" s="121">
        <f t="shared" si="61"/>
        <v>154210</v>
      </c>
      <c r="BW117" s="121">
        <f t="shared" si="61"/>
        <v>6450</v>
      </c>
      <c r="BX117" s="122">
        <f t="shared" si="61"/>
        <v>0</v>
      </c>
      <c r="BY117" s="122">
        <f t="shared" si="61"/>
        <v>0</v>
      </c>
      <c r="BZ117" s="121">
        <f t="shared" si="61"/>
        <v>0</v>
      </c>
      <c r="CA117" s="121">
        <f t="shared" si="61"/>
        <v>0</v>
      </c>
      <c r="CB117" s="122">
        <f t="shared" si="61"/>
        <v>0</v>
      </c>
      <c r="CC117" s="122">
        <f t="shared" si="61"/>
        <v>0</v>
      </c>
      <c r="CD117" s="121">
        <f t="shared" si="61"/>
        <v>0</v>
      </c>
      <c r="CE117" s="121">
        <f t="shared" si="61"/>
        <v>0</v>
      </c>
      <c r="CF117" s="122">
        <f t="shared" si="61"/>
        <v>0</v>
      </c>
      <c r="CG117" s="122">
        <f t="shared" si="61"/>
        <v>0</v>
      </c>
      <c r="CH117" s="121">
        <f t="shared" si="61"/>
        <v>0</v>
      </c>
      <c r="CI117" s="121">
        <f t="shared" si="61"/>
        <v>0</v>
      </c>
      <c r="CJ117" s="122">
        <f t="shared" si="61"/>
        <v>0</v>
      </c>
      <c r="CK117" s="122">
        <f t="shared" si="61"/>
        <v>925</v>
      </c>
      <c r="CL117" s="121">
        <f t="shared" si="61"/>
        <v>4205221</v>
      </c>
      <c r="CM117" s="121">
        <f t="shared" si="61"/>
        <v>32143</v>
      </c>
      <c r="CN117" s="123"/>
      <c r="CO117" s="123"/>
      <c r="CP117" s="123"/>
      <c r="CQ117" s="123"/>
      <c r="CR117" s="123"/>
      <c r="CS117" s="123"/>
      <c r="CT117" s="119"/>
      <c r="CU117" s="118"/>
      <c r="CV117" s="118"/>
      <c r="CW117" s="119"/>
      <c r="CX117" s="119"/>
      <c r="CY117" s="118"/>
      <c r="CZ117" s="118"/>
      <c r="DA117" s="118"/>
      <c r="DB117" s="121"/>
      <c r="DC117" s="123"/>
      <c r="DD117" s="210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  <c r="XK117" s="6"/>
      <c r="XL117" s="6"/>
      <c r="XM117" s="6"/>
      <c r="XN117" s="6"/>
      <c r="XO117" s="6"/>
      <c r="XP117" s="6"/>
      <c r="XQ117" s="6"/>
      <c r="XR117" s="6"/>
      <c r="XS117" s="6"/>
      <c r="XT117" s="6"/>
      <c r="XU117" s="6"/>
      <c r="XV117" s="6"/>
      <c r="XW117" s="6"/>
      <c r="XX117" s="6"/>
      <c r="XY117" s="6"/>
      <c r="XZ117" s="6"/>
      <c r="YA117" s="6"/>
      <c r="YB117" s="6"/>
      <c r="YC117" s="6"/>
      <c r="YD117" s="6"/>
      <c r="YE117" s="6"/>
      <c r="YF117" s="6"/>
      <c r="YG117" s="6"/>
      <c r="YH117" s="6"/>
      <c r="YI117" s="6"/>
      <c r="YJ117" s="6"/>
      <c r="YK117" s="6"/>
      <c r="YL117" s="6"/>
      <c r="YM117" s="6"/>
      <c r="YN117" s="6"/>
      <c r="YO117" s="6"/>
      <c r="YP117" s="6"/>
      <c r="YQ117" s="6"/>
      <c r="YR117" s="6"/>
      <c r="YS117" s="6"/>
      <c r="YT117" s="6"/>
      <c r="YU117" s="6"/>
      <c r="YV117" s="6"/>
      <c r="YW117" s="6"/>
      <c r="YX117" s="6"/>
      <c r="YY117" s="6"/>
      <c r="YZ117" s="6"/>
      <c r="ZA117" s="6"/>
      <c r="ZB117" s="6"/>
      <c r="ZC117" s="6"/>
      <c r="ZD117" s="6"/>
      <c r="ZE117" s="6"/>
      <c r="ZF117" s="6"/>
      <c r="ZG117" s="6"/>
      <c r="ZH117" s="6"/>
      <c r="ZI117" s="6"/>
      <c r="ZJ117" s="6"/>
      <c r="ZK117" s="6"/>
      <c r="ZL117" s="6"/>
      <c r="ZM117" s="6"/>
      <c r="ZN117" s="6"/>
      <c r="ZO117" s="6"/>
      <c r="ZP117" s="6"/>
      <c r="ZQ117" s="6"/>
      <c r="ZR117" s="6"/>
      <c r="ZS117" s="6"/>
      <c r="ZT117" s="6"/>
      <c r="ZU117" s="6"/>
      <c r="ZV117" s="6"/>
      <c r="ZW117" s="6"/>
      <c r="ZX117" s="6"/>
      <c r="ZY117" s="6"/>
      <c r="ZZ117" s="6"/>
      <c r="AAA117" s="6"/>
      <c r="AAB117" s="6"/>
      <c r="AAC117" s="6"/>
      <c r="AAD117" s="6"/>
      <c r="AAE117" s="6"/>
      <c r="AAF117" s="6"/>
      <c r="AAG117" s="6"/>
      <c r="AAH117" s="6"/>
      <c r="AAI117" s="6"/>
      <c r="AAJ117" s="6"/>
      <c r="AAK117" s="6"/>
      <c r="AAL117" s="6"/>
      <c r="AAM117" s="6"/>
      <c r="AAN117" s="6"/>
      <c r="AAO117" s="6"/>
      <c r="AAP117" s="6"/>
      <c r="AAQ117" s="6"/>
      <c r="AAR117" s="6"/>
      <c r="AAS117" s="6"/>
      <c r="AAT117" s="6"/>
      <c r="AAU117" s="6"/>
      <c r="AAV117" s="6"/>
      <c r="AAW117" s="6"/>
      <c r="AAX117" s="6"/>
      <c r="AAY117" s="6"/>
      <c r="AAZ117" s="6"/>
      <c r="ABA117" s="6"/>
      <c r="ABB117" s="6"/>
      <c r="ABC117" s="6"/>
      <c r="ABD117" s="6"/>
      <c r="ABE117" s="6"/>
      <c r="ABF117" s="6"/>
      <c r="ABG117" s="6"/>
      <c r="ABH117" s="6"/>
      <c r="ABI117" s="6"/>
      <c r="ABJ117" s="6"/>
      <c r="ABK117" s="6"/>
      <c r="ABL117" s="6"/>
      <c r="ABM117" s="6"/>
      <c r="ABN117" s="6"/>
      <c r="ABO117" s="6"/>
      <c r="ABP117" s="6"/>
      <c r="ABQ117" s="6"/>
      <c r="ABR117" s="6"/>
      <c r="ABS117" s="6"/>
      <c r="ABT117" s="6"/>
      <c r="ABU117" s="6"/>
      <c r="ABV117" s="6"/>
      <c r="ABW117" s="6"/>
      <c r="ABX117" s="6"/>
      <c r="ABY117" s="6"/>
      <c r="ABZ117" s="6"/>
      <c r="ACA117" s="6"/>
      <c r="ACB117" s="6"/>
      <c r="ACC117" s="6"/>
      <c r="ACD117" s="6"/>
      <c r="ACE117" s="6"/>
      <c r="ACF117" s="6"/>
      <c r="ACG117" s="6"/>
      <c r="ACH117" s="6"/>
      <c r="ACI117" s="6"/>
      <c r="ACJ117" s="6"/>
      <c r="ACK117" s="6"/>
      <c r="ACL117" s="6"/>
      <c r="ACM117" s="6"/>
      <c r="ACN117" s="6"/>
      <c r="ACO117" s="6"/>
      <c r="ACP117" s="6"/>
      <c r="ACQ117" s="6"/>
      <c r="ACR117" s="6"/>
      <c r="ACS117" s="6"/>
      <c r="ACT117" s="6"/>
      <c r="ACU117" s="6"/>
      <c r="ACV117" s="6"/>
      <c r="ACW117" s="6"/>
      <c r="ACX117" s="6"/>
      <c r="ACY117" s="6"/>
      <c r="ACZ117" s="6"/>
      <c r="ADA117" s="6"/>
      <c r="ADB117" s="6"/>
      <c r="ADC117" s="6"/>
      <c r="ADD117" s="6"/>
      <c r="ADE117" s="6"/>
      <c r="ADF117" s="6"/>
      <c r="ADG117" s="6"/>
      <c r="ADH117" s="6"/>
      <c r="ADI117" s="6"/>
      <c r="ADJ117" s="6"/>
      <c r="ADK117" s="6"/>
      <c r="ADL117" s="6"/>
      <c r="ADM117" s="6"/>
      <c r="ADN117" s="6"/>
      <c r="ADO117" s="6"/>
      <c r="ADP117" s="6"/>
      <c r="ADQ117" s="6"/>
      <c r="ADR117" s="6"/>
      <c r="ADS117" s="6"/>
      <c r="ADT117" s="6"/>
      <c r="ADU117" s="6"/>
      <c r="ADV117" s="6"/>
      <c r="ADW117" s="6"/>
      <c r="ADX117" s="6"/>
      <c r="ADY117" s="6"/>
      <c r="ADZ117" s="6"/>
      <c r="AEA117" s="6"/>
      <c r="AEB117" s="6"/>
      <c r="AEC117" s="6"/>
      <c r="AED117" s="6"/>
      <c r="AEE117" s="6"/>
      <c r="AEF117" s="6"/>
      <c r="AEG117" s="6"/>
      <c r="AEH117" s="6"/>
      <c r="AEI117" s="6"/>
      <c r="AEJ117" s="6"/>
      <c r="AEK117" s="6"/>
      <c r="AEL117" s="6"/>
      <c r="AEM117" s="6"/>
      <c r="AEN117" s="6"/>
      <c r="AEO117" s="6"/>
      <c r="AEP117" s="6"/>
      <c r="AEQ117" s="6"/>
      <c r="AER117" s="6"/>
      <c r="AES117" s="6"/>
      <c r="AET117" s="6"/>
      <c r="AEU117" s="6"/>
      <c r="AEV117" s="6"/>
      <c r="AEW117" s="6"/>
      <c r="AEX117" s="6"/>
      <c r="AEY117" s="6"/>
      <c r="AEZ117" s="6"/>
      <c r="AFA117" s="6"/>
      <c r="AFB117" s="6"/>
      <c r="AFC117" s="6"/>
      <c r="AFD117" s="6"/>
      <c r="AFE117" s="6"/>
      <c r="AFF117" s="6"/>
      <c r="AFG117" s="6"/>
      <c r="AFH117" s="6"/>
      <c r="AFI117" s="6"/>
      <c r="AFJ117" s="6"/>
      <c r="AFK117" s="6"/>
      <c r="AFL117" s="6"/>
      <c r="AFM117" s="6"/>
      <c r="AFN117" s="6"/>
      <c r="AFO117" s="6"/>
      <c r="AFP117" s="6"/>
      <c r="AFQ117" s="6"/>
      <c r="AFR117" s="6"/>
      <c r="AFS117" s="6"/>
      <c r="AFT117" s="6"/>
      <c r="AFU117" s="6"/>
      <c r="AFV117" s="6"/>
      <c r="AFW117" s="6"/>
      <c r="AFX117" s="6"/>
      <c r="AFY117" s="6"/>
      <c r="AFZ117" s="6"/>
      <c r="AGA117" s="6"/>
      <c r="AGB117" s="6"/>
      <c r="AGC117" s="6"/>
      <c r="AGD117" s="6"/>
      <c r="AGE117" s="6"/>
      <c r="AGF117" s="6"/>
      <c r="AGG117" s="6"/>
      <c r="AGH117" s="6"/>
      <c r="AGI117" s="6"/>
      <c r="AGJ117" s="6"/>
      <c r="AGK117" s="6"/>
      <c r="AGL117" s="6"/>
      <c r="AGM117" s="6"/>
      <c r="AGN117" s="6"/>
      <c r="AGO117" s="6"/>
      <c r="AGP117" s="6"/>
      <c r="AGQ117" s="6"/>
      <c r="AGR117" s="6"/>
      <c r="AGS117" s="6"/>
      <c r="AGT117" s="6"/>
      <c r="AGU117" s="6"/>
      <c r="AGV117" s="6"/>
      <c r="AGW117" s="6"/>
      <c r="AGX117" s="6"/>
      <c r="AGY117" s="6"/>
      <c r="AGZ117" s="6"/>
      <c r="AHA117" s="6"/>
      <c r="AHB117" s="6"/>
      <c r="AHC117" s="6"/>
      <c r="AHD117" s="6"/>
      <c r="AHE117" s="6"/>
      <c r="AHF117" s="6"/>
      <c r="AHG117" s="6"/>
      <c r="AHH117" s="6"/>
      <c r="AHI117" s="6"/>
      <c r="AHJ117" s="6"/>
      <c r="AHK117" s="6"/>
      <c r="AHL117" s="6"/>
      <c r="AHM117" s="6"/>
      <c r="AHN117" s="6"/>
      <c r="AHO117" s="6"/>
      <c r="AHP117" s="6"/>
      <c r="AHQ117" s="6"/>
      <c r="AHR117" s="6"/>
      <c r="AHS117" s="6"/>
      <c r="AHT117" s="6"/>
      <c r="AHU117" s="6"/>
      <c r="AHV117" s="6"/>
      <c r="AHW117" s="6"/>
      <c r="AHX117" s="6"/>
      <c r="AHY117" s="6"/>
      <c r="AHZ117" s="6"/>
      <c r="AIA117" s="6"/>
      <c r="AIB117" s="6"/>
      <c r="AIC117" s="6"/>
      <c r="AID117" s="6"/>
      <c r="AIE117" s="6"/>
      <c r="AIF117" s="6"/>
      <c r="AIG117" s="6"/>
      <c r="AIH117" s="6"/>
      <c r="AII117" s="6"/>
      <c r="AIJ117" s="6"/>
      <c r="AIK117" s="6"/>
      <c r="AIL117" s="6"/>
      <c r="AIM117" s="6"/>
      <c r="AIN117" s="6"/>
      <c r="AIO117" s="6"/>
      <c r="AIP117" s="6"/>
      <c r="AIQ117" s="6"/>
      <c r="AIR117" s="6"/>
      <c r="AIS117" s="6"/>
      <c r="AIT117" s="6"/>
      <c r="AIU117" s="6"/>
      <c r="AIV117" s="6"/>
      <c r="AIW117" s="6"/>
      <c r="AIX117" s="6"/>
      <c r="AIY117" s="6"/>
      <c r="AIZ117" s="6"/>
      <c r="AJA117" s="6"/>
      <c r="AJB117" s="6"/>
      <c r="AJC117" s="6"/>
      <c r="AJD117" s="6"/>
      <c r="AJE117" s="6"/>
      <c r="AJF117" s="6"/>
      <c r="AJG117" s="6"/>
      <c r="AJH117" s="6"/>
      <c r="AJI117" s="6"/>
      <c r="AJJ117" s="6"/>
      <c r="AJK117" s="6"/>
      <c r="AJL117" s="6"/>
      <c r="AJM117" s="6"/>
      <c r="AJN117" s="6"/>
      <c r="AJO117" s="6"/>
      <c r="AJP117" s="6"/>
      <c r="AJQ117" s="6"/>
      <c r="AJR117" s="6"/>
      <c r="AJS117" s="6"/>
      <c r="AJT117" s="6"/>
      <c r="AJU117" s="6"/>
      <c r="AJV117" s="6"/>
      <c r="AJW117" s="6"/>
      <c r="AJX117" s="6"/>
      <c r="AJY117" s="6"/>
      <c r="AJZ117" s="6"/>
      <c r="AKA117" s="6"/>
      <c r="AKB117" s="6"/>
      <c r="AKC117" s="6"/>
      <c r="AKD117" s="6"/>
      <c r="AKE117" s="6"/>
      <c r="AKF117" s="6"/>
      <c r="AKG117" s="6"/>
      <c r="AKH117" s="6"/>
      <c r="AKI117" s="6"/>
      <c r="AKJ117" s="6"/>
      <c r="AKK117" s="6"/>
      <c r="AKL117" s="6"/>
      <c r="AKM117" s="6"/>
      <c r="AKN117" s="6"/>
      <c r="AKO117" s="6"/>
      <c r="AKP117" s="6"/>
      <c r="AKQ117" s="6"/>
      <c r="AKR117" s="6"/>
      <c r="AKS117" s="6"/>
      <c r="AKT117" s="6"/>
      <c r="AKU117" s="6"/>
      <c r="AKV117" s="6"/>
      <c r="AKW117" s="6"/>
      <c r="AKX117" s="6"/>
      <c r="AKY117" s="6"/>
      <c r="AKZ117" s="6"/>
      <c r="ALA117" s="6"/>
      <c r="ALB117" s="6"/>
      <c r="ALC117" s="6"/>
      <c r="ALD117" s="6"/>
      <c r="ALE117" s="6"/>
      <c r="ALF117" s="6"/>
      <c r="ALG117" s="6"/>
      <c r="ALH117" s="6"/>
      <c r="ALI117" s="6"/>
      <c r="ALJ117" s="6"/>
      <c r="ALK117" s="6"/>
      <c r="ALL117" s="6"/>
      <c r="ALM117" s="6"/>
      <c r="ALN117" s="6"/>
      <c r="ALO117" s="6"/>
      <c r="ALP117" s="6"/>
      <c r="ALQ117" s="6"/>
      <c r="ALR117" s="6"/>
      <c r="ALS117" s="6"/>
      <c r="ALT117" s="6"/>
      <c r="ALU117" s="6"/>
      <c r="ALV117" s="6"/>
      <c r="ALW117" s="6"/>
      <c r="ALX117" s="6"/>
      <c r="ALY117" s="6"/>
      <c r="ALZ117" s="6"/>
      <c r="AMA117" s="6"/>
      <c r="AMB117" s="6"/>
      <c r="AMC117" s="6"/>
      <c r="AMD117" s="6"/>
      <c r="AME117" s="6"/>
      <c r="AMF117" s="6"/>
      <c r="AMG117" s="6"/>
      <c r="AMH117" s="6"/>
      <c r="AMI117" s="6"/>
      <c r="AMJ117" s="6"/>
      <c r="AMK117" s="6"/>
      <c r="AML117" s="6"/>
      <c r="AMM117" s="6"/>
      <c r="AMN117" s="6"/>
      <c r="AMO117" s="6"/>
      <c r="AMP117" s="6"/>
      <c r="AMQ117" s="6"/>
      <c r="AMR117" s="6"/>
      <c r="AMS117" s="6"/>
      <c r="AMT117" s="6"/>
      <c r="AMU117" s="6"/>
      <c r="AMV117" s="6"/>
      <c r="AMW117" s="6"/>
      <c r="AMX117" s="6"/>
      <c r="AMY117" s="6"/>
      <c r="AMZ117" s="6"/>
      <c r="ANA117" s="6"/>
      <c r="ANB117" s="6"/>
      <c r="ANC117" s="6"/>
      <c r="AND117" s="6"/>
      <c r="ANE117" s="6"/>
      <c r="ANF117" s="6"/>
      <c r="ANG117" s="6"/>
      <c r="ANH117" s="6"/>
      <c r="ANI117" s="6"/>
      <c r="ANJ117" s="6"/>
      <c r="ANK117" s="6"/>
      <c r="ANL117" s="6"/>
      <c r="ANM117" s="6"/>
      <c r="ANN117" s="6"/>
      <c r="ANO117" s="6"/>
      <c r="ANP117" s="6"/>
      <c r="ANQ117" s="6"/>
      <c r="ANR117" s="6"/>
      <c r="ANS117" s="6"/>
      <c r="ANT117" s="6"/>
      <c r="ANU117" s="6"/>
      <c r="ANV117" s="6"/>
      <c r="ANW117" s="6"/>
      <c r="ANX117" s="6"/>
      <c r="ANY117" s="6"/>
      <c r="ANZ117" s="6"/>
      <c r="AOA117" s="6"/>
      <c r="AOB117" s="6"/>
      <c r="AOC117" s="6"/>
      <c r="AOD117" s="6"/>
      <c r="AOE117" s="6"/>
      <c r="AOF117" s="6"/>
      <c r="AOG117" s="6"/>
      <c r="AOH117" s="6"/>
      <c r="AOI117" s="6"/>
      <c r="AOJ117" s="6"/>
      <c r="AOK117" s="6"/>
      <c r="AOL117" s="6"/>
      <c r="AOM117" s="6"/>
      <c r="AON117" s="6"/>
      <c r="AOO117" s="6"/>
      <c r="AOP117" s="6"/>
      <c r="AOQ117" s="6"/>
      <c r="AOR117" s="6"/>
      <c r="AOS117" s="6"/>
      <c r="AOT117" s="6"/>
      <c r="AOU117" s="6"/>
      <c r="AOV117" s="6"/>
      <c r="AOW117" s="6"/>
      <c r="AOX117" s="6"/>
      <c r="AOY117" s="6"/>
      <c r="AOZ117" s="6"/>
      <c r="APA117" s="6"/>
      <c r="APB117" s="6"/>
      <c r="APC117" s="6"/>
      <c r="APD117" s="6"/>
      <c r="APE117" s="6"/>
      <c r="APF117" s="6"/>
      <c r="APG117" s="6"/>
      <c r="APH117" s="6"/>
      <c r="API117" s="6"/>
      <c r="APJ117" s="6"/>
      <c r="APK117" s="6"/>
      <c r="APL117" s="6"/>
      <c r="APM117" s="6"/>
      <c r="APN117" s="6"/>
      <c r="APO117" s="6"/>
      <c r="APP117" s="6"/>
      <c r="APQ117" s="6"/>
      <c r="APR117" s="6"/>
      <c r="APS117" s="6"/>
      <c r="APT117" s="6"/>
      <c r="APU117" s="6"/>
      <c r="APV117" s="6"/>
      <c r="APW117" s="6"/>
      <c r="APX117" s="6"/>
      <c r="APY117" s="6"/>
      <c r="APZ117" s="6"/>
      <c r="AQA117" s="6"/>
      <c r="AQB117" s="6"/>
      <c r="AQC117" s="6"/>
      <c r="AQD117" s="6"/>
      <c r="AQE117" s="6"/>
      <c r="AQF117" s="6"/>
      <c r="AQG117" s="6"/>
      <c r="AQH117" s="6"/>
      <c r="AQI117" s="6"/>
      <c r="AQJ117" s="6"/>
      <c r="AQK117" s="6"/>
      <c r="AQL117" s="6"/>
      <c r="AQM117" s="6"/>
      <c r="AQN117" s="6"/>
      <c r="AQO117" s="6"/>
      <c r="AQP117" s="6"/>
      <c r="AQQ117" s="6"/>
      <c r="AQR117" s="6"/>
      <c r="AQS117" s="6"/>
      <c r="AQT117" s="6"/>
      <c r="AQU117" s="6"/>
      <c r="AQV117" s="6"/>
      <c r="AQW117" s="6"/>
      <c r="AQX117" s="6"/>
      <c r="AQY117" s="6"/>
      <c r="AQZ117" s="6"/>
      <c r="ARA117" s="6"/>
      <c r="ARB117" s="6"/>
      <c r="ARC117" s="6"/>
      <c r="ARD117" s="6"/>
      <c r="ARE117" s="6"/>
      <c r="ARF117" s="6"/>
      <c r="ARG117" s="6"/>
      <c r="ARH117" s="6"/>
      <c r="ARI117" s="6"/>
      <c r="ARJ117" s="6"/>
      <c r="ARK117" s="6"/>
      <c r="ARL117" s="6"/>
      <c r="ARM117" s="6"/>
      <c r="ARN117" s="6"/>
      <c r="ARO117" s="6"/>
      <c r="ARP117" s="6"/>
      <c r="ARQ117" s="6"/>
      <c r="ARR117" s="6"/>
      <c r="ARS117" s="6"/>
      <c r="ART117" s="6"/>
      <c r="ARU117" s="6"/>
      <c r="ARV117" s="6"/>
      <c r="ARW117" s="6"/>
      <c r="ARX117" s="6"/>
      <c r="ARY117" s="6"/>
      <c r="ARZ117" s="6"/>
      <c r="ASA117" s="6"/>
      <c r="ASB117" s="6"/>
      <c r="ASC117" s="6"/>
      <c r="ASD117" s="6"/>
      <c r="ASE117" s="6"/>
      <c r="ASF117" s="6"/>
      <c r="ASG117" s="6"/>
      <c r="ASH117" s="6"/>
      <c r="ASI117" s="6"/>
      <c r="ASJ117" s="6"/>
      <c r="ASK117" s="6"/>
      <c r="ASL117" s="6"/>
      <c r="ASM117" s="6"/>
      <c r="ASN117" s="6"/>
      <c r="ASO117" s="6"/>
      <c r="ASP117" s="6"/>
      <c r="ASQ117" s="6"/>
      <c r="ASR117" s="6"/>
      <c r="ASS117" s="6"/>
      <c r="AST117" s="6"/>
      <c r="ASU117" s="6"/>
      <c r="ASV117" s="6"/>
      <c r="ASW117" s="6"/>
      <c r="ASX117" s="6"/>
      <c r="ASY117" s="6"/>
      <c r="ASZ117" s="6"/>
      <c r="ATA117" s="6"/>
      <c r="ATB117" s="6"/>
      <c r="ATC117" s="6"/>
      <c r="ATD117" s="6"/>
      <c r="ATE117" s="6"/>
      <c r="ATF117" s="6"/>
      <c r="ATG117" s="6"/>
      <c r="ATH117" s="6"/>
      <c r="ATI117" s="6"/>
      <c r="ATJ117" s="6"/>
      <c r="ATK117" s="6"/>
      <c r="ATL117" s="6"/>
      <c r="ATM117" s="6"/>
      <c r="ATN117" s="6"/>
      <c r="ATO117" s="6"/>
      <c r="ATP117" s="6"/>
      <c r="ATQ117" s="6"/>
      <c r="ATR117" s="6"/>
      <c r="ATS117" s="6"/>
      <c r="ATT117" s="6"/>
      <c r="ATU117" s="6"/>
      <c r="ATV117" s="6"/>
      <c r="ATW117" s="6"/>
      <c r="ATX117" s="6"/>
      <c r="ATY117" s="6"/>
      <c r="ATZ117" s="6"/>
      <c r="AUA117" s="6"/>
      <c r="AUB117" s="6"/>
      <c r="AUC117" s="6"/>
      <c r="AUD117" s="6"/>
      <c r="AUE117" s="6"/>
      <c r="AUF117" s="6"/>
      <c r="AUG117" s="6"/>
      <c r="AUH117" s="6"/>
      <c r="AUI117" s="6"/>
      <c r="AUJ117" s="6"/>
      <c r="AUK117" s="6"/>
      <c r="AUL117" s="6"/>
      <c r="AUM117" s="6"/>
      <c r="AUN117" s="6"/>
      <c r="AUO117" s="6"/>
      <c r="AUP117" s="6"/>
      <c r="AUQ117" s="6"/>
      <c r="AUR117" s="6"/>
      <c r="AUS117" s="6"/>
      <c r="AUT117" s="6"/>
      <c r="AUU117" s="6"/>
      <c r="AUV117" s="6"/>
      <c r="AUW117" s="6"/>
      <c r="AUX117" s="6"/>
      <c r="AUY117" s="6"/>
      <c r="AUZ117" s="6"/>
      <c r="AVA117" s="6"/>
      <c r="AVB117" s="6"/>
      <c r="AVC117" s="6"/>
      <c r="AVD117" s="6"/>
      <c r="AVE117" s="6"/>
      <c r="AVF117" s="6"/>
      <c r="AVG117" s="6"/>
      <c r="AVH117" s="6"/>
      <c r="AVI117" s="6"/>
      <c r="AVJ117" s="6"/>
      <c r="AVK117" s="6"/>
      <c r="AVL117" s="6"/>
      <c r="AVM117" s="6"/>
      <c r="AVN117" s="6"/>
      <c r="AVO117" s="6"/>
      <c r="AVP117" s="6"/>
      <c r="AVQ117" s="6"/>
      <c r="AVR117" s="6"/>
      <c r="AVS117" s="6"/>
      <c r="AVT117" s="6"/>
      <c r="AVU117" s="6"/>
      <c r="AVV117" s="6"/>
      <c r="AVW117" s="6"/>
      <c r="AVX117" s="6"/>
      <c r="AVY117" s="6"/>
      <c r="AVZ117" s="6"/>
      <c r="AWA117" s="6"/>
      <c r="AWB117" s="6"/>
      <c r="AWC117" s="6"/>
      <c r="AWD117" s="6"/>
      <c r="AWE117" s="6"/>
      <c r="AWF117" s="6"/>
      <c r="AWG117" s="6"/>
      <c r="AWH117" s="6"/>
      <c r="AWI117" s="6"/>
      <c r="AWJ117" s="6"/>
      <c r="AWK117" s="6"/>
      <c r="AWL117" s="6"/>
      <c r="AWM117" s="6"/>
      <c r="AWN117" s="6"/>
      <c r="AWO117" s="6"/>
      <c r="AWP117" s="6"/>
      <c r="AWQ117" s="6"/>
      <c r="AWR117" s="6"/>
      <c r="AWS117" s="6"/>
      <c r="AWT117" s="6"/>
      <c r="AWU117" s="6"/>
      <c r="AWV117" s="6"/>
      <c r="AWW117" s="6"/>
      <c r="AWX117" s="6"/>
      <c r="AWY117" s="6"/>
      <c r="AWZ117" s="6"/>
      <c r="AXA117" s="6"/>
      <c r="AXB117" s="6"/>
      <c r="AXC117" s="6"/>
      <c r="AXD117" s="6"/>
      <c r="AXE117" s="6"/>
      <c r="AXF117" s="6"/>
      <c r="AXG117" s="6"/>
      <c r="AXH117" s="6"/>
      <c r="AXI117" s="6"/>
      <c r="AXJ117" s="6"/>
      <c r="AXK117" s="6"/>
      <c r="AXL117" s="6"/>
      <c r="AXM117" s="6"/>
      <c r="AXN117" s="6"/>
      <c r="AXO117" s="6"/>
      <c r="AXP117" s="6"/>
      <c r="AXQ117" s="6"/>
      <c r="AXR117" s="6"/>
      <c r="AXS117" s="6"/>
      <c r="AXT117" s="6"/>
      <c r="AXU117" s="6"/>
      <c r="AXV117" s="6"/>
      <c r="AXW117" s="6"/>
      <c r="AXX117" s="6"/>
      <c r="AXY117" s="6"/>
      <c r="AXZ117" s="6"/>
      <c r="AYA117" s="6"/>
      <c r="AYB117" s="6"/>
      <c r="AYC117" s="6"/>
      <c r="AYD117" s="6"/>
      <c r="AYE117" s="6"/>
      <c r="AYF117" s="6"/>
      <c r="AYG117" s="6"/>
      <c r="AYH117" s="6"/>
      <c r="AYI117" s="6"/>
      <c r="AYJ117" s="6"/>
      <c r="AYK117" s="6"/>
      <c r="AYL117" s="6"/>
      <c r="AYM117" s="6"/>
      <c r="AYN117" s="6"/>
      <c r="AYO117" s="6"/>
      <c r="AYP117" s="6"/>
      <c r="AYQ117" s="6"/>
      <c r="AYR117" s="6"/>
      <c r="AYS117" s="6"/>
      <c r="AYT117" s="6"/>
      <c r="AYU117" s="6"/>
      <c r="AYV117" s="6"/>
      <c r="AYW117" s="6"/>
      <c r="AYX117" s="6"/>
      <c r="AYY117" s="6"/>
      <c r="AYZ117" s="6"/>
      <c r="AZA117" s="6"/>
      <c r="AZB117" s="6"/>
      <c r="AZC117" s="6"/>
      <c r="AZD117" s="6"/>
      <c r="AZE117" s="6"/>
      <c r="AZF117" s="6"/>
      <c r="AZG117" s="6"/>
      <c r="AZH117" s="6"/>
      <c r="AZI117" s="6"/>
      <c r="AZJ117" s="6"/>
      <c r="AZK117" s="6"/>
      <c r="AZL117" s="6"/>
      <c r="AZM117" s="6"/>
      <c r="AZN117" s="6"/>
      <c r="AZO117" s="6"/>
      <c r="AZP117" s="6"/>
      <c r="AZQ117" s="6"/>
      <c r="AZR117" s="6"/>
      <c r="AZS117" s="6"/>
      <c r="AZT117" s="6"/>
      <c r="AZU117" s="6"/>
      <c r="AZV117" s="6"/>
      <c r="AZW117" s="6"/>
      <c r="AZX117" s="6"/>
      <c r="AZY117" s="6"/>
      <c r="AZZ117" s="6"/>
      <c r="BAA117" s="6"/>
      <c r="BAB117" s="6"/>
      <c r="BAC117" s="6"/>
      <c r="BAD117" s="6"/>
      <c r="BAE117" s="6"/>
      <c r="BAF117" s="6"/>
      <c r="BAG117" s="6"/>
      <c r="BAH117" s="6"/>
      <c r="BAI117" s="6"/>
      <c r="BAJ117" s="6"/>
      <c r="BAK117" s="6"/>
      <c r="BAL117" s="6"/>
      <c r="BAM117" s="6"/>
      <c r="BAN117" s="6"/>
      <c r="BAO117" s="6"/>
      <c r="BAP117" s="6"/>
      <c r="BAQ117" s="6"/>
      <c r="BAR117" s="6"/>
      <c r="BAS117" s="6"/>
      <c r="BAT117" s="6"/>
      <c r="BAU117" s="6"/>
      <c r="BAV117" s="6"/>
      <c r="BAW117" s="6"/>
      <c r="BAX117" s="6"/>
      <c r="BAY117" s="6"/>
      <c r="BAZ117" s="6"/>
      <c r="BBA117" s="6"/>
      <c r="BBB117" s="6"/>
      <c r="BBC117" s="6"/>
      <c r="BBD117" s="6"/>
      <c r="BBE117" s="6"/>
      <c r="BBF117" s="6"/>
      <c r="BBG117" s="6"/>
      <c r="BBH117" s="6"/>
      <c r="BBI117" s="6"/>
      <c r="BBJ117" s="6"/>
      <c r="BBK117" s="6"/>
      <c r="BBL117" s="6"/>
      <c r="BBM117" s="6"/>
      <c r="BBN117" s="6"/>
      <c r="BBO117" s="6"/>
      <c r="BBP117" s="6"/>
      <c r="BBQ117" s="6"/>
      <c r="BBR117" s="6"/>
      <c r="BBS117" s="6"/>
      <c r="BBT117" s="6"/>
      <c r="BBU117" s="6"/>
      <c r="BBV117" s="6"/>
      <c r="BBW117" s="6"/>
      <c r="BBX117" s="6"/>
      <c r="BBY117" s="6"/>
      <c r="BBZ117" s="6"/>
      <c r="BCA117" s="6"/>
      <c r="BCB117" s="6"/>
      <c r="BCC117" s="6"/>
      <c r="BCD117" s="6"/>
      <c r="BCE117" s="6"/>
      <c r="BCF117" s="6"/>
      <c r="BCG117" s="6"/>
      <c r="BCH117" s="6"/>
      <c r="BCI117" s="6"/>
      <c r="BCJ117" s="6"/>
      <c r="BCK117" s="6"/>
      <c r="BCL117" s="6"/>
      <c r="BCM117" s="6"/>
      <c r="BCN117" s="6"/>
      <c r="BCO117" s="6"/>
      <c r="BCP117" s="6"/>
      <c r="BCQ117" s="6"/>
      <c r="BCR117" s="6"/>
      <c r="BCS117" s="6"/>
      <c r="BCT117" s="6"/>
      <c r="BCU117" s="6"/>
      <c r="BCV117" s="6"/>
      <c r="BCW117" s="6"/>
      <c r="BCX117" s="6"/>
      <c r="BCY117" s="6"/>
      <c r="BCZ117" s="6"/>
      <c r="BDA117" s="6"/>
      <c r="BDB117" s="6"/>
      <c r="BDC117" s="6"/>
      <c r="BDD117" s="6"/>
      <c r="BDE117" s="6"/>
      <c r="BDF117" s="6"/>
      <c r="BDG117" s="6"/>
      <c r="BDH117" s="6"/>
      <c r="BDI117" s="6"/>
      <c r="BDJ117" s="6"/>
      <c r="BDK117" s="6"/>
      <c r="BDL117" s="6"/>
      <c r="BDM117" s="6"/>
      <c r="BDN117" s="6"/>
      <c r="BDO117" s="6"/>
      <c r="BDP117" s="6"/>
      <c r="BDQ117" s="6"/>
      <c r="BDR117" s="6"/>
      <c r="BDS117" s="6"/>
      <c r="BDT117" s="6"/>
      <c r="BDU117" s="6"/>
    </row>
    <row r="118" spans="1:1477" s="69" customFormat="1">
      <c r="B118" s="67" t="s">
        <v>4</v>
      </c>
      <c r="C118" s="67" t="s">
        <v>272</v>
      </c>
      <c r="D118" s="67" t="s">
        <v>273</v>
      </c>
      <c r="E118" s="194">
        <v>43893</v>
      </c>
      <c r="F118" s="67" t="s">
        <v>632</v>
      </c>
      <c r="G118" s="158" t="s">
        <v>639</v>
      </c>
      <c r="H118" s="187">
        <v>1</v>
      </c>
      <c r="I118" s="69">
        <v>1</v>
      </c>
      <c r="J118" s="69">
        <v>180</v>
      </c>
      <c r="K118" s="69">
        <v>295</v>
      </c>
      <c r="L118" s="69">
        <v>294</v>
      </c>
      <c r="M118" s="186">
        <f>IF(J118 = 0,0,(L118-AH118-AI118)/J118)</f>
        <v>1.0722222222222222</v>
      </c>
      <c r="N118" s="69">
        <f>IF(G118&lt;&gt;"",IF(M118&lt;=1.2,1,0),0)</f>
        <v>1</v>
      </c>
      <c r="O118" s="69">
        <v>1</v>
      </c>
      <c r="P118" s="69">
        <v>0</v>
      </c>
      <c r="Q118" s="69">
        <v>0</v>
      </c>
      <c r="R118" s="69">
        <v>101</v>
      </c>
      <c r="S118" s="69">
        <v>14</v>
      </c>
      <c r="T118" s="190">
        <v>1277250</v>
      </c>
      <c r="U118" s="190">
        <v>50000</v>
      </c>
      <c r="V118" s="190">
        <v>1227250</v>
      </c>
      <c r="W118" s="190">
        <v>1307659</v>
      </c>
      <c r="X118" s="190">
        <v>1259799</v>
      </c>
      <c r="Y118" s="190">
        <v>0</v>
      </c>
      <c r="Z118" s="190">
        <v>0</v>
      </c>
      <c r="AA118" s="190">
        <v>0</v>
      </c>
      <c r="AB118" s="190">
        <v>1259799</v>
      </c>
      <c r="AC118" s="190">
        <v>1259799</v>
      </c>
      <c r="AD118" s="186">
        <f>IF(V118=0,0,AC118/V118)</f>
        <v>1.0265218985536768</v>
      </c>
      <c r="AE118" s="69">
        <f>IF(AD118 &lt;=1.1,1,0)</f>
        <v>1</v>
      </c>
      <c r="AF118" s="190">
        <v>0</v>
      </c>
      <c r="AG118" s="190">
        <v>30409</v>
      </c>
      <c r="AH118" s="69">
        <v>84</v>
      </c>
      <c r="AI118" s="69">
        <v>17</v>
      </c>
      <c r="AJ118" s="69">
        <v>0</v>
      </c>
      <c r="AK118" s="69">
        <v>14</v>
      </c>
      <c r="AL118" s="80">
        <v>90009</v>
      </c>
      <c r="AM118" s="80">
        <v>0</v>
      </c>
      <c r="AN118" s="69">
        <v>0</v>
      </c>
      <c r="AO118" s="69">
        <v>0</v>
      </c>
      <c r="AP118" s="80">
        <v>-59600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0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0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0</v>
      </c>
      <c r="CK118" s="69">
        <v>14</v>
      </c>
      <c r="CL118" s="80">
        <v>30409</v>
      </c>
      <c r="CM118" s="80">
        <v>0</v>
      </c>
      <c r="CN118" s="67" t="s">
        <v>547</v>
      </c>
      <c r="CO118" s="67" t="s">
        <v>548</v>
      </c>
      <c r="CP118" s="67" t="s">
        <v>410</v>
      </c>
      <c r="CQ118" s="67" t="s">
        <v>410</v>
      </c>
      <c r="CR118" s="67" t="s">
        <v>410</v>
      </c>
      <c r="CS118" s="67" t="s">
        <v>410</v>
      </c>
      <c r="CT118" s="68">
        <v>44383</v>
      </c>
      <c r="CU118" s="67" t="s">
        <v>638</v>
      </c>
      <c r="CV118" s="67" t="s">
        <v>635</v>
      </c>
      <c r="CW118" s="68" t="s">
        <v>168</v>
      </c>
      <c r="CX118" s="68">
        <v>44279</v>
      </c>
      <c r="CY118" s="67" t="s">
        <v>632</v>
      </c>
      <c r="CZ118" s="67" t="s">
        <v>640</v>
      </c>
      <c r="DA118" s="67" t="s">
        <v>676</v>
      </c>
      <c r="DB118" s="81">
        <v>1837866.5</v>
      </c>
      <c r="DC118" s="67"/>
      <c r="DD118" s="67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1:1477" s="69" customFormat="1">
      <c r="B119" s="67" t="s">
        <v>4</v>
      </c>
      <c r="C119" s="67" t="s">
        <v>362</v>
      </c>
      <c r="D119" s="67" t="s">
        <v>363</v>
      </c>
      <c r="E119" s="194">
        <v>44110</v>
      </c>
      <c r="F119" s="67" t="s">
        <v>634</v>
      </c>
      <c r="G119" s="158" t="s">
        <v>640</v>
      </c>
      <c r="H119" s="187">
        <v>1</v>
      </c>
      <c r="I119" s="69">
        <v>0</v>
      </c>
      <c r="J119" s="69">
        <v>90</v>
      </c>
      <c r="K119" s="69">
        <v>112</v>
      </c>
      <c r="L119" s="69">
        <v>110</v>
      </c>
      <c r="M119" s="186">
        <f t="shared" ref="M119:M127" si="62">IF(J119 = 0,0,(L119-AH119-AI119)/J119)</f>
        <v>1.0111111111111111</v>
      </c>
      <c r="N119" s="69">
        <f t="shared" ref="N119:N127" si="63">IF(G119&lt;&gt;"",IF(M119&lt;=1.2,1,0),0)</f>
        <v>1</v>
      </c>
      <c r="O119" s="69">
        <v>2</v>
      </c>
      <c r="P119" s="69">
        <v>0</v>
      </c>
      <c r="Q119" s="69">
        <v>0</v>
      </c>
      <c r="R119" s="69">
        <v>19</v>
      </c>
      <c r="S119" s="69">
        <v>3</v>
      </c>
      <c r="T119" s="190">
        <v>875517</v>
      </c>
      <c r="U119" s="190">
        <v>38500</v>
      </c>
      <c r="V119" s="190">
        <v>837017</v>
      </c>
      <c r="W119" s="190">
        <v>875517</v>
      </c>
      <c r="X119" s="190">
        <v>860515</v>
      </c>
      <c r="Y119" s="190">
        <v>0</v>
      </c>
      <c r="Z119" s="190">
        <v>0</v>
      </c>
      <c r="AA119" s="190">
        <v>0</v>
      </c>
      <c r="AB119" s="190">
        <v>860515</v>
      </c>
      <c r="AC119" s="190">
        <v>860515</v>
      </c>
      <c r="AD119" s="186">
        <f t="shared" ref="AD119:AD127" si="64">IF(V119=0,0,AC119/V119)</f>
        <v>1.0280735038834337</v>
      </c>
      <c r="AE119" s="69">
        <f t="shared" ref="AE119:AE127" si="65">IF(AD119 &lt;=1.1,1,0)</f>
        <v>1</v>
      </c>
      <c r="AF119" s="190">
        <v>0</v>
      </c>
      <c r="AG119" s="190">
        <v>0</v>
      </c>
      <c r="AH119" s="69">
        <v>13</v>
      </c>
      <c r="AI119" s="69">
        <v>6</v>
      </c>
      <c r="AJ119" s="69">
        <v>0</v>
      </c>
      <c r="AK119" s="69">
        <v>0</v>
      </c>
      <c r="AL119" s="80">
        <v>7876</v>
      </c>
      <c r="AM119" s="80">
        <v>0</v>
      </c>
      <c r="AN119" s="69">
        <v>0</v>
      </c>
      <c r="AO119" s="69">
        <v>0</v>
      </c>
      <c r="AP119" s="80">
        <v>1328</v>
      </c>
      <c r="AQ119" s="80">
        <v>0</v>
      </c>
      <c r="AR119" s="69">
        <v>0</v>
      </c>
      <c r="AS119" s="69">
        <v>0</v>
      </c>
      <c r="AT119" s="80">
        <v>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0</v>
      </c>
      <c r="BE119" s="69">
        <v>0</v>
      </c>
      <c r="BF119" s="80">
        <v>0</v>
      </c>
      <c r="BG119" s="80">
        <v>0</v>
      </c>
      <c r="BH119" s="69">
        <v>0</v>
      </c>
      <c r="BI119" s="69">
        <v>0</v>
      </c>
      <c r="BJ119" s="80">
        <v>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0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0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0</v>
      </c>
      <c r="CK119" s="69">
        <v>0</v>
      </c>
      <c r="CL119" s="80">
        <v>9204</v>
      </c>
      <c r="CM119" s="80">
        <v>0</v>
      </c>
      <c r="CN119" s="67" t="s">
        <v>549</v>
      </c>
      <c r="CO119" s="67" t="s">
        <v>550</v>
      </c>
      <c r="CP119" s="67" t="s">
        <v>410</v>
      </c>
      <c r="CQ119" s="67" t="s">
        <v>410</v>
      </c>
      <c r="CR119" s="67" t="s">
        <v>410</v>
      </c>
      <c r="CS119" s="67" t="s">
        <v>410</v>
      </c>
      <c r="CT119" s="68">
        <v>44552</v>
      </c>
      <c r="CU119" s="67" t="s">
        <v>634</v>
      </c>
      <c r="CV119" s="67" t="s">
        <v>635</v>
      </c>
      <c r="CW119" s="68" t="s">
        <v>168</v>
      </c>
      <c r="CX119" s="68">
        <v>44462</v>
      </c>
      <c r="CY119" s="67" t="s">
        <v>638</v>
      </c>
      <c r="CZ119" s="67" t="s">
        <v>635</v>
      </c>
      <c r="DA119" s="67" t="s">
        <v>671</v>
      </c>
      <c r="DB119" s="81">
        <v>776684.7</v>
      </c>
      <c r="DC119" s="67"/>
      <c r="DD119" s="67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1:1477" s="69" customFormat="1">
      <c r="B120" s="67" t="s">
        <v>4</v>
      </c>
      <c r="C120" s="67" t="s">
        <v>551</v>
      </c>
      <c r="D120" s="67" t="s">
        <v>677</v>
      </c>
      <c r="E120" s="194">
        <v>44110</v>
      </c>
      <c r="F120" s="67" t="s">
        <v>634</v>
      </c>
      <c r="G120" s="158" t="s">
        <v>640</v>
      </c>
      <c r="H120" s="187">
        <v>1</v>
      </c>
      <c r="I120" s="69">
        <v>0</v>
      </c>
      <c r="J120" s="69">
        <v>80</v>
      </c>
      <c r="K120" s="69">
        <v>81</v>
      </c>
      <c r="L120" s="69">
        <v>66</v>
      </c>
      <c r="M120" s="186">
        <f t="shared" si="62"/>
        <v>0.8125</v>
      </c>
      <c r="N120" s="69">
        <f t="shared" si="63"/>
        <v>1</v>
      </c>
      <c r="O120" s="69">
        <v>15</v>
      </c>
      <c r="P120" s="69">
        <v>0</v>
      </c>
      <c r="Q120" s="69">
        <v>0</v>
      </c>
      <c r="R120" s="69">
        <v>1</v>
      </c>
      <c r="S120" s="69">
        <v>0</v>
      </c>
      <c r="T120" s="190">
        <v>254016</v>
      </c>
      <c r="U120" s="190">
        <v>14966</v>
      </c>
      <c r="V120" s="190">
        <v>239050</v>
      </c>
      <c r="W120" s="190">
        <v>254016</v>
      </c>
      <c r="X120" s="190">
        <v>220075</v>
      </c>
      <c r="Y120" s="190">
        <v>0</v>
      </c>
      <c r="Z120" s="190">
        <v>0</v>
      </c>
      <c r="AA120" s="190">
        <v>0</v>
      </c>
      <c r="AB120" s="190">
        <v>220075</v>
      </c>
      <c r="AC120" s="190">
        <v>220075</v>
      </c>
      <c r="AD120" s="186">
        <f t="shared" si="64"/>
        <v>0.9206233005647354</v>
      </c>
      <c r="AE120" s="69">
        <f t="shared" si="65"/>
        <v>1</v>
      </c>
      <c r="AF120" s="190">
        <v>0</v>
      </c>
      <c r="AG120" s="190">
        <v>0</v>
      </c>
      <c r="AH120" s="69">
        <v>1</v>
      </c>
      <c r="AI120" s="69">
        <v>0</v>
      </c>
      <c r="AJ120" s="69">
        <v>0</v>
      </c>
      <c r="AK120" s="69">
        <v>0</v>
      </c>
      <c r="AL120" s="80">
        <v>0</v>
      </c>
      <c r="AM120" s="80">
        <v>0</v>
      </c>
      <c r="AN120" s="69">
        <v>0</v>
      </c>
      <c r="AO120" s="69">
        <v>0</v>
      </c>
      <c r="AP120" s="80">
        <v>0</v>
      </c>
      <c r="AQ120" s="80">
        <v>0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0</v>
      </c>
      <c r="BF120" s="80">
        <v>0</v>
      </c>
      <c r="BG120" s="80">
        <v>0</v>
      </c>
      <c r="BH120" s="69">
        <v>0</v>
      </c>
      <c r="BI120" s="69">
        <v>0</v>
      </c>
      <c r="BJ120" s="80">
        <v>0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0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0</v>
      </c>
      <c r="CI120" s="80">
        <v>0</v>
      </c>
      <c r="CJ120" s="69">
        <v>0</v>
      </c>
      <c r="CK120" s="69">
        <v>0</v>
      </c>
      <c r="CL120" s="80">
        <v>0</v>
      </c>
      <c r="CM120" s="80">
        <v>0</v>
      </c>
      <c r="CN120" s="67" t="s">
        <v>552</v>
      </c>
      <c r="CO120" s="67" t="s">
        <v>553</v>
      </c>
      <c r="CP120" s="67" t="s">
        <v>410</v>
      </c>
      <c r="CQ120" s="67" t="s">
        <v>410</v>
      </c>
      <c r="CR120" s="67" t="s">
        <v>410</v>
      </c>
      <c r="CS120" s="67" t="s">
        <v>410</v>
      </c>
      <c r="CT120" s="68">
        <v>44390</v>
      </c>
      <c r="CU120" s="67" t="s">
        <v>638</v>
      </c>
      <c r="CV120" s="67" t="s">
        <v>635</v>
      </c>
      <c r="CW120" s="68" t="s">
        <v>168</v>
      </c>
      <c r="CX120" s="68">
        <v>44300</v>
      </c>
      <c r="CY120" s="67" t="s">
        <v>636</v>
      </c>
      <c r="CZ120" s="67" t="s">
        <v>640</v>
      </c>
      <c r="DA120" s="67" t="s">
        <v>672</v>
      </c>
      <c r="DB120" s="81">
        <v>309304</v>
      </c>
      <c r="DC120" s="67"/>
      <c r="DD120" s="67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1:1477" s="69" customFormat="1">
      <c r="B121" s="67" t="s">
        <v>4</v>
      </c>
      <c r="C121" s="67" t="s">
        <v>364</v>
      </c>
      <c r="D121" s="67" t="s">
        <v>365</v>
      </c>
      <c r="E121" s="194">
        <v>44201</v>
      </c>
      <c r="F121" s="67" t="s">
        <v>632</v>
      </c>
      <c r="G121" s="158" t="s">
        <v>640</v>
      </c>
      <c r="H121" s="187">
        <v>1</v>
      </c>
      <c r="I121" s="69">
        <v>0</v>
      </c>
      <c r="J121" s="69">
        <v>70</v>
      </c>
      <c r="K121" s="69">
        <v>94</v>
      </c>
      <c r="L121" s="69">
        <v>94</v>
      </c>
      <c r="M121" s="186">
        <f t="shared" si="62"/>
        <v>1.1714285714285715</v>
      </c>
      <c r="N121" s="69">
        <f t="shared" si="63"/>
        <v>1</v>
      </c>
      <c r="O121" s="69">
        <v>0</v>
      </c>
      <c r="P121" s="69">
        <v>0</v>
      </c>
      <c r="Q121" s="69">
        <v>0</v>
      </c>
      <c r="R121" s="69">
        <v>12</v>
      </c>
      <c r="S121" s="69">
        <v>12</v>
      </c>
      <c r="T121" s="190">
        <v>789395</v>
      </c>
      <c r="U121" s="190">
        <v>32885</v>
      </c>
      <c r="V121" s="190">
        <v>756510</v>
      </c>
      <c r="W121" s="190">
        <v>789395</v>
      </c>
      <c r="X121" s="190">
        <v>772436</v>
      </c>
      <c r="Y121" s="190">
        <v>0</v>
      </c>
      <c r="Z121" s="190">
        <v>0</v>
      </c>
      <c r="AA121" s="190">
        <v>0</v>
      </c>
      <c r="AB121" s="190">
        <v>772436</v>
      </c>
      <c r="AC121" s="190">
        <v>772436</v>
      </c>
      <c r="AD121" s="186">
        <f t="shared" si="64"/>
        <v>1.0210519358633725</v>
      </c>
      <c r="AE121" s="69">
        <f t="shared" si="65"/>
        <v>1</v>
      </c>
      <c r="AF121" s="190">
        <v>0</v>
      </c>
      <c r="AG121" s="190">
        <v>0</v>
      </c>
      <c r="AH121" s="69">
        <v>7</v>
      </c>
      <c r="AI121" s="69">
        <v>5</v>
      </c>
      <c r="AJ121" s="69">
        <v>0</v>
      </c>
      <c r="AK121" s="69">
        <v>12</v>
      </c>
      <c r="AL121" s="80">
        <v>4373</v>
      </c>
      <c r="AM121" s="80">
        <v>0</v>
      </c>
      <c r="AN121" s="69">
        <v>0</v>
      </c>
      <c r="AO121" s="69">
        <v>0</v>
      </c>
      <c r="AP121" s="80">
        <v>0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0</v>
      </c>
      <c r="BF121" s="80">
        <v>0</v>
      </c>
      <c r="BG121" s="80">
        <v>0</v>
      </c>
      <c r="BH121" s="69">
        <v>0</v>
      </c>
      <c r="BI121" s="69">
        <v>0</v>
      </c>
      <c r="BJ121" s="80">
        <v>0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0</v>
      </c>
      <c r="BQ121" s="69">
        <v>0</v>
      </c>
      <c r="BR121" s="80">
        <v>0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0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0</v>
      </c>
      <c r="CK121" s="69">
        <v>12</v>
      </c>
      <c r="CL121" s="80">
        <v>4373</v>
      </c>
      <c r="CM121" s="80">
        <v>0</v>
      </c>
      <c r="CN121" s="67" t="s">
        <v>526</v>
      </c>
      <c r="CO121" s="67" t="s">
        <v>527</v>
      </c>
      <c r="CP121" s="67" t="s">
        <v>410</v>
      </c>
      <c r="CQ121" s="67" t="s">
        <v>410</v>
      </c>
      <c r="CR121" s="67" t="s">
        <v>410</v>
      </c>
      <c r="CS121" s="67" t="s">
        <v>410</v>
      </c>
      <c r="CT121" s="68">
        <v>44466</v>
      </c>
      <c r="CU121" s="67" t="s">
        <v>638</v>
      </c>
      <c r="CV121" s="67" t="s">
        <v>635</v>
      </c>
      <c r="CW121" s="68" t="s">
        <v>168</v>
      </c>
      <c r="CX121" s="68">
        <v>44419</v>
      </c>
      <c r="CY121" s="67" t="s">
        <v>638</v>
      </c>
      <c r="CZ121" s="67" t="s">
        <v>635</v>
      </c>
      <c r="DA121" s="67" t="s">
        <v>671</v>
      </c>
      <c r="DB121" s="81">
        <v>659076.03</v>
      </c>
      <c r="DC121" s="67"/>
      <c r="DD121" s="67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1:1477" s="69" customFormat="1">
      <c r="B122" s="67" t="s">
        <v>4</v>
      </c>
      <c r="C122" s="67" t="s">
        <v>554</v>
      </c>
      <c r="D122" s="67" t="s">
        <v>678</v>
      </c>
      <c r="E122" s="194">
        <v>44257</v>
      </c>
      <c r="F122" s="67" t="s">
        <v>632</v>
      </c>
      <c r="G122" s="158" t="s">
        <v>640</v>
      </c>
      <c r="H122" s="187">
        <v>1</v>
      </c>
      <c r="I122" s="69">
        <v>0</v>
      </c>
      <c r="J122" s="69">
        <v>100</v>
      </c>
      <c r="K122" s="69">
        <v>104</v>
      </c>
      <c r="L122" s="69">
        <v>35</v>
      </c>
      <c r="M122" s="186">
        <f t="shared" si="62"/>
        <v>0.31</v>
      </c>
      <c r="N122" s="69">
        <f t="shared" si="63"/>
        <v>1</v>
      </c>
      <c r="O122" s="69">
        <v>69</v>
      </c>
      <c r="P122" s="69">
        <v>0</v>
      </c>
      <c r="Q122" s="69">
        <v>0</v>
      </c>
      <c r="R122" s="69">
        <v>4</v>
      </c>
      <c r="S122" s="69">
        <v>0</v>
      </c>
      <c r="T122" s="190">
        <v>239156</v>
      </c>
      <c r="U122" s="190">
        <v>14276</v>
      </c>
      <c r="V122" s="190">
        <v>224880</v>
      </c>
      <c r="W122" s="190">
        <v>239156</v>
      </c>
      <c r="X122" s="190">
        <v>221370</v>
      </c>
      <c r="Y122" s="190">
        <v>0</v>
      </c>
      <c r="Z122" s="190">
        <v>0</v>
      </c>
      <c r="AA122" s="190">
        <v>0</v>
      </c>
      <c r="AB122" s="190">
        <v>221370</v>
      </c>
      <c r="AC122" s="190">
        <v>221370</v>
      </c>
      <c r="AD122" s="186">
        <f t="shared" si="64"/>
        <v>0.98439167556029883</v>
      </c>
      <c r="AE122" s="69">
        <f t="shared" si="65"/>
        <v>1</v>
      </c>
      <c r="AF122" s="190">
        <v>0</v>
      </c>
      <c r="AG122" s="190">
        <v>0</v>
      </c>
      <c r="AH122" s="69">
        <v>2</v>
      </c>
      <c r="AI122" s="69">
        <v>2</v>
      </c>
      <c r="AJ122" s="69">
        <v>0</v>
      </c>
      <c r="AK122" s="69">
        <v>0</v>
      </c>
      <c r="AL122" s="80">
        <v>0</v>
      </c>
      <c r="AM122" s="80">
        <v>0</v>
      </c>
      <c r="AN122" s="69">
        <v>0</v>
      </c>
      <c r="AO122" s="69">
        <v>0</v>
      </c>
      <c r="AP122" s="80">
        <v>0</v>
      </c>
      <c r="AQ122" s="80">
        <v>0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0</v>
      </c>
      <c r="BG122" s="80">
        <v>0</v>
      </c>
      <c r="BH122" s="69">
        <v>0</v>
      </c>
      <c r="BI122" s="69">
        <v>0</v>
      </c>
      <c r="BJ122" s="80">
        <v>0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0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0</v>
      </c>
      <c r="CI122" s="80">
        <v>0</v>
      </c>
      <c r="CJ122" s="69">
        <v>0</v>
      </c>
      <c r="CK122" s="69">
        <v>0</v>
      </c>
      <c r="CL122" s="80">
        <v>0</v>
      </c>
      <c r="CM122" s="80">
        <v>0</v>
      </c>
      <c r="CN122" s="67" t="s">
        <v>555</v>
      </c>
      <c r="CO122" s="67" t="s">
        <v>556</v>
      </c>
      <c r="CP122" s="67" t="s">
        <v>410</v>
      </c>
      <c r="CQ122" s="67" t="s">
        <v>410</v>
      </c>
      <c r="CR122" s="67" t="s">
        <v>410</v>
      </c>
      <c r="CS122" s="67" t="s">
        <v>410</v>
      </c>
      <c r="CT122" s="68">
        <v>44440</v>
      </c>
      <c r="CU122" s="67" t="s">
        <v>638</v>
      </c>
      <c r="CV122" s="67" t="s">
        <v>635</v>
      </c>
      <c r="CW122" s="68" t="s">
        <v>168</v>
      </c>
      <c r="CX122" s="68">
        <v>44384</v>
      </c>
      <c r="CY122" s="67" t="s">
        <v>638</v>
      </c>
      <c r="CZ122" s="67" t="s">
        <v>635</v>
      </c>
      <c r="DA122" s="67" t="s">
        <v>671</v>
      </c>
      <c r="DB122" s="81">
        <v>305553.5</v>
      </c>
      <c r="DC122" s="67"/>
      <c r="DD122" s="67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1:1477" s="69" customFormat="1">
      <c r="B123" s="67" t="s">
        <v>4</v>
      </c>
      <c r="C123" s="67" t="s">
        <v>366</v>
      </c>
      <c r="D123" s="67" t="s">
        <v>367</v>
      </c>
      <c r="E123" s="194">
        <v>44229</v>
      </c>
      <c r="F123" s="67" t="s">
        <v>632</v>
      </c>
      <c r="G123" s="158" t="s">
        <v>640</v>
      </c>
      <c r="H123" s="187">
        <v>1</v>
      </c>
      <c r="I123" s="69">
        <v>0</v>
      </c>
      <c r="J123" s="69">
        <v>30</v>
      </c>
      <c r="K123" s="69">
        <v>41</v>
      </c>
      <c r="L123" s="69">
        <v>41</v>
      </c>
      <c r="M123" s="186">
        <f t="shared" si="62"/>
        <v>1.0666666666666667</v>
      </c>
      <c r="N123" s="69">
        <f t="shared" si="63"/>
        <v>1</v>
      </c>
      <c r="O123" s="69">
        <v>0</v>
      </c>
      <c r="P123" s="69">
        <v>0</v>
      </c>
      <c r="Q123" s="69">
        <v>0</v>
      </c>
      <c r="R123" s="69">
        <v>9</v>
      </c>
      <c r="S123" s="69">
        <v>2</v>
      </c>
      <c r="T123" s="190">
        <v>127056</v>
      </c>
      <c r="U123" s="190">
        <v>6809</v>
      </c>
      <c r="V123" s="190">
        <v>120247</v>
      </c>
      <c r="W123" s="190">
        <v>127056</v>
      </c>
      <c r="X123" s="190">
        <v>123994</v>
      </c>
      <c r="Y123" s="190">
        <v>0</v>
      </c>
      <c r="Z123" s="190">
        <v>0</v>
      </c>
      <c r="AA123" s="190">
        <v>0</v>
      </c>
      <c r="AB123" s="190">
        <v>123994</v>
      </c>
      <c r="AC123" s="190">
        <v>123994</v>
      </c>
      <c r="AD123" s="186">
        <f t="shared" si="64"/>
        <v>1.03116086056201</v>
      </c>
      <c r="AE123" s="69">
        <f t="shared" si="65"/>
        <v>1</v>
      </c>
      <c r="AF123" s="190">
        <v>0</v>
      </c>
      <c r="AG123" s="190">
        <v>0</v>
      </c>
      <c r="AH123" s="69">
        <v>5</v>
      </c>
      <c r="AI123" s="69">
        <v>4</v>
      </c>
      <c r="AJ123" s="69">
        <v>0</v>
      </c>
      <c r="AK123" s="69">
        <v>0</v>
      </c>
      <c r="AL123" s="80">
        <v>0</v>
      </c>
      <c r="AM123" s="80">
        <v>0</v>
      </c>
      <c r="AN123" s="69">
        <v>0</v>
      </c>
      <c r="AO123" s="69">
        <v>0</v>
      </c>
      <c r="AP123" s="80">
        <v>0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0</v>
      </c>
      <c r="CK123" s="69">
        <v>0</v>
      </c>
      <c r="CL123" s="80">
        <v>0</v>
      </c>
      <c r="CM123" s="80">
        <v>0</v>
      </c>
      <c r="CN123" s="67" t="s">
        <v>557</v>
      </c>
      <c r="CO123" s="67" t="s">
        <v>558</v>
      </c>
      <c r="CP123" s="67" t="s">
        <v>410</v>
      </c>
      <c r="CQ123" s="67" t="s">
        <v>410</v>
      </c>
      <c r="CR123" s="67" t="s">
        <v>410</v>
      </c>
      <c r="CS123" s="67" t="s">
        <v>410</v>
      </c>
      <c r="CT123" s="68">
        <v>44537</v>
      </c>
      <c r="CU123" s="67" t="s">
        <v>634</v>
      </c>
      <c r="CV123" s="67" t="s">
        <v>635</v>
      </c>
      <c r="CW123" s="68" t="s">
        <v>168</v>
      </c>
      <c r="CX123" s="68">
        <v>44481</v>
      </c>
      <c r="CY123" s="67" t="s">
        <v>634</v>
      </c>
      <c r="CZ123" s="67" t="s">
        <v>635</v>
      </c>
      <c r="DA123" s="67" t="s">
        <v>671</v>
      </c>
      <c r="DB123" s="81">
        <v>169609.7</v>
      </c>
      <c r="DC123" s="67"/>
      <c r="DD123" s="67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1:1477" s="69" customFormat="1">
      <c r="B124" s="67" t="s">
        <v>4</v>
      </c>
      <c r="C124" s="67" t="s">
        <v>274</v>
      </c>
      <c r="D124" s="67" t="s">
        <v>275</v>
      </c>
      <c r="E124" s="194">
        <v>43928</v>
      </c>
      <c r="F124" s="67" t="s">
        <v>636</v>
      </c>
      <c r="G124" s="158" t="s">
        <v>639</v>
      </c>
      <c r="H124" s="187">
        <v>1</v>
      </c>
      <c r="I124" s="69">
        <v>2</v>
      </c>
      <c r="J124" s="69">
        <v>300</v>
      </c>
      <c r="K124" s="69">
        <v>423</v>
      </c>
      <c r="L124" s="69">
        <v>424</v>
      </c>
      <c r="M124" s="186">
        <f t="shared" si="62"/>
        <v>1.1000000000000001</v>
      </c>
      <c r="N124" s="69">
        <f t="shared" si="63"/>
        <v>1</v>
      </c>
      <c r="O124" s="69">
        <v>-1</v>
      </c>
      <c r="P124" s="69">
        <v>1</v>
      </c>
      <c r="Q124" s="69">
        <v>0</v>
      </c>
      <c r="R124" s="69">
        <v>94</v>
      </c>
      <c r="S124" s="69">
        <v>29</v>
      </c>
      <c r="T124" s="190">
        <v>7339262</v>
      </c>
      <c r="U124" s="190">
        <v>75546</v>
      </c>
      <c r="V124" s="190">
        <v>7263716</v>
      </c>
      <c r="W124" s="190">
        <v>7409262</v>
      </c>
      <c r="X124" s="190">
        <v>7411267</v>
      </c>
      <c r="Y124" s="190">
        <v>0</v>
      </c>
      <c r="Z124" s="190">
        <v>0</v>
      </c>
      <c r="AA124" s="190">
        <v>0</v>
      </c>
      <c r="AB124" s="190">
        <v>7411267</v>
      </c>
      <c r="AC124" s="190">
        <v>7390488</v>
      </c>
      <c r="AD124" s="186">
        <f t="shared" si="64"/>
        <v>1.0174527748606912</v>
      </c>
      <c r="AE124" s="69">
        <f t="shared" si="65"/>
        <v>1</v>
      </c>
      <c r="AF124" s="190">
        <v>-20779</v>
      </c>
      <c r="AG124" s="190">
        <v>70000</v>
      </c>
      <c r="AH124" s="69">
        <v>38</v>
      </c>
      <c r="AI124" s="69">
        <v>56</v>
      </c>
      <c r="AJ124" s="69">
        <v>0</v>
      </c>
      <c r="AK124" s="69">
        <v>0</v>
      </c>
      <c r="AL124" s="80">
        <v>29196</v>
      </c>
      <c r="AM124" s="80">
        <v>0</v>
      </c>
      <c r="AN124" s="69">
        <v>0</v>
      </c>
      <c r="AO124" s="69">
        <v>29</v>
      </c>
      <c r="AP124" s="80">
        <v>105005</v>
      </c>
      <c r="AQ124" s="80">
        <v>58655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364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29</v>
      </c>
      <c r="CL124" s="80">
        <v>134565</v>
      </c>
      <c r="CM124" s="80">
        <v>58655</v>
      </c>
      <c r="CN124" s="67" t="s">
        <v>559</v>
      </c>
      <c r="CO124" s="67" t="s">
        <v>560</v>
      </c>
      <c r="CP124" s="67" t="s">
        <v>410</v>
      </c>
      <c r="CQ124" s="67" t="s">
        <v>410</v>
      </c>
      <c r="CR124" s="67" t="s">
        <v>410</v>
      </c>
      <c r="CS124" s="67" t="s">
        <v>410</v>
      </c>
      <c r="CT124" s="68">
        <v>44546</v>
      </c>
      <c r="CU124" s="67" t="s">
        <v>634</v>
      </c>
      <c r="CV124" s="67" t="s">
        <v>635</v>
      </c>
      <c r="CW124" s="68" t="s">
        <v>168</v>
      </c>
      <c r="CX124" s="68">
        <v>44491</v>
      </c>
      <c r="CY124" s="67" t="s">
        <v>634</v>
      </c>
      <c r="CZ124" s="67" t="s">
        <v>635</v>
      </c>
      <c r="DA124" s="67" t="s">
        <v>674</v>
      </c>
      <c r="DB124" s="81">
        <v>7635147.1900000004</v>
      </c>
      <c r="DC124" s="67"/>
      <c r="DD124" s="67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1:1477" s="69" customFormat="1">
      <c r="B125" s="67" t="s">
        <v>4</v>
      </c>
      <c r="C125" s="67" t="s">
        <v>276</v>
      </c>
      <c r="D125" s="67" t="s">
        <v>277</v>
      </c>
      <c r="E125" s="194">
        <v>43739</v>
      </c>
      <c r="F125" s="67" t="s">
        <v>634</v>
      </c>
      <c r="G125" s="158" t="s">
        <v>639</v>
      </c>
      <c r="H125" s="187">
        <v>1</v>
      </c>
      <c r="I125" s="69">
        <v>1</v>
      </c>
      <c r="J125" s="69">
        <v>200</v>
      </c>
      <c r="K125" s="69">
        <v>379</v>
      </c>
      <c r="L125" s="69">
        <v>378</v>
      </c>
      <c r="M125" s="186">
        <f t="shared" si="62"/>
        <v>0.995</v>
      </c>
      <c r="N125" s="69">
        <f t="shared" si="63"/>
        <v>1</v>
      </c>
      <c r="O125" s="69">
        <v>1</v>
      </c>
      <c r="P125" s="69">
        <v>0</v>
      </c>
      <c r="Q125" s="69">
        <v>0</v>
      </c>
      <c r="R125" s="69">
        <v>179</v>
      </c>
      <c r="S125" s="69">
        <v>0</v>
      </c>
      <c r="T125" s="190">
        <v>1872651</v>
      </c>
      <c r="U125" s="190">
        <v>50000</v>
      </c>
      <c r="V125" s="190">
        <v>1822651</v>
      </c>
      <c r="W125" s="190">
        <v>1875633</v>
      </c>
      <c r="X125" s="190">
        <v>1830367</v>
      </c>
      <c r="Y125" s="190">
        <v>0</v>
      </c>
      <c r="Z125" s="190">
        <v>0</v>
      </c>
      <c r="AA125" s="190">
        <v>0</v>
      </c>
      <c r="AB125" s="190">
        <v>1830367</v>
      </c>
      <c r="AC125" s="190">
        <v>1822350</v>
      </c>
      <c r="AD125" s="186">
        <f t="shared" si="64"/>
        <v>0.99983485593237542</v>
      </c>
      <c r="AE125" s="69">
        <f t="shared" si="65"/>
        <v>1</v>
      </c>
      <c r="AF125" s="190">
        <v>-5035</v>
      </c>
      <c r="AG125" s="190">
        <v>2982</v>
      </c>
      <c r="AH125" s="69">
        <v>41</v>
      </c>
      <c r="AI125" s="69">
        <v>138</v>
      </c>
      <c r="AJ125" s="69">
        <v>0</v>
      </c>
      <c r="AK125" s="69">
        <v>0</v>
      </c>
      <c r="AL125" s="80">
        <v>0</v>
      </c>
      <c r="AM125" s="80">
        <v>0</v>
      </c>
      <c r="AN125" s="69">
        <v>0</v>
      </c>
      <c r="AO125" s="69">
        <v>0</v>
      </c>
      <c r="AP125" s="80">
        <v>0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0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0</v>
      </c>
      <c r="CK125" s="69">
        <v>0</v>
      </c>
      <c r="CL125" s="80">
        <v>0</v>
      </c>
      <c r="CM125" s="80">
        <v>0</v>
      </c>
      <c r="CN125" s="67" t="s">
        <v>561</v>
      </c>
      <c r="CO125" s="67" t="s">
        <v>562</v>
      </c>
      <c r="CP125" s="67" t="s">
        <v>410</v>
      </c>
      <c r="CQ125" s="67" t="s">
        <v>410</v>
      </c>
      <c r="CR125" s="67" t="s">
        <v>410</v>
      </c>
      <c r="CS125" s="67" t="s">
        <v>410</v>
      </c>
      <c r="CT125" s="68">
        <v>44448</v>
      </c>
      <c r="CU125" s="67" t="s">
        <v>638</v>
      </c>
      <c r="CV125" s="67" t="s">
        <v>635</v>
      </c>
      <c r="CW125" s="68" t="s">
        <v>168</v>
      </c>
      <c r="CX125" s="68">
        <v>44218</v>
      </c>
      <c r="CY125" s="67" t="s">
        <v>632</v>
      </c>
      <c r="CZ125" s="67" t="s">
        <v>640</v>
      </c>
      <c r="DA125" s="67" t="s">
        <v>676</v>
      </c>
      <c r="DB125" s="81">
        <v>1916336.55</v>
      </c>
      <c r="DC125" s="67"/>
      <c r="DD125" s="67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1:1477" s="69" customFormat="1">
      <c r="B126" s="67" t="s">
        <v>4</v>
      </c>
      <c r="C126" s="67" t="s">
        <v>278</v>
      </c>
      <c r="D126" s="67" t="s">
        <v>279</v>
      </c>
      <c r="E126" s="194">
        <v>43928</v>
      </c>
      <c r="F126" s="67" t="s">
        <v>636</v>
      </c>
      <c r="G126" s="158" t="s">
        <v>639</v>
      </c>
      <c r="H126" s="187">
        <v>2</v>
      </c>
      <c r="I126" s="69">
        <v>2</v>
      </c>
      <c r="J126" s="69">
        <v>200</v>
      </c>
      <c r="K126" s="69">
        <v>287</v>
      </c>
      <c r="L126" s="69">
        <v>285</v>
      </c>
      <c r="M126" s="186">
        <f t="shared" si="62"/>
        <v>1.0649999999999999</v>
      </c>
      <c r="N126" s="69">
        <f t="shared" si="63"/>
        <v>1</v>
      </c>
      <c r="O126" s="69">
        <v>2</v>
      </c>
      <c r="P126" s="69">
        <v>0</v>
      </c>
      <c r="Q126" s="69">
        <v>0</v>
      </c>
      <c r="R126" s="69">
        <v>72</v>
      </c>
      <c r="S126" s="69">
        <v>15</v>
      </c>
      <c r="T126" s="190">
        <v>3873465</v>
      </c>
      <c r="U126" s="190">
        <v>50000</v>
      </c>
      <c r="V126" s="190">
        <v>3823465</v>
      </c>
      <c r="W126" s="190">
        <v>3916343</v>
      </c>
      <c r="X126" s="190">
        <v>4113159</v>
      </c>
      <c r="Y126" s="190">
        <v>0</v>
      </c>
      <c r="Z126" s="190">
        <v>0</v>
      </c>
      <c r="AA126" s="190">
        <v>0</v>
      </c>
      <c r="AB126" s="190">
        <v>4113159</v>
      </c>
      <c r="AC126" s="190">
        <v>4113159</v>
      </c>
      <c r="AD126" s="186">
        <f t="shared" si="64"/>
        <v>1.0757673994661909</v>
      </c>
      <c r="AE126" s="69">
        <f t="shared" si="65"/>
        <v>1</v>
      </c>
      <c r="AF126" s="190">
        <v>0</v>
      </c>
      <c r="AG126" s="190">
        <v>42878</v>
      </c>
      <c r="AH126" s="69">
        <v>52</v>
      </c>
      <c r="AI126" s="69">
        <v>20</v>
      </c>
      <c r="AJ126" s="69">
        <v>0</v>
      </c>
      <c r="AK126" s="69">
        <v>15</v>
      </c>
      <c r="AL126" s="80">
        <v>73643</v>
      </c>
      <c r="AM126" s="80">
        <v>0</v>
      </c>
      <c r="AN126" s="69">
        <v>0</v>
      </c>
      <c r="AO126" s="69">
        <v>0</v>
      </c>
      <c r="AP126" s="80">
        <v>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0</v>
      </c>
      <c r="BG126" s="80">
        <v>0</v>
      </c>
      <c r="BH126" s="69">
        <v>0</v>
      </c>
      <c r="BI126" s="69">
        <v>0</v>
      </c>
      <c r="BJ126" s="80">
        <v>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0</v>
      </c>
      <c r="CK126" s="69">
        <v>15</v>
      </c>
      <c r="CL126" s="80">
        <v>73643</v>
      </c>
      <c r="CM126" s="80">
        <v>0</v>
      </c>
      <c r="CN126" s="67" t="s">
        <v>563</v>
      </c>
      <c r="CO126" s="67" t="s">
        <v>564</v>
      </c>
      <c r="CP126" s="67" t="s">
        <v>410</v>
      </c>
      <c r="CQ126" s="67" t="s">
        <v>410</v>
      </c>
      <c r="CR126" s="67" t="s">
        <v>410</v>
      </c>
      <c r="CS126" s="67" t="s">
        <v>410</v>
      </c>
      <c r="CT126" s="68">
        <v>44473</v>
      </c>
      <c r="CU126" s="67" t="s">
        <v>634</v>
      </c>
      <c r="CV126" s="67" t="s">
        <v>635</v>
      </c>
      <c r="CW126" s="68" t="s">
        <v>168</v>
      </c>
      <c r="CX126" s="68">
        <v>44424</v>
      </c>
      <c r="CY126" s="67" t="s">
        <v>638</v>
      </c>
      <c r="CZ126" s="67" t="s">
        <v>635</v>
      </c>
      <c r="DA126" s="67" t="s">
        <v>676</v>
      </c>
      <c r="DB126" s="81">
        <v>4116924.5</v>
      </c>
      <c r="DC126" s="67" t="s">
        <v>565</v>
      </c>
      <c r="DD126" s="67" t="s">
        <v>566</v>
      </c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1:1477" s="69" customFormat="1">
      <c r="B127" s="67" t="s">
        <v>4</v>
      </c>
      <c r="C127" s="67" t="s">
        <v>368</v>
      </c>
      <c r="D127" s="67" t="s">
        <v>369</v>
      </c>
      <c r="E127" s="194">
        <v>43802</v>
      </c>
      <c r="F127" s="67" t="s">
        <v>634</v>
      </c>
      <c r="G127" s="158" t="s">
        <v>639</v>
      </c>
      <c r="H127" s="187">
        <v>1</v>
      </c>
      <c r="I127" s="69">
        <v>0</v>
      </c>
      <c r="J127" s="69">
        <v>350</v>
      </c>
      <c r="K127" s="69">
        <v>440</v>
      </c>
      <c r="L127" s="69">
        <v>440</v>
      </c>
      <c r="M127" s="186">
        <f t="shared" si="62"/>
        <v>1</v>
      </c>
      <c r="N127" s="69">
        <f t="shared" si="63"/>
        <v>1</v>
      </c>
      <c r="O127" s="69">
        <v>0</v>
      </c>
      <c r="P127" s="69">
        <v>0</v>
      </c>
      <c r="Q127" s="69">
        <v>0</v>
      </c>
      <c r="R127" s="69">
        <v>90</v>
      </c>
      <c r="S127" s="69">
        <v>0</v>
      </c>
      <c r="T127" s="190">
        <v>1299589</v>
      </c>
      <c r="U127" s="190">
        <v>50000</v>
      </c>
      <c r="V127" s="190">
        <v>1249589</v>
      </c>
      <c r="W127" s="190">
        <v>1299589</v>
      </c>
      <c r="X127" s="190">
        <v>1316020</v>
      </c>
      <c r="Y127" s="190">
        <v>0</v>
      </c>
      <c r="Z127" s="190">
        <v>0</v>
      </c>
      <c r="AA127" s="190">
        <v>0</v>
      </c>
      <c r="AB127" s="190">
        <v>1316020</v>
      </c>
      <c r="AC127" s="190">
        <v>1315225</v>
      </c>
      <c r="AD127" s="186">
        <f t="shared" si="64"/>
        <v>1.0525260705720041</v>
      </c>
      <c r="AE127" s="69">
        <f t="shared" si="65"/>
        <v>1</v>
      </c>
      <c r="AF127" s="190">
        <v>-795</v>
      </c>
      <c r="AG127" s="190">
        <v>0</v>
      </c>
      <c r="AH127" s="69">
        <v>72</v>
      </c>
      <c r="AI127" s="69">
        <v>18</v>
      </c>
      <c r="AJ127" s="69">
        <v>0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48528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0</v>
      </c>
      <c r="CK127" s="69">
        <v>0</v>
      </c>
      <c r="CL127" s="80">
        <v>48528</v>
      </c>
      <c r="CM127" s="80">
        <v>0</v>
      </c>
      <c r="CN127" s="67" t="s">
        <v>567</v>
      </c>
      <c r="CO127" s="67" t="s">
        <v>568</v>
      </c>
      <c r="CP127" s="67" t="s">
        <v>410</v>
      </c>
      <c r="CQ127" s="67" t="s">
        <v>410</v>
      </c>
      <c r="CR127" s="67" t="s">
        <v>410</v>
      </c>
      <c r="CS127" s="67" t="s">
        <v>410</v>
      </c>
      <c r="CT127" s="68">
        <v>44412</v>
      </c>
      <c r="CU127" s="67" t="s">
        <v>638</v>
      </c>
      <c r="CV127" s="67" t="s">
        <v>635</v>
      </c>
      <c r="CW127" s="68" t="s">
        <v>168</v>
      </c>
      <c r="CX127" s="68">
        <v>44341</v>
      </c>
      <c r="CY127" s="67" t="s">
        <v>636</v>
      </c>
      <c r="CZ127" s="67" t="s">
        <v>640</v>
      </c>
      <c r="DA127" s="67" t="s">
        <v>676</v>
      </c>
      <c r="DB127" s="81">
        <v>1579621</v>
      </c>
      <c r="DC127" s="67"/>
      <c r="DD127" s="6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1:1477" s="103" customFormat="1" ht="12.75" thickBot="1">
      <c r="A128" s="130"/>
      <c r="B128" s="104"/>
      <c r="C128" s="104"/>
      <c r="D128" s="104"/>
      <c r="E128" s="68"/>
      <c r="F128" s="104"/>
      <c r="G128" s="104"/>
      <c r="H128" s="105"/>
      <c r="I128" s="105"/>
      <c r="J128" s="105"/>
      <c r="K128" s="105"/>
      <c r="L128" s="105"/>
      <c r="M128" s="140"/>
      <c r="N128" s="105"/>
      <c r="O128" s="105"/>
      <c r="P128" s="105"/>
      <c r="Q128" s="105"/>
      <c r="R128" s="105"/>
      <c r="S128" s="105"/>
      <c r="T128" s="106"/>
      <c r="U128" s="106"/>
      <c r="V128" s="106"/>
      <c r="W128" s="106"/>
      <c r="X128" s="106"/>
      <c r="Y128" s="190"/>
      <c r="Z128" s="190"/>
      <c r="AA128" s="190"/>
      <c r="AB128" s="190"/>
      <c r="AC128" s="190"/>
      <c r="AD128" s="140"/>
      <c r="AE128" s="105"/>
      <c r="AF128" s="190"/>
      <c r="AG128" s="190"/>
      <c r="AH128" s="105"/>
      <c r="AI128" s="105"/>
      <c r="AJ128" s="107"/>
      <c r="AK128" s="107"/>
      <c r="AL128" s="80"/>
      <c r="AM128" s="80"/>
      <c r="AN128" s="107"/>
      <c r="AO128" s="107"/>
      <c r="AP128" s="80"/>
      <c r="AQ128" s="80"/>
      <c r="AR128" s="107"/>
      <c r="AS128" s="107"/>
      <c r="AT128" s="80"/>
      <c r="AU128" s="80"/>
      <c r="AV128" s="107"/>
      <c r="AW128" s="107"/>
      <c r="AX128" s="80"/>
      <c r="AY128" s="80"/>
      <c r="AZ128" s="107"/>
      <c r="BA128" s="107"/>
      <c r="BB128" s="80"/>
      <c r="BC128" s="80"/>
      <c r="BD128" s="107"/>
      <c r="BE128" s="107"/>
      <c r="BF128" s="80"/>
      <c r="BG128" s="80"/>
      <c r="BH128" s="107"/>
      <c r="BI128" s="107"/>
      <c r="BJ128" s="80"/>
      <c r="BK128" s="80"/>
      <c r="BL128" s="107"/>
      <c r="BM128" s="107"/>
      <c r="BN128" s="80"/>
      <c r="BO128" s="80"/>
      <c r="BP128" s="107"/>
      <c r="BQ128" s="107"/>
      <c r="BR128" s="80"/>
      <c r="BS128" s="80"/>
      <c r="BT128" s="107"/>
      <c r="BU128" s="107"/>
      <c r="BV128" s="80"/>
      <c r="BW128" s="80"/>
      <c r="BX128" s="107"/>
      <c r="BY128" s="107"/>
      <c r="BZ128" s="80"/>
      <c r="CA128" s="80"/>
      <c r="CB128" s="107"/>
      <c r="CC128" s="107"/>
      <c r="CD128" s="80"/>
      <c r="CE128" s="80"/>
      <c r="CF128" s="107"/>
      <c r="CG128" s="107"/>
      <c r="CH128" s="80"/>
      <c r="CI128" s="80"/>
      <c r="CJ128" s="107"/>
      <c r="CK128" s="107"/>
      <c r="CL128" s="80"/>
      <c r="CM128" s="80"/>
      <c r="CN128" s="108"/>
      <c r="CO128" s="108"/>
      <c r="CP128" s="108"/>
      <c r="CQ128" s="108"/>
      <c r="CR128" s="108"/>
      <c r="CS128" s="108"/>
      <c r="CT128" s="68"/>
      <c r="CU128" s="104"/>
      <c r="CV128" s="104"/>
      <c r="CW128" s="68"/>
      <c r="CX128" s="68"/>
      <c r="CY128" s="104"/>
      <c r="CZ128" s="104"/>
      <c r="DA128" s="104"/>
      <c r="DB128" s="106"/>
      <c r="DC128" s="105"/>
      <c r="DD128" s="10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</row>
    <row r="129" spans="1:1477" s="6" customFormat="1" ht="24" customHeight="1" thickTop="1" thickBot="1">
      <c r="B129" s="246" t="s">
        <v>699</v>
      </c>
      <c r="C129" s="247"/>
      <c r="D129" s="248"/>
      <c r="E129" s="7"/>
      <c r="F129" s="8"/>
      <c r="G129" s="159">
        <f>IF(B118="","",ROWS(B118:B128)-1)</f>
        <v>10</v>
      </c>
      <c r="H129" s="9">
        <f>SUM(H118:H128)</f>
        <v>11</v>
      </c>
      <c r="I129" s="9">
        <f>SUM(I118:I128)</f>
        <v>6</v>
      </c>
      <c r="J129" s="9">
        <f>SUM(J118:J128)</f>
        <v>1600</v>
      </c>
      <c r="K129" s="9">
        <f>SUM(K118:K128)</f>
        <v>2256</v>
      </c>
      <c r="L129" s="9">
        <f>SUM(L118:L128)</f>
        <v>2167</v>
      </c>
      <c r="M129" s="142">
        <f>IF(G129="",0,N129/G129)</f>
        <v>1</v>
      </c>
      <c r="N129" s="9">
        <f t="shared" ref="N129:AC129" si="66">SUM(N118:N128)</f>
        <v>10</v>
      </c>
      <c r="O129" s="9">
        <f t="shared" si="66"/>
        <v>89</v>
      </c>
      <c r="P129" s="9">
        <f t="shared" si="66"/>
        <v>1</v>
      </c>
      <c r="Q129" s="9">
        <f t="shared" si="66"/>
        <v>0</v>
      </c>
      <c r="R129" s="9">
        <f t="shared" si="66"/>
        <v>581</v>
      </c>
      <c r="S129" s="9">
        <f t="shared" si="66"/>
        <v>75</v>
      </c>
      <c r="T129" s="11">
        <f t="shared" si="66"/>
        <v>17947357</v>
      </c>
      <c r="U129" s="11">
        <f t="shared" si="66"/>
        <v>382982</v>
      </c>
      <c r="V129" s="11">
        <f t="shared" si="66"/>
        <v>17564375</v>
      </c>
      <c r="W129" s="11">
        <f t="shared" si="66"/>
        <v>18093626</v>
      </c>
      <c r="X129" s="11">
        <f t="shared" si="66"/>
        <v>18129002</v>
      </c>
      <c r="Y129" s="11">
        <f t="shared" si="66"/>
        <v>0</v>
      </c>
      <c r="Z129" s="11">
        <f t="shared" si="66"/>
        <v>0</v>
      </c>
      <c r="AA129" s="11">
        <f t="shared" si="66"/>
        <v>0</v>
      </c>
      <c r="AB129" s="11">
        <f t="shared" si="66"/>
        <v>18129002</v>
      </c>
      <c r="AC129" s="11">
        <f t="shared" si="66"/>
        <v>18099411</v>
      </c>
      <c r="AD129" s="142">
        <f>IF(G129="",0,AE129/G129)</f>
        <v>1</v>
      </c>
      <c r="AE129" s="145">
        <f t="shared" ref="AE129:CM129" si="67">SUM(AE118:AE128)</f>
        <v>10</v>
      </c>
      <c r="AF129" s="11">
        <f t="shared" si="67"/>
        <v>-26609</v>
      </c>
      <c r="AG129" s="11">
        <f t="shared" si="67"/>
        <v>146269</v>
      </c>
      <c r="AH129" s="9">
        <f t="shared" si="67"/>
        <v>315</v>
      </c>
      <c r="AI129" s="9">
        <f t="shared" si="67"/>
        <v>266</v>
      </c>
      <c r="AJ129" s="9">
        <f t="shared" si="67"/>
        <v>0</v>
      </c>
      <c r="AK129" s="9">
        <f t="shared" si="67"/>
        <v>41</v>
      </c>
      <c r="AL129" s="11">
        <f t="shared" si="67"/>
        <v>205097</v>
      </c>
      <c r="AM129" s="11">
        <f t="shared" si="67"/>
        <v>0</v>
      </c>
      <c r="AN129" s="9">
        <f t="shared" si="67"/>
        <v>0</v>
      </c>
      <c r="AO129" s="9">
        <f t="shared" si="67"/>
        <v>29</v>
      </c>
      <c r="AP129" s="11">
        <f t="shared" si="67"/>
        <v>46733</v>
      </c>
      <c r="AQ129" s="11">
        <f t="shared" si="67"/>
        <v>58655</v>
      </c>
      <c r="AR129" s="9">
        <f t="shared" si="67"/>
        <v>0</v>
      </c>
      <c r="AS129" s="9">
        <f t="shared" si="67"/>
        <v>0</v>
      </c>
      <c r="AT129" s="11">
        <f t="shared" si="67"/>
        <v>0</v>
      </c>
      <c r="AU129" s="11">
        <f t="shared" si="67"/>
        <v>0</v>
      </c>
      <c r="AV129" s="9">
        <f t="shared" si="67"/>
        <v>0</v>
      </c>
      <c r="AW129" s="9">
        <f t="shared" si="67"/>
        <v>0</v>
      </c>
      <c r="AX129" s="11">
        <f t="shared" si="67"/>
        <v>0</v>
      </c>
      <c r="AY129" s="11">
        <f t="shared" si="67"/>
        <v>0</v>
      </c>
      <c r="AZ129" s="9">
        <f t="shared" si="67"/>
        <v>0</v>
      </c>
      <c r="BA129" s="9">
        <f t="shared" si="67"/>
        <v>0</v>
      </c>
      <c r="BB129" s="11">
        <f t="shared" si="67"/>
        <v>0</v>
      </c>
      <c r="BC129" s="11">
        <f t="shared" si="67"/>
        <v>0</v>
      </c>
      <c r="BD129" s="9">
        <f t="shared" si="67"/>
        <v>0</v>
      </c>
      <c r="BE129" s="9">
        <f t="shared" si="67"/>
        <v>0</v>
      </c>
      <c r="BF129" s="11">
        <f t="shared" si="67"/>
        <v>0</v>
      </c>
      <c r="BG129" s="11">
        <f t="shared" si="67"/>
        <v>0</v>
      </c>
      <c r="BH129" s="9">
        <f t="shared" si="67"/>
        <v>0</v>
      </c>
      <c r="BI129" s="9">
        <f t="shared" si="67"/>
        <v>0</v>
      </c>
      <c r="BJ129" s="11">
        <f t="shared" si="67"/>
        <v>364</v>
      </c>
      <c r="BK129" s="11">
        <f t="shared" si="67"/>
        <v>0</v>
      </c>
      <c r="BL129" s="9">
        <f t="shared" si="67"/>
        <v>0</v>
      </c>
      <c r="BM129" s="9">
        <f t="shared" si="67"/>
        <v>0</v>
      </c>
      <c r="BN129" s="11">
        <f t="shared" si="67"/>
        <v>0</v>
      </c>
      <c r="BO129" s="11">
        <f t="shared" si="67"/>
        <v>0</v>
      </c>
      <c r="BP129" s="9">
        <f t="shared" si="67"/>
        <v>0</v>
      </c>
      <c r="BQ129" s="9">
        <f t="shared" si="67"/>
        <v>0</v>
      </c>
      <c r="BR129" s="11">
        <f t="shared" si="67"/>
        <v>48528</v>
      </c>
      <c r="BS129" s="11">
        <f t="shared" si="67"/>
        <v>0</v>
      </c>
      <c r="BT129" s="9">
        <f t="shared" si="67"/>
        <v>0</v>
      </c>
      <c r="BU129" s="9">
        <f t="shared" si="67"/>
        <v>0</v>
      </c>
      <c r="BV129" s="11">
        <f t="shared" si="67"/>
        <v>0</v>
      </c>
      <c r="BW129" s="11">
        <f t="shared" si="67"/>
        <v>0</v>
      </c>
      <c r="BX129" s="9">
        <f t="shared" si="67"/>
        <v>0</v>
      </c>
      <c r="BY129" s="9">
        <f t="shared" si="67"/>
        <v>0</v>
      </c>
      <c r="BZ129" s="11">
        <f t="shared" si="67"/>
        <v>0</v>
      </c>
      <c r="CA129" s="11">
        <f t="shared" si="67"/>
        <v>0</v>
      </c>
      <c r="CB129" s="9">
        <f t="shared" si="67"/>
        <v>0</v>
      </c>
      <c r="CC129" s="9">
        <f t="shared" si="67"/>
        <v>0</v>
      </c>
      <c r="CD129" s="11">
        <f t="shared" si="67"/>
        <v>0</v>
      </c>
      <c r="CE129" s="11">
        <f t="shared" si="67"/>
        <v>0</v>
      </c>
      <c r="CF129" s="9">
        <f t="shared" si="67"/>
        <v>0</v>
      </c>
      <c r="CG129" s="9">
        <f t="shared" si="67"/>
        <v>0</v>
      </c>
      <c r="CH129" s="11">
        <f t="shared" si="67"/>
        <v>0</v>
      </c>
      <c r="CI129" s="11">
        <f t="shared" si="67"/>
        <v>0</v>
      </c>
      <c r="CJ129" s="9">
        <f t="shared" si="67"/>
        <v>0</v>
      </c>
      <c r="CK129" s="9">
        <f t="shared" si="67"/>
        <v>70</v>
      </c>
      <c r="CL129" s="11">
        <f t="shared" si="67"/>
        <v>300722</v>
      </c>
      <c r="CM129" s="11">
        <f t="shared" si="67"/>
        <v>58655</v>
      </c>
      <c r="CN129" s="13"/>
      <c r="CO129" s="13"/>
      <c r="CP129" s="13"/>
      <c r="CQ129" s="13"/>
      <c r="CR129" s="13"/>
      <c r="CS129" s="13"/>
      <c r="CT129" s="7"/>
      <c r="CU129" s="8"/>
      <c r="CV129" s="8"/>
      <c r="CW129" s="7"/>
      <c r="CX129" s="7"/>
      <c r="CY129" s="8"/>
      <c r="CZ129" s="8"/>
      <c r="DA129" s="8"/>
      <c r="DB129" s="11"/>
      <c r="DC129" s="13"/>
      <c r="DD129" s="15"/>
    </row>
    <row r="130" spans="1:1477" s="102" customFormat="1" ht="24" customHeight="1" thickTop="1" thickBot="1">
      <c r="A130" s="133"/>
      <c r="B130" s="261" t="s">
        <v>36</v>
      </c>
      <c r="C130" s="262"/>
      <c r="D130" s="263"/>
      <c r="E130" s="110"/>
      <c r="F130" s="111"/>
      <c r="G130" s="112">
        <f t="shared" ref="G130:L130" si="68">SUM(G117,G129)</f>
        <v>20</v>
      </c>
      <c r="H130" s="112">
        <f t="shared" si="68"/>
        <v>32</v>
      </c>
      <c r="I130" s="112">
        <f t="shared" si="68"/>
        <v>35</v>
      </c>
      <c r="J130" s="112">
        <f t="shared" si="68"/>
        <v>4979</v>
      </c>
      <c r="K130" s="112">
        <f t="shared" si="68"/>
        <v>8027</v>
      </c>
      <c r="L130" s="112">
        <f t="shared" si="68"/>
        <v>7833</v>
      </c>
      <c r="M130" s="142">
        <f>IF(G130=0,0,N130/G130)</f>
        <v>0.8</v>
      </c>
      <c r="N130" s="112">
        <f t="shared" ref="N130:AC130" si="69">SUM(N117,N129)</f>
        <v>16</v>
      </c>
      <c r="O130" s="112">
        <f t="shared" si="69"/>
        <v>194</v>
      </c>
      <c r="P130" s="113">
        <f t="shared" si="69"/>
        <v>1</v>
      </c>
      <c r="Q130" s="113">
        <f t="shared" si="69"/>
        <v>0</v>
      </c>
      <c r="R130" s="112">
        <f t="shared" si="69"/>
        <v>1982</v>
      </c>
      <c r="S130" s="112">
        <f t="shared" si="69"/>
        <v>1066</v>
      </c>
      <c r="T130" s="114">
        <f t="shared" si="69"/>
        <v>105390800</v>
      </c>
      <c r="U130" s="114">
        <f t="shared" si="69"/>
        <v>1305815</v>
      </c>
      <c r="V130" s="114">
        <f t="shared" si="69"/>
        <v>104084985</v>
      </c>
      <c r="W130" s="114">
        <f t="shared" si="69"/>
        <v>109357850</v>
      </c>
      <c r="X130" s="114">
        <f t="shared" si="69"/>
        <v>110569316</v>
      </c>
      <c r="Y130" s="114">
        <f t="shared" si="69"/>
        <v>-7304</v>
      </c>
      <c r="Z130" s="114">
        <f t="shared" si="69"/>
        <v>0</v>
      </c>
      <c r="AA130" s="114">
        <f t="shared" si="69"/>
        <v>-7304</v>
      </c>
      <c r="AB130" s="114">
        <f t="shared" si="69"/>
        <v>110562012</v>
      </c>
      <c r="AC130" s="114">
        <f t="shared" si="69"/>
        <v>110732896</v>
      </c>
      <c r="AD130" s="142">
        <f>IF(G130=0,0,AE130/G130)</f>
        <v>0.95</v>
      </c>
      <c r="AE130" s="144">
        <f t="shared" ref="AE130:CM130" si="70">SUM(AE117,AE129)</f>
        <v>19</v>
      </c>
      <c r="AF130" s="114">
        <f t="shared" si="70"/>
        <v>221962</v>
      </c>
      <c r="AG130" s="114">
        <f t="shared" si="70"/>
        <v>3967050</v>
      </c>
      <c r="AH130" s="115">
        <f t="shared" si="70"/>
        <v>1221</v>
      </c>
      <c r="AI130" s="115">
        <f t="shared" si="70"/>
        <v>761</v>
      </c>
      <c r="AJ130" s="115">
        <f t="shared" si="70"/>
        <v>0</v>
      </c>
      <c r="AK130" s="115">
        <f t="shared" si="70"/>
        <v>165</v>
      </c>
      <c r="AL130" s="114">
        <f t="shared" si="70"/>
        <v>587710</v>
      </c>
      <c r="AM130" s="114">
        <f t="shared" si="70"/>
        <v>19394</v>
      </c>
      <c r="AN130" s="115">
        <f t="shared" si="70"/>
        <v>0</v>
      </c>
      <c r="AO130" s="115">
        <f t="shared" si="70"/>
        <v>814</v>
      </c>
      <c r="AP130" s="114">
        <f t="shared" si="70"/>
        <v>3591757</v>
      </c>
      <c r="AQ130" s="114">
        <f t="shared" si="70"/>
        <v>64954</v>
      </c>
      <c r="AR130" s="115">
        <f t="shared" si="70"/>
        <v>0</v>
      </c>
      <c r="AS130" s="115">
        <f t="shared" si="70"/>
        <v>0</v>
      </c>
      <c r="AT130" s="114">
        <f t="shared" si="70"/>
        <v>0</v>
      </c>
      <c r="AU130" s="114">
        <f t="shared" si="70"/>
        <v>0</v>
      </c>
      <c r="AV130" s="115">
        <f t="shared" si="70"/>
        <v>0</v>
      </c>
      <c r="AW130" s="115">
        <f t="shared" si="70"/>
        <v>0</v>
      </c>
      <c r="AX130" s="114">
        <f t="shared" si="70"/>
        <v>0</v>
      </c>
      <c r="AY130" s="114">
        <f t="shared" si="70"/>
        <v>0</v>
      </c>
      <c r="AZ130" s="115">
        <f t="shared" si="70"/>
        <v>0</v>
      </c>
      <c r="BA130" s="115">
        <f t="shared" si="70"/>
        <v>0</v>
      </c>
      <c r="BB130" s="114">
        <f t="shared" si="70"/>
        <v>0</v>
      </c>
      <c r="BC130" s="114">
        <f t="shared" si="70"/>
        <v>0</v>
      </c>
      <c r="BD130" s="115">
        <f t="shared" si="70"/>
        <v>0</v>
      </c>
      <c r="BE130" s="115">
        <f t="shared" si="70"/>
        <v>0</v>
      </c>
      <c r="BF130" s="114">
        <f t="shared" si="70"/>
        <v>60438</v>
      </c>
      <c r="BG130" s="114">
        <f t="shared" si="70"/>
        <v>0</v>
      </c>
      <c r="BH130" s="115">
        <f t="shared" si="70"/>
        <v>0</v>
      </c>
      <c r="BI130" s="115">
        <f t="shared" si="70"/>
        <v>16</v>
      </c>
      <c r="BJ130" s="114">
        <f t="shared" si="70"/>
        <v>50843</v>
      </c>
      <c r="BK130" s="114">
        <f t="shared" si="70"/>
        <v>0</v>
      </c>
      <c r="BL130" s="115">
        <f t="shared" si="70"/>
        <v>0</v>
      </c>
      <c r="BM130" s="115">
        <f t="shared" si="70"/>
        <v>0</v>
      </c>
      <c r="BN130" s="114">
        <f t="shared" si="70"/>
        <v>0</v>
      </c>
      <c r="BO130" s="114">
        <f t="shared" si="70"/>
        <v>0</v>
      </c>
      <c r="BP130" s="115">
        <f t="shared" si="70"/>
        <v>0</v>
      </c>
      <c r="BQ130" s="115">
        <f t="shared" si="70"/>
        <v>0</v>
      </c>
      <c r="BR130" s="114">
        <f t="shared" si="70"/>
        <v>60988</v>
      </c>
      <c r="BS130" s="114">
        <f t="shared" si="70"/>
        <v>0</v>
      </c>
      <c r="BT130" s="115">
        <f t="shared" si="70"/>
        <v>0</v>
      </c>
      <c r="BU130" s="115">
        <f t="shared" si="70"/>
        <v>0</v>
      </c>
      <c r="BV130" s="114">
        <f t="shared" si="70"/>
        <v>154210</v>
      </c>
      <c r="BW130" s="114">
        <f t="shared" si="70"/>
        <v>6450</v>
      </c>
      <c r="BX130" s="115">
        <f t="shared" si="70"/>
        <v>0</v>
      </c>
      <c r="BY130" s="115">
        <f t="shared" si="70"/>
        <v>0</v>
      </c>
      <c r="BZ130" s="114">
        <f t="shared" si="70"/>
        <v>0</v>
      </c>
      <c r="CA130" s="114">
        <f t="shared" si="70"/>
        <v>0</v>
      </c>
      <c r="CB130" s="115">
        <f t="shared" si="70"/>
        <v>0</v>
      </c>
      <c r="CC130" s="115">
        <f t="shared" si="70"/>
        <v>0</v>
      </c>
      <c r="CD130" s="114">
        <f t="shared" si="70"/>
        <v>0</v>
      </c>
      <c r="CE130" s="114">
        <f t="shared" si="70"/>
        <v>0</v>
      </c>
      <c r="CF130" s="115">
        <f t="shared" si="70"/>
        <v>0</v>
      </c>
      <c r="CG130" s="115">
        <f t="shared" si="70"/>
        <v>0</v>
      </c>
      <c r="CH130" s="114">
        <f t="shared" si="70"/>
        <v>0</v>
      </c>
      <c r="CI130" s="114">
        <f t="shared" si="70"/>
        <v>0</v>
      </c>
      <c r="CJ130" s="115">
        <f t="shared" si="70"/>
        <v>0</v>
      </c>
      <c r="CK130" s="115">
        <f t="shared" si="70"/>
        <v>995</v>
      </c>
      <c r="CL130" s="114">
        <f t="shared" si="70"/>
        <v>4505943</v>
      </c>
      <c r="CM130" s="114">
        <f t="shared" si="70"/>
        <v>90798</v>
      </c>
      <c r="CN130" s="116"/>
      <c r="CO130" s="116"/>
      <c r="CP130" s="116"/>
      <c r="CQ130" s="116"/>
      <c r="CR130" s="116"/>
      <c r="CS130" s="116"/>
      <c r="CT130" s="110"/>
      <c r="CU130" s="111"/>
      <c r="CV130" s="111"/>
      <c r="CW130" s="110"/>
      <c r="CX130" s="110"/>
      <c r="CY130" s="111"/>
      <c r="CZ130" s="111"/>
      <c r="DA130" s="111"/>
      <c r="DB130" s="114"/>
      <c r="DC130" s="116"/>
      <c r="DD130" s="11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  <c r="ALO130" s="6"/>
      <c r="ALP130" s="6"/>
      <c r="ALQ130" s="6"/>
      <c r="ALR130" s="6"/>
      <c r="ALS130" s="6"/>
      <c r="ALT130" s="6"/>
      <c r="ALU130" s="6"/>
      <c r="ALV130" s="6"/>
      <c r="ALW130" s="6"/>
      <c r="ALX130" s="6"/>
      <c r="ALY130" s="6"/>
      <c r="ALZ130" s="6"/>
      <c r="AMA130" s="6"/>
      <c r="AMB130" s="6"/>
      <c r="AMC130" s="6"/>
      <c r="AMD130" s="6"/>
      <c r="AME130" s="6"/>
      <c r="AMF130" s="6"/>
      <c r="AMG130" s="6"/>
      <c r="AMH130" s="6"/>
      <c r="AMI130" s="6"/>
      <c r="AMJ130" s="6"/>
      <c r="AMK130" s="6"/>
      <c r="AML130" s="6"/>
      <c r="AMM130" s="6"/>
      <c r="AMN130" s="6"/>
      <c r="AMO130" s="6"/>
      <c r="AMP130" s="6"/>
      <c r="AMQ130" s="6"/>
      <c r="AMR130" s="6"/>
      <c r="AMS130" s="6"/>
      <c r="AMT130" s="6"/>
      <c r="AMU130" s="6"/>
      <c r="AMV130" s="6"/>
      <c r="AMW130" s="6"/>
      <c r="AMX130" s="6"/>
      <c r="AMY130" s="6"/>
      <c r="AMZ130" s="6"/>
      <c r="ANA130" s="6"/>
      <c r="ANB130" s="6"/>
      <c r="ANC130" s="6"/>
      <c r="AND130" s="6"/>
      <c r="ANE130" s="6"/>
      <c r="ANF130" s="6"/>
      <c r="ANG130" s="6"/>
      <c r="ANH130" s="6"/>
      <c r="ANI130" s="6"/>
      <c r="ANJ130" s="6"/>
      <c r="ANK130" s="6"/>
      <c r="ANL130" s="6"/>
      <c r="ANM130" s="6"/>
      <c r="ANN130" s="6"/>
      <c r="ANO130" s="6"/>
      <c r="ANP130" s="6"/>
      <c r="ANQ130" s="6"/>
      <c r="ANR130" s="6"/>
      <c r="ANS130" s="6"/>
      <c r="ANT130" s="6"/>
      <c r="ANU130" s="6"/>
      <c r="ANV130" s="6"/>
      <c r="ANW130" s="6"/>
      <c r="ANX130" s="6"/>
      <c r="ANY130" s="6"/>
      <c r="ANZ130" s="6"/>
      <c r="AOA130" s="6"/>
      <c r="AOB130" s="6"/>
      <c r="AOC130" s="6"/>
      <c r="AOD130" s="6"/>
      <c r="AOE130" s="6"/>
      <c r="AOF130" s="6"/>
      <c r="AOG130" s="6"/>
      <c r="AOH130" s="6"/>
      <c r="AOI130" s="6"/>
      <c r="AOJ130" s="6"/>
      <c r="AOK130" s="6"/>
      <c r="AOL130" s="6"/>
      <c r="AOM130" s="6"/>
      <c r="AON130" s="6"/>
      <c r="AOO130" s="6"/>
      <c r="AOP130" s="6"/>
      <c r="AOQ130" s="6"/>
      <c r="AOR130" s="6"/>
      <c r="AOS130" s="6"/>
      <c r="AOT130" s="6"/>
      <c r="AOU130" s="6"/>
      <c r="AOV130" s="6"/>
      <c r="AOW130" s="6"/>
      <c r="AOX130" s="6"/>
      <c r="AOY130" s="6"/>
      <c r="AOZ130" s="6"/>
      <c r="APA130" s="6"/>
      <c r="APB130" s="6"/>
      <c r="APC130" s="6"/>
      <c r="APD130" s="6"/>
      <c r="APE130" s="6"/>
      <c r="APF130" s="6"/>
      <c r="APG130" s="6"/>
      <c r="APH130" s="6"/>
      <c r="API130" s="6"/>
      <c r="APJ130" s="6"/>
      <c r="APK130" s="6"/>
      <c r="APL130" s="6"/>
      <c r="APM130" s="6"/>
      <c r="APN130" s="6"/>
      <c r="APO130" s="6"/>
      <c r="APP130" s="6"/>
      <c r="APQ130" s="6"/>
      <c r="APR130" s="6"/>
      <c r="APS130" s="6"/>
      <c r="APT130" s="6"/>
      <c r="APU130" s="6"/>
      <c r="APV130" s="6"/>
      <c r="APW130" s="6"/>
      <c r="APX130" s="6"/>
      <c r="APY130" s="6"/>
      <c r="APZ130" s="6"/>
      <c r="AQA130" s="6"/>
      <c r="AQB130" s="6"/>
      <c r="AQC130" s="6"/>
      <c r="AQD130" s="6"/>
      <c r="AQE130" s="6"/>
      <c r="AQF130" s="6"/>
      <c r="AQG130" s="6"/>
      <c r="AQH130" s="6"/>
      <c r="AQI130" s="6"/>
      <c r="AQJ130" s="6"/>
      <c r="AQK130" s="6"/>
      <c r="AQL130" s="6"/>
      <c r="AQM130" s="6"/>
      <c r="AQN130" s="6"/>
      <c r="AQO130" s="6"/>
      <c r="AQP130" s="6"/>
      <c r="AQQ130" s="6"/>
      <c r="AQR130" s="6"/>
      <c r="AQS130" s="6"/>
      <c r="AQT130" s="6"/>
      <c r="AQU130" s="6"/>
      <c r="AQV130" s="6"/>
      <c r="AQW130" s="6"/>
      <c r="AQX130" s="6"/>
      <c r="AQY130" s="6"/>
      <c r="AQZ130" s="6"/>
      <c r="ARA130" s="6"/>
      <c r="ARB130" s="6"/>
      <c r="ARC130" s="6"/>
      <c r="ARD130" s="6"/>
      <c r="ARE130" s="6"/>
      <c r="ARF130" s="6"/>
      <c r="ARG130" s="6"/>
      <c r="ARH130" s="6"/>
      <c r="ARI130" s="6"/>
      <c r="ARJ130" s="6"/>
      <c r="ARK130" s="6"/>
      <c r="ARL130" s="6"/>
      <c r="ARM130" s="6"/>
      <c r="ARN130" s="6"/>
      <c r="ARO130" s="6"/>
      <c r="ARP130" s="6"/>
      <c r="ARQ130" s="6"/>
      <c r="ARR130" s="6"/>
      <c r="ARS130" s="6"/>
      <c r="ART130" s="6"/>
      <c r="ARU130" s="6"/>
      <c r="ARV130" s="6"/>
      <c r="ARW130" s="6"/>
      <c r="ARX130" s="6"/>
      <c r="ARY130" s="6"/>
      <c r="ARZ130" s="6"/>
      <c r="ASA130" s="6"/>
      <c r="ASB130" s="6"/>
      <c r="ASC130" s="6"/>
      <c r="ASD130" s="6"/>
      <c r="ASE130" s="6"/>
      <c r="ASF130" s="6"/>
      <c r="ASG130" s="6"/>
      <c r="ASH130" s="6"/>
      <c r="ASI130" s="6"/>
      <c r="ASJ130" s="6"/>
      <c r="ASK130" s="6"/>
      <c r="ASL130" s="6"/>
      <c r="ASM130" s="6"/>
      <c r="ASN130" s="6"/>
      <c r="ASO130" s="6"/>
      <c r="ASP130" s="6"/>
      <c r="ASQ130" s="6"/>
      <c r="ASR130" s="6"/>
      <c r="ASS130" s="6"/>
      <c r="AST130" s="6"/>
      <c r="ASU130" s="6"/>
      <c r="ASV130" s="6"/>
      <c r="ASW130" s="6"/>
      <c r="ASX130" s="6"/>
      <c r="ASY130" s="6"/>
      <c r="ASZ130" s="6"/>
      <c r="ATA130" s="6"/>
      <c r="ATB130" s="6"/>
      <c r="ATC130" s="6"/>
      <c r="ATD130" s="6"/>
      <c r="ATE130" s="6"/>
      <c r="ATF130" s="6"/>
      <c r="ATG130" s="6"/>
      <c r="ATH130" s="6"/>
      <c r="ATI130" s="6"/>
      <c r="ATJ130" s="6"/>
      <c r="ATK130" s="6"/>
      <c r="ATL130" s="6"/>
      <c r="ATM130" s="6"/>
      <c r="ATN130" s="6"/>
      <c r="ATO130" s="6"/>
      <c r="ATP130" s="6"/>
      <c r="ATQ130" s="6"/>
      <c r="ATR130" s="6"/>
      <c r="ATS130" s="6"/>
      <c r="ATT130" s="6"/>
      <c r="ATU130" s="6"/>
      <c r="ATV130" s="6"/>
      <c r="ATW130" s="6"/>
      <c r="ATX130" s="6"/>
      <c r="ATY130" s="6"/>
      <c r="ATZ130" s="6"/>
      <c r="AUA130" s="6"/>
      <c r="AUB130" s="6"/>
      <c r="AUC130" s="6"/>
      <c r="AUD130" s="6"/>
      <c r="AUE130" s="6"/>
      <c r="AUF130" s="6"/>
      <c r="AUG130" s="6"/>
      <c r="AUH130" s="6"/>
      <c r="AUI130" s="6"/>
      <c r="AUJ130" s="6"/>
      <c r="AUK130" s="6"/>
      <c r="AUL130" s="6"/>
      <c r="AUM130" s="6"/>
      <c r="AUN130" s="6"/>
      <c r="AUO130" s="6"/>
      <c r="AUP130" s="6"/>
      <c r="AUQ130" s="6"/>
      <c r="AUR130" s="6"/>
      <c r="AUS130" s="6"/>
      <c r="AUT130" s="6"/>
      <c r="AUU130" s="6"/>
      <c r="AUV130" s="6"/>
      <c r="AUW130" s="6"/>
      <c r="AUX130" s="6"/>
      <c r="AUY130" s="6"/>
      <c r="AUZ130" s="6"/>
      <c r="AVA130" s="6"/>
      <c r="AVB130" s="6"/>
      <c r="AVC130" s="6"/>
      <c r="AVD130" s="6"/>
      <c r="AVE130" s="6"/>
      <c r="AVF130" s="6"/>
      <c r="AVG130" s="6"/>
      <c r="AVH130" s="6"/>
      <c r="AVI130" s="6"/>
      <c r="AVJ130" s="6"/>
      <c r="AVK130" s="6"/>
      <c r="AVL130" s="6"/>
      <c r="AVM130" s="6"/>
      <c r="AVN130" s="6"/>
      <c r="AVO130" s="6"/>
      <c r="AVP130" s="6"/>
      <c r="AVQ130" s="6"/>
      <c r="AVR130" s="6"/>
      <c r="AVS130" s="6"/>
      <c r="AVT130" s="6"/>
      <c r="AVU130" s="6"/>
      <c r="AVV130" s="6"/>
      <c r="AVW130" s="6"/>
      <c r="AVX130" s="6"/>
      <c r="AVY130" s="6"/>
      <c r="AVZ130" s="6"/>
      <c r="AWA130" s="6"/>
      <c r="AWB130" s="6"/>
      <c r="AWC130" s="6"/>
      <c r="AWD130" s="6"/>
      <c r="AWE130" s="6"/>
      <c r="AWF130" s="6"/>
      <c r="AWG130" s="6"/>
      <c r="AWH130" s="6"/>
      <c r="AWI130" s="6"/>
      <c r="AWJ130" s="6"/>
      <c r="AWK130" s="6"/>
      <c r="AWL130" s="6"/>
      <c r="AWM130" s="6"/>
      <c r="AWN130" s="6"/>
      <c r="AWO130" s="6"/>
      <c r="AWP130" s="6"/>
      <c r="AWQ130" s="6"/>
      <c r="AWR130" s="6"/>
      <c r="AWS130" s="6"/>
      <c r="AWT130" s="6"/>
      <c r="AWU130" s="6"/>
      <c r="AWV130" s="6"/>
      <c r="AWW130" s="6"/>
      <c r="AWX130" s="6"/>
      <c r="AWY130" s="6"/>
      <c r="AWZ130" s="6"/>
      <c r="AXA130" s="6"/>
      <c r="AXB130" s="6"/>
      <c r="AXC130" s="6"/>
      <c r="AXD130" s="6"/>
      <c r="AXE130" s="6"/>
      <c r="AXF130" s="6"/>
      <c r="AXG130" s="6"/>
      <c r="AXH130" s="6"/>
      <c r="AXI130" s="6"/>
      <c r="AXJ130" s="6"/>
      <c r="AXK130" s="6"/>
      <c r="AXL130" s="6"/>
      <c r="AXM130" s="6"/>
      <c r="AXN130" s="6"/>
      <c r="AXO130" s="6"/>
      <c r="AXP130" s="6"/>
      <c r="AXQ130" s="6"/>
      <c r="AXR130" s="6"/>
      <c r="AXS130" s="6"/>
      <c r="AXT130" s="6"/>
      <c r="AXU130" s="6"/>
      <c r="AXV130" s="6"/>
      <c r="AXW130" s="6"/>
      <c r="AXX130" s="6"/>
      <c r="AXY130" s="6"/>
      <c r="AXZ130" s="6"/>
      <c r="AYA130" s="6"/>
      <c r="AYB130" s="6"/>
      <c r="AYC130" s="6"/>
      <c r="AYD130" s="6"/>
      <c r="AYE130" s="6"/>
      <c r="AYF130" s="6"/>
      <c r="AYG130" s="6"/>
      <c r="AYH130" s="6"/>
      <c r="AYI130" s="6"/>
      <c r="AYJ130" s="6"/>
      <c r="AYK130" s="6"/>
      <c r="AYL130" s="6"/>
      <c r="AYM130" s="6"/>
      <c r="AYN130" s="6"/>
      <c r="AYO130" s="6"/>
      <c r="AYP130" s="6"/>
      <c r="AYQ130" s="6"/>
      <c r="AYR130" s="6"/>
      <c r="AYS130" s="6"/>
      <c r="AYT130" s="6"/>
      <c r="AYU130" s="6"/>
      <c r="AYV130" s="6"/>
      <c r="AYW130" s="6"/>
      <c r="AYX130" s="6"/>
      <c r="AYY130" s="6"/>
      <c r="AYZ130" s="6"/>
      <c r="AZA130" s="6"/>
      <c r="AZB130" s="6"/>
      <c r="AZC130" s="6"/>
      <c r="AZD130" s="6"/>
      <c r="AZE130" s="6"/>
      <c r="AZF130" s="6"/>
      <c r="AZG130" s="6"/>
      <c r="AZH130" s="6"/>
      <c r="AZI130" s="6"/>
      <c r="AZJ130" s="6"/>
      <c r="AZK130" s="6"/>
      <c r="AZL130" s="6"/>
      <c r="AZM130" s="6"/>
      <c r="AZN130" s="6"/>
      <c r="AZO130" s="6"/>
      <c r="AZP130" s="6"/>
      <c r="AZQ130" s="6"/>
      <c r="AZR130" s="6"/>
      <c r="AZS130" s="6"/>
      <c r="AZT130" s="6"/>
      <c r="AZU130" s="6"/>
      <c r="AZV130" s="6"/>
      <c r="AZW130" s="6"/>
      <c r="AZX130" s="6"/>
      <c r="AZY130" s="6"/>
      <c r="AZZ130" s="6"/>
      <c r="BAA130" s="6"/>
      <c r="BAB130" s="6"/>
      <c r="BAC130" s="6"/>
      <c r="BAD130" s="6"/>
      <c r="BAE130" s="6"/>
      <c r="BAF130" s="6"/>
      <c r="BAG130" s="6"/>
      <c r="BAH130" s="6"/>
      <c r="BAI130" s="6"/>
      <c r="BAJ130" s="6"/>
      <c r="BAK130" s="6"/>
      <c r="BAL130" s="6"/>
      <c r="BAM130" s="6"/>
      <c r="BAN130" s="6"/>
      <c r="BAO130" s="6"/>
      <c r="BAP130" s="6"/>
      <c r="BAQ130" s="6"/>
      <c r="BAR130" s="6"/>
      <c r="BAS130" s="6"/>
      <c r="BAT130" s="6"/>
      <c r="BAU130" s="6"/>
      <c r="BAV130" s="6"/>
      <c r="BAW130" s="6"/>
      <c r="BAX130" s="6"/>
      <c r="BAY130" s="6"/>
      <c r="BAZ130" s="6"/>
      <c r="BBA130" s="6"/>
      <c r="BBB130" s="6"/>
      <c r="BBC130" s="6"/>
      <c r="BBD130" s="6"/>
      <c r="BBE130" s="6"/>
      <c r="BBF130" s="6"/>
      <c r="BBG130" s="6"/>
      <c r="BBH130" s="6"/>
      <c r="BBI130" s="6"/>
      <c r="BBJ130" s="6"/>
      <c r="BBK130" s="6"/>
      <c r="BBL130" s="6"/>
      <c r="BBM130" s="6"/>
      <c r="BBN130" s="6"/>
      <c r="BBO130" s="6"/>
      <c r="BBP130" s="6"/>
      <c r="BBQ130" s="6"/>
      <c r="BBR130" s="6"/>
      <c r="BBS130" s="6"/>
      <c r="BBT130" s="6"/>
      <c r="BBU130" s="6"/>
      <c r="BBV130" s="6"/>
      <c r="BBW130" s="6"/>
      <c r="BBX130" s="6"/>
      <c r="BBY130" s="6"/>
      <c r="BBZ130" s="6"/>
      <c r="BCA130" s="6"/>
      <c r="BCB130" s="6"/>
      <c r="BCC130" s="6"/>
      <c r="BCD130" s="6"/>
      <c r="BCE130" s="6"/>
      <c r="BCF130" s="6"/>
      <c r="BCG130" s="6"/>
      <c r="BCH130" s="6"/>
      <c r="BCI130" s="6"/>
      <c r="BCJ130" s="6"/>
      <c r="BCK130" s="6"/>
      <c r="BCL130" s="6"/>
      <c r="BCM130" s="6"/>
      <c r="BCN130" s="6"/>
      <c r="BCO130" s="6"/>
      <c r="BCP130" s="6"/>
      <c r="BCQ130" s="6"/>
      <c r="BCR130" s="6"/>
      <c r="BCS130" s="6"/>
      <c r="BCT130" s="6"/>
      <c r="BCU130" s="6"/>
      <c r="BCV130" s="6"/>
      <c r="BCW130" s="6"/>
      <c r="BCX130" s="6"/>
      <c r="BCY130" s="6"/>
      <c r="BCZ130" s="6"/>
      <c r="BDA130" s="6"/>
      <c r="BDB130" s="6"/>
      <c r="BDC130" s="6"/>
      <c r="BDD130" s="6"/>
      <c r="BDE130" s="6"/>
      <c r="BDF130" s="6"/>
      <c r="BDG130" s="6"/>
      <c r="BDH130" s="6"/>
      <c r="BDI130" s="6"/>
      <c r="BDJ130" s="6"/>
      <c r="BDK130" s="6"/>
      <c r="BDL130" s="6"/>
      <c r="BDM130" s="6"/>
      <c r="BDN130" s="6"/>
      <c r="BDO130" s="6"/>
      <c r="BDP130" s="6"/>
      <c r="BDQ130" s="6"/>
      <c r="BDR130" s="6"/>
      <c r="BDS130" s="6"/>
      <c r="BDT130" s="6"/>
      <c r="BDU130" s="6"/>
    </row>
    <row r="131" spans="1:1477" s="69" customFormat="1" ht="12.75" thickTop="1">
      <c r="A131" s="132"/>
      <c r="B131" s="67" t="s">
        <v>5</v>
      </c>
      <c r="C131" s="67" t="s">
        <v>308</v>
      </c>
      <c r="D131" s="67" t="s">
        <v>309</v>
      </c>
      <c r="E131" s="68">
        <v>43803</v>
      </c>
      <c r="F131" s="67" t="s">
        <v>634</v>
      </c>
      <c r="G131" s="67" t="s">
        <v>639</v>
      </c>
      <c r="H131" s="187">
        <v>3</v>
      </c>
      <c r="I131" s="69">
        <v>1</v>
      </c>
      <c r="J131" s="69">
        <v>310</v>
      </c>
      <c r="K131" s="69">
        <v>357</v>
      </c>
      <c r="L131" s="69">
        <v>290</v>
      </c>
      <c r="M131" s="186">
        <f>IF(J131 = 0,0,(L131-AH131-AI131)/J131)</f>
        <v>0.78387096774193543</v>
      </c>
      <c r="N131" s="69">
        <f>IF(G131&lt;&gt;"",IF(M131&lt;=1.2,1,0),0)</f>
        <v>1</v>
      </c>
      <c r="O131" s="69">
        <v>67</v>
      </c>
      <c r="P131" s="69">
        <v>0</v>
      </c>
      <c r="Q131" s="69">
        <v>0</v>
      </c>
      <c r="R131" s="69">
        <v>47</v>
      </c>
      <c r="S131" s="69">
        <v>0</v>
      </c>
      <c r="T131" s="190">
        <v>3445403</v>
      </c>
      <c r="U131" s="190">
        <v>51305</v>
      </c>
      <c r="V131" s="190">
        <v>3394098</v>
      </c>
      <c r="W131" s="190">
        <v>3514192</v>
      </c>
      <c r="X131" s="190">
        <v>3479994</v>
      </c>
      <c r="Y131" s="190">
        <v>0</v>
      </c>
      <c r="Z131" s="190">
        <v>170000</v>
      </c>
      <c r="AA131" s="190">
        <v>170000</v>
      </c>
      <c r="AB131" s="190">
        <v>3649994</v>
      </c>
      <c r="AC131" s="190">
        <v>3454649</v>
      </c>
      <c r="AD131" s="186">
        <f>IF(V131=0,0,AC131/V131)</f>
        <v>1.0178400859374126</v>
      </c>
      <c r="AE131" s="69">
        <f>IF(AD131 &lt;=1.1,1,0)</f>
        <v>1</v>
      </c>
      <c r="AF131" s="190">
        <v>-195345</v>
      </c>
      <c r="AG131" s="190">
        <v>68789</v>
      </c>
      <c r="AH131" s="69">
        <v>27</v>
      </c>
      <c r="AI131" s="69">
        <v>20</v>
      </c>
      <c r="AJ131" s="69">
        <v>0</v>
      </c>
      <c r="AK131" s="69">
        <v>0</v>
      </c>
      <c r="AL131" s="80">
        <v>14334</v>
      </c>
      <c r="AM131" s="80">
        <v>0</v>
      </c>
      <c r="AN131" s="69">
        <v>0</v>
      </c>
      <c r="AO131" s="69">
        <v>0</v>
      </c>
      <c r="AP131" s="80">
        <v>26726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68789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0</v>
      </c>
      <c r="CL131" s="80">
        <v>109849</v>
      </c>
      <c r="CM131" s="80">
        <v>0</v>
      </c>
      <c r="CN131" s="67" t="s">
        <v>580</v>
      </c>
      <c r="CO131" s="67" t="s">
        <v>581</v>
      </c>
      <c r="CP131" s="67" t="s">
        <v>410</v>
      </c>
      <c r="CQ131" s="67" t="s">
        <v>410</v>
      </c>
      <c r="CR131" s="67" t="s">
        <v>410</v>
      </c>
      <c r="CS131" s="67" t="s">
        <v>410</v>
      </c>
      <c r="CT131" s="68">
        <v>44417</v>
      </c>
      <c r="CU131" s="67" t="s">
        <v>638</v>
      </c>
      <c r="CV131" s="67" t="s">
        <v>635</v>
      </c>
      <c r="CW131" s="68" t="s">
        <v>168</v>
      </c>
      <c r="CX131" s="68">
        <v>44229</v>
      </c>
      <c r="CY131" s="67" t="s">
        <v>632</v>
      </c>
      <c r="CZ131" s="67" t="s">
        <v>640</v>
      </c>
      <c r="DA131" s="67" t="s">
        <v>679</v>
      </c>
      <c r="DB131" s="81">
        <v>3079919.7</v>
      </c>
      <c r="DC131" s="67" t="s">
        <v>449</v>
      </c>
      <c r="DD131" s="67" t="s">
        <v>450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1:1477" s="69" customFormat="1">
      <c r="A132" s="132"/>
      <c r="B132" s="67" t="s">
        <v>5</v>
      </c>
      <c r="C132" s="67" t="s">
        <v>376</v>
      </c>
      <c r="D132" s="67" t="s">
        <v>377</v>
      </c>
      <c r="E132" s="68">
        <v>43887</v>
      </c>
      <c r="F132" s="67" t="s">
        <v>632</v>
      </c>
      <c r="G132" s="67" t="s">
        <v>639</v>
      </c>
      <c r="H132" s="187">
        <v>2</v>
      </c>
      <c r="I132" s="69">
        <v>0</v>
      </c>
      <c r="J132" s="69">
        <v>200</v>
      </c>
      <c r="K132" s="69">
        <v>251</v>
      </c>
      <c r="L132" s="69">
        <v>250</v>
      </c>
      <c r="M132" s="186">
        <f t="shared" ref="M132:M138" si="71">IF(J132 = 0,0,(L132-AH132-AI132)/J132)</f>
        <v>0.995</v>
      </c>
      <c r="N132" s="69">
        <f t="shared" ref="N132:N138" si="72">IF(G132&lt;&gt;"",IF(M132&lt;=1.2,1,0),0)</f>
        <v>1</v>
      </c>
      <c r="O132" s="69">
        <v>1</v>
      </c>
      <c r="P132" s="69">
        <v>0</v>
      </c>
      <c r="Q132" s="69">
        <v>0</v>
      </c>
      <c r="R132" s="69">
        <v>51</v>
      </c>
      <c r="S132" s="69">
        <v>0</v>
      </c>
      <c r="T132" s="190">
        <v>1098693</v>
      </c>
      <c r="U132" s="190">
        <v>50000</v>
      </c>
      <c r="V132" s="190">
        <v>1048693</v>
      </c>
      <c r="W132" s="190">
        <v>1098693</v>
      </c>
      <c r="X132" s="190">
        <v>1036954</v>
      </c>
      <c r="Y132" s="190">
        <v>0</v>
      </c>
      <c r="Z132" s="190">
        <v>0</v>
      </c>
      <c r="AA132" s="190">
        <v>0</v>
      </c>
      <c r="AB132" s="190">
        <v>1036954</v>
      </c>
      <c r="AC132" s="190">
        <v>1036856</v>
      </c>
      <c r="AD132" s="186">
        <f t="shared" ref="AD132:AD138" si="73">IF(V132=0,0,AC132/V132)</f>
        <v>0.98871261656175835</v>
      </c>
      <c r="AE132" s="69">
        <f t="shared" ref="AE132:AE138" si="74">IF(AD132 &lt;=1.1,1,0)</f>
        <v>1</v>
      </c>
      <c r="AF132" s="190">
        <v>-98</v>
      </c>
      <c r="AG132" s="190">
        <v>0</v>
      </c>
      <c r="AH132" s="69">
        <v>25</v>
      </c>
      <c r="AI132" s="69">
        <v>26</v>
      </c>
      <c r="AJ132" s="69">
        <v>0</v>
      </c>
      <c r="AK132" s="69">
        <v>0</v>
      </c>
      <c r="AL132" s="80">
        <v>0</v>
      </c>
      <c r="AM132" s="80">
        <v>0</v>
      </c>
      <c r="AN132" s="69">
        <v>0</v>
      </c>
      <c r="AO132" s="69">
        <v>0</v>
      </c>
      <c r="AP132" s="80">
        <v>9153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12412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21566</v>
      </c>
      <c r="CM132" s="80">
        <v>0</v>
      </c>
      <c r="CN132" s="67" t="s">
        <v>596</v>
      </c>
      <c r="CO132" s="67" t="s">
        <v>597</v>
      </c>
      <c r="CP132" s="67" t="s">
        <v>410</v>
      </c>
      <c r="CQ132" s="67" t="s">
        <v>410</v>
      </c>
      <c r="CR132" s="67" t="s">
        <v>410</v>
      </c>
      <c r="CS132" s="67" t="s">
        <v>410</v>
      </c>
      <c r="CT132" s="68">
        <v>44390</v>
      </c>
      <c r="CU132" s="67" t="s">
        <v>638</v>
      </c>
      <c r="CV132" s="67" t="s">
        <v>635</v>
      </c>
      <c r="CW132" s="68" t="s">
        <v>168</v>
      </c>
      <c r="CX132" s="68">
        <v>44219</v>
      </c>
      <c r="CY132" s="67" t="s">
        <v>632</v>
      </c>
      <c r="CZ132" s="67" t="s">
        <v>640</v>
      </c>
      <c r="DA132" s="67" t="s">
        <v>679</v>
      </c>
      <c r="DB132" s="81">
        <v>1175313.8500000001</v>
      </c>
      <c r="DC132" s="67"/>
      <c r="DD132" s="67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1:1477" s="69" customFormat="1">
      <c r="A133" s="132"/>
      <c r="B133" s="67" t="s">
        <v>5</v>
      </c>
      <c r="C133" s="67" t="s">
        <v>378</v>
      </c>
      <c r="D133" s="67" t="s">
        <v>379</v>
      </c>
      <c r="E133" s="68">
        <v>43915</v>
      </c>
      <c r="F133" s="67" t="s">
        <v>632</v>
      </c>
      <c r="G133" s="67" t="s">
        <v>639</v>
      </c>
      <c r="H133" s="187">
        <v>4</v>
      </c>
      <c r="I133" s="69">
        <v>3</v>
      </c>
      <c r="J133" s="69">
        <v>350</v>
      </c>
      <c r="K133" s="69">
        <v>384</v>
      </c>
      <c r="L133" s="69">
        <v>338</v>
      </c>
      <c r="M133" s="186">
        <f t="shared" si="71"/>
        <v>0.86857142857142855</v>
      </c>
      <c r="N133" s="69">
        <f t="shared" si="72"/>
        <v>1</v>
      </c>
      <c r="O133" s="69">
        <v>46</v>
      </c>
      <c r="P133" s="69">
        <v>0</v>
      </c>
      <c r="Q133" s="69">
        <v>0</v>
      </c>
      <c r="R133" s="69">
        <v>34</v>
      </c>
      <c r="S133" s="69">
        <v>0</v>
      </c>
      <c r="T133" s="190">
        <v>3771815</v>
      </c>
      <c r="U133" s="190">
        <v>51345</v>
      </c>
      <c r="V133" s="190">
        <v>3720470</v>
      </c>
      <c r="W133" s="190">
        <v>3809965</v>
      </c>
      <c r="X133" s="190">
        <v>3652358</v>
      </c>
      <c r="Y133" s="190">
        <v>0</v>
      </c>
      <c r="Z133" s="190">
        <v>130000</v>
      </c>
      <c r="AA133" s="190">
        <v>130000</v>
      </c>
      <c r="AB133" s="190">
        <v>3782358</v>
      </c>
      <c r="AC133" s="190">
        <v>3668771</v>
      </c>
      <c r="AD133" s="186">
        <f t="shared" si="73"/>
        <v>0.98610417501014658</v>
      </c>
      <c r="AE133" s="69">
        <f t="shared" si="74"/>
        <v>1</v>
      </c>
      <c r="AF133" s="190">
        <v>-113588</v>
      </c>
      <c r="AG133" s="190">
        <v>38150</v>
      </c>
      <c r="AH133" s="69">
        <v>11</v>
      </c>
      <c r="AI133" s="69">
        <v>23</v>
      </c>
      <c r="AJ133" s="69">
        <v>0</v>
      </c>
      <c r="AK133" s="69">
        <v>0</v>
      </c>
      <c r="AL133" s="80">
        <v>17761</v>
      </c>
      <c r="AM133" s="80">
        <v>0</v>
      </c>
      <c r="AN133" s="69">
        <v>0</v>
      </c>
      <c r="AO133" s="69">
        <v>0</v>
      </c>
      <c r="AP133" s="80">
        <v>244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0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6678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24683</v>
      </c>
      <c r="CM133" s="80">
        <v>0</v>
      </c>
      <c r="CN133" s="67" t="s">
        <v>598</v>
      </c>
      <c r="CO133" s="67" t="s">
        <v>599</v>
      </c>
      <c r="CP133" s="67" t="s">
        <v>410</v>
      </c>
      <c r="CQ133" s="67" t="s">
        <v>410</v>
      </c>
      <c r="CR133" s="67" t="s">
        <v>410</v>
      </c>
      <c r="CS133" s="67" t="s">
        <v>410</v>
      </c>
      <c r="CT133" s="68">
        <v>44538</v>
      </c>
      <c r="CU133" s="67" t="s">
        <v>634</v>
      </c>
      <c r="CV133" s="67" t="s">
        <v>635</v>
      </c>
      <c r="CW133" s="68" t="s">
        <v>168</v>
      </c>
      <c r="CX133" s="68">
        <v>44398</v>
      </c>
      <c r="CY133" s="67" t="s">
        <v>638</v>
      </c>
      <c r="CZ133" s="67" t="s">
        <v>635</v>
      </c>
      <c r="DA133" s="67" t="s">
        <v>679</v>
      </c>
      <c r="DB133" s="81">
        <v>4248050.6500000004</v>
      </c>
      <c r="DC133" s="67" t="s">
        <v>600</v>
      </c>
      <c r="DD133" s="67" t="s">
        <v>601</v>
      </c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1:1477" s="69" customFormat="1">
      <c r="A134" s="132"/>
      <c r="B134" s="67" t="s">
        <v>5</v>
      </c>
      <c r="C134" s="67" t="s">
        <v>380</v>
      </c>
      <c r="D134" s="67" t="s">
        <v>381</v>
      </c>
      <c r="E134" s="68">
        <v>43887</v>
      </c>
      <c r="F134" s="67" t="s">
        <v>632</v>
      </c>
      <c r="G134" s="67" t="s">
        <v>639</v>
      </c>
      <c r="H134" s="187">
        <v>3</v>
      </c>
      <c r="I134" s="69">
        <v>0</v>
      </c>
      <c r="J134" s="69">
        <v>140</v>
      </c>
      <c r="K134" s="69">
        <v>199</v>
      </c>
      <c r="L134" s="69">
        <v>179</v>
      </c>
      <c r="M134" s="186">
        <f t="shared" si="71"/>
        <v>0.8571428571428571</v>
      </c>
      <c r="N134" s="69">
        <f t="shared" si="72"/>
        <v>1</v>
      </c>
      <c r="O134" s="69">
        <v>20</v>
      </c>
      <c r="P134" s="69">
        <v>0</v>
      </c>
      <c r="Q134" s="69">
        <v>0</v>
      </c>
      <c r="R134" s="69">
        <v>59</v>
      </c>
      <c r="S134" s="69">
        <v>0</v>
      </c>
      <c r="T134" s="190">
        <v>419419</v>
      </c>
      <c r="U134" s="190">
        <v>20696</v>
      </c>
      <c r="V134" s="190">
        <v>398723</v>
      </c>
      <c r="W134" s="190">
        <v>419419</v>
      </c>
      <c r="X134" s="190">
        <v>372140</v>
      </c>
      <c r="Y134" s="190">
        <v>0</v>
      </c>
      <c r="Z134" s="190">
        <v>0</v>
      </c>
      <c r="AA134" s="190">
        <v>0</v>
      </c>
      <c r="AB134" s="190">
        <v>372140</v>
      </c>
      <c r="AC134" s="190">
        <v>372179</v>
      </c>
      <c r="AD134" s="186">
        <f t="shared" si="73"/>
        <v>0.93342746718900094</v>
      </c>
      <c r="AE134" s="69">
        <f t="shared" si="74"/>
        <v>1</v>
      </c>
      <c r="AF134" s="190">
        <v>39</v>
      </c>
      <c r="AG134" s="190">
        <v>0</v>
      </c>
      <c r="AH134" s="69">
        <v>42</v>
      </c>
      <c r="AI134" s="69">
        <v>17</v>
      </c>
      <c r="AJ134" s="69">
        <v>0</v>
      </c>
      <c r="AK134" s="69">
        <v>0</v>
      </c>
      <c r="AL134" s="80">
        <v>0</v>
      </c>
      <c r="AM134" s="80">
        <v>0</v>
      </c>
      <c r="AN134" s="69">
        <v>0</v>
      </c>
      <c r="AO134" s="69">
        <v>0</v>
      </c>
      <c r="AP134" s="80">
        <v>795</v>
      </c>
      <c r="AQ134" s="80">
        <v>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5010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0</v>
      </c>
      <c r="BQ134" s="69">
        <v>0</v>
      </c>
      <c r="BR134" s="80">
        <v>0</v>
      </c>
      <c r="BS134" s="80">
        <v>0</v>
      </c>
      <c r="BT134" s="69">
        <v>0</v>
      </c>
      <c r="BU134" s="69">
        <v>0</v>
      </c>
      <c r="BV134" s="80">
        <v>0</v>
      </c>
      <c r="BW134" s="80">
        <v>0</v>
      </c>
      <c r="BX134" s="69">
        <v>0</v>
      </c>
      <c r="BY134" s="69">
        <v>0</v>
      </c>
      <c r="BZ134" s="80">
        <v>0</v>
      </c>
      <c r="CA134" s="80">
        <v>0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0</v>
      </c>
      <c r="CI134" s="80">
        <v>0</v>
      </c>
      <c r="CJ134" s="69">
        <v>0</v>
      </c>
      <c r="CK134" s="69">
        <v>0</v>
      </c>
      <c r="CL134" s="80">
        <v>5805</v>
      </c>
      <c r="CM134" s="80">
        <v>0</v>
      </c>
      <c r="CN134" s="67" t="s">
        <v>602</v>
      </c>
      <c r="CO134" s="67" t="s">
        <v>603</v>
      </c>
      <c r="CP134" s="67" t="s">
        <v>410</v>
      </c>
      <c r="CQ134" s="67" t="s">
        <v>410</v>
      </c>
      <c r="CR134" s="67" t="s">
        <v>410</v>
      </c>
      <c r="CS134" s="67" t="s">
        <v>410</v>
      </c>
      <c r="CT134" s="68">
        <v>44405</v>
      </c>
      <c r="CU134" s="67" t="s">
        <v>638</v>
      </c>
      <c r="CV134" s="67" t="s">
        <v>635</v>
      </c>
      <c r="CW134" s="68" t="s">
        <v>168</v>
      </c>
      <c r="CX134" s="68">
        <v>44315</v>
      </c>
      <c r="CY134" s="67" t="s">
        <v>636</v>
      </c>
      <c r="CZ134" s="67" t="s">
        <v>640</v>
      </c>
      <c r="DA134" s="67" t="s">
        <v>680</v>
      </c>
      <c r="DB134" s="81">
        <v>420617.5</v>
      </c>
      <c r="DC134" s="67"/>
      <c r="DD134" s="67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1:1477" s="69" customFormat="1">
      <c r="A135" s="132"/>
      <c r="B135" s="67" t="s">
        <v>5</v>
      </c>
      <c r="C135" s="67" t="s">
        <v>310</v>
      </c>
      <c r="D135" s="67" t="s">
        <v>311</v>
      </c>
      <c r="E135" s="68">
        <v>43803</v>
      </c>
      <c r="F135" s="67" t="s">
        <v>634</v>
      </c>
      <c r="G135" s="67" t="s">
        <v>639</v>
      </c>
      <c r="H135" s="187">
        <v>2</v>
      </c>
      <c r="I135" s="69">
        <v>1</v>
      </c>
      <c r="J135" s="69">
        <v>240</v>
      </c>
      <c r="K135" s="69">
        <v>430</v>
      </c>
      <c r="L135" s="69">
        <v>430</v>
      </c>
      <c r="M135" s="186">
        <f t="shared" si="71"/>
        <v>1.0333333333333334</v>
      </c>
      <c r="N135" s="69">
        <f t="shared" si="72"/>
        <v>1</v>
      </c>
      <c r="O135" s="69">
        <v>0</v>
      </c>
      <c r="P135" s="69">
        <v>0</v>
      </c>
      <c r="Q135" s="69">
        <v>0</v>
      </c>
      <c r="R135" s="69">
        <v>190</v>
      </c>
      <c r="S135" s="69">
        <v>0</v>
      </c>
      <c r="T135" s="190">
        <v>996753</v>
      </c>
      <c r="U135" s="190">
        <v>39258</v>
      </c>
      <c r="V135" s="190">
        <v>957495</v>
      </c>
      <c r="W135" s="190">
        <v>1029269</v>
      </c>
      <c r="X135" s="190">
        <v>971330</v>
      </c>
      <c r="Y135" s="190">
        <v>0</v>
      </c>
      <c r="Z135" s="190">
        <v>0</v>
      </c>
      <c r="AA135" s="190">
        <v>0</v>
      </c>
      <c r="AB135" s="190">
        <v>971330</v>
      </c>
      <c r="AC135" s="190">
        <v>971328</v>
      </c>
      <c r="AD135" s="186">
        <f t="shared" si="73"/>
        <v>1.0144470728306676</v>
      </c>
      <c r="AE135" s="69">
        <f t="shared" si="74"/>
        <v>1</v>
      </c>
      <c r="AF135" s="190">
        <v>-2</v>
      </c>
      <c r="AG135" s="190">
        <v>32516</v>
      </c>
      <c r="AH135" s="69">
        <v>132</v>
      </c>
      <c r="AI135" s="69">
        <v>50</v>
      </c>
      <c r="AJ135" s="69">
        <v>8</v>
      </c>
      <c r="AK135" s="69">
        <v>0</v>
      </c>
      <c r="AL135" s="80">
        <v>0</v>
      </c>
      <c r="AM135" s="80">
        <v>0</v>
      </c>
      <c r="AN135" s="69">
        <v>0</v>
      </c>
      <c r="AO135" s="69">
        <v>0</v>
      </c>
      <c r="AP135" s="80">
        <v>0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44541</v>
      </c>
      <c r="BG135" s="80">
        <v>0</v>
      </c>
      <c r="BH135" s="69">
        <v>0</v>
      </c>
      <c r="BI135" s="69">
        <v>0</v>
      </c>
      <c r="BJ135" s="80">
        <v>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8</v>
      </c>
      <c r="CK135" s="69">
        <v>0</v>
      </c>
      <c r="CL135" s="80">
        <v>44541</v>
      </c>
      <c r="CM135" s="80">
        <v>0</v>
      </c>
      <c r="CN135" s="67" t="s">
        <v>530</v>
      </c>
      <c r="CO135" s="67" t="s">
        <v>531</v>
      </c>
      <c r="CP135" s="67" t="s">
        <v>410</v>
      </c>
      <c r="CQ135" s="67" t="s">
        <v>410</v>
      </c>
      <c r="CR135" s="67" t="s">
        <v>410</v>
      </c>
      <c r="CS135" s="67" t="s">
        <v>410</v>
      </c>
      <c r="CT135" s="68">
        <v>44512</v>
      </c>
      <c r="CU135" s="67" t="s">
        <v>634</v>
      </c>
      <c r="CV135" s="67" t="s">
        <v>635</v>
      </c>
      <c r="CW135" s="68" t="s">
        <v>168</v>
      </c>
      <c r="CX135" s="68">
        <v>44455</v>
      </c>
      <c r="CY135" s="67" t="s">
        <v>638</v>
      </c>
      <c r="CZ135" s="67" t="s">
        <v>635</v>
      </c>
      <c r="DA135" s="67" t="s">
        <v>680</v>
      </c>
      <c r="DB135" s="81">
        <v>819497.3</v>
      </c>
      <c r="DC135" s="67"/>
      <c r="DD135" s="67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1:1477" s="69" customFormat="1">
      <c r="A136" s="132"/>
      <c r="B136" s="67" t="s">
        <v>5</v>
      </c>
      <c r="C136" s="67" t="s">
        <v>312</v>
      </c>
      <c r="D136" s="67" t="s">
        <v>313</v>
      </c>
      <c r="E136" s="68">
        <v>43768</v>
      </c>
      <c r="F136" s="67" t="s">
        <v>634</v>
      </c>
      <c r="G136" s="67" t="s">
        <v>639</v>
      </c>
      <c r="H136" s="187">
        <v>12</v>
      </c>
      <c r="I136" s="69">
        <v>3</v>
      </c>
      <c r="J136" s="69">
        <v>280</v>
      </c>
      <c r="K136" s="69">
        <v>359</v>
      </c>
      <c r="L136" s="69">
        <v>358</v>
      </c>
      <c r="M136" s="186">
        <f t="shared" si="71"/>
        <v>0.99642857142857144</v>
      </c>
      <c r="N136" s="69">
        <f t="shared" si="72"/>
        <v>1</v>
      </c>
      <c r="O136" s="69">
        <v>1</v>
      </c>
      <c r="P136" s="69">
        <v>0</v>
      </c>
      <c r="Q136" s="69">
        <v>0</v>
      </c>
      <c r="R136" s="69">
        <v>79</v>
      </c>
      <c r="S136" s="69">
        <v>0</v>
      </c>
      <c r="T136" s="190">
        <v>2625000</v>
      </c>
      <c r="U136" s="190">
        <v>50000</v>
      </c>
      <c r="V136" s="190">
        <v>2575000</v>
      </c>
      <c r="W136" s="190">
        <v>2574951</v>
      </c>
      <c r="X136" s="190">
        <v>2200098</v>
      </c>
      <c r="Y136" s="190">
        <v>0</v>
      </c>
      <c r="Z136" s="190">
        <v>0</v>
      </c>
      <c r="AA136" s="190">
        <v>0</v>
      </c>
      <c r="AB136" s="190">
        <v>2200098</v>
      </c>
      <c r="AC136" s="190">
        <v>2199992</v>
      </c>
      <c r="AD136" s="186">
        <f t="shared" si="73"/>
        <v>0.85436582524271842</v>
      </c>
      <c r="AE136" s="69">
        <f t="shared" si="74"/>
        <v>1</v>
      </c>
      <c r="AF136" s="190">
        <v>-106</v>
      </c>
      <c r="AG136" s="190">
        <v>-50049</v>
      </c>
      <c r="AH136" s="69">
        <v>54</v>
      </c>
      <c r="AI136" s="69">
        <v>25</v>
      </c>
      <c r="AJ136" s="69">
        <v>0</v>
      </c>
      <c r="AK136" s="69">
        <v>0</v>
      </c>
      <c r="AL136" s="80">
        <v>0</v>
      </c>
      <c r="AM136" s="80">
        <v>0</v>
      </c>
      <c r="AN136" s="69">
        <v>0</v>
      </c>
      <c r="AO136" s="69">
        <v>0</v>
      </c>
      <c r="AP136" s="80">
        <v>0</v>
      </c>
      <c r="AQ136" s="80">
        <v>0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75919</v>
      </c>
      <c r="BG136" s="80">
        <v>0</v>
      </c>
      <c r="BH136" s="69">
        <v>0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0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0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-121049</v>
      </c>
      <c r="CI136" s="80">
        <v>0</v>
      </c>
      <c r="CJ136" s="69">
        <v>0</v>
      </c>
      <c r="CK136" s="69">
        <v>0</v>
      </c>
      <c r="CL136" s="80">
        <v>-45130</v>
      </c>
      <c r="CM136" s="80">
        <v>0</v>
      </c>
      <c r="CN136" s="67" t="s">
        <v>602</v>
      </c>
      <c r="CO136" s="67" t="s">
        <v>603</v>
      </c>
      <c r="CP136" s="67" t="s">
        <v>410</v>
      </c>
      <c r="CQ136" s="67" t="s">
        <v>410</v>
      </c>
      <c r="CR136" s="67" t="s">
        <v>410</v>
      </c>
      <c r="CS136" s="67" t="s">
        <v>410</v>
      </c>
      <c r="CT136" s="68">
        <v>44474</v>
      </c>
      <c r="CU136" s="67" t="s">
        <v>634</v>
      </c>
      <c r="CV136" s="67" t="s">
        <v>635</v>
      </c>
      <c r="CW136" s="68" t="s">
        <v>168</v>
      </c>
      <c r="CX136" s="68">
        <v>44419</v>
      </c>
      <c r="CY136" s="67" t="s">
        <v>638</v>
      </c>
      <c r="CZ136" s="67" t="s">
        <v>635</v>
      </c>
      <c r="DA136" s="67" t="s">
        <v>680</v>
      </c>
      <c r="DB136" s="81">
        <v>2833197.2</v>
      </c>
      <c r="DC136" s="67"/>
      <c r="DD136" s="67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1:1477" s="69" customFormat="1">
      <c r="A137" s="132"/>
      <c r="B137" s="67" t="s">
        <v>5</v>
      </c>
      <c r="C137" s="67" t="s">
        <v>382</v>
      </c>
      <c r="D137" s="67" t="s">
        <v>383</v>
      </c>
      <c r="E137" s="68">
        <v>43859</v>
      </c>
      <c r="F137" s="67" t="s">
        <v>632</v>
      </c>
      <c r="G137" s="67" t="s">
        <v>639</v>
      </c>
      <c r="H137" s="187">
        <v>1</v>
      </c>
      <c r="I137" s="69">
        <v>0</v>
      </c>
      <c r="J137" s="69">
        <v>180</v>
      </c>
      <c r="K137" s="69">
        <v>259</v>
      </c>
      <c r="L137" s="69">
        <v>259</v>
      </c>
      <c r="M137" s="186">
        <f t="shared" si="71"/>
        <v>1.1388888888888888</v>
      </c>
      <c r="N137" s="69">
        <f t="shared" si="72"/>
        <v>1</v>
      </c>
      <c r="O137" s="69">
        <v>0</v>
      </c>
      <c r="P137" s="69">
        <v>0</v>
      </c>
      <c r="Q137" s="69">
        <v>0</v>
      </c>
      <c r="R137" s="69">
        <v>79</v>
      </c>
      <c r="S137" s="69">
        <v>0</v>
      </c>
      <c r="T137" s="190">
        <v>1171215</v>
      </c>
      <c r="U137" s="190">
        <v>42535</v>
      </c>
      <c r="V137" s="190">
        <v>1128680</v>
      </c>
      <c r="W137" s="190">
        <v>1171215</v>
      </c>
      <c r="X137" s="190">
        <v>1109354</v>
      </c>
      <c r="Y137" s="190">
        <v>0</v>
      </c>
      <c r="Z137" s="190">
        <v>0</v>
      </c>
      <c r="AA137" s="190">
        <v>0</v>
      </c>
      <c r="AB137" s="190">
        <v>1109354</v>
      </c>
      <c r="AC137" s="190">
        <v>1108186</v>
      </c>
      <c r="AD137" s="186">
        <f t="shared" si="73"/>
        <v>0.98184250629053405</v>
      </c>
      <c r="AE137" s="69">
        <f t="shared" si="74"/>
        <v>1</v>
      </c>
      <c r="AF137" s="190">
        <v>-1169</v>
      </c>
      <c r="AG137" s="190">
        <v>0</v>
      </c>
      <c r="AH137" s="69">
        <v>36</v>
      </c>
      <c r="AI137" s="69">
        <v>18</v>
      </c>
      <c r="AJ137" s="69">
        <v>0</v>
      </c>
      <c r="AK137" s="69">
        <v>0</v>
      </c>
      <c r="AL137" s="80">
        <v>3015</v>
      </c>
      <c r="AM137" s="80">
        <v>0</v>
      </c>
      <c r="AN137" s="69">
        <v>0</v>
      </c>
      <c r="AO137" s="69">
        <v>0</v>
      </c>
      <c r="AP137" s="80">
        <v>0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25</v>
      </c>
      <c r="BE137" s="69">
        <v>0</v>
      </c>
      <c r="BF137" s="80">
        <v>15030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0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25</v>
      </c>
      <c r="CK137" s="69">
        <v>0</v>
      </c>
      <c r="CL137" s="80">
        <v>18046</v>
      </c>
      <c r="CM137" s="80">
        <v>0</v>
      </c>
      <c r="CN137" s="67" t="s">
        <v>530</v>
      </c>
      <c r="CO137" s="67" t="s">
        <v>531</v>
      </c>
      <c r="CP137" s="67" t="s">
        <v>410</v>
      </c>
      <c r="CQ137" s="67" t="s">
        <v>410</v>
      </c>
      <c r="CR137" s="67" t="s">
        <v>410</v>
      </c>
      <c r="CS137" s="67" t="s">
        <v>410</v>
      </c>
      <c r="CT137" s="68">
        <v>44435</v>
      </c>
      <c r="CU137" s="67" t="s">
        <v>638</v>
      </c>
      <c r="CV137" s="67" t="s">
        <v>635</v>
      </c>
      <c r="CW137" s="68" t="s">
        <v>168</v>
      </c>
      <c r="CX137" s="68">
        <v>44292</v>
      </c>
      <c r="CY137" s="67" t="s">
        <v>636</v>
      </c>
      <c r="CZ137" s="67" t="s">
        <v>640</v>
      </c>
      <c r="DA137" s="67" t="s">
        <v>680</v>
      </c>
      <c r="DB137" s="81">
        <v>865294.2</v>
      </c>
      <c r="DC137" s="67"/>
      <c r="DD137" s="6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1:1477" s="69" customFormat="1">
      <c r="A138" s="132"/>
      <c r="B138" s="67" t="s">
        <v>5</v>
      </c>
      <c r="C138" s="67" t="s">
        <v>384</v>
      </c>
      <c r="D138" s="67" t="s">
        <v>385</v>
      </c>
      <c r="E138" s="68">
        <v>44041</v>
      </c>
      <c r="F138" s="67" t="s">
        <v>638</v>
      </c>
      <c r="G138" s="67" t="s">
        <v>640</v>
      </c>
      <c r="H138" s="187">
        <v>1</v>
      </c>
      <c r="I138" s="69">
        <v>0</v>
      </c>
      <c r="J138" s="69">
        <v>140</v>
      </c>
      <c r="K138" s="69">
        <v>164</v>
      </c>
      <c r="L138" s="69">
        <v>131</v>
      </c>
      <c r="M138" s="186">
        <f t="shared" si="71"/>
        <v>0.76428571428571423</v>
      </c>
      <c r="N138" s="69">
        <f t="shared" si="72"/>
        <v>1</v>
      </c>
      <c r="O138" s="69">
        <v>33</v>
      </c>
      <c r="P138" s="69">
        <v>0</v>
      </c>
      <c r="Q138" s="69">
        <v>0</v>
      </c>
      <c r="R138" s="69">
        <v>24</v>
      </c>
      <c r="S138" s="69">
        <v>0</v>
      </c>
      <c r="T138" s="190">
        <v>349349</v>
      </c>
      <c r="U138" s="190">
        <v>16852</v>
      </c>
      <c r="V138" s="190">
        <v>332497</v>
      </c>
      <c r="W138" s="190">
        <v>349349</v>
      </c>
      <c r="X138" s="190">
        <v>316341</v>
      </c>
      <c r="Y138" s="190">
        <v>0</v>
      </c>
      <c r="Z138" s="190">
        <v>0</v>
      </c>
      <c r="AA138" s="190">
        <v>0</v>
      </c>
      <c r="AB138" s="190">
        <v>316341</v>
      </c>
      <c r="AC138" s="190">
        <v>316342</v>
      </c>
      <c r="AD138" s="186">
        <f t="shared" si="73"/>
        <v>0.95141309545650032</v>
      </c>
      <c r="AE138" s="69">
        <f t="shared" si="74"/>
        <v>1</v>
      </c>
      <c r="AF138" s="190">
        <v>1</v>
      </c>
      <c r="AG138" s="190">
        <v>0</v>
      </c>
      <c r="AH138" s="69">
        <v>19</v>
      </c>
      <c r="AI138" s="69">
        <v>5</v>
      </c>
      <c r="AJ138" s="69">
        <v>0</v>
      </c>
      <c r="AK138" s="69">
        <v>0</v>
      </c>
      <c r="AL138" s="80">
        <v>1420</v>
      </c>
      <c r="AM138" s="80">
        <v>0</v>
      </c>
      <c r="AN138" s="69">
        <v>0</v>
      </c>
      <c r="AO138" s="69">
        <v>0</v>
      </c>
      <c r="AP138" s="80">
        <v>0</v>
      </c>
      <c r="AQ138" s="80">
        <v>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0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0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0</v>
      </c>
      <c r="CL138" s="80">
        <v>1420</v>
      </c>
      <c r="CM138" s="80">
        <v>0</v>
      </c>
      <c r="CN138" s="67" t="s">
        <v>602</v>
      </c>
      <c r="CO138" s="67" t="s">
        <v>603</v>
      </c>
      <c r="CP138" s="67" t="s">
        <v>410</v>
      </c>
      <c r="CQ138" s="67" t="s">
        <v>410</v>
      </c>
      <c r="CR138" s="67" t="s">
        <v>410</v>
      </c>
      <c r="CS138" s="67" t="s">
        <v>410</v>
      </c>
      <c r="CT138" s="68">
        <v>44516</v>
      </c>
      <c r="CU138" s="67" t="s">
        <v>634</v>
      </c>
      <c r="CV138" s="67" t="s">
        <v>635</v>
      </c>
      <c r="CW138" s="68" t="s">
        <v>168</v>
      </c>
      <c r="CX138" s="68">
        <v>44407</v>
      </c>
      <c r="CY138" s="67" t="s">
        <v>638</v>
      </c>
      <c r="CZ138" s="67" t="s">
        <v>635</v>
      </c>
      <c r="DA138" s="67" t="s">
        <v>679</v>
      </c>
      <c r="DB138" s="81">
        <v>359443</v>
      </c>
      <c r="DC138" s="67"/>
      <c r="DD138" s="67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1:1477" s="5" customFormat="1" ht="12.75" thickBot="1">
      <c r="B139" s="75"/>
      <c r="C139" s="75"/>
      <c r="D139" s="75"/>
      <c r="E139" s="68"/>
      <c r="F139" s="75"/>
      <c r="G139" s="75"/>
      <c r="H139" s="187"/>
      <c r="I139" s="76"/>
      <c r="J139" s="76"/>
      <c r="K139" s="76"/>
      <c r="L139" s="76"/>
      <c r="M139" s="140"/>
      <c r="N139" s="69"/>
      <c r="O139" s="76"/>
      <c r="P139" s="76"/>
      <c r="Q139" s="76"/>
      <c r="R139" s="76"/>
      <c r="S139" s="76"/>
      <c r="T139" s="77"/>
      <c r="U139" s="77"/>
      <c r="V139" s="77"/>
      <c r="W139" s="77"/>
      <c r="X139" s="77"/>
      <c r="Y139" s="190"/>
      <c r="Z139" s="190"/>
      <c r="AA139" s="190"/>
      <c r="AB139" s="190"/>
      <c r="AC139" s="190"/>
      <c r="AD139" s="140"/>
      <c r="AE139" s="69"/>
      <c r="AF139" s="190"/>
      <c r="AG139" s="190"/>
      <c r="AH139" s="76"/>
      <c r="AI139" s="76"/>
      <c r="AJ139" s="78"/>
      <c r="AK139" s="78"/>
      <c r="AL139" s="80"/>
      <c r="AM139" s="80"/>
      <c r="AN139" s="78"/>
      <c r="AO139" s="78"/>
      <c r="AP139" s="80"/>
      <c r="AQ139" s="80"/>
      <c r="AR139" s="78"/>
      <c r="AS139" s="78"/>
      <c r="AT139" s="80"/>
      <c r="AU139" s="80"/>
      <c r="AV139" s="78"/>
      <c r="AW139" s="78"/>
      <c r="AX139" s="80"/>
      <c r="AY139" s="80"/>
      <c r="AZ139" s="78"/>
      <c r="BA139" s="78"/>
      <c r="BB139" s="80"/>
      <c r="BC139" s="80"/>
      <c r="BD139" s="78"/>
      <c r="BE139" s="78"/>
      <c r="BF139" s="80"/>
      <c r="BG139" s="80"/>
      <c r="BH139" s="78"/>
      <c r="BI139" s="78"/>
      <c r="BJ139" s="80"/>
      <c r="BK139" s="80"/>
      <c r="BL139" s="78"/>
      <c r="BM139" s="78"/>
      <c r="BN139" s="80"/>
      <c r="BO139" s="80"/>
      <c r="BP139" s="78"/>
      <c r="BQ139" s="78"/>
      <c r="BR139" s="80"/>
      <c r="BS139" s="80"/>
      <c r="BT139" s="78"/>
      <c r="BU139" s="78"/>
      <c r="BV139" s="80"/>
      <c r="BW139" s="80"/>
      <c r="BX139" s="78"/>
      <c r="BY139" s="78"/>
      <c r="BZ139" s="80"/>
      <c r="CA139" s="80"/>
      <c r="CB139" s="78"/>
      <c r="CC139" s="78"/>
      <c r="CD139" s="80"/>
      <c r="CE139" s="80"/>
      <c r="CF139" s="78"/>
      <c r="CG139" s="78"/>
      <c r="CH139" s="80"/>
      <c r="CI139" s="80"/>
      <c r="CJ139" s="78"/>
      <c r="CK139" s="78"/>
      <c r="CL139" s="80"/>
      <c r="CM139" s="80"/>
      <c r="CN139" s="79"/>
      <c r="CO139" s="79"/>
      <c r="CP139" s="79"/>
      <c r="CQ139" s="79"/>
      <c r="CR139" s="79"/>
      <c r="CS139" s="79"/>
      <c r="CT139" s="68"/>
      <c r="CU139" s="75"/>
      <c r="CV139" s="75"/>
      <c r="CW139" s="68"/>
      <c r="CX139" s="68"/>
      <c r="CY139" s="75"/>
      <c r="CZ139" s="75"/>
      <c r="DA139" s="75"/>
      <c r="DB139" s="77"/>
      <c r="DC139" s="79"/>
      <c r="DD139" s="212"/>
    </row>
    <row r="140" spans="1:1477" s="6" customFormat="1" ht="24" customHeight="1" thickTop="1">
      <c r="B140" s="261" t="s">
        <v>700</v>
      </c>
      <c r="C140" s="262"/>
      <c r="D140" s="263"/>
      <c r="E140" s="110"/>
      <c r="F140" s="111"/>
      <c r="G140" s="159">
        <f>IF(B131="","",ROWS(B131:B139)-1)</f>
        <v>8</v>
      </c>
      <c r="H140" s="112">
        <f>SUM(H131:H139)</f>
        <v>28</v>
      </c>
      <c r="I140" s="112">
        <f>SUM(I131:I139)</f>
        <v>8</v>
      </c>
      <c r="J140" s="112">
        <f>SUM(J131:J139)</f>
        <v>1840</v>
      </c>
      <c r="K140" s="112">
        <f>SUM(K131:K139)</f>
        <v>2403</v>
      </c>
      <c r="L140" s="112">
        <f>SUM(L131:L139)</f>
        <v>2235</v>
      </c>
      <c r="M140" s="142">
        <f>IF(G140="",0,N140/G140)</f>
        <v>1</v>
      </c>
      <c r="N140" s="112">
        <f t="shared" ref="N140:AC140" si="75">SUM(N131:N139)</f>
        <v>8</v>
      </c>
      <c r="O140" s="112">
        <f t="shared" si="75"/>
        <v>168</v>
      </c>
      <c r="P140" s="112">
        <f t="shared" si="75"/>
        <v>0</v>
      </c>
      <c r="Q140" s="112">
        <f t="shared" si="75"/>
        <v>0</v>
      </c>
      <c r="R140" s="112">
        <f t="shared" si="75"/>
        <v>563</v>
      </c>
      <c r="S140" s="112">
        <f t="shared" si="75"/>
        <v>0</v>
      </c>
      <c r="T140" s="114">
        <f t="shared" si="75"/>
        <v>13877647</v>
      </c>
      <c r="U140" s="114">
        <f t="shared" si="75"/>
        <v>321991</v>
      </c>
      <c r="V140" s="114">
        <f t="shared" si="75"/>
        <v>13555656</v>
      </c>
      <c r="W140" s="114">
        <f t="shared" si="75"/>
        <v>13967053</v>
      </c>
      <c r="X140" s="114">
        <f t="shared" si="75"/>
        <v>13138569</v>
      </c>
      <c r="Y140" s="114">
        <f t="shared" si="75"/>
        <v>0</v>
      </c>
      <c r="Z140" s="114">
        <f t="shared" si="75"/>
        <v>300000</v>
      </c>
      <c r="AA140" s="114">
        <f t="shared" si="75"/>
        <v>300000</v>
      </c>
      <c r="AB140" s="114">
        <f t="shared" si="75"/>
        <v>13438569</v>
      </c>
      <c r="AC140" s="114">
        <f t="shared" si="75"/>
        <v>13128303</v>
      </c>
      <c r="AD140" s="142">
        <f>IF(G140="",0,AE140/G140)</f>
        <v>1</v>
      </c>
      <c r="AE140" s="144">
        <f t="shared" ref="AE140:CM140" si="76">SUM(AE131:AE139)</f>
        <v>8</v>
      </c>
      <c r="AF140" s="114">
        <f t="shared" si="76"/>
        <v>-310268</v>
      </c>
      <c r="AG140" s="114">
        <f t="shared" si="76"/>
        <v>89406</v>
      </c>
      <c r="AH140" s="112">
        <f t="shared" si="76"/>
        <v>346</v>
      </c>
      <c r="AI140" s="112">
        <f t="shared" si="76"/>
        <v>184</v>
      </c>
      <c r="AJ140" s="112">
        <f t="shared" si="76"/>
        <v>8</v>
      </c>
      <c r="AK140" s="112">
        <f t="shared" si="76"/>
        <v>0</v>
      </c>
      <c r="AL140" s="114">
        <f t="shared" si="76"/>
        <v>36530</v>
      </c>
      <c r="AM140" s="114">
        <f t="shared" si="76"/>
        <v>0</v>
      </c>
      <c r="AN140" s="112">
        <f t="shared" si="76"/>
        <v>0</v>
      </c>
      <c r="AO140" s="112">
        <f t="shared" si="76"/>
        <v>0</v>
      </c>
      <c r="AP140" s="114">
        <f t="shared" si="76"/>
        <v>36918</v>
      </c>
      <c r="AQ140" s="114">
        <f t="shared" si="76"/>
        <v>0</v>
      </c>
      <c r="AR140" s="112">
        <f t="shared" si="76"/>
        <v>0</v>
      </c>
      <c r="AS140" s="112">
        <f t="shared" si="76"/>
        <v>0</v>
      </c>
      <c r="AT140" s="114">
        <f t="shared" si="76"/>
        <v>0</v>
      </c>
      <c r="AU140" s="114">
        <f t="shared" si="76"/>
        <v>0</v>
      </c>
      <c r="AV140" s="112">
        <f t="shared" si="76"/>
        <v>0</v>
      </c>
      <c r="AW140" s="112">
        <f t="shared" si="76"/>
        <v>0</v>
      </c>
      <c r="AX140" s="114">
        <f t="shared" si="76"/>
        <v>0</v>
      </c>
      <c r="AY140" s="114">
        <f t="shared" si="76"/>
        <v>0</v>
      </c>
      <c r="AZ140" s="112">
        <f t="shared" si="76"/>
        <v>0</v>
      </c>
      <c r="BA140" s="112">
        <f t="shared" si="76"/>
        <v>0</v>
      </c>
      <c r="BB140" s="114">
        <f t="shared" si="76"/>
        <v>0</v>
      </c>
      <c r="BC140" s="114">
        <f t="shared" si="76"/>
        <v>0</v>
      </c>
      <c r="BD140" s="112">
        <f t="shared" si="76"/>
        <v>25</v>
      </c>
      <c r="BE140" s="112">
        <f t="shared" si="76"/>
        <v>0</v>
      </c>
      <c r="BF140" s="114">
        <f t="shared" si="76"/>
        <v>209289</v>
      </c>
      <c r="BG140" s="114">
        <f t="shared" si="76"/>
        <v>0</v>
      </c>
      <c r="BH140" s="112">
        <f t="shared" si="76"/>
        <v>0</v>
      </c>
      <c r="BI140" s="112">
        <f t="shared" si="76"/>
        <v>0</v>
      </c>
      <c r="BJ140" s="114">
        <f t="shared" si="76"/>
        <v>12412</v>
      </c>
      <c r="BK140" s="114">
        <f t="shared" si="76"/>
        <v>0</v>
      </c>
      <c r="BL140" s="112">
        <f t="shared" si="76"/>
        <v>0</v>
      </c>
      <c r="BM140" s="112">
        <f t="shared" si="76"/>
        <v>0</v>
      </c>
      <c r="BN140" s="114">
        <f t="shared" si="76"/>
        <v>0</v>
      </c>
      <c r="BO140" s="114">
        <f t="shared" si="76"/>
        <v>0</v>
      </c>
      <c r="BP140" s="112">
        <f t="shared" si="76"/>
        <v>0</v>
      </c>
      <c r="BQ140" s="112">
        <f t="shared" si="76"/>
        <v>0</v>
      </c>
      <c r="BR140" s="114">
        <f t="shared" si="76"/>
        <v>0</v>
      </c>
      <c r="BS140" s="114">
        <f t="shared" si="76"/>
        <v>0</v>
      </c>
      <c r="BT140" s="112">
        <f t="shared" si="76"/>
        <v>0</v>
      </c>
      <c r="BU140" s="112">
        <f t="shared" si="76"/>
        <v>0</v>
      </c>
      <c r="BV140" s="114">
        <f t="shared" si="76"/>
        <v>0</v>
      </c>
      <c r="BW140" s="114">
        <f t="shared" si="76"/>
        <v>0</v>
      </c>
      <c r="BX140" s="112">
        <f t="shared" si="76"/>
        <v>0</v>
      </c>
      <c r="BY140" s="112">
        <f t="shared" si="76"/>
        <v>0</v>
      </c>
      <c r="BZ140" s="114">
        <f t="shared" si="76"/>
        <v>6678</v>
      </c>
      <c r="CA140" s="114">
        <f t="shared" si="76"/>
        <v>0</v>
      </c>
      <c r="CB140" s="112">
        <f t="shared" si="76"/>
        <v>0</v>
      </c>
      <c r="CC140" s="112">
        <f t="shared" si="76"/>
        <v>0</v>
      </c>
      <c r="CD140" s="114">
        <f t="shared" si="76"/>
        <v>0</v>
      </c>
      <c r="CE140" s="114">
        <f t="shared" si="76"/>
        <v>0</v>
      </c>
      <c r="CF140" s="112">
        <f t="shared" si="76"/>
        <v>0</v>
      </c>
      <c r="CG140" s="112">
        <f t="shared" si="76"/>
        <v>0</v>
      </c>
      <c r="CH140" s="114">
        <f t="shared" si="76"/>
        <v>-121049</v>
      </c>
      <c r="CI140" s="114">
        <f t="shared" si="76"/>
        <v>0</v>
      </c>
      <c r="CJ140" s="112">
        <f t="shared" si="76"/>
        <v>33</v>
      </c>
      <c r="CK140" s="112">
        <f t="shared" si="76"/>
        <v>0</v>
      </c>
      <c r="CL140" s="114">
        <f t="shared" si="76"/>
        <v>180780</v>
      </c>
      <c r="CM140" s="114">
        <f t="shared" si="76"/>
        <v>0</v>
      </c>
      <c r="CN140" s="116"/>
      <c r="CO140" s="116"/>
      <c r="CP140" s="116"/>
      <c r="CQ140" s="116"/>
      <c r="CR140" s="116"/>
      <c r="CS140" s="116"/>
      <c r="CT140" s="110"/>
      <c r="CU140" s="111"/>
      <c r="CV140" s="111"/>
      <c r="CW140" s="110"/>
      <c r="CX140" s="110"/>
      <c r="CY140" s="111"/>
      <c r="CZ140" s="111"/>
      <c r="DA140" s="111"/>
      <c r="DB140" s="114"/>
      <c r="DC140" s="116"/>
      <c r="DD140" s="210"/>
    </row>
    <row r="141" spans="1:1477" s="69" customFormat="1">
      <c r="B141" s="67" t="s">
        <v>5</v>
      </c>
      <c r="C141" s="67" t="s">
        <v>296</v>
      </c>
      <c r="D141" s="67" t="s">
        <v>297</v>
      </c>
      <c r="E141" s="68">
        <v>43125</v>
      </c>
      <c r="F141" s="67" t="s">
        <v>632</v>
      </c>
      <c r="G141" s="158" t="s">
        <v>633</v>
      </c>
      <c r="H141" s="187">
        <v>2</v>
      </c>
      <c r="I141" s="69">
        <v>8</v>
      </c>
      <c r="J141" s="69">
        <v>740</v>
      </c>
      <c r="K141" s="69">
        <v>803</v>
      </c>
      <c r="L141" s="69">
        <v>785</v>
      </c>
      <c r="M141" s="186">
        <f>IF(J141 = 0,0,(L141-AH141-AI141)/J141)</f>
        <v>0.9756756756756757</v>
      </c>
      <c r="N141" s="69">
        <f>IF(G141&lt;&gt;"",IF(M141&lt;=1.2,1,0),0)</f>
        <v>1</v>
      </c>
      <c r="O141" s="69">
        <v>18</v>
      </c>
      <c r="P141" s="69">
        <v>0</v>
      </c>
      <c r="Q141" s="69">
        <v>0</v>
      </c>
      <c r="R141" s="69">
        <v>63</v>
      </c>
      <c r="S141" s="69">
        <v>0</v>
      </c>
      <c r="T141" s="190">
        <v>12962183</v>
      </c>
      <c r="U141" s="190">
        <v>150000</v>
      </c>
      <c r="V141" s="190">
        <v>12812183</v>
      </c>
      <c r="W141" s="190">
        <v>14077180</v>
      </c>
      <c r="X141" s="190">
        <v>17042051</v>
      </c>
      <c r="Y141" s="190">
        <v>0</v>
      </c>
      <c r="Z141" s="190">
        <v>0</v>
      </c>
      <c r="AA141" s="190">
        <v>0</v>
      </c>
      <c r="AB141" s="190">
        <v>17042051</v>
      </c>
      <c r="AC141" s="190">
        <v>16986931</v>
      </c>
      <c r="AD141" s="186">
        <f>IF(V141=0,0,AC141/V141)</f>
        <v>1.3258420520531122</v>
      </c>
      <c r="AE141" s="69">
        <f>IF(AD141 &lt;=1.1,1,0)</f>
        <v>0</v>
      </c>
      <c r="AF141" s="190">
        <v>530</v>
      </c>
      <c r="AG141" s="190">
        <v>1114997</v>
      </c>
      <c r="AH141" s="69">
        <v>29</v>
      </c>
      <c r="AI141" s="69">
        <v>34</v>
      </c>
      <c r="AJ141" s="69">
        <v>0</v>
      </c>
      <c r="AK141" s="69">
        <v>0</v>
      </c>
      <c r="AL141" s="80">
        <v>381047</v>
      </c>
      <c r="AM141" s="80">
        <v>0</v>
      </c>
      <c r="AN141" s="69">
        <v>0</v>
      </c>
      <c r="AO141" s="69">
        <v>0</v>
      </c>
      <c r="AP141" s="80">
        <v>241580</v>
      </c>
      <c r="AQ141" s="80">
        <v>0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0</v>
      </c>
      <c r="BE141" s="69">
        <v>0</v>
      </c>
      <c r="BF141" s="80">
        <v>452490</v>
      </c>
      <c r="BG141" s="80">
        <v>0</v>
      </c>
      <c r="BH141" s="69">
        <v>0</v>
      </c>
      <c r="BI141" s="69">
        <v>0</v>
      </c>
      <c r="BJ141" s="80">
        <v>2371</v>
      </c>
      <c r="BK141" s="80">
        <v>0</v>
      </c>
      <c r="BL141" s="69">
        <v>0</v>
      </c>
      <c r="BM141" s="69">
        <v>0</v>
      </c>
      <c r="BN141" s="80">
        <v>0</v>
      </c>
      <c r="BO141" s="80">
        <v>0</v>
      </c>
      <c r="BP141" s="69">
        <v>0</v>
      </c>
      <c r="BQ141" s="69">
        <v>0</v>
      </c>
      <c r="BR141" s="80">
        <v>0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0</v>
      </c>
      <c r="CA141" s="80">
        <v>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-57170</v>
      </c>
      <c r="CI141" s="80">
        <v>0</v>
      </c>
      <c r="CJ141" s="69">
        <v>0</v>
      </c>
      <c r="CK141" s="69">
        <v>0</v>
      </c>
      <c r="CL141" s="80">
        <v>1020318</v>
      </c>
      <c r="CM141" s="80">
        <v>0</v>
      </c>
      <c r="CN141" s="67" t="s">
        <v>580</v>
      </c>
      <c r="CO141" s="67" t="s">
        <v>581</v>
      </c>
      <c r="CP141" s="67" t="s">
        <v>410</v>
      </c>
      <c r="CQ141" s="67" t="s">
        <v>410</v>
      </c>
      <c r="CR141" s="67" t="s">
        <v>410</v>
      </c>
      <c r="CS141" s="67" t="s">
        <v>410</v>
      </c>
      <c r="CT141" s="68">
        <v>44494</v>
      </c>
      <c r="CU141" s="67" t="s">
        <v>634</v>
      </c>
      <c r="CV141" s="67" t="s">
        <v>635</v>
      </c>
      <c r="CW141" s="68" t="s">
        <v>168</v>
      </c>
      <c r="CX141" s="68">
        <v>44042</v>
      </c>
      <c r="CY141" s="67" t="s">
        <v>638</v>
      </c>
      <c r="CZ141" s="67" t="s">
        <v>640</v>
      </c>
      <c r="DA141" s="67" t="s">
        <v>681</v>
      </c>
      <c r="DB141" s="81">
        <v>12118991.050000001</v>
      </c>
      <c r="DC141" s="67"/>
      <c r="DD141" s="67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1:1477" s="69" customFormat="1">
      <c r="B142" s="67" t="s">
        <v>5</v>
      </c>
      <c r="C142" s="67" t="s">
        <v>298</v>
      </c>
      <c r="D142" s="67" t="s">
        <v>299</v>
      </c>
      <c r="E142" s="68">
        <v>43671</v>
      </c>
      <c r="F142" s="67" t="s">
        <v>638</v>
      </c>
      <c r="G142" s="158" t="s">
        <v>639</v>
      </c>
      <c r="H142" s="187">
        <v>1</v>
      </c>
      <c r="I142" s="69">
        <v>2</v>
      </c>
      <c r="J142" s="69">
        <v>180</v>
      </c>
      <c r="K142" s="69">
        <v>329</v>
      </c>
      <c r="L142" s="69">
        <v>324</v>
      </c>
      <c r="M142" s="186">
        <f t="shared" ref="M142:M148" si="77">IF(J142 = 0,0,(L142-AH142-AI142)/J142)</f>
        <v>1.0666666666666667</v>
      </c>
      <c r="N142" s="69">
        <f t="shared" ref="N142:N148" si="78">IF(G142&lt;&gt;"",IF(M142&lt;=1.2,1,0),0)</f>
        <v>1</v>
      </c>
      <c r="O142" s="69">
        <v>5</v>
      </c>
      <c r="P142" s="69">
        <v>0</v>
      </c>
      <c r="Q142" s="69">
        <v>0</v>
      </c>
      <c r="R142" s="69">
        <v>138</v>
      </c>
      <c r="S142" s="69">
        <v>11</v>
      </c>
      <c r="T142" s="190">
        <v>4293668</v>
      </c>
      <c r="U142" s="190">
        <v>50000</v>
      </c>
      <c r="V142" s="190">
        <v>4243668</v>
      </c>
      <c r="W142" s="190">
        <v>4404270</v>
      </c>
      <c r="X142" s="190">
        <v>4390585</v>
      </c>
      <c r="Y142" s="190">
        <v>0</v>
      </c>
      <c r="Z142" s="190">
        <v>0</v>
      </c>
      <c r="AA142" s="190">
        <v>0</v>
      </c>
      <c r="AB142" s="190">
        <v>4390585</v>
      </c>
      <c r="AC142" s="190">
        <v>4390585</v>
      </c>
      <c r="AD142" s="186">
        <f t="shared" ref="AD142:AD148" si="79">IF(V142=0,0,AC142/V142)</f>
        <v>1.0346202860355711</v>
      </c>
      <c r="AE142" s="69">
        <f t="shared" ref="AE142:AE148" si="80">IF(AD142 &lt;=1.1,1,0)</f>
        <v>1</v>
      </c>
      <c r="AF142" s="190">
        <v>0</v>
      </c>
      <c r="AG142" s="190">
        <v>110603</v>
      </c>
      <c r="AH142" s="69">
        <v>110</v>
      </c>
      <c r="AI142" s="69">
        <v>22</v>
      </c>
      <c r="AJ142" s="69">
        <v>0</v>
      </c>
      <c r="AK142" s="69">
        <v>11</v>
      </c>
      <c r="AL142" s="80">
        <v>77909</v>
      </c>
      <c r="AM142" s="80">
        <v>0</v>
      </c>
      <c r="AN142" s="69">
        <v>0</v>
      </c>
      <c r="AO142" s="69">
        <v>0</v>
      </c>
      <c r="AP142" s="80">
        <v>0</v>
      </c>
      <c r="AQ142" s="80">
        <v>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6</v>
      </c>
      <c r="BE142" s="69">
        <v>0</v>
      </c>
      <c r="BF142" s="80">
        <v>0</v>
      </c>
      <c r="BG142" s="80">
        <v>0</v>
      </c>
      <c r="BH142" s="69">
        <v>0</v>
      </c>
      <c r="BI142" s="69">
        <v>0</v>
      </c>
      <c r="BJ142" s="80">
        <v>12874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6</v>
      </c>
      <c r="CK142" s="69">
        <v>11</v>
      </c>
      <c r="CL142" s="80">
        <v>90783</v>
      </c>
      <c r="CM142" s="80">
        <v>0</v>
      </c>
      <c r="CN142" s="67" t="s">
        <v>563</v>
      </c>
      <c r="CO142" s="67" t="s">
        <v>564</v>
      </c>
      <c r="CP142" s="67" t="s">
        <v>410</v>
      </c>
      <c r="CQ142" s="67" t="s">
        <v>410</v>
      </c>
      <c r="CR142" s="67" t="s">
        <v>410</v>
      </c>
      <c r="CS142" s="67" t="s">
        <v>410</v>
      </c>
      <c r="CT142" s="68">
        <v>44469</v>
      </c>
      <c r="CU142" s="67" t="s">
        <v>638</v>
      </c>
      <c r="CV142" s="67" t="s">
        <v>635</v>
      </c>
      <c r="CW142" s="68" t="s">
        <v>168</v>
      </c>
      <c r="CX142" s="68">
        <v>44428</v>
      </c>
      <c r="CY142" s="67" t="s">
        <v>638</v>
      </c>
      <c r="CZ142" s="67" t="s">
        <v>635</v>
      </c>
      <c r="DA142" s="67" t="s">
        <v>680</v>
      </c>
      <c r="DB142" s="81">
        <v>3248689</v>
      </c>
      <c r="DC142" s="67"/>
      <c r="DD142" s="67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1:1477" s="69" customFormat="1">
      <c r="B143" s="67" t="s">
        <v>5</v>
      </c>
      <c r="C143" s="67" t="s">
        <v>300</v>
      </c>
      <c r="D143" s="67" t="s">
        <v>301</v>
      </c>
      <c r="E143" s="68">
        <v>42697</v>
      </c>
      <c r="F143" s="67" t="s">
        <v>634</v>
      </c>
      <c r="G143" s="158" t="s">
        <v>644</v>
      </c>
      <c r="H143" s="187">
        <v>4</v>
      </c>
      <c r="I143" s="69">
        <v>13</v>
      </c>
      <c r="J143" s="69">
        <v>1150</v>
      </c>
      <c r="K143" s="69">
        <v>1461</v>
      </c>
      <c r="L143" s="69">
        <v>1177</v>
      </c>
      <c r="M143" s="186">
        <f t="shared" si="77"/>
        <v>0.75304347826086959</v>
      </c>
      <c r="N143" s="69">
        <f t="shared" si="78"/>
        <v>1</v>
      </c>
      <c r="O143" s="69">
        <v>284</v>
      </c>
      <c r="P143" s="69">
        <v>0</v>
      </c>
      <c r="Q143" s="69">
        <v>0</v>
      </c>
      <c r="R143" s="69">
        <v>311</v>
      </c>
      <c r="S143" s="69">
        <v>0</v>
      </c>
      <c r="T143" s="190">
        <v>89490000</v>
      </c>
      <c r="U143" s="190">
        <v>150000</v>
      </c>
      <c r="V143" s="190">
        <v>89340000</v>
      </c>
      <c r="W143" s="190">
        <v>91100952</v>
      </c>
      <c r="X143" s="190">
        <v>91019470</v>
      </c>
      <c r="Y143" s="190">
        <v>0</v>
      </c>
      <c r="Z143" s="190">
        <v>1320000</v>
      </c>
      <c r="AA143" s="190">
        <v>1320000</v>
      </c>
      <c r="AB143" s="190">
        <v>92339470</v>
      </c>
      <c r="AC143" s="190">
        <v>90787364</v>
      </c>
      <c r="AD143" s="186">
        <f t="shared" si="79"/>
        <v>1.0162006268188941</v>
      </c>
      <c r="AE143" s="69">
        <f t="shared" si="80"/>
        <v>1</v>
      </c>
      <c r="AF143" s="190">
        <v>-991000</v>
      </c>
      <c r="AG143" s="190">
        <v>1610952</v>
      </c>
      <c r="AH143" s="69">
        <v>139</v>
      </c>
      <c r="AI143" s="69">
        <v>172</v>
      </c>
      <c r="AJ143" s="69">
        <v>0</v>
      </c>
      <c r="AK143" s="69">
        <v>0</v>
      </c>
      <c r="AL143" s="80">
        <v>1028437</v>
      </c>
      <c r="AM143" s="80">
        <v>7442</v>
      </c>
      <c r="AN143" s="69">
        <v>0</v>
      </c>
      <c r="AO143" s="69">
        <v>0</v>
      </c>
      <c r="AP143" s="80">
        <v>0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377079</v>
      </c>
      <c r="BG143" s="80">
        <v>0</v>
      </c>
      <c r="BH143" s="69">
        <v>0</v>
      </c>
      <c r="BI143" s="69">
        <v>0</v>
      </c>
      <c r="BJ143" s="80">
        <v>289034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-501344</v>
      </c>
      <c r="CI143" s="80">
        <v>0</v>
      </c>
      <c r="CJ143" s="69">
        <v>0</v>
      </c>
      <c r="CK143" s="69">
        <v>0</v>
      </c>
      <c r="CL143" s="80">
        <v>1193206</v>
      </c>
      <c r="CM143" s="80">
        <v>7442</v>
      </c>
      <c r="CN143" s="67" t="s">
        <v>582</v>
      </c>
      <c r="CO143" s="67" t="s">
        <v>583</v>
      </c>
      <c r="CP143" s="67" t="s">
        <v>410</v>
      </c>
      <c r="CQ143" s="67" t="s">
        <v>410</v>
      </c>
      <c r="CR143" s="67" t="s">
        <v>410</v>
      </c>
      <c r="CS143" s="67" t="s">
        <v>410</v>
      </c>
      <c r="CT143" s="68">
        <v>44411</v>
      </c>
      <c r="CU143" s="67" t="s">
        <v>638</v>
      </c>
      <c r="CV143" s="67" t="s">
        <v>635</v>
      </c>
      <c r="CW143" s="68" t="s">
        <v>168</v>
      </c>
      <c r="CX143" s="68">
        <v>43949</v>
      </c>
      <c r="CY143" s="67" t="s">
        <v>636</v>
      </c>
      <c r="CZ143" s="67" t="s">
        <v>639</v>
      </c>
      <c r="DA143" s="67" t="s">
        <v>681</v>
      </c>
      <c r="DB143" s="81">
        <v>75222049.5</v>
      </c>
      <c r="DC143" s="67" t="s">
        <v>584</v>
      </c>
      <c r="DD143" s="67" t="s">
        <v>585</v>
      </c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1:1477" s="69" customFormat="1">
      <c r="B144" s="67" t="s">
        <v>5</v>
      </c>
      <c r="C144" s="67" t="s">
        <v>302</v>
      </c>
      <c r="D144" s="67" t="s">
        <v>303</v>
      </c>
      <c r="E144" s="68">
        <v>43588</v>
      </c>
      <c r="F144" s="67" t="s">
        <v>636</v>
      </c>
      <c r="G144" s="158" t="s">
        <v>637</v>
      </c>
      <c r="H144" s="187">
        <v>1</v>
      </c>
      <c r="I144" s="69">
        <v>2</v>
      </c>
      <c r="J144" s="69">
        <v>500</v>
      </c>
      <c r="K144" s="69">
        <v>685</v>
      </c>
      <c r="L144" s="69">
        <v>685</v>
      </c>
      <c r="M144" s="186">
        <f t="shared" si="77"/>
        <v>1.1919999999999999</v>
      </c>
      <c r="N144" s="69">
        <f t="shared" si="78"/>
        <v>1</v>
      </c>
      <c r="O144" s="69">
        <v>0</v>
      </c>
      <c r="P144" s="69">
        <v>0</v>
      </c>
      <c r="Q144" s="69">
        <v>0</v>
      </c>
      <c r="R144" s="69">
        <v>167</v>
      </c>
      <c r="S144" s="69">
        <v>18</v>
      </c>
      <c r="T144" s="190">
        <v>3703968</v>
      </c>
      <c r="U144" s="190">
        <v>50000</v>
      </c>
      <c r="V144" s="190">
        <v>3653968</v>
      </c>
      <c r="W144" s="190">
        <v>3809754</v>
      </c>
      <c r="X144" s="190">
        <v>3778569</v>
      </c>
      <c r="Y144" s="190">
        <v>0</v>
      </c>
      <c r="Z144" s="190">
        <v>0</v>
      </c>
      <c r="AA144" s="190">
        <v>0</v>
      </c>
      <c r="AB144" s="190">
        <v>3778569</v>
      </c>
      <c r="AC144" s="190">
        <v>0</v>
      </c>
      <c r="AD144" s="186">
        <f t="shared" si="79"/>
        <v>0</v>
      </c>
      <c r="AE144" s="69">
        <f t="shared" si="80"/>
        <v>1</v>
      </c>
      <c r="AF144" s="190">
        <v>-3778569</v>
      </c>
      <c r="AG144" s="190">
        <v>105786</v>
      </c>
      <c r="AH144" s="69">
        <v>32</v>
      </c>
      <c r="AI144" s="69">
        <v>57</v>
      </c>
      <c r="AJ144" s="69">
        <v>37</v>
      </c>
      <c r="AK144" s="69">
        <v>0</v>
      </c>
      <c r="AL144" s="80">
        <v>0</v>
      </c>
      <c r="AM144" s="80">
        <v>0</v>
      </c>
      <c r="AN144" s="69">
        <v>0</v>
      </c>
      <c r="AO144" s="69">
        <v>0</v>
      </c>
      <c r="AP144" s="80">
        <v>3917</v>
      </c>
      <c r="AQ144" s="80">
        <v>0</v>
      </c>
      <c r="AR144" s="69">
        <v>0</v>
      </c>
      <c r="AS144" s="69">
        <v>0</v>
      </c>
      <c r="AT144" s="80">
        <v>0</v>
      </c>
      <c r="AU144" s="80">
        <v>0</v>
      </c>
      <c r="AV144" s="69">
        <v>0</v>
      </c>
      <c r="AW144" s="69">
        <v>0</v>
      </c>
      <c r="AX144" s="80">
        <v>0</v>
      </c>
      <c r="AY144" s="80">
        <v>0</v>
      </c>
      <c r="AZ144" s="69">
        <v>0</v>
      </c>
      <c r="BA144" s="69">
        <v>0</v>
      </c>
      <c r="BB144" s="80">
        <v>0</v>
      </c>
      <c r="BC144" s="80">
        <v>0</v>
      </c>
      <c r="BD144" s="69">
        <v>25</v>
      </c>
      <c r="BE144" s="69">
        <v>18</v>
      </c>
      <c r="BF144" s="80">
        <v>120684</v>
      </c>
      <c r="BG144" s="80">
        <v>0</v>
      </c>
      <c r="BH144" s="69">
        <v>0</v>
      </c>
      <c r="BI144" s="69">
        <v>0</v>
      </c>
      <c r="BJ144" s="80">
        <v>0</v>
      </c>
      <c r="BK144" s="80">
        <v>0</v>
      </c>
      <c r="BL144" s="69">
        <v>0</v>
      </c>
      <c r="BM144" s="69">
        <v>0</v>
      </c>
      <c r="BN144" s="80">
        <v>0</v>
      </c>
      <c r="BO144" s="80">
        <v>0</v>
      </c>
      <c r="BP144" s="69">
        <v>0</v>
      </c>
      <c r="BQ144" s="69">
        <v>0</v>
      </c>
      <c r="BR144" s="80">
        <v>0</v>
      </c>
      <c r="BS144" s="80">
        <v>0</v>
      </c>
      <c r="BT144" s="69">
        <v>0</v>
      </c>
      <c r="BU144" s="69">
        <v>0</v>
      </c>
      <c r="BV144" s="80">
        <v>0</v>
      </c>
      <c r="BW144" s="80">
        <v>0</v>
      </c>
      <c r="BX144" s="69">
        <v>0</v>
      </c>
      <c r="BY144" s="69">
        <v>0</v>
      </c>
      <c r="BZ144" s="80">
        <v>0</v>
      </c>
      <c r="CA144" s="80">
        <v>0</v>
      </c>
      <c r="CB144" s="69">
        <v>0</v>
      </c>
      <c r="CC144" s="69">
        <v>0</v>
      </c>
      <c r="CD144" s="80">
        <v>0</v>
      </c>
      <c r="CE144" s="80">
        <v>0</v>
      </c>
      <c r="CF144" s="69">
        <v>0</v>
      </c>
      <c r="CG144" s="69">
        <v>0</v>
      </c>
      <c r="CH144" s="80">
        <v>0</v>
      </c>
      <c r="CI144" s="80">
        <v>0</v>
      </c>
      <c r="CJ144" s="69">
        <v>62</v>
      </c>
      <c r="CK144" s="69">
        <v>18</v>
      </c>
      <c r="CL144" s="80">
        <v>124601</v>
      </c>
      <c r="CM144" s="80">
        <v>0</v>
      </c>
      <c r="CN144" s="67" t="s">
        <v>447</v>
      </c>
      <c r="CO144" s="67" t="s">
        <v>448</v>
      </c>
      <c r="CP144" s="67" t="s">
        <v>410</v>
      </c>
      <c r="CQ144" s="67" t="s">
        <v>410</v>
      </c>
      <c r="CR144" s="67" t="s">
        <v>410</v>
      </c>
      <c r="CS144" s="67" t="s">
        <v>410</v>
      </c>
      <c r="CT144" s="68">
        <v>44421</v>
      </c>
      <c r="CU144" s="67" t="s">
        <v>638</v>
      </c>
      <c r="CV144" s="67" t="s">
        <v>635</v>
      </c>
      <c r="CW144" s="68" t="s">
        <v>168</v>
      </c>
      <c r="CX144" s="68">
        <v>44341</v>
      </c>
      <c r="CY144" s="67" t="s">
        <v>636</v>
      </c>
      <c r="CZ144" s="67" t="s">
        <v>640</v>
      </c>
      <c r="DA144" s="67" t="s">
        <v>681</v>
      </c>
      <c r="DB144" s="81">
        <v>4250000</v>
      </c>
      <c r="DC144" s="67" t="s">
        <v>586</v>
      </c>
      <c r="DD144" s="67" t="s">
        <v>587</v>
      </c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1:1477" s="69" customFormat="1">
      <c r="B145" s="67" t="s">
        <v>5</v>
      </c>
      <c r="C145" s="67" t="s">
        <v>372</v>
      </c>
      <c r="D145" s="67" t="s">
        <v>373</v>
      </c>
      <c r="E145" s="68">
        <v>44042</v>
      </c>
      <c r="F145" s="67" t="s">
        <v>638</v>
      </c>
      <c r="G145" s="158" t="s">
        <v>640</v>
      </c>
      <c r="H145" s="187">
        <v>1</v>
      </c>
      <c r="I145" s="69">
        <v>0</v>
      </c>
      <c r="J145" s="69">
        <v>240</v>
      </c>
      <c r="K145" s="69">
        <v>297</v>
      </c>
      <c r="L145" s="69">
        <v>286</v>
      </c>
      <c r="M145" s="186">
        <f t="shared" si="77"/>
        <v>0.95416666666666672</v>
      </c>
      <c r="N145" s="69">
        <f t="shared" si="78"/>
        <v>1</v>
      </c>
      <c r="O145" s="69">
        <v>11</v>
      </c>
      <c r="P145" s="69">
        <v>0</v>
      </c>
      <c r="Q145" s="69">
        <v>0</v>
      </c>
      <c r="R145" s="69">
        <v>57</v>
      </c>
      <c r="S145" s="69">
        <v>0</v>
      </c>
      <c r="T145" s="190">
        <v>1871000</v>
      </c>
      <c r="U145" s="190">
        <v>50000</v>
      </c>
      <c r="V145" s="190">
        <v>1821000</v>
      </c>
      <c r="W145" s="190">
        <v>1871000</v>
      </c>
      <c r="X145" s="190">
        <v>1887711</v>
      </c>
      <c r="Y145" s="190">
        <v>0</v>
      </c>
      <c r="Z145" s="190">
        <v>0</v>
      </c>
      <c r="AA145" s="190">
        <v>0</v>
      </c>
      <c r="AB145" s="190">
        <v>1887711</v>
      </c>
      <c r="AC145" s="190">
        <v>1887711</v>
      </c>
      <c r="AD145" s="186">
        <f t="shared" si="79"/>
        <v>1.0366342668863262</v>
      </c>
      <c r="AE145" s="69">
        <f t="shared" si="80"/>
        <v>1</v>
      </c>
      <c r="AF145" s="190">
        <v>0</v>
      </c>
      <c r="AG145" s="190">
        <v>0</v>
      </c>
      <c r="AH145" s="69">
        <v>51</v>
      </c>
      <c r="AI145" s="69">
        <v>6</v>
      </c>
      <c r="AJ145" s="69">
        <v>0</v>
      </c>
      <c r="AK145" s="69">
        <v>0</v>
      </c>
      <c r="AL145" s="80">
        <v>39684</v>
      </c>
      <c r="AM145" s="80">
        <v>0</v>
      </c>
      <c r="AN145" s="69">
        <v>0</v>
      </c>
      <c r="AO145" s="69">
        <v>0</v>
      </c>
      <c r="AP145" s="80">
        <v>0</v>
      </c>
      <c r="AQ145" s="80">
        <v>0</v>
      </c>
      <c r="AR145" s="69">
        <v>0</v>
      </c>
      <c r="AS145" s="69">
        <v>0</v>
      </c>
      <c r="AT145" s="80">
        <v>0</v>
      </c>
      <c r="AU145" s="80">
        <v>0</v>
      </c>
      <c r="AV145" s="69">
        <v>0</v>
      </c>
      <c r="AW145" s="69">
        <v>0</v>
      </c>
      <c r="AX145" s="80">
        <v>0</v>
      </c>
      <c r="AY145" s="80">
        <v>0</v>
      </c>
      <c r="AZ145" s="69">
        <v>0</v>
      </c>
      <c r="BA145" s="69">
        <v>0</v>
      </c>
      <c r="BB145" s="80">
        <v>0</v>
      </c>
      <c r="BC145" s="80">
        <v>0</v>
      </c>
      <c r="BD145" s="69">
        <v>0</v>
      </c>
      <c r="BE145" s="69">
        <v>0</v>
      </c>
      <c r="BF145" s="80">
        <v>0</v>
      </c>
      <c r="BG145" s="80">
        <v>0</v>
      </c>
      <c r="BH145" s="69">
        <v>0</v>
      </c>
      <c r="BI145" s="69">
        <v>0</v>
      </c>
      <c r="BJ145" s="80">
        <v>0</v>
      </c>
      <c r="BK145" s="80">
        <v>0</v>
      </c>
      <c r="BL145" s="69">
        <v>0</v>
      </c>
      <c r="BM145" s="69">
        <v>0</v>
      </c>
      <c r="BN145" s="80">
        <v>0</v>
      </c>
      <c r="BO145" s="80">
        <v>0</v>
      </c>
      <c r="BP145" s="69">
        <v>0</v>
      </c>
      <c r="BQ145" s="69">
        <v>0</v>
      </c>
      <c r="BR145" s="80">
        <v>0</v>
      </c>
      <c r="BS145" s="80">
        <v>0</v>
      </c>
      <c r="BT145" s="69">
        <v>0</v>
      </c>
      <c r="BU145" s="69">
        <v>0</v>
      </c>
      <c r="BV145" s="80">
        <v>0</v>
      </c>
      <c r="BW145" s="80">
        <v>0</v>
      </c>
      <c r="BX145" s="69">
        <v>0</v>
      </c>
      <c r="BY145" s="69">
        <v>0</v>
      </c>
      <c r="BZ145" s="80">
        <v>0</v>
      </c>
      <c r="CA145" s="80">
        <v>0</v>
      </c>
      <c r="CB145" s="69">
        <v>0</v>
      </c>
      <c r="CC145" s="69">
        <v>0</v>
      </c>
      <c r="CD145" s="80">
        <v>0</v>
      </c>
      <c r="CE145" s="80">
        <v>0</v>
      </c>
      <c r="CF145" s="69">
        <v>0</v>
      </c>
      <c r="CG145" s="69">
        <v>0</v>
      </c>
      <c r="CH145" s="80">
        <v>0</v>
      </c>
      <c r="CI145" s="80">
        <v>0</v>
      </c>
      <c r="CJ145" s="69">
        <v>0</v>
      </c>
      <c r="CK145" s="69">
        <v>0</v>
      </c>
      <c r="CL145" s="80">
        <v>39684</v>
      </c>
      <c r="CM145" s="80">
        <v>0</v>
      </c>
      <c r="CN145" s="67" t="s">
        <v>588</v>
      </c>
      <c r="CO145" s="67" t="s">
        <v>589</v>
      </c>
      <c r="CP145" s="67" t="s">
        <v>410</v>
      </c>
      <c r="CQ145" s="67" t="s">
        <v>410</v>
      </c>
      <c r="CR145" s="67" t="s">
        <v>410</v>
      </c>
      <c r="CS145" s="67" t="s">
        <v>410</v>
      </c>
      <c r="CT145" s="68">
        <v>44545</v>
      </c>
      <c r="CU145" s="67" t="s">
        <v>634</v>
      </c>
      <c r="CV145" s="67" t="s">
        <v>635</v>
      </c>
      <c r="CW145" s="68" t="s">
        <v>168</v>
      </c>
      <c r="CX145" s="68">
        <v>44491</v>
      </c>
      <c r="CY145" s="67" t="s">
        <v>634</v>
      </c>
      <c r="CZ145" s="67" t="s">
        <v>635</v>
      </c>
      <c r="DA145" s="67" t="s">
        <v>680</v>
      </c>
      <c r="DB145" s="81">
        <v>2130684.25</v>
      </c>
      <c r="DC145" s="67"/>
      <c r="DD145" s="67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1:1477" s="69" customFormat="1">
      <c r="B146" s="67" t="s">
        <v>5</v>
      </c>
      <c r="C146" s="67" t="s">
        <v>304</v>
      </c>
      <c r="D146" s="67" t="s">
        <v>305</v>
      </c>
      <c r="E146" s="68">
        <v>43866</v>
      </c>
      <c r="F146" s="67" t="s">
        <v>632</v>
      </c>
      <c r="G146" s="158" t="s">
        <v>639</v>
      </c>
      <c r="H146" s="187">
        <v>2</v>
      </c>
      <c r="I146" s="69">
        <v>3</v>
      </c>
      <c r="J146" s="69">
        <v>550</v>
      </c>
      <c r="K146" s="69">
        <v>581</v>
      </c>
      <c r="L146" s="69">
        <v>354</v>
      </c>
      <c r="M146" s="186">
        <f t="shared" si="77"/>
        <v>0.58727272727272728</v>
      </c>
      <c r="N146" s="69">
        <f t="shared" si="78"/>
        <v>1</v>
      </c>
      <c r="O146" s="69">
        <v>227</v>
      </c>
      <c r="P146" s="69">
        <v>0</v>
      </c>
      <c r="Q146" s="69">
        <v>0</v>
      </c>
      <c r="R146" s="69">
        <v>31</v>
      </c>
      <c r="S146" s="69">
        <v>0</v>
      </c>
      <c r="T146" s="190">
        <v>4679092</v>
      </c>
      <c r="U146" s="190">
        <v>80092</v>
      </c>
      <c r="V146" s="190">
        <v>4599000</v>
      </c>
      <c r="W146" s="190">
        <v>1480760</v>
      </c>
      <c r="X146" s="190">
        <v>1400668</v>
      </c>
      <c r="Y146" s="190">
        <v>0</v>
      </c>
      <c r="Z146" s="190">
        <v>0</v>
      </c>
      <c r="AA146" s="190">
        <v>0</v>
      </c>
      <c r="AB146" s="190">
        <v>1400668</v>
      </c>
      <c r="AC146" s="190">
        <v>1400668</v>
      </c>
      <c r="AD146" s="186">
        <f t="shared" si="79"/>
        <v>0.30455925201130679</v>
      </c>
      <c r="AE146" s="69">
        <f t="shared" si="80"/>
        <v>1</v>
      </c>
      <c r="AF146" s="190">
        <v>0</v>
      </c>
      <c r="AG146" s="190">
        <v>-3198332</v>
      </c>
      <c r="AH146" s="69">
        <v>6</v>
      </c>
      <c r="AI146" s="69">
        <v>25</v>
      </c>
      <c r="AJ146" s="69">
        <v>0</v>
      </c>
      <c r="AK146" s="69">
        <v>0</v>
      </c>
      <c r="AL146" s="80">
        <v>-3198332</v>
      </c>
      <c r="AM146" s="80">
        <v>231933</v>
      </c>
      <c r="AN146" s="69">
        <v>0</v>
      </c>
      <c r="AO146" s="69">
        <v>0</v>
      </c>
      <c r="AP146" s="80">
        <v>0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0</v>
      </c>
      <c r="BF146" s="80">
        <v>0</v>
      </c>
      <c r="BG146" s="80">
        <v>0</v>
      </c>
      <c r="BH146" s="69">
        <v>0</v>
      </c>
      <c r="BI146" s="69">
        <v>0</v>
      </c>
      <c r="BJ146" s="80">
        <v>0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0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0</v>
      </c>
      <c r="CK146" s="69">
        <v>0</v>
      </c>
      <c r="CL146" s="80">
        <v>-3198332</v>
      </c>
      <c r="CM146" s="80">
        <v>231933</v>
      </c>
      <c r="CN146" s="67" t="s">
        <v>590</v>
      </c>
      <c r="CO146" s="67" t="s">
        <v>591</v>
      </c>
      <c r="CP146" s="67" t="s">
        <v>410</v>
      </c>
      <c r="CQ146" s="67" t="s">
        <v>410</v>
      </c>
      <c r="CR146" s="67" t="s">
        <v>410</v>
      </c>
      <c r="CS146" s="67" t="s">
        <v>410</v>
      </c>
      <c r="CT146" s="68">
        <v>44449</v>
      </c>
      <c r="CU146" s="67" t="s">
        <v>638</v>
      </c>
      <c r="CV146" s="67" t="s">
        <v>635</v>
      </c>
      <c r="CW146" s="68" t="s">
        <v>168</v>
      </c>
      <c r="CX146" s="68">
        <v>44356</v>
      </c>
      <c r="CY146" s="67" t="s">
        <v>636</v>
      </c>
      <c r="CZ146" s="67" t="s">
        <v>640</v>
      </c>
      <c r="DA146" s="67" t="s">
        <v>679</v>
      </c>
      <c r="DB146" s="81">
        <v>4495092</v>
      </c>
      <c r="DC146" s="67" t="s">
        <v>427</v>
      </c>
      <c r="DD146" s="67" t="s">
        <v>428</v>
      </c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1:1477" s="69" customFormat="1">
      <c r="B147" s="67" t="s">
        <v>5</v>
      </c>
      <c r="C147" s="67" t="s">
        <v>374</v>
      </c>
      <c r="D147" s="67" t="s">
        <v>375</v>
      </c>
      <c r="E147" s="68">
        <v>43951</v>
      </c>
      <c r="F147" s="67" t="s">
        <v>636</v>
      </c>
      <c r="G147" s="158" t="s">
        <v>639</v>
      </c>
      <c r="H147" s="187">
        <v>1</v>
      </c>
      <c r="I147" s="69">
        <v>0</v>
      </c>
      <c r="J147" s="69">
        <v>180</v>
      </c>
      <c r="K147" s="69">
        <v>261</v>
      </c>
      <c r="L147" s="69">
        <v>219</v>
      </c>
      <c r="M147" s="186">
        <f t="shared" si="77"/>
        <v>0.76666666666666672</v>
      </c>
      <c r="N147" s="69">
        <f t="shared" si="78"/>
        <v>1</v>
      </c>
      <c r="O147" s="69">
        <v>42</v>
      </c>
      <c r="P147" s="69">
        <v>0</v>
      </c>
      <c r="Q147" s="69">
        <v>0</v>
      </c>
      <c r="R147" s="69">
        <v>81</v>
      </c>
      <c r="S147" s="69">
        <v>0</v>
      </c>
      <c r="T147" s="190">
        <v>589589</v>
      </c>
      <c r="U147" s="190">
        <v>29369</v>
      </c>
      <c r="V147" s="190">
        <v>560220</v>
      </c>
      <c r="W147" s="190">
        <v>589589</v>
      </c>
      <c r="X147" s="190">
        <v>561220</v>
      </c>
      <c r="Y147" s="190">
        <v>0</v>
      </c>
      <c r="Z147" s="190">
        <v>0</v>
      </c>
      <c r="AA147" s="190">
        <v>0</v>
      </c>
      <c r="AB147" s="190">
        <v>561220</v>
      </c>
      <c r="AC147" s="190">
        <v>561388</v>
      </c>
      <c r="AD147" s="186">
        <f t="shared" si="79"/>
        <v>1.0020848952197352</v>
      </c>
      <c r="AE147" s="69">
        <f t="shared" si="80"/>
        <v>1</v>
      </c>
      <c r="AF147" s="190">
        <v>168</v>
      </c>
      <c r="AG147" s="190">
        <v>0</v>
      </c>
      <c r="AH147" s="69">
        <v>72</v>
      </c>
      <c r="AI147" s="69">
        <v>9</v>
      </c>
      <c r="AJ147" s="69">
        <v>0</v>
      </c>
      <c r="AK147" s="69">
        <v>0</v>
      </c>
      <c r="AL147" s="80">
        <v>0</v>
      </c>
      <c r="AM147" s="80">
        <v>0</v>
      </c>
      <c r="AN147" s="69">
        <v>0</v>
      </c>
      <c r="AO147" s="69">
        <v>0</v>
      </c>
      <c r="AP147" s="80">
        <v>3831</v>
      </c>
      <c r="AQ147" s="80">
        <v>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9680</v>
      </c>
      <c r="BG147" s="80">
        <v>0</v>
      </c>
      <c r="BH147" s="69">
        <v>0</v>
      </c>
      <c r="BI147" s="69">
        <v>0</v>
      </c>
      <c r="BJ147" s="80">
        <v>0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0</v>
      </c>
      <c r="BQ147" s="69">
        <v>0</v>
      </c>
      <c r="BR147" s="80">
        <v>0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0</v>
      </c>
      <c r="CK147" s="69">
        <v>0</v>
      </c>
      <c r="CL147" s="80">
        <v>13511</v>
      </c>
      <c r="CM147" s="80">
        <v>0</v>
      </c>
      <c r="CN147" s="67" t="s">
        <v>592</v>
      </c>
      <c r="CO147" s="67" t="s">
        <v>593</v>
      </c>
      <c r="CP147" s="67" t="s">
        <v>410</v>
      </c>
      <c r="CQ147" s="67" t="s">
        <v>410</v>
      </c>
      <c r="CR147" s="67" t="s">
        <v>410</v>
      </c>
      <c r="CS147" s="67" t="s">
        <v>410</v>
      </c>
      <c r="CT147" s="68">
        <v>44547</v>
      </c>
      <c r="CU147" s="67" t="s">
        <v>634</v>
      </c>
      <c r="CV147" s="67" t="s">
        <v>635</v>
      </c>
      <c r="CW147" s="68" t="s">
        <v>168</v>
      </c>
      <c r="CX147" s="68">
        <v>44446</v>
      </c>
      <c r="CY147" s="67" t="s">
        <v>638</v>
      </c>
      <c r="CZ147" s="67" t="s">
        <v>635</v>
      </c>
      <c r="DA147" s="67" t="s">
        <v>680</v>
      </c>
      <c r="DB147" s="81">
        <v>615217</v>
      </c>
      <c r="DC147" s="67"/>
      <c r="DD147" s="6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1:1477" s="69" customFormat="1">
      <c r="B148" s="67" t="s">
        <v>5</v>
      </c>
      <c r="C148" s="67" t="s">
        <v>306</v>
      </c>
      <c r="D148" s="67" t="s">
        <v>307</v>
      </c>
      <c r="E148" s="68">
        <v>44070</v>
      </c>
      <c r="F148" s="67" t="s">
        <v>638</v>
      </c>
      <c r="G148" s="158" t="s">
        <v>640</v>
      </c>
      <c r="H148" s="187">
        <v>1</v>
      </c>
      <c r="I148" s="69">
        <v>2</v>
      </c>
      <c r="J148" s="69">
        <v>100</v>
      </c>
      <c r="K148" s="69">
        <v>121</v>
      </c>
      <c r="L148" s="69">
        <v>115</v>
      </c>
      <c r="M148" s="186">
        <f t="shared" si="77"/>
        <v>0.94</v>
      </c>
      <c r="N148" s="69">
        <f t="shared" si="78"/>
        <v>1</v>
      </c>
      <c r="O148" s="69">
        <v>6</v>
      </c>
      <c r="P148" s="69">
        <v>0</v>
      </c>
      <c r="Q148" s="69">
        <v>0</v>
      </c>
      <c r="R148" s="69">
        <v>21</v>
      </c>
      <c r="S148" s="69">
        <v>0</v>
      </c>
      <c r="T148" s="190">
        <v>291080</v>
      </c>
      <c r="U148" s="190">
        <v>16612</v>
      </c>
      <c r="V148" s="190">
        <v>274468</v>
      </c>
      <c r="W148" s="190">
        <v>324304</v>
      </c>
      <c r="X148" s="190">
        <v>276941</v>
      </c>
      <c r="Y148" s="190">
        <v>0</v>
      </c>
      <c r="Z148" s="190">
        <v>0</v>
      </c>
      <c r="AA148" s="190">
        <v>0</v>
      </c>
      <c r="AB148" s="190">
        <v>276941</v>
      </c>
      <c r="AC148" s="190">
        <v>276941</v>
      </c>
      <c r="AD148" s="186">
        <f t="shared" si="79"/>
        <v>1.0090101578326072</v>
      </c>
      <c r="AE148" s="69">
        <f t="shared" si="80"/>
        <v>1</v>
      </c>
      <c r="AF148" s="190">
        <v>0</v>
      </c>
      <c r="AG148" s="190">
        <v>33224</v>
      </c>
      <c r="AH148" s="69">
        <v>18</v>
      </c>
      <c r="AI148" s="69">
        <v>3</v>
      </c>
      <c r="AJ148" s="69">
        <v>0</v>
      </c>
      <c r="AK148" s="69">
        <v>0</v>
      </c>
      <c r="AL148" s="80">
        <v>0</v>
      </c>
      <c r="AM148" s="80">
        <v>0</v>
      </c>
      <c r="AN148" s="69">
        <v>0</v>
      </c>
      <c r="AO148" s="69">
        <v>0</v>
      </c>
      <c r="AP148" s="80">
        <v>0</v>
      </c>
      <c r="AQ148" s="80">
        <v>0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0</v>
      </c>
      <c r="BE148" s="69">
        <v>0</v>
      </c>
      <c r="BF148" s="80">
        <v>18776</v>
      </c>
      <c r="BG148" s="80">
        <v>0</v>
      </c>
      <c r="BH148" s="69">
        <v>0</v>
      </c>
      <c r="BI148" s="69">
        <v>0</v>
      </c>
      <c r="BJ148" s="80">
        <v>0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0</v>
      </c>
      <c r="CK148" s="69">
        <v>0</v>
      </c>
      <c r="CL148" s="80">
        <v>18776</v>
      </c>
      <c r="CM148" s="80">
        <v>0</v>
      </c>
      <c r="CN148" s="67" t="s">
        <v>594</v>
      </c>
      <c r="CO148" s="67" t="s">
        <v>595</v>
      </c>
      <c r="CP148" s="67" t="s">
        <v>410</v>
      </c>
      <c r="CQ148" s="67" t="s">
        <v>410</v>
      </c>
      <c r="CR148" s="67" t="s">
        <v>410</v>
      </c>
      <c r="CS148" s="67" t="s">
        <v>410</v>
      </c>
      <c r="CT148" s="68">
        <v>44455</v>
      </c>
      <c r="CU148" s="67" t="s">
        <v>638</v>
      </c>
      <c r="CV148" s="67" t="s">
        <v>635</v>
      </c>
      <c r="CW148" s="68" t="s">
        <v>168</v>
      </c>
      <c r="CX148" s="68">
        <v>44350</v>
      </c>
      <c r="CY148" s="67" t="s">
        <v>636</v>
      </c>
      <c r="CZ148" s="67" t="s">
        <v>640</v>
      </c>
      <c r="DA148" s="67" t="s">
        <v>680</v>
      </c>
      <c r="DB148" s="81">
        <v>335059.5</v>
      </c>
      <c r="DC148" s="67"/>
      <c r="DD148" s="67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1:1477" s="98" customFormat="1" ht="12.75" thickBot="1">
      <c r="A149" s="134"/>
      <c r="B149" s="99"/>
      <c r="C149" s="99"/>
      <c r="D149" s="99"/>
      <c r="E149" s="197"/>
      <c r="F149" s="99"/>
      <c r="G149" s="99"/>
      <c r="H149" s="198"/>
      <c r="T149" s="100"/>
      <c r="U149" s="100"/>
      <c r="V149" s="100"/>
      <c r="W149" s="100"/>
      <c r="X149" s="100"/>
      <c r="Y149" s="193"/>
      <c r="Z149" s="193"/>
      <c r="AA149" s="193"/>
      <c r="AB149" s="193"/>
      <c r="AC149" s="193"/>
      <c r="AF149" s="193"/>
      <c r="AG149" s="193"/>
      <c r="AL149" s="100"/>
      <c r="AM149" s="100"/>
      <c r="AP149" s="100"/>
      <c r="AQ149" s="100"/>
      <c r="AT149" s="100"/>
      <c r="AU149" s="100"/>
      <c r="AX149" s="100"/>
      <c r="AY149" s="100"/>
      <c r="BB149" s="100"/>
      <c r="BC149" s="100"/>
      <c r="BF149" s="100"/>
      <c r="BG149" s="100"/>
      <c r="BJ149" s="100"/>
      <c r="BK149" s="100"/>
      <c r="BN149" s="100"/>
      <c r="BO149" s="100"/>
      <c r="BR149" s="100"/>
      <c r="BS149" s="100"/>
      <c r="BV149" s="100"/>
      <c r="BW149" s="100"/>
      <c r="BZ149" s="100"/>
      <c r="CA149" s="100"/>
      <c r="CD149" s="100"/>
      <c r="CE149" s="100"/>
      <c r="CH149" s="100"/>
      <c r="CI149" s="100"/>
      <c r="CL149" s="100"/>
      <c r="CM149" s="100"/>
      <c r="CN149" s="99"/>
      <c r="CO149" s="99"/>
      <c r="CP149" s="99"/>
      <c r="CQ149" s="99"/>
      <c r="CR149" s="99"/>
      <c r="CS149" s="99"/>
      <c r="CT149" s="197"/>
      <c r="CU149" s="99"/>
      <c r="CV149" s="99"/>
      <c r="CW149" s="197"/>
      <c r="CX149" s="197"/>
      <c r="CY149" s="99"/>
      <c r="CZ149" s="99"/>
      <c r="DB149" s="101"/>
      <c r="DC149" s="99"/>
      <c r="DD149" s="212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1:1477" s="6" customFormat="1" ht="24" customHeight="1" thickTop="1" thickBot="1">
      <c r="A150" s="135"/>
      <c r="B150" s="258" t="s">
        <v>701</v>
      </c>
      <c r="C150" s="259"/>
      <c r="D150" s="260"/>
      <c r="E150" s="91"/>
      <c r="F150" s="92"/>
      <c r="G150" s="159">
        <f>IF(B141="","",ROWS(B141:B149)-1)</f>
        <v>8</v>
      </c>
      <c r="H150" s="93">
        <f>SUM(H141:H149)</f>
        <v>13</v>
      </c>
      <c r="I150" s="93">
        <f>SUM(I141:I149)</f>
        <v>30</v>
      </c>
      <c r="J150" s="93">
        <f>SUM(J141:J149)</f>
        <v>3640</v>
      </c>
      <c r="K150" s="93">
        <f>SUM(K141:K149)</f>
        <v>4538</v>
      </c>
      <c r="L150" s="93">
        <f>SUM(L141:L149)</f>
        <v>3945</v>
      </c>
      <c r="M150" s="142">
        <f>IF(G150="",0,N150/G150)</f>
        <v>1</v>
      </c>
      <c r="N150" s="93">
        <f t="shared" ref="N150:AC150" si="81">SUM(N141:N149)</f>
        <v>8</v>
      </c>
      <c r="O150" s="93">
        <f t="shared" si="81"/>
        <v>593</v>
      </c>
      <c r="P150" s="94">
        <f t="shared" si="81"/>
        <v>0</v>
      </c>
      <c r="Q150" s="94">
        <f t="shared" si="81"/>
        <v>0</v>
      </c>
      <c r="R150" s="93">
        <f t="shared" si="81"/>
        <v>869</v>
      </c>
      <c r="S150" s="93">
        <f t="shared" si="81"/>
        <v>29</v>
      </c>
      <c r="T150" s="95">
        <f t="shared" si="81"/>
        <v>117880580</v>
      </c>
      <c r="U150" s="95">
        <f t="shared" si="81"/>
        <v>576073</v>
      </c>
      <c r="V150" s="95">
        <f t="shared" si="81"/>
        <v>117304507</v>
      </c>
      <c r="W150" s="95">
        <f t="shared" si="81"/>
        <v>117657809</v>
      </c>
      <c r="X150" s="95">
        <f t="shared" si="81"/>
        <v>120357215</v>
      </c>
      <c r="Y150" s="95">
        <f t="shared" si="81"/>
        <v>0</v>
      </c>
      <c r="Z150" s="95">
        <f t="shared" si="81"/>
        <v>1320000</v>
      </c>
      <c r="AA150" s="95">
        <f t="shared" si="81"/>
        <v>1320000</v>
      </c>
      <c r="AB150" s="95">
        <f t="shared" si="81"/>
        <v>121677215</v>
      </c>
      <c r="AC150" s="95">
        <f t="shared" si="81"/>
        <v>116291588</v>
      </c>
      <c r="AD150" s="142">
        <f>IF(G150="",0,AE150/G150)</f>
        <v>0.875</v>
      </c>
      <c r="AE150" s="147">
        <f t="shared" ref="AE150:CM150" si="82">SUM(AE141:AE149)</f>
        <v>7</v>
      </c>
      <c r="AF150" s="95">
        <f t="shared" si="82"/>
        <v>-4768871</v>
      </c>
      <c r="AG150" s="95">
        <f t="shared" si="82"/>
        <v>-222770</v>
      </c>
      <c r="AH150" s="96">
        <f t="shared" si="82"/>
        <v>457</v>
      </c>
      <c r="AI150" s="96">
        <f t="shared" si="82"/>
        <v>328</v>
      </c>
      <c r="AJ150" s="96">
        <f t="shared" si="82"/>
        <v>37</v>
      </c>
      <c r="AK150" s="96">
        <f t="shared" si="82"/>
        <v>11</v>
      </c>
      <c r="AL150" s="95">
        <f t="shared" si="82"/>
        <v>-1671255</v>
      </c>
      <c r="AM150" s="95">
        <f t="shared" si="82"/>
        <v>239375</v>
      </c>
      <c r="AN150" s="96">
        <f t="shared" si="82"/>
        <v>0</v>
      </c>
      <c r="AO150" s="96">
        <f t="shared" si="82"/>
        <v>0</v>
      </c>
      <c r="AP150" s="95">
        <f t="shared" si="82"/>
        <v>249328</v>
      </c>
      <c r="AQ150" s="95">
        <f t="shared" si="82"/>
        <v>0</v>
      </c>
      <c r="AR150" s="96">
        <f t="shared" si="82"/>
        <v>0</v>
      </c>
      <c r="AS150" s="96">
        <f t="shared" si="82"/>
        <v>0</v>
      </c>
      <c r="AT150" s="95">
        <f t="shared" si="82"/>
        <v>0</v>
      </c>
      <c r="AU150" s="95">
        <f t="shared" si="82"/>
        <v>0</v>
      </c>
      <c r="AV150" s="96">
        <f t="shared" si="82"/>
        <v>0</v>
      </c>
      <c r="AW150" s="96">
        <f t="shared" si="82"/>
        <v>0</v>
      </c>
      <c r="AX150" s="95">
        <f t="shared" si="82"/>
        <v>0</v>
      </c>
      <c r="AY150" s="95">
        <f t="shared" si="82"/>
        <v>0</v>
      </c>
      <c r="AZ150" s="96">
        <f t="shared" si="82"/>
        <v>0</v>
      </c>
      <c r="BA150" s="96">
        <f t="shared" si="82"/>
        <v>0</v>
      </c>
      <c r="BB150" s="95">
        <f t="shared" si="82"/>
        <v>0</v>
      </c>
      <c r="BC150" s="95">
        <f t="shared" si="82"/>
        <v>0</v>
      </c>
      <c r="BD150" s="96">
        <f t="shared" si="82"/>
        <v>31</v>
      </c>
      <c r="BE150" s="96">
        <f t="shared" si="82"/>
        <v>18</v>
      </c>
      <c r="BF150" s="95">
        <f t="shared" si="82"/>
        <v>978709</v>
      </c>
      <c r="BG150" s="95">
        <f t="shared" si="82"/>
        <v>0</v>
      </c>
      <c r="BH150" s="96">
        <f t="shared" si="82"/>
        <v>0</v>
      </c>
      <c r="BI150" s="96">
        <f t="shared" si="82"/>
        <v>0</v>
      </c>
      <c r="BJ150" s="95">
        <f t="shared" si="82"/>
        <v>304279</v>
      </c>
      <c r="BK150" s="95">
        <f t="shared" si="82"/>
        <v>0</v>
      </c>
      <c r="BL150" s="96">
        <f t="shared" si="82"/>
        <v>0</v>
      </c>
      <c r="BM150" s="96">
        <f t="shared" si="82"/>
        <v>0</v>
      </c>
      <c r="BN150" s="95">
        <f t="shared" si="82"/>
        <v>0</v>
      </c>
      <c r="BO150" s="95">
        <f t="shared" si="82"/>
        <v>0</v>
      </c>
      <c r="BP150" s="96">
        <f t="shared" si="82"/>
        <v>0</v>
      </c>
      <c r="BQ150" s="96">
        <f t="shared" si="82"/>
        <v>0</v>
      </c>
      <c r="BR150" s="95">
        <f t="shared" si="82"/>
        <v>0</v>
      </c>
      <c r="BS150" s="95">
        <f t="shared" si="82"/>
        <v>0</v>
      </c>
      <c r="BT150" s="96">
        <f t="shared" si="82"/>
        <v>0</v>
      </c>
      <c r="BU150" s="96">
        <f t="shared" si="82"/>
        <v>0</v>
      </c>
      <c r="BV150" s="95">
        <f t="shared" si="82"/>
        <v>0</v>
      </c>
      <c r="BW150" s="95">
        <f t="shared" si="82"/>
        <v>0</v>
      </c>
      <c r="BX150" s="96">
        <f t="shared" si="82"/>
        <v>0</v>
      </c>
      <c r="BY150" s="96">
        <f t="shared" si="82"/>
        <v>0</v>
      </c>
      <c r="BZ150" s="95">
        <f t="shared" si="82"/>
        <v>0</v>
      </c>
      <c r="CA150" s="95">
        <f t="shared" si="82"/>
        <v>0</v>
      </c>
      <c r="CB150" s="96">
        <f t="shared" si="82"/>
        <v>0</v>
      </c>
      <c r="CC150" s="96">
        <f t="shared" si="82"/>
        <v>0</v>
      </c>
      <c r="CD150" s="95">
        <f t="shared" si="82"/>
        <v>0</v>
      </c>
      <c r="CE150" s="95">
        <f t="shared" si="82"/>
        <v>0</v>
      </c>
      <c r="CF150" s="96">
        <f t="shared" si="82"/>
        <v>0</v>
      </c>
      <c r="CG150" s="96">
        <f t="shared" si="82"/>
        <v>0</v>
      </c>
      <c r="CH150" s="95">
        <f t="shared" si="82"/>
        <v>-558514</v>
      </c>
      <c r="CI150" s="95">
        <f t="shared" si="82"/>
        <v>0</v>
      </c>
      <c r="CJ150" s="96">
        <f t="shared" si="82"/>
        <v>68</v>
      </c>
      <c r="CK150" s="96">
        <f t="shared" si="82"/>
        <v>29</v>
      </c>
      <c r="CL150" s="95">
        <f t="shared" si="82"/>
        <v>-697453</v>
      </c>
      <c r="CM150" s="95">
        <f t="shared" si="82"/>
        <v>239375</v>
      </c>
      <c r="CN150" s="97"/>
      <c r="CO150" s="97"/>
      <c r="CP150" s="97"/>
      <c r="CQ150" s="97"/>
      <c r="CR150" s="97"/>
      <c r="CS150" s="97"/>
      <c r="CT150" s="91"/>
      <c r="CU150" s="92"/>
      <c r="CV150" s="92"/>
      <c r="CW150" s="91"/>
      <c r="CX150" s="91"/>
      <c r="CY150" s="92"/>
      <c r="CZ150" s="92"/>
      <c r="DA150" s="92"/>
      <c r="DB150" s="95"/>
      <c r="DC150" s="97"/>
      <c r="DD150" s="15"/>
    </row>
    <row r="151" spans="1:1477" s="6" customFormat="1" ht="24" customHeight="1" thickTop="1">
      <c r="B151" s="261" t="s">
        <v>37</v>
      </c>
      <c r="C151" s="262"/>
      <c r="D151" s="263"/>
      <c r="E151" s="110"/>
      <c r="F151" s="111"/>
      <c r="G151" s="112">
        <f t="shared" ref="G151:L151" si="83">SUM(G150,G140)</f>
        <v>16</v>
      </c>
      <c r="H151" s="112">
        <f t="shared" si="83"/>
        <v>41</v>
      </c>
      <c r="I151" s="112">
        <f t="shared" si="83"/>
        <v>38</v>
      </c>
      <c r="J151" s="112">
        <f t="shared" si="83"/>
        <v>5480</v>
      </c>
      <c r="K151" s="112">
        <f t="shared" si="83"/>
        <v>6941</v>
      </c>
      <c r="L151" s="112">
        <f t="shared" si="83"/>
        <v>6180</v>
      </c>
      <c r="M151" s="142">
        <f>IF(G151=0,0,N151/G151)</f>
        <v>1</v>
      </c>
      <c r="N151" s="112">
        <f t="shared" ref="N151:AC151" si="84">SUM(N150,N140)</f>
        <v>16</v>
      </c>
      <c r="O151" s="112">
        <f t="shared" si="84"/>
        <v>761</v>
      </c>
      <c r="P151" s="113">
        <f t="shared" si="84"/>
        <v>0</v>
      </c>
      <c r="Q151" s="113">
        <f t="shared" si="84"/>
        <v>0</v>
      </c>
      <c r="R151" s="112">
        <f t="shared" si="84"/>
        <v>1432</v>
      </c>
      <c r="S151" s="112">
        <f t="shared" si="84"/>
        <v>29</v>
      </c>
      <c r="T151" s="114">
        <f t="shared" si="84"/>
        <v>131758227</v>
      </c>
      <c r="U151" s="114">
        <f t="shared" si="84"/>
        <v>898064</v>
      </c>
      <c r="V151" s="114">
        <f t="shared" si="84"/>
        <v>130860163</v>
      </c>
      <c r="W151" s="114">
        <f t="shared" si="84"/>
        <v>131624862</v>
      </c>
      <c r="X151" s="114">
        <f t="shared" si="84"/>
        <v>133495784</v>
      </c>
      <c r="Y151" s="114">
        <f t="shared" si="84"/>
        <v>0</v>
      </c>
      <c r="Z151" s="114">
        <f t="shared" si="84"/>
        <v>1620000</v>
      </c>
      <c r="AA151" s="114">
        <f t="shared" si="84"/>
        <v>1620000</v>
      </c>
      <c r="AB151" s="114">
        <f t="shared" si="84"/>
        <v>135115784</v>
      </c>
      <c r="AC151" s="114">
        <f t="shared" si="84"/>
        <v>129419891</v>
      </c>
      <c r="AD151" s="142">
        <f>IF(G151=0,0,AE151/G151)</f>
        <v>0.9375</v>
      </c>
      <c r="AE151" s="144">
        <f t="shared" ref="AE151:CM151" si="85">SUM(AE150,AE140)</f>
        <v>15</v>
      </c>
      <c r="AF151" s="114">
        <f t="shared" si="85"/>
        <v>-5079139</v>
      </c>
      <c r="AG151" s="114">
        <f t="shared" si="85"/>
        <v>-133364</v>
      </c>
      <c r="AH151" s="115">
        <f t="shared" si="85"/>
        <v>803</v>
      </c>
      <c r="AI151" s="115">
        <f t="shared" si="85"/>
        <v>512</v>
      </c>
      <c r="AJ151" s="115">
        <f t="shared" si="85"/>
        <v>45</v>
      </c>
      <c r="AK151" s="115">
        <f t="shared" si="85"/>
        <v>11</v>
      </c>
      <c r="AL151" s="114">
        <f t="shared" si="85"/>
        <v>-1634725</v>
      </c>
      <c r="AM151" s="114">
        <f t="shared" si="85"/>
        <v>239375</v>
      </c>
      <c r="AN151" s="115">
        <f t="shared" si="85"/>
        <v>0</v>
      </c>
      <c r="AO151" s="115">
        <f t="shared" si="85"/>
        <v>0</v>
      </c>
      <c r="AP151" s="114">
        <f t="shared" si="85"/>
        <v>286246</v>
      </c>
      <c r="AQ151" s="114">
        <f t="shared" si="85"/>
        <v>0</v>
      </c>
      <c r="AR151" s="115">
        <f t="shared" si="85"/>
        <v>0</v>
      </c>
      <c r="AS151" s="115">
        <f t="shared" si="85"/>
        <v>0</v>
      </c>
      <c r="AT151" s="114">
        <f t="shared" si="85"/>
        <v>0</v>
      </c>
      <c r="AU151" s="114">
        <f t="shared" si="85"/>
        <v>0</v>
      </c>
      <c r="AV151" s="115">
        <f t="shared" si="85"/>
        <v>0</v>
      </c>
      <c r="AW151" s="115">
        <f t="shared" si="85"/>
        <v>0</v>
      </c>
      <c r="AX151" s="114">
        <f t="shared" si="85"/>
        <v>0</v>
      </c>
      <c r="AY151" s="114">
        <f t="shared" si="85"/>
        <v>0</v>
      </c>
      <c r="AZ151" s="115">
        <f t="shared" si="85"/>
        <v>0</v>
      </c>
      <c r="BA151" s="115">
        <f t="shared" si="85"/>
        <v>0</v>
      </c>
      <c r="BB151" s="114">
        <f t="shared" si="85"/>
        <v>0</v>
      </c>
      <c r="BC151" s="114">
        <f t="shared" si="85"/>
        <v>0</v>
      </c>
      <c r="BD151" s="115">
        <f t="shared" si="85"/>
        <v>56</v>
      </c>
      <c r="BE151" s="115">
        <f t="shared" si="85"/>
        <v>18</v>
      </c>
      <c r="BF151" s="114">
        <f t="shared" si="85"/>
        <v>1187998</v>
      </c>
      <c r="BG151" s="114">
        <f t="shared" si="85"/>
        <v>0</v>
      </c>
      <c r="BH151" s="115">
        <f t="shared" si="85"/>
        <v>0</v>
      </c>
      <c r="BI151" s="115">
        <f t="shared" si="85"/>
        <v>0</v>
      </c>
      <c r="BJ151" s="114">
        <f t="shared" si="85"/>
        <v>316691</v>
      </c>
      <c r="BK151" s="114">
        <f t="shared" si="85"/>
        <v>0</v>
      </c>
      <c r="BL151" s="115">
        <f t="shared" si="85"/>
        <v>0</v>
      </c>
      <c r="BM151" s="115">
        <f t="shared" si="85"/>
        <v>0</v>
      </c>
      <c r="BN151" s="114">
        <f t="shared" si="85"/>
        <v>0</v>
      </c>
      <c r="BO151" s="114">
        <f t="shared" si="85"/>
        <v>0</v>
      </c>
      <c r="BP151" s="115">
        <f t="shared" si="85"/>
        <v>0</v>
      </c>
      <c r="BQ151" s="115">
        <f t="shared" si="85"/>
        <v>0</v>
      </c>
      <c r="BR151" s="114">
        <f t="shared" si="85"/>
        <v>0</v>
      </c>
      <c r="BS151" s="114">
        <f t="shared" si="85"/>
        <v>0</v>
      </c>
      <c r="BT151" s="115">
        <f t="shared" si="85"/>
        <v>0</v>
      </c>
      <c r="BU151" s="115">
        <f t="shared" si="85"/>
        <v>0</v>
      </c>
      <c r="BV151" s="114">
        <f t="shared" si="85"/>
        <v>0</v>
      </c>
      <c r="BW151" s="114">
        <f t="shared" si="85"/>
        <v>0</v>
      </c>
      <c r="BX151" s="115">
        <f t="shared" si="85"/>
        <v>0</v>
      </c>
      <c r="BY151" s="115">
        <f t="shared" si="85"/>
        <v>0</v>
      </c>
      <c r="BZ151" s="114">
        <f t="shared" si="85"/>
        <v>6678</v>
      </c>
      <c r="CA151" s="114">
        <f t="shared" si="85"/>
        <v>0</v>
      </c>
      <c r="CB151" s="115">
        <f t="shared" si="85"/>
        <v>0</v>
      </c>
      <c r="CC151" s="115">
        <f t="shared" si="85"/>
        <v>0</v>
      </c>
      <c r="CD151" s="114">
        <f t="shared" si="85"/>
        <v>0</v>
      </c>
      <c r="CE151" s="114">
        <f t="shared" si="85"/>
        <v>0</v>
      </c>
      <c r="CF151" s="115">
        <f t="shared" si="85"/>
        <v>0</v>
      </c>
      <c r="CG151" s="115">
        <f t="shared" si="85"/>
        <v>0</v>
      </c>
      <c r="CH151" s="114">
        <f t="shared" si="85"/>
        <v>-679563</v>
      </c>
      <c r="CI151" s="114">
        <f t="shared" si="85"/>
        <v>0</v>
      </c>
      <c r="CJ151" s="115">
        <f t="shared" si="85"/>
        <v>101</v>
      </c>
      <c r="CK151" s="115">
        <f t="shared" si="85"/>
        <v>29</v>
      </c>
      <c r="CL151" s="114">
        <f t="shared" si="85"/>
        <v>-516673</v>
      </c>
      <c r="CM151" s="114">
        <f t="shared" si="85"/>
        <v>239375</v>
      </c>
      <c r="CN151" s="116"/>
      <c r="CO151" s="116"/>
      <c r="CP151" s="116"/>
      <c r="CQ151" s="116"/>
      <c r="CR151" s="116"/>
      <c r="CS151" s="116"/>
      <c r="CT151" s="110"/>
      <c r="CU151" s="111"/>
      <c r="CV151" s="111"/>
      <c r="CW151" s="110"/>
      <c r="CX151" s="110"/>
      <c r="CY151" s="111"/>
      <c r="CZ151" s="111"/>
      <c r="DA151" s="111"/>
      <c r="DB151" s="114"/>
      <c r="DC151" s="116"/>
      <c r="DD151" s="116"/>
    </row>
    <row r="152" spans="1:1477" s="69" customFormat="1">
      <c r="B152" s="67" t="s">
        <v>6</v>
      </c>
      <c r="C152" s="67" t="s">
        <v>322</v>
      </c>
      <c r="D152" s="67" t="s">
        <v>323</v>
      </c>
      <c r="E152" s="68">
        <v>42541</v>
      </c>
      <c r="F152" s="67" t="s">
        <v>636</v>
      </c>
      <c r="G152" s="67" t="s">
        <v>646</v>
      </c>
      <c r="H152" s="187">
        <v>4</v>
      </c>
      <c r="I152" s="69">
        <v>13</v>
      </c>
      <c r="J152" s="69">
        <v>620</v>
      </c>
      <c r="K152" s="69">
        <v>937</v>
      </c>
      <c r="L152" s="69">
        <v>937</v>
      </c>
      <c r="M152" s="186">
        <f>IF(J152 = 0,0,(L152-AH152-AI152)/J152)</f>
        <v>1.2596774193548388</v>
      </c>
      <c r="N152" s="69">
        <f>IF(G152&lt;&gt;"",IF(M152&lt;=1.2,1,0),0)</f>
        <v>0</v>
      </c>
      <c r="O152" s="69">
        <v>0</v>
      </c>
      <c r="P152" s="69">
        <v>0</v>
      </c>
      <c r="Q152" s="69">
        <v>0</v>
      </c>
      <c r="R152" s="69">
        <v>156</v>
      </c>
      <c r="S152" s="69">
        <v>161</v>
      </c>
      <c r="T152" s="190">
        <v>12584444</v>
      </c>
      <c r="U152" s="190">
        <v>181100</v>
      </c>
      <c r="V152" s="190">
        <v>12403344</v>
      </c>
      <c r="W152" s="190">
        <v>14503972</v>
      </c>
      <c r="X152" s="190">
        <v>15099334</v>
      </c>
      <c r="Y152" s="190">
        <v>0</v>
      </c>
      <c r="Z152" s="190">
        <v>0</v>
      </c>
      <c r="AA152" s="190">
        <v>0</v>
      </c>
      <c r="AB152" s="190">
        <v>15099334</v>
      </c>
      <c r="AC152" s="190">
        <v>15329276</v>
      </c>
      <c r="AD152" s="186">
        <f>IF(V152=0,0,AC152/V152)</f>
        <v>1.2358986415276396</v>
      </c>
      <c r="AE152" s="69">
        <f>IF(AD152 &lt;=1.1,1,0)</f>
        <v>0</v>
      </c>
      <c r="AF152" s="190">
        <v>248412</v>
      </c>
      <c r="AG152" s="190">
        <v>1919528</v>
      </c>
      <c r="AH152" s="69">
        <v>100</v>
      </c>
      <c r="AI152" s="69">
        <v>56</v>
      </c>
      <c r="AJ152" s="69">
        <v>0</v>
      </c>
      <c r="AK152" s="69">
        <v>51</v>
      </c>
      <c r="AL152" s="80">
        <v>785982</v>
      </c>
      <c r="AM152" s="80">
        <v>22437</v>
      </c>
      <c r="AN152" s="69">
        <v>0</v>
      </c>
      <c r="AO152" s="69">
        <v>110</v>
      </c>
      <c r="AP152" s="80">
        <v>925858</v>
      </c>
      <c r="AQ152" s="80">
        <v>383142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274021</v>
      </c>
      <c r="BG152" s="80">
        <v>0</v>
      </c>
      <c r="BH152" s="69">
        <v>0</v>
      </c>
      <c r="BI152" s="69">
        <v>0</v>
      </c>
      <c r="BJ152" s="80">
        <v>0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0</v>
      </c>
      <c r="BQ152" s="69">
        <v>0</v>
      </c>
      <c r="BR152" s="80">
        <v>0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0</v>
      </c>
      <c r="BZ152" s="80">
        <v>0</v>
      </c>
      <c r="CA152" s="80">
        <v>0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0</v>
      </c>
      <c r="CK152" s="69">
        <v>161</v>
      </c>
      <c r="CL152" s="80">
        <v>1985862</v>
      </c>
      <c r="CM152" s="80">
        <v>405580</v>
      </c>
      <c r="CN152" s="67" t="s">
        <v>611</v>
      </c>
      <c r="CO152" s="67" t="s">
        <v>612</v>
      </c>
      <c r="CP152" s="67" t="s">
        <v>410</v>
      </c>
      <c r="CQ152" s="67" t="s">
        <v>410</v>
      </c>
      <c r="CR152" s="67" t="s">
        <v>410</v>
      </c>
      <c r="CS152" s="67" t="s">
        <v>410</v>
      </c>
      <c r="CT152" s="68">
        <v>44419</v>
      </c>
      <c r="CU152" s="67" t="s">
        <v>638</v>
      </c>
      <c r="CV152" s="67" t="s">
        <v>635</v>
      </c>
      <c r="CW152" s="68" t="s">
        <v>168</v>
      </c>
      <c r="CX152" s="68">
        <v>43638</v>
      </c>
      <c r="CY152" s="67" t="s">
        <v>636</v>
      </c>
      <c r="CZ152" s="67" t="s">
        <v>637</v>
      </c>
      <c r="DA152" s="67" t="s">
        <v>682</v>
      </c>
      <c r="DB152" s="81">
        <v>18085000</v>
      </c>
      <c r="DD152" s="67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1:1477" s="69" customFormat="1">
      <c r="B153" s="67" t="s">
        <v>6</v>
      </c>
      <c r="C153" s="67" t="s">
        <v>396</v>
      </c>
      <c r="D153" s="67" t="s">
        <v>397</v>
      </c>
      <c r="E153" s="68">
        <v>43915</v>
      </c>
      <c r="F153" s="67" t="s">
        <v>632</v>
      </c>
      <c r="G153" s="67" t="s">
        <v>639</v>
      </c>
      <c r="H153" s="187">
        <v>2</v>
      </c>
      <c r="I153" s="69">
        <v>0</v>
      </c>
      <c r="J153" s="69">
        <v>261</v>
      </c>
      <c r="K153" s="69">
        <v>338</v>
      </c>
      <c r="L153" s="69">
        <v>341</v>
      </c>
      <c r="M153" s="186">
        <f t="shared" ref="M153:M154" si="86">IF(J153 = 0,0,(L153-AH153-AI153)/J153)</f>
        <v>1.0114942528735633</v>
      </c>
      <c r="N153" s="69">
        <f t="shared" ref="N153:N154" si="87">IF(G153&lt;&gt;"",IF(M153&lt;=1.2,1,0),0)</f>
        <v>1</v>
      </c>
      <c r="O153" s="69">
        <v>-3</v>
      </c>
      <c r="P153" s="69">
        <v>3</v>
      </c>
      <c r="Q153" s="69">
        <v>0</v>
      </c>
      <c r="R153" s="69">
        <v>77</v>
      </c>
      <c r="S153" s="69">
        <v>0</v>
      </c>
      <c r="T153" s="190">
        <v>3572269</v>
      </c>
      <c r="U153" s="190">
        <v>50000</v>
      </c>
      <c r="V153" s="190">
        <v>3522269</v>
      </c>
      <c r="W153" s="190">
        <v>3572269</v>
      </c>
      <c r="X153" s="190">
        <v>3206137</v>
      </c>
      <c r="Y153" s="190">
        <v>-7737</v>
      </c>
      <c r="Z153" s="190">
        <v>0</v>
      </c>
      <c r="AA153" s="190">
        <v>-7737</v>
      </c>
      <c r="AB153" s="190">
        <v>3198400</v>
      </c>
      <c r="AC153" s="190">
        <v>3190454</v>
      </c>
      <c r="AD153" s="186">
        <f t="shared" ref="AD153:AD154" si="88">IF(V153=0,0,AC153/V153)</f>
        <v>0.90579509969284</v>
      </c>
      <c r="AE153" s="69">
        <f t="shared" ref="AE153:AE154" si="89">IF(AD153 &lt;=1.1,1,0)</f>
        <v>1</v>
      </c>
      <c r="AF153" s="190">
        <v>-7946</v>
      </c>
      <c r="AG153" s="190">
        <v>0</v>
      </c>
      <c r="AH153" s="69">
        <v>46</v>
      </c>
      <c r="AI153" s="69">
        <v>31</v>
      </c>
      <c r="AJ153" s="69">
        <v>0</v>
      </c>
      <c r="AK153" s="69">
        <v>0</v>
      </c>
      <c r="AL153" s="80">
        <v>0</v>
      </c>
      <c r="AM153" s="80">
        <v>0</v>
      </c>
      <c r="AN153" s="69">
        <v>0</v>
      </c>
      <c r="AO153" s="69">
        <v>0</v>
      </c>
      <c r="AP153" s="80">
        <v>0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0</v>
      </c>
      <c r="BE153" s="69">
        <v>0</v>
      </c>
      <c r="BF153" s="80">
        <v>0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0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0</v>
      </c>
      <c r="BZ153" s="80">
        <v>0</v>
      </c>
      <c r="CA153" s="80">
        <v>0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0</v>
      </c>
      <c r="CK153" s="69">
        <v>0</v>
      </c>
      <c r="CL153" s="80">
        <v>0</v>
      </c>
      <c r="CM153" s="80">
        <v>0</v>
      </c>
      <c r="CN153" s="67" t="s">
        <v>419</v>
      </c>
      <c r="CO153" s="67" t="s">
        <v>420</v>
      </c>
      <c r="CP153" s="67" t="s">
        <v>410</v>
      </c>
      <c r="CQ153" s="67" t="s">
        <v>410</v>
      </c>
      <c r="CR153" s="67" t="s">
        <v>410</v>
      </c>
      <c r="CS153" s="67" t="s">
        <v>410</v>
      </c>
      <c r="CT153" s="68">
        <v>44498</v>
      </c>
      <c r="CU153" s="67" t="s">
        <v>634</v>
      </c>
      <c r="CV153" s="67" t="s">
        <v>635</v>
      </c>
      <c r="CW153" s="68" t="s">
        <v>168</v>
      </c>
      <c r="CX153" s="68">
        <v>44407</v>
      </c>
      <c r="CY153" s="67" t="s">
        <v>638</v>
      </c>
      <c r="CZ153" s="67" t="s">
        <v>635</v>
      </c>
      <c r="DA153" s="67" t="s">
        <v>683</v>
      </c>
      <c r="DB153" s="81">
        <v>2900000</v>
      </c>
      <c r="DD153" s="67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1:1477" s="69" customFormat="1">
      <c r="B154" s="67" t="s">
        <v>6</v>
      </c>
      <c r="C154" s="67" t="s">
        <v>398</v>
      </c>
      <c r="D154" s="67" t="s">
        <v>399</v>
      </c>
      <c r="E154" s="68">
        <v>44153</v>
      </c>
      <c r="F154" s="67" t="s">
        <v>634</v>
      </c>
      <c r="G154" s="67" t="s">
        <v>640</v>
      </c>
      <c r="H154" s="187">
        <v>1</v>
      </c>
      <c r="I154" s="69">
        <v>0</v>
      </c>
      <c r="J154" s="69">
        <v>120</v>
      </c>
      <c r="K154" s="69">
        <v>150</v>
      </c>
      <c r="L154" s="69">
        <v>144</v>
      </c>
      <c r="M154" s="186">
        <f t="shared" si="86"/>
        <v>0.95</v>
      </c>
      <c r="N154" s="69">
        <f t="shared" si="87"/>
        <v>1</v>
      </c>
      <c r="O154" s="69">
        <v>6</v>
      </c>
      <c r="P154" s="69">
        <v>0</v>
      </c>
      <c r="Q154" s="69">
        <v>0</v>
      </c>
      <c r="R154" s="69">
        <v>30</v>
      </c>
      <c r="S154" s="69">
        <v>0</v>
      </c>
      <c r="T154" s="190">
        <v>3084962</v>
      </c>
      <c r="U154" s="190">
        <v>50000</v>
      </c>
      <c r="V154" s="190">
        <v>3034962</v>
      </c>
      <c r="W154" s="190">
        <v>3084962</v>
      </c>
      <c r="X154" s="190">
        <v>2884493</v>
      </c>
      <c r="Y154" s="190">
        <v>0</v>
      </c>
      <c r="Z154" s="190">
        <v>0</v>
      </c>
      <c r="AA154" s="190">
        <v>0</v>
      </c>
      <c r="AB154" s="190">
        <v>2884493</v>
      </c>
      <c r="AC154" s="190">
        <v>2884493</v>
      </c>
      <c r="AD154" s="186">
        <f t="shared" si="88"/>
        <v>0.95042145502974995</v>
      </c>
      <c r="AE154" s="69">
        <f t="shared" si="89"/>
        <v>1</v>
      </c>
      <c r="AF154" s="190">
        <v>0</v>
      </c>
      <c r="AG154" s="190">
        <v>0</v>
      </c>
      <c r="AH154" s="69">
        <v>25</v>
      </c>
      <c r="AI154" s="69">
        <v>5</v>
      </c>
      <c r="AJ154" s="69">
        <v>0</v>
      </c>
      <c r="AK154" s="69">
        <v>0</v>
      </c>
      <c r="AL154" s="80">
        <v>0</v>
      </c>
      <c r="AM154" s="80">
        <v>0</v>
      </c>
      <c r="AN154" s="69">
        <v>0</v>
      </c>
      <c r="AO154" s="69">
        <v>0</v>
      </c>
      <c r="AP154" s="80">
        <v>5570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0</v>
      </c>
      <c r="BG154" s="80">
        <v>0</v>
      </c>
      <c r="BH154" s="69">
        <v>0</v>
      </c>
      <c r="BI154" s="69">
        <v>0</v>
      </c>
      <c r="BJ154" s="80">
        <v>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0</v>
      </c>
      <c r="CK154" s="69">
        <v>0</v>
      </c>
      <c r="CL154" s="80">
        <v>5570</v>
      </c>
      <c r="CM154" s="80">
        <v>0</v>
      </c>
      <c r="CN154" s="67" t="s">
        <v>422</v>
      </c>
      <c r="CO154" s="67" t="s">
        <v>423</v>
      </c>
      <c r="CP154" s="67" t="s">
        <v>410</v>
      </c>
      <c r="CQ154" s="67" t="s">
        <v>410</v>
      </c>
      <c r="CR154" s="67" t="s">
        <v>410</v>
      </c>
      <c r="CS154" s="67" t="s">
        <v>410</v>
      </c>
      <c r="CT154" s="68">
        <v>44487</v>
      </c>
      <c r="CU154" s="67" t="s">
        <v>634</v>
      </c>
      <c r="CV154" s="67" t="s">
        <v>635</v>
      </c>
      <c r="CW154" s="68" t="s">
        <v>168</v>
      </c>
      <c r="CX154" s="68">
        <v>44389</v>
      </c>
      <c r="CY154" s="67" t="s">
        <v>638</v>
      </c>
      <c r="CZ154" s="67" t="s">
        <v>635</v>
      </c>
      <c r="DA154" s="67" t="s">
        <v>683</v>
      </c>
      <c r="DB154" s="81">
        <v>2622400</v>
      </c>
      <c r="DD154" s="67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1:1477" s="103" customFormat="1" ht="12.75" thickBot="1">
      <c r="A155" s="130"/>
      <c r="B155" s="104"/>
      <c r="C155" s="104"/>
      <c r="D155" s="104"/>
      <c r="E155" s="68"/>
      <c r="F155" s="104"/>
      <c r="G155" s="104"/>
      <c r="H155" s="187"/>
      <c r="I155" s="105"/>
      <c r="J155" s="105"/>
      <c r="K155" s="105"/>
      <c r="L155" s="105"/>
      <c r="M155" s="140"/>
      <c r="N155" s="69"/>
      <c r="O155" s="105"/>
      <c r="P155" s="105"/>
      <c r="Q155" s="105"/>
      <c r="R155" s="105"/>
      <c r="S155" s="105"/>
      <c r="T155" s="106"/>
      <c r="U155" s="106"/>
      <c r="V155" s="106"/>
      <c r="W155" s="106"/>
      <c r="X155" s="106"/>
      <c r="Y155" s="190"/>
      <c r="Z155" s="190"/>
      <c r="AA155" s="190"/>
      <c r="AB155" s="190"/>
      <c r="AC155" s="190"/>
      <c r="AD155" s="140"/>
      <c r="AE155" s="69"/>
      <c r="AF155" s="190"/>
      <c r="AG155" s="190"/>
      <c r="AH155" s="105"/>
      <c r="AI155" s="105"/>
      <c r="AJ155" s="107"/>
      <c r="AK155" s="107"/>
      <c r="AL155" s="80"/>
      <c r="AM155" s="80"/>
      <c r="AN155" s="107"/>
      <c r="AO155" s="107"/>
      <c r="AP155" s="80"/>
      <c r="AQ155" s="80"/>
      <c r="AR155" s="107"/>
      <c r="AS155" s="107"/>
      <c r="AT155" s="80"/>
      <c r="AU155" s="80"/>
      <c r="AV155" s="107"/>
      <c r="AW155" s="107"/>
      <c r="AX155" s="80"/>
      <c r="AY155" s="80"/>
      <c r="AZ155" s="107"/>
      <c r="BA155" s="107"/>
      <c r="BB155" s="80"/>
      <c r="BC155" s="80"/>
      <c r="BD155" s="107"/>
      <c r="BE155" s="107"/>
      <c r="BF155" s="80"/>
      <c r="BG155" s="80"/>
      <c r="BH155" s="107"/>
      <c r="BI155" s="107"/>
      <c r="BJ155" s="80"/>
      <c r="BK155" s="80"/>
      <c r="BL155" s="107"/>
      <c r="BM155" s="107"/>
      <c r="BN155" s="80"/>
      <c r="BO155" s="80"/>
      <c r="BP155" s="107"/>
      <c r="BQ155" s="107"/>
      <c r="BR155" s="80"/>
      <c r="BS155" s="80"/>
      <c r="BT155" s="107"/>
      <c r="BU155" s="107"/>
      <c r="BV155" s="80"/>
      <c r="BW155" s="80"/>
      <c r="BX155" s="107"/>
      <c r="BY155" s="107"/>
      <c r="BZ155" s="80"/>
      <c r="CA155" s="80"/>
      <c r="CB155" s="107"/>
      <c r="CC155" s="107"/>
      <c r="CD155" s="80"/>
      <c r="CE155" s="80"/>
      <c r="CF155" s="107"/>
      <c r="CG155" s="107"/>
      <c r="CH155" s="80"/>
      <c r="CI155" s="80"/>
      <c r="CJ155" s="107"/>
      <c r="CK155" s="107"/>
      <c r="CL155" s="80"/>
      <c r="CM155" s="80"/>
      <c r="CN155" s="108"/>
      <c r="CO155" s="108"/>
      <c r="CP155" s="108"/>
      <c r="CQ155" s="108"/>
      <c r="CR155" s="108"/>
      <c r="CS155" s="108"/>
      <c r="CT155" s="68"/>
      <c r="CU155" s="104"/>
      <c r="CV155" s="104"/>
      <c r="CW155" s="68"/>
      <c r="CX155" s="68"/>
      <c r="CY155" s="104"/>
      <c r="CZ155" s="104"/>
      <c r="DA155" s="104"/>
      <c r="DB155" s="106"/>
      <c r="DC155" s="105"/>
      <c r="DD155" s="212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</row>
    <row r="156" spans="1:1477" s="124" customFormat="1" ht="24" customHeight="1" thickTop="1">
      <c r="A156" s="136"/>
      <c r="B156" s="261" t="s">
        <v>702</v>
      </c>
      <c r="C156" s="262"/>
      <c r="D156" s="263"/>
      <c r="E156" s="110"/>
      <c r="F156" s="111"/>
      <c r="G156" s="159">
        <f>IF(B152="","",ROWS(B152:B155)-1)</f>
        <v>3</v>
      </c>
      <c r="H156" s="112">
        <f>SUM(H152:H155)</f>
        <v>7</v>
      </c>
      <c r="I156" s="112">
        <f>SUM(I152:I155)</f>
        <v>13</v>
      </c>
      <c r="J156" s="112">
        <f>SUM(J152:J155)</f>
        <v>1001</v>
      </c>
      <c r="K156" s="112">
        <f>SUM(K152:K155)</f>
        <v>1425</v>
      </c>
      <c r="L156" s="112">
        <f>SUM(L152:L155)</f>
        <v>1422</v>
      </c>
      <c r="M156" s="142">
        <f>IF(G156="",0,N156/G156)</f>
        <v>0.66666666666666663</v>
      </c>
      <c r="N156" s="112">
        <f t="shared" ref="N156:AC156" si="90">SUM(N152:N155)</f>
        <v>2</v>
      </c>
      <c r="O156" s="112">
        <f t="shared" si="90"/>
        <v>3</v>
      </c>
      <c r="P156" s="113">
        <f t="shared" si="90"/>
        <v>3</v>
      </c>
      <c r="Q156" s="113">
        <f t="shared" si="90"/>
        <v>0</v>
      </c>
      <c r="R156" s="112">
        <f t="shared" si="90"/>
        <v>263</v>
      </c>
      <c r="S156" s="112">
        <f t="shared" si="90"/>
        <v>161</v>
      </c>
      <c r="T156" s="114">
        <f t="shared" si="90"/>
        <v>19241675</v>
      </c>
      <c r="U156" s="114">
        <f t="shared" si="90"/>
        <v>281100</v>
      </c>
      <c r="V156" s="114">
        <f t="shared" si="90"/>
        <v>18960575</v>
      </c>
      <c r="W156" s="114">
        <f t="shared" si="90"/>
        <v>21161203</v>
      </c>
      <c r="X156" s="114">
        <f t="shared" si="90"/>
        <v>21189964</v>
      </c>
      <c r="Y156" s="114">
        <f t="shared" si="90"/>
        <v>-7737</v>
      </c>
      <c r="Z156" s="114">
        <f t="shared" si="90"/>
        <v>0</v>
      </c>
      <c r="AA156" s="114">
        <f t="shared" si="90"/>
        <v>-7737</v>
      </c>
      <c r="AB156" s="114">
        <f t="shared" si="90"/>
        <v>21182227</v>
      </c>
      <c r="AC156" s="114">
        <f t="shared" si="90"/>
        <v>21404223</v>
      </c>
      <c r="AD156" s="142">
        <f>IF(G156="",0,AE156/G156)</f>
        <v>0.66666666666666663</v>
      </c>
      <c r="AE156" s="144">
        <f t="shared" ref="AE156:CM156" si="91">SUM(AE152:AE155)</f>
        <v>2</v>
      </c>
      <c r="AF156" s="114">
        <f t="shared" si="91"/>
        <v>240466</v>
      </c>
      <c r="AG156" s="114">
        <f t="shared" si="91"/>
        <v>1919528</v>
      </c>
      <c r="AH156" s="115">
        <f t="shared" si="91"/>
        <v>171</v>
      </c>
      <c r="AI156" s="115">
        <f t="shared" si="91"/>
        <v>92</v>
      </c>
      <c r="AJ156" s="115">
        <f t="shared" si="91"/>
        <v>0</v>
      </c>
      <c r="AK156" s="115">
        <f t="shared" si="91"/>
        <v>51</v>
      </c>
      <c r="AL156" s="114">
        <f t="shared" si="91"/>
        <v>785982</v>
      </c>
      <c r="AM156" s="114">
        <f t="shared" si="91"/>
        <v>22437</v>
      </c>
      <c r="AN156" s="115">
        <f t="shared" si="91"/>
        <v>0</v>
      </c>
      <c r="AO156" s="115">
        <f t="shared" si="91"/>
        <v>110</v>
      </c>
      <c r="AP156" s="114">
        <f t="shared" si="91"/>
        <v>931428</v>
      </c>
      <c r="AQ156" s="114">
        <f t="shared" si="91"/>
        <v>383142</v>
      </c>
      <c r="AR156" s="115">
        <f t="shared" si="91"/>
        <v>0</v>
      </c>
      <c r="AS156" s="115">
        <f t="shared" si="91"/>
        <v>0</v>
      </c>
      <c r="AT156" s="114">
        <f t="shared" si="91"/>
        <v>0</v>
      </c>
      <c r="AU156" s="114">
        <f t="shared" si="91"/>
        <v>0</v>
      </c>
      <c r="AV156" s="115">
        <f t="shared" si="91"/>
        <v>0</v>
      </c>
      <c r="AW156" s="115">
        <f t="shared" si="91"/>
        <v>0</v>
      </c>
      <c r="AX156" s="114">
        <f t="shared" si="91"/>
        <v>0</v>
      </c>
      <c r="AY156" s="114">
        <f t="shared" si="91"/>
        <v>0</v>
      </c>
      <c r="AZ156" s="115">
        <f t="shared" si="91"/>
        <v>0</v>
      </c>
      <c r="BA156" s="115">
        <f t="shared" si="91"/>
        <v>0</v>
      </c>
      <c r="BB156" s="114">
        <f t="shared" si="91"/>
        <v>0</v>
      </c>
      <c r="BC156" s="114">
        <f t="shared" si="91"/>
        <v>0</v>
      </c>
      <c r="BD156" s="115">
        <f t="shared" si="91"/>
        <v>0</v>
      </c>
      <c r="BE156" s="115">
        <f t="shared" si="91"/>
        <v>0</v>
      </c>
      <c r="BF156" s="114">
        <f t="shared" si="91"/>
        <v>274021</v>
      </c>
      <c r="BG156" s="114">
        <f t="shared" si="91"/>
        <v>0</v>
      </c>
      <c r="BH156" s="115">
        <f t="shared" si="91"/>
        <v>0</v>
      </c>
      <c r="BI156" s="115">
        <f t="shared" si="91"/>
        <v>0</v>
      </c>
      <c r="BJ156" s="114">
        <f t="shared" si="91"/>
        <v>0</v>
      </c>
      <c r="BK156" s="114">
        <f t="shared" si="91"/>
        <v>0</v>
      </c>
      <c r="BL156" s="115">
        <f t="shared" si="91"/>
        <v>0</v>
      </c>
      <c r="BM156" s="115">
        <f t="shared" si="91"/>
        <v>0</v>
      </c>
      <c r="BN156" s="114">
        <f t="shared" si="91"/>
        <v>0</v>
      </c>
      <c r="BO156" s="114">
        <f t="shared" si="91"/>
        <v>0</v>
      </c>
      <c r="BP156" s="115">
        <f t="shared" si="91"/>
        <v>0</v>
      </c>
      <c r="BQ156" s="115">
        <f t="shared" si="91"/>
        <v>0</v>
      </c>
      <c r="BR156" s="114">
        <f t="shared" si="91"/>
        <v>0</v>
      </c>
      <c r="BS156" s="114">
        <f t="shared" si="91"/>
        <v>0</v>
      </c>
      <c r="BT156" s="115">
        <f t="shared" si="91"/>
        <v>0</v>
      </c>
      <c r="BU156" s="115">
        <f t="shared" si="91"/>
        <v>0</v>
      </c>
      <c r="BV156" s="114">
        <f t="shared" si="91"/>
        <v>0</v>
      </c>
      <c r="BW156" s="114">
        <f t="shared" si="91"/>
        <v>0</v>
      </c>
      <c r="BX156" s="115">
        <f t="shared" si="91"/>
        <v>0</v>
      </c>
      <c r="BY156" s="115">
        <f t="shared" si="91"/>
        <v>0</v>
      </c>
      <c r="BZ156" s="114">
        <f t="shared" si="91"/>
        <v>0</v>
      </c>
      <c r="CA156" s="114">
        <f t="shared" si="91"/>
        <v>0</v>
      </c>
      <c r="CB156" s="115">
        <f t="shared" si="91"/>
        <v>0</v>
      </c>
      <c r="CC156" s="115">
        <f t="shared" si="91"/>
        <v>0</v>
      </c>
      <c r="CD156" s="114">
        <f t="shared" si="91"/>
        <v>0</v>
      </c>
      <c r="CE156" s="114">
        <f t="shared" si="91"/>
        <v>0</v>
      </c>
      <c r="CF156" s="115">
        <f t="shared" si="91"/>
        <v>0</v>
      </c>
      <c r="CG156" s="115">
        <f t="shared" si="91"/>
        <v>0</v>
      </c>
      <c r="CH156" s="114">
        <f t="shared" si="91"/>
        <v>0</v>
      </c>
      <c r="CI156" s="114">
        <f t="shared" si="91"/>
        <v>0</v>
      </c>
      <c r="CJ156" s="115">
        <f t="shared" si="91"/>
        <v>0</v>
      </c>
      <c r="CK156" s="115">
        <f t="shared" si="91"/>
        <v>161</v>
      </c>
      <c r="CL156" s="114">
        <f t="shared" si="91"/>
        <v>1991432</v>
      </c>
      <c r="CM156" s="114">
        <f t="shared" si="91"/>
        <v>405580</v>
      </c>
      <c r="CN156" s="116"/>
      <c r="CO156" s="116"/>
      <c r="CP156" s="116"/>
      <c r="CQ156" s="116"/>
      <c r="CR156" s="116"/>
      <c r="CS156" s="116"/>
      <c r="CT156" s="110"/>
      <c r="CU156" s="111"/>
      <c r="CV156" s="111"/>
      <c r="CW156" s="110"/>
      <c r="CX156" s="110"/>
      <c r="CY156" s="111"/>
      <c r="CZ156" s="111"/>
      <c r="DA156" s="111"/>
      <c r="DB156" s="114"/>
      <c r="DC156" s="116"/>
      <c r="DD156" s="11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  <c r="ALO156" s="6"/>
      <c r="ALP156" s="6"/>
      <c r="ALQ156" s="6"/>
      <c r="ALR156" s="6"/>
      <c r="ALS156" s="6"/>
      <c r="ALT156" s="6"/>
      <c r="ALU156" s="6"/>
      <c r="ALV156" s="6"/>
      <c r="ALW156" s="6"/>
      <c r="ALX156" s="6"/>
      <c r="ALY156" s="6"/>
      <c r="ALZ156" s="6"/>
      <c r="AMA156" s="6"/>
      <c r="AMB156" s="6"/>
      <c r="AMC156" s="6"/>
      <c r="AMD156" s="6"/>
      <c r="AME156" s="6"/>
      <c r="AMF156" s="6"/>
      <c r="AMG156" s="6"/>
      <c r="AMH156" s="6"/>
      <c r="AMI156" s="6"/>
      <c r="AMJ156" s="6"/>
      <c r="AMK156" s="6"/>
      <c r="AML156" s="6"/>
      <c r="AMM156" s="6"/>
      <c r="AMN156" s="6"/>
      <c r="AMO156" s="6"/>
      <c r="AMP156" s="6"/>
      <c r="AMQ156" s="6"/>
      <c r="AMR156" s="6"/>
      <c r="AMS156" s="6"/>
      <c r="AMT156" s="6"/>
      <c r="AMU156" s="6"/>
      <c r="AMV156" s="6"/>
      <c r="AMW156" s="6"/>
      <c r="AMX156" s="6"/>
      <c r="AMY156" s="6"/>
      <c r="AMZ156" s="6"/>
      <c r="ANA156" s="6"/>
      <c r="ANB156" s="6"/>
      <c r="ANC156" s="6"/>
      <c r="AND156" s="6"/>
      <c r="ANE156" s="6"/>
      <c r="ANF156" s="6"/>
      <c r="ANG156" s="6"/>
      <c r="ANH156" s="6"/>
      <c r="ANI156" s="6"/>
      <c r="ANJ156" s="6"/>
      <c r="ANK156" s="6"/>
      <c r="ANL156" s="6"/>
      <c r="ANM156" s="6"/>
      <c r="ANN156" s="6"/>
      <c r="ANO156" s="6"/>
      <c r="ANP156" s="6"/>
      <c r="ANQ156" s="6"/>
      <c r="ANR156" s="6"/>
      <c r="ANS156" s="6"/>
      <c r="ANT156" s="6"/>
      <c r="ANU156" s="6"/>
      <c r="ANV156" s="6"/>
      <c r="ANW156" s="6"/>
      <c r="ANX156" s="6"/>
      <c r="ANY156" s="6"/>
      <c r="ANZ156" s="6"/>
      <c r="AOA156" s="6"/>
      <c r="AOB156" s="6"/>
      <c r="AOC156" s="6"/>
      <c r="AOD156" s="6"/>
      <c r="AOE156" s="6"/>
      <c r="AOF156" s="6"/>
      <c r="AOG156" s="6"/>
      <c r="AOH156" s="6"/>
      <c r="AOI156" s="6"/>
      <c r="AOJ156" s="6"/>
      <c r="AOK156" s="6"/>
      <c r="AOL156" s="6"/>
      <c r="AOM156" s="6"/>
      <c r="AON156" s="6"/>
      <c r="AOO156" s="6"/>
      <c r="AOP156" s="6"/>
      <c r="AOQ156" s="6"/>
      <c r="AOR156" s="6"/>
      <c r="AOS156" s="6"/>
      <c r="AOT156" s="6"/>
      <c r="AOU156" s="6"/>
      <c r="AOV156" s="6"/>
      <c r="AOW156" s="6"/>
      <c r="AOX156" s="6"/>
      <c r="AOY156" s="6"/>
      <c r="AOZ156" s="6"/>
      <c r="APA156" s="6"/>
      <c r="APB156" s="6"/>
      <c r="APC156" s="6"/>
      <c r="APD156" s="6"/>
      <c r="APE156" s="6"/>
      <c r="APF156" s="6"/>
      <c r="APG156" s="6"/>
      <c r="APH156" s="6"/>
      <c r="API156" s="6"/>
      <c r="APJ156" s="6"/>
      <c r="APK156" s="6"/>
      <c r="APL156" s="6"/>
      <c r="APM156" s="6"/>
      <c r="APN156" s="6"/>
      <c r="APO156" s="6"/>
      <c r="APP156" s="6"/>
      <c r="APQ156" s="6"/>
      <c r="APR156" s="6"/>
      <c r="APS156" s="6"/>
      <c r="APT156" s="6"/>
      <c r="APU156" s="6"/>
      <c r="APV156" s="6"/>
      <c r="APW156" s="6"/>
      <c r="APX156" s="6"/>
      <c r="APY156" s="6"/>
      <c r="APZ156" s="6"/>
      <c r="AQA156" s="6"/>
      <c r="AQB156" s="6"/>
      <c r="AQC156" s="6"/>
      <c r="AQD156" s="6"/>
      <c r="AQE156" s="6"/>
      <c r="AQF156" s="6"/>
      <c r="AQG156" s="6"/>
      <c r="AQH156" s="6"/>
      <c r="AQI156" s="6"/>
      <c r="AQJ156" s="6"/>
      <c r="AQK156" s="6"/>
      <c r="AQL156" s="6"/>
      <c r="AQM156" s="6"/>
      <c r="AQN156" s="6"/>
      <c r="AQO156" s="6"/>
      <c r="AQP156" s="6"/>
      <c r="AQQ156" s="6"/>
      <c r="AQR156" s="6"/>
      <c r="AQS156" s="6"/>
      <c r="AQT156" s="6"/>
      <c r="AQU156" s="6"/>
      <c r="AQV156" s="6"/>
      <c r="AQW156" s="6"/>
      <c r="AQX156" s="6"/>
      <c r="AQY156" s="6"/>
      <c r="AQZ156" s="6"/>
      <c r="ARA156" s="6"/>
      <c r="ARB156" s="6"/>
      <c r="ARC156" s="6"/>
      <c r="ARD156" s="6"/>
      <c r="ARE156" s="6"/>
      <c r="ARF156" s="6"/>
      <c r="ARG156" s="6"/>
      <c r="ARH156" s="6"/>
      <c r="ARI156" s="6"/>
      <c r="ARJ156" s="6"/>
      <c r="ARK156" s="6"/>
      <c r="ARL156" s="6"/>
      <c r="ARM156" s="6"/>
      <c r="ARN156" s="6"/>
      <c r="ARO156" s="6"/>
      <c r="ARP156" s="6"/>
      <c r="ARQ156" s="6"/>
      <c r="ARR156" s="6"/>
      <c r="ARS156" s="6"/>
      <c r="ART156" s="6"/>
      <c r="ARU156" s="6"/>
      <c r="ARV156" s="6"/>
      <c r="ARW156" s="6"/>
      <c r="ARX156" s="6"/>
      <c r="ARY156" s="6"/>
      <c r="ARZ156" s="6"/>
      <c r="ASA156" s="6"/>
      <c r="ASB156" s="6"/>
      <c r="ASC156" s="6"/>
      <c r="ASD156" s="6"/>
      <c r="ASE156" s="6"/>
      <c r="ASF156" s="6"/>
      <c r="ASG156" s="6"/>
      <c r="ASH156" s="6"/>
      <c r="ASI156" s="6"/>
      <c r="ASJ156" s="6"/>
      <c r="ASK156" s="6"/>
      <c r="ASL156" s="6"/>
      <c r="ASM156" s="6"/>
      <c r="ASN156" s="6"/>
      <c r="ASO156" s="6"/>
      <c r="ASP156" s="6"/>
      <c r="ASQ156" s="6"/>
      <c r="ASR156" s="6"/>
      <c r="ASS156" s="6"/>
      <c r="AST156" s="6"/>
      <c r="ASU156" s="6"/>
      <c r="ASV156" s="6"/>
      <c r="ASW156" s="6"/>
      <c r="ASX156" s="6"/>
      <c r="ASY156" s="6"/>
      <c r="ASZ156" s="6"/>
      <c r="ATA156" s="6"/>
      <c r="ATB156" s="6"/>
      <c r="ATC156" s="6"/>
      <c r="ATD156" s="6"/>
      <c r="ATE156" s="6"/>
      <c r="ATF156" s="6"/>
      <c r="ATG156" s="6"/>
      <c r="ATH156" s="6"/>
      <c r="ATI156" s="6"/>
      <c r="ATJ156" s="6"/>
      <c r="ATK156" s="6"/>
      <c r="ATL156" s="6"/>
      <c r="ATM156" s="6"/>
      <c r="ATN156" s="6"/>
      <c r="ATO156" s="6"/>
      <c r="ATP156" s="6"/>
      <c r="ATQ156" s="6"/>
      <c r="ATR156" s="6"/>
      <c r="ATS156" s="6"/>
      <c r="ATT156" s="6"/>
      <c r="ATU156" s="6"/>
      <c r="ATV156" s="6"/>
      <c r="ATW156" s="6"/>
      <c r="ATX156" s="6"/>
      <c r="ATY156" s="6"/>
      <c r="ATZ156" s="6"/>
      <c r="AUA156" s="6"/>
      <c r="AUB156" s="6"/>
      <c r="AUC156" s="6"/>
      <c r="AUD156" s="6"/>
      <c r="AUE156" s="6"/>
      <c r="AUF156" s="6"/>
      <c r="AUG156" s="6"/>
      <c r="AUH156" s="6"/>
      <c r="AUI156" s="6"/>
      <c r="AUJ156" s="6"/>
      <c r="AUK156" s="6"/>
      <c r="AUL156" s="6"/>
      <c r="AUM156" s="6"/>
      <c r="AUN156" s="6"/>
      <c r="AUO156" s="6"/>
      <c r="AUP156" s="6"/>
      <c r="AUQ156" s="6"/>
      <c r="AUR156" s="6"/>
      <c r="AUS156" s="6"/>
      <c r="AUT156" s="6"/>
      <c r="AUU156" s="6"/>
      <c r="AUV156" s="6"/>
      <c r="AUW156" s="6"/>
      <c r="AUX156" s="6"/>
      <c r="AUY156" s="6"/>
      <c r="AUZ156" s="6"/>
      <c r="AVA156" s="6"/>
      <c r="AVB156" s="6"/>
      <c r="AVC156" s="6"/>
      <c r="AVD156" s="6"/>
      <c r="AVE156" s="6"/>
      <c r="AVF156" s="6"/>
      <c r="AVG156" s="6"/>
      <c r="AVH156" s="6"/>
      <c r="AVI156" s="6"/>
      <c r="AVJ156" s="6"/>
      <c r="AVK156" s="6"/>
      <c r="AVL156" s="6"/>
      <c r="AVM156" s="6"/>
      <c r="AVN156" s="6"/>
      <c r="AVO156" s="6"/>
      <c r="AVP156" s="6"/>
      <c r="AVQ156" s="6"/>
      <c r="AVR156" s="6"/>
      <c r="AVS156" s="6"/>
      <c r="AVT156" s="6"/>
      <c r="AVU156" s="6"/>
      <c r="AVV156" s="6"/>
      <c r="AVW156" s="6"/>
      <c r="AVX156" s="6"/>
      <c r="AVY156" s="6"/>
      <c r="AVZ156" s="6"/>
      <c r="AWA156" s="6"/>
      <c r="AWB156" s="6"/>
      <c r="AWC156" s="6"/>
      <c r="AWD156" s="6"/>
      <c r="AWE156" s="6"/>
      <c r="AWF156" s="6"/>
      <c r="AWG156" s="6"/>
      <c r="AWH156" s="6"/>
      <c r="AWI156" s="6"/>
      <c r="AWJ156" s="6"/>
      <c r="AWK156" s="6"/>
      <c r="AWL156" s="6"/>
      <c r="AWM156" s="6"/>
      <c r="AWN156" s="6"/>
      <c r="AWO156" s="6"/>
      <c r="AWP156" s="6"/>
      <c r="AWQ156" s="6"/>
      <c r="AWR156" s="6"/>
      <c r="AWS156" s="6"/>
      <c r="AWT156" s="6"/>
      <c r="AWU156" s="6"/>
      <c r="AWV156" s="6"/>
      <c r="AWW156" s="6"/>
      <c r="AWX156" s="6"/>
      <c r="AWY156" s="6"/>
      <c r="AWZ156" s="6"/>
      <c r="AXA156" s="6"/>
      <c r="AXB156" s="6"/>
      <c r="AXC156" s="6"/>
      <c r="AXD156" s="6"/>
      <c r="AXE156" s="6"/>
      <c r="AXF156" s="6"/>
      <c r="AXG156" s="6"/>
      <c r="AXH156" s="6"/>
      <c r="AXI156" s="6"/>
      <c r="AXJ156" s="6"/>
      <c r="AXK156" s="6"/>
      <c r="AXL156" s="6"/>
      <c r="AXM156" s="6"/>
      <c r="AXN156" s="6"/>
      <c r="AXO156" s="6"/>
      <c r="AXP156" s="6"/>
      <c r="AXQ156" s="6"/>
      <c r="AXR156" s="6"/>
      <c r="AXS156" s="6"/>
      <c r="AXT156" s="6"/>
      <c r="AXU156" s="6"/>
      <c r="AXV156" s="6"/>
      <c r="AXW156" s="6"/>
      <c r="AXX156" s="6"/>
      <c r="AXY156" s="6"/>
      <c r="AXZ156" s="6"/>
      <c r="AYA156" s="6"/>
      <c r="AYB156" s="6"/>
      <c r="AYC156" s="6"/>
      <c r="AYD156" s="6"/>
      <c r="AYE156" s="6"/>
      <c r="AYF156" s="6"/>
      <c r="AYG156" s="6"/>
      <c r="AYH156" s="6"/>
      <c r="AYI156" s="6"/>
      <c r="AYJ156" s="6"/>
      <c r="AYK156" s="6"/>
      <c r="AYL156" s="6"/>
      <c r="AYM156" s="6"/>
      <c r="AYN156" s="6"/>
      <c r="AYO156" s="6"/>
      <c r="AYP156" s="6"/>
      <c r="AYQ156" s="6"/>
      <c r="AYR156" s="6"/>
      <c r="AYS156" s="6"/>
      <c r="AYT156" s="6"/>
      <c r="AYU156" s="6"/>
      <c r="AYV156" s="6"/>
      <c r="AYW156" s="6"/>
      <c r="AYX156" s="6"/>
      <c r="AYY156" s="6"/>
      <c r="AYZ156" s="6"/>
      <c r="AZA156" s="6"/>
      <c r="AZB156" s="6"/>
      <c r="AZC156" s="6"/>
      <c r="AZD156" s="6"/>
      <c r="AZE156" s="6"/>
      <c r="AZF156" s="6"/>
      <c r="AZG156" s="6"/>
      <c r="AZH156" s="6"/>
      <c r="AZI156" s="6"/>
      <c r="AZJ156" s="6"/>
      <c r="AZK156" s="6"/>
      <c r="AZL156" s="6"/>
      <c r="AZM156" s="6"/>
      <c r="AZN156" s="6"/>
      <c r="AZO156" s="6"/>
      <c r="AZP156" s="6"/>
      <c r="AZQ156" s="6"/>
      <c r="AZR156" s="6"/>
      <c r="AZS156" s="6"/>
      <c r="AZT156" s="6"/>
      <c r="AZU156" s="6"/>
      <c r="AZV156" s="6"/>
      <c r="AZW156" s="6"/>
      <c r="AZX156" s="6"/>
      <c r="AZY156" s="6"/>
      <c r="AZZ156" s="6"/>
      <c r="BAA156" s="6"/>
      <c r="BAB156" s="6"/>
      <c r="BAC156" s="6"/>
      <c r="BAD156" s="6"/>
      <c r="BAE156" s="6"/>
      <c r="BAF156" s="6"/>
      <c r="BAG156" s="6"/>
      <c r="BAH156" s="6"/>
      <c r="BAI156" s="6"/>
      <c r="BAJ156" s="6"/>
      <c r="BAK156" s="6"/>
      <c r="BAL156" s="6"/>
      <c r="BAM156" s="6"/>
      <c r="BAN156" s="6"/>
      <c r="BAO156" s="6"/>
      <c r="BAP156" s="6"/>
      <c r="BAQ156" s="6"/>
      <c r="BAR156" s="6"/>
      <c r="BAS156" s="6"/>
      <c r="BAT156" s="6"/>
      <c r="BAU156" s="6"/>
      <c r="BAV156" s="6"/>
      <c r="BAW156" s="6"/>
      <c r="BAX156" s="6"/>
      <c r="BAY156" s="6"/>
      <c r="BAZ156" s="6"/>
      <c r="BBA156" s="6"/>
      <c r="BBB156" s="6"/>
      <c r="BBC156" s="6"/>
      <c r="BBD156" s="6"/>
      <c r="BBE156" s="6"/>
      <c r="BBF156" s="6"/>
      <c r="BBG156" s="6"/>
      <c r="BBH156" s="6"/>
      <c r="BBI156" s="6"/>
      <c r="BBJ156" s="6"/>
      <c r="BBK156" s="6"/>
      <c r="BBL156" s="6"/>
      <c r="BBM156" s="6"/>
      <c r="BBN156" s="6"/>
      <c r="BBO156" s="6"/>
      <c r="BBP156" s="6"/>
      <c r="BBQ156" s="6"/>
      <c r="BBR156" s="6"/>
      <c r="BBS156" s="6"/>
      <c r="BBT156" s="6"/>
      <c r="BBU156" s="6"/>
      <c r="BBV156" s="6"/>
      <c r="BBW156" s="6"/>
      <c r="BBX156" s="6"/>
      <c r="BBY156" s="6"/>
      <c r="BBZ156" s="6"/>
      <c r="BCA156" s="6"/>
      <c r="BCB156" s="6"/>
      <c r="BCC156" s="6"/>
      <c r="BCD156" s="6"/>
      <c r="BCE156" s="6"/>
      <c r="BCF156" s="6"/>
      <c r="BCG156" s="6"/>
      <c r="BCH156" s="6"/>
      <c r="BCI156" s="6"/>
      <c r="BCJ156" s="6"/>
      <c r="BCK156" s="6"/>
      <c r="BCL156" s="6"/>
      <c r="BCM156" s="6"/>
      <c r="BCN156" s="6"/>
      <c r="BCO156" s="6"/>
      <c r="BCP156" s="6"/>
      <c r="BCQ156" s="6"/>
      <c r="BCR156" s="6"/>
      <c r="BCS156" s="6"/>
      <c r="BCT156" s="6"/>
      <c r="BCU156" s="6"/>
      <c r="BCV156" s="6"/>
      <c r="BCW156" s="6"/>
      <c r="BCX156" s="6"/>
      <c r="BCY156" s="6"/>
      <c r="BCZ156" s="6"/>
      <c r="BDA156" s="6"/>
      <c r="BDB156" s="6"/>
      <c r="BDC156" s="6"/>
      <c r="BDD156" s="6"/>
      <c r="BDE156" s="6"/>
      <c r="BDF156" s="6"/>
      <c r="BDG156" s="6"/>
      <c r="BDH156" s="6"/>
      <c r="BDI156" s="6"/>
      <c r="BDJ156" s="6"/>
      <c r="BDK156" s="6"/>
      <c r="BDL156" s="6"/>
      <c r="BDM156" s="6"/>
      <c r="BDN156" s="6"/>
      <c r="BDO156" s="6"/>
      <c r="BDP156" s="6"/>
      <c r="BDQ156" s="6"/>
      <c r="BDR156" s="6"/>
      <c r="BDS156" s="6"/>
      <c r="BDT156" s="6"/>
      <c r="BDU156" s="6"/>
    </row>
    <row r="157" spans="1:1477" s="69" customFormat="1">
      <c r="B157" s="67" t="s">
        <v>6</v>
      </c>
      <c r="C157" s="67" t="s">
        <v>386</v>
      </c>
      <c r="D157" s="67" t="s">
        <v>387</v>
      </c>
      <c r="E157" s="68">
        <v>43901</v>
      </c>
      <c r="F157" s="67" t="s">
        <v>632</v>
      </c>
      <c r="G157" s="158" t="s">
        <v>639</v>
      </c>
      <c r="H157" s="187">
        <v>2</v>
      </c>
      <c r="I157" s="69">
        <v>0</v>
      </c>
      <c r="J157" s="69">
        <v>160</v>
      </c>
      <c r="K157" s="69">
        <v>214</v>
      </c>
      <c r="L157" s="69">
        <v>186</v>
      </c>
      <c r="M157" s="186">
        <f>IF(J157 = 0,0,(L157-AH157-AI157)/J157)</f>
        <v>0.84375</v>
      </c>
      <c r="N157" s="69">
        <f>IF(G157&lt;&gt;"",IF(M157&lt;=1.2,1,0),0)</f>
        <v>1</v>
      </c>
      <c r="O157" s="69">
        <v>28</v>
      </c>
      <c r="P157" s="69">
        <v>0</v>
      </c>
      <c r="Q157" s="69">
        <v>0</v>
      </c>
      <c r="R157" s="69">
        <v>51</v>
      </c>
      <c r="S157" s="69">
        <v>3</v>
      </c>
      <c r="T157" s="190">
        <v>1622282</v>
      </c>
      <c r="U157" s="190">
        <v>56878</v>
      </c>
      <c r="V157" s="190">
        <v>1565404</v>
      </c>
      <c r="W157" s="190">
        <v>1622282</v>
      </c>
      <c r="X157" s="190">
        <v>1554003</v>
      </c>
      <c r="Y157" s="190">
        <v>0</v>
      </c>
      <c r="Z157" s="190">
        <v>0</v>
      </c>
      <c r="AA157" s="190">
        <v>0</v>
      </c>
      <c r="AB157" s="190">
        <v>1554003</v>
      </c>
      <c r="AC157" s="190">
        <v>1554555</v>
      </c>
      <c r="AD157" s="186">
        <f>IF(V157=0,0,AC157/V157)</f>
        <v>0.99306952071158627</v>
      </c>
      <c r="AE157" s="69">
        <f>IF(AD157 &lt;=1.1,1,0)</f>
        <v>1</v>
      </c>
      <c r="AF157" s="190">
        <v>552</v>
      </c>
      <c r="AG157" s="190">
        <v>0</v>
      </c>
      <c r="AH157" s="69">
        <v>23</v>
      </c>
      <c r="AI157" s="69">
        <v>28</v>
      </c>
      <c r="AJ157" s="69">
        <v>0</v>
      </c>
      <c r="AK157" s="69">
        <v>0</v>
      </c>
      <c r="AL157" s="80">
        <v>276</v>
      </c>
      <c r="AM157" s="80">
        <v>0</v>
      </c>
      <c r="AN157" s="69">
        <v>0</v>
      </c>
      <c r="AO157" s="69">
        <v>3</v>
      </c>
      <c r="AP157" s="80">
        <v>25413</v>
      </c>
      <c r="AQ157" s="80">
        <v>0</v>
      </c>
      <c r="AR157" s="69">
        <v>0</v>
      </c>
      <c r="AS157" s="69">
        <v>0</v>
      </c>
      <c r="AT157" s="80">
        <v>0</v>
      </c>
      <c r="AU157" s="80">
        <v>0</v>
      </c>
      <c r="AV157" s="69">
        <v>0</v>
      </c>
      <c r="AW157" s="69">
        <v>0</v>
      </c>
      <c r="AX157" s="80">
        <v>0</v>
      </c>
      <c r="AY157" s="80">
        <v>0</v>
      </c>
      <c r="AZ157" s="69">
        <v>0</v>
      </c>
      <c r="BA157" s="69">
        <v>0</v>
      </c>
      <c r="BB157" s="80">
        <v>0</v>
      </c>
      <c r="BC157" s="80">
        <v>0</v>
      </c>
      <c r="BD157" s="69">
        <v>0</v>
      </c>
      <c r="BE157" s="69">
        <v>0</v>
      </c>
      <c r="BF157" s="80">
        <v>1879</v>
      </c>
      <c r="BG157" s="80">
        <v>0</v>
      </c>
      <c r="BH157" s="69">
        <v>0</v>
      </c>
      <c r="BI157" s="69">
        <v>0</v>
      </c>
      <c r="BJ157" s="80">
        <v>0</v>
      </c>
      <c r="BK157" s="80">
        <v>0</v>
      </c>
      <c r="BL157" s="69">
        <v>0</v>
      </c>
      <c r="BM157" s="69">
        <v>0</v>
      </c>
      <c r="BN157" s="80">
        <v>0</v>
      </c>
      <c r="BO157" s="80">
        <v>0</v>
      </c>
      <c r="BP157" s="69">
        <v>0</v>
      </c>
      <c r="BQ157" s="69">
        <v>0</v>
      </c>
      <c r="BR157" s="80">
        <v>0</v>
      </c>
      <c r="BS157" s="80">
        <v>0</v>
      </c>
      <c r="BT157" s="69">
        <v>0</v>
      </c>
      <c r="BU157" s="69">
        <v>0</v>
      </c>
      <c r="BV157" s="80">
        <v>0</v>
      </c>
      <c r="BW157" s="80">
        <v>0</v>
      </c>
      <c r="BX157" s="69">
        <v>0</v>
      </c>
      <c r="BY157" s="69">
        <v>0</v>
      </c>
      <c r="BZ157" s="80">
        <v>0</v>
      </c>
      <c r="CA157" s="80">
        <v>0</v>
      </c>
      <c r="CB157" s="69">
        <v>0</v>
      </c>
      <c r="CC157" s="69">
        <v>0</v>
      </c>
      <c r="CD157" s="80">
        <v>0</v>
      </c>
      <c r="CE157" s="80">
        <v>0</v>
      </c>
      <c r="CF157" s="69">
        <v>0</v>
      </c>
      <c r="CG157" s="69">
        <v>0</v>
      </c>
      <c r="CH157" s="80">
        <v>0</v>
      </c>
      <c r="CI157" s="80">
        <v>0</v>
      </c>
      <c r="CJ157" s="69">
        <v>0</v>
      </c>
      <c r="CK157" s="69">
        <v>3</v>
      </c>
      <c r="CL157" s="80">
        <v>27568</v>
      </c>
      <c r="CM157" s="80">
        <v>0</v>
      </c>
      <c r="CN157" s="67" t="s">
        <v>604</v>
      </c>
      <c r="CO157" s="67" t="s">
        <v>605</v>
      </c>
      <c r="CP157" s="67" t="s">
        <v>410</v>
      </c>
      <c r="CQ157" s="67" t="s">
        <v>410</v>
      </c>
      <c r="CR157" s="67" t="s">
        <v>410</v>
      </c>
      <c r="CS157" s="67" t="s">
        <v>410</v>
      </c>
      <c r="CT157" s="68">
        <v>44498</v>
      </c>
      <c r="CU157" s="67" t="s">
        <v>634</v>
      </c>
      <c r="CV157" s="67" t="s">
        <v>635</v>
      </c>
      <c r="CW157" s="68" t="s">
        <v>168</v>
      </c>
      <c r="CX157" s="68">
        <v>44259</v>
      </c>
      <c r="CY157" s="67" t="s">
        <v>632</v>
      </c>
      <c r="CZ157" s="67" t="s">
        <v>640</v>
      </c>
      <c r="DA157" s="67" t="s">
        <v>684</v>
      </c>
      <c r="DB157" s="81">
        <v>1262053.27</v>
      </c>
      <c r="DD157" s="6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</row>
    <row r="158" spans="1:1477" s="69" customFormat="1">
      <c r="B158" s="67" t="s">
        <v>6</v>
      </c>
      <c r="C158" s="67" t="s">
        <v>388</v>
      </c>
      <c r="D158" s="67" t="s">
        <v>389</v>
      </c>
      <c r="E158" s="68">
        <v>43929</v>
      </c>
      <c r="F158" s="67" t="s">
        <v>636</v>
      </c>
      <c r="G158" s="158" t="s">
        <v>639</v>
      </c>
      <c r="H158" s="187">
        <v>1</v>
      </c>
      <c r="I158" s="69">
        <v>0</v>
      </c>
      <c r="J158" s="69">
        <v>120</v>
      </c>
      <c r="K158" s="69">
        <v>189</v>
      </c>
      <c r="L158" s="69">
        <v>189</v>
      </c>
      <c r="M158" s="186">
        <f t="shared" ref="M158:M166" si="92">IF(J158 = 0,0,(L158-AH158-AI158)/J158)</f>
        <v>1</v>
      </c>
      <c r="N158" s="69">
        <f t="shared" ref="N158:N166" si="93">IF(G158&lt;&gt;"",IF(M158&lt;=1.2,1,0),0)</f>
        <v>1</v>
      </c>
      <c r="O158" s="69">
        <v>0</v>
      </c>
      <c r="P158" s="69">
        <v>0</v>
      </c>
      <c r="Q158" s="69">
        <v>0</v>
      </c>
      <c r="R158" s="69">
        <v>69</v>
      </c>
      <c r="S158" s="69">
        <v>0</v>
      </c>
      <c r="T158" s="190">
        <v>1352812</v>
      </c>
      <c r="U158" s="190">
        <v>50000</v>
      </c>
      <c r="V158" s="190">
        <v>1302812</v>
      </c>
      <c r="W158" s="190">
        <v>1352812</v>
      </c>
      <c r="X158" s="190">
        <v>1317432</v>
      </c>
      <c r="Y158" s="190">
        <v>0</v>
      </c>
      <c r="Z158" s="190">
        <v>0</v>
      </c>
      <c r="AA158" s="190">
        <v>0</v>
      </c>
      <c r="AB158" s="190">
        <v>1317432</v>
      </c>
      <c r="AC158" s="190">
        <v>1317432</v>
      </c>
      <c r="AD158" s="186">
        <f t="shared" ref="AD158:AD166" si="94">IF(V158=0,0,AC158/V158)</f>
        <v>1.0112218800563704</v>
      </c>
      <c r="AE158" s="69">
        <f t="shared" ref="AE158:AE166" si="95">IF(AD158 &lt;=1.1,1,0)</f>
        <v>1</v>
      </c>
      <c r="AF158" s="190">
        <v>0</v>
      </c>
      <c r="AG158" s="190">
        <v>0</v>
      </c>
      <c r="AH158" s="69">
        <v>33</v>
      </c>
      <c r="AI158" s="69">
        <v>36</v>
      </c>
      <c r="AJ158" s="69">
        <v>0</v>
      </c>
      <c r="AK158" s="69">
        <v>0</v>
      </c>
      <c r="AL158" s="80">
        <v>0</v>
      </c>
      <c r="AM158" s="80">
        <v>0</v>
      </c>
      <c r="AN158" s="69">
        <v>0</v>
      </c>
      <c r="AO158" s="69">
        <v>0</v>
      </c>
      <c r="AP158" s="80">
        <v>13041</v>
      </c>
      <c r="AQ158" s="80">
        <v>0</v>
      </c>
      <c r="AR158" s="69">
        <v>0</v>
      </c>
      <c r="AS158" s="69">
        <v>0</v>
      </c>
      <c r="AT158" s="80">
        <v>0</v>
      </c>
      <c r="AU158" s="80">
        <v>0</v>
      </c>
      <c r="AV158" s="69">
        <v>0</v>
      </c>
      <c r="AW158" s="69">
        <v>0</v>
      </c>
      <c r="AX158" s="80">
        <v>0</v>
      </c>
      <c r="AY158" s="80">
        <v>0</v>
      </c>
      <c r="AZ158" s="69">
        <v>0</v>
      </c>
      <c r="BA158" s="69">
        <v>0</v>
      </c>
      <c r="BB158" s="80">
        <v>0</v>
      </c>
      <c r="BC158" s="80">
        <v>0</v>
      </c>
      <c r="BD158" s="69">
        <v>0</v>
      </c>
      <c r="BE158" s="69">
        <v>0</v>
      </c>
      <c r="BF158" s="80">
        <v>0</v>
      </c>
      <c r="BG158" s="80">
        <v>0</v>
      </c>
      <c r="BH158" s="69">
        <v>0</v>
      </c>
      <c r="BI158" s="69">
        <v>0</v>
      </c>
      <c r="BJ158" s="80">
        <v>0</v>
      </c>
      <c r="BK158" s="80">
        <v>0</v>
      </c>
      <c r="BL158" s="69">
        <v>0</v>
      </c>
      <c r="BM158" s="69">
        <v>0</v>
      </c>
      <c r="BN158" s="80">
        <v>0</v>
      </c>
      <c r="BO158" s="80">
        <v>0</v>
      </c>
      <c r="BP158" s="69">
        <v>0</v>
      </c>
      <c r="BQ158" s="69">
        <v>0</v>
      </c>
      <c r="BR158" s="80">
        <v>0</v>
      </c>
      <c r="BS158" s="80">
        <v>0</v>
      </c>
      <c r="BT158" s="69">
        <v>0</v>
      </c>
      <c r="BU158" s="69">
        <v>0</v>
      </c>
      <c r="BV158" s="80">
        <v>0</v>
      </c>
      <c r="BW158" s="80">
        <v>0</v>
      </c>
      <c r="BX158" s="69">
        <v>0</v>
      </c>
      <c r="BY158" s="69">
        <v>0</v>
      </c>
      <c r="BZ158" s="80">
        <v>0</v>
      </c>
      <c r="CA158" s="80">
        <v>0</v>
      </c>
      <c r="CB158" s="69">
        <v>0</v>
      </c>
      <c r="CC158" s="69">
        <v>0</v>
      </c>
      <c r="CD158" s="80">
        <v>0</v>
      </c>
      <c r="CE158" s="80">
        <v>0</v>
      </c>
      <c r="CF158" s="69">
        <v>0</v>
      </c>
      <c r="CG158" s="69">
        <v>0</v>
      </c>
      <c r="CH158" s="80">
        <v>0</v>
      </c>
      <c r="CI158" s="80">
        <v>0</v>
      </c>
      <c r="CJ158" s="69">
        <v>0</v>
      </c>
      <c r="CK158" s="69">
        <v>0</v>
      </c>
      <c r="CL158" s="80">
        <v>13041</v>
      </c>
      <c r="CM158" s="80">
        <v>0</v>
      </c>
      <c r="CN158" s="67" t="s">
        <v>422</v>
      </c>
      <c r="CO158" s="67" t="s">
        <v>423</v>
      </c>
      <c r="CP158" s="67" t="s">
        <v>410</v>
      </c>
      <c r="CQ158" s="67" t="s">
        <v>410</v>
      </c>
      <c r="CR158" s="67" t="s">
        <v>410</v>
      </c>
      <c r="CS158" s="67" t="s">
        <v>410</v>
      </c>
      <c r="CT158" s="68">
        <v>44435</v>
      </c>
      <c r="CU158" s="67" t="s">
        <v>638</v>
      </c>
      <c r="CV158" s="67" t="s">
        <v>635</v>
      </c>
      <c r="CW158" s="68" t="s">
        <v>168</v>
      </c>
      <c r="CX158" s="68">
        <v>44308</v>
      </c>
      <c r="CY158" s="67" t="s">
        <v>636</v>
      </c>
      <c r="CZ158" s="67" t="s">
        <v>640</v>
      </c>
      <c r="DA158" s="67" t="s">
        <v>683</v>
      </c>
      <c r="DB158" s="81">
        <v>1640000</v>
      </c>
      <c r="DD158" s="67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</row>
    <row r="159" spans="1:1477" s="69" customFormat="1">
      <c r="B159" s="67" t="s">
        <v>6</v>
      </c>
      <c r="C159" s="67" t="s">
        <v>314</v>
      </c>
      <c r="D159" s="67" t="s">
        <v>315</v>
      </c>
      <c r="E159" s="68">
        <v>43964</v>
      </c>
      <c r="F159" s="67" t="s">
        <v>636</v>
      </c>
      <c r="G159" s="158" t="s">
        <v>639</v>
      </c>
      <c r="H159" s="187">
        <v>1</v>
      </c>
      <c r="I159" s="69">
        <v>2</v>
      </c>
      <c r="J159" s="69">
        <v>190</v>
      </c>
      <c r="K159" s="69">
        <v>292</v>
      </c>
      <c r="L159" s="69">
        <v>291</v>
      </c>
      <c r="M159" s="186">
        <f t="shared" si="92"/>
        <v>1.2473684210526317</v>
      </c>
      <c r="N159" s="69">
        <f t="shared" si="93"/>
        <v>0</v>
      </c>
      <c r="O159" s="69">
        <v>1</v>
      </c>
      <c r="P159" s="69">
        <v>0</v>
      </c>
      <c r="Q159" s="69">
        <v>0</v>
      </c>
      <c r="R159" s="69">
        <v>102</v>
      </c>
      <c r="S159" s="69">
        <v>0</v>
      </c>
      <c r="T159" s="190">
        <v>4564698</v>
      </c>
      <c r="U159" s="190">
        <v>50000</v>
      </c>
      <c r="V159" s="190">
        <v>4514698</v>
      </c>
      <c r="W159" s="190">
        <v>4596212</v>
      </c>
      <c r="X159" s="190">
        <v>4520073</v>
      </c>
      <c r="Y159" s="190">
        <v>0</v>
      </c>
      <c r="Z159" s="190">
        <v>0</v>
      </c>
      <c r="AA159" s="190">
        <v>0</v>
      </c>
      <c r="AB159" s="190">
        <v>4520073</v>
      </c>
      <c r="AC159" s="190">
        <v>4462676</v>
      </c>
      <c r="AD159" s="186">
        <f t="shared" si="94"/>
        <v>0.98847719160838665</v>
      </c>
      <c r="AE159" s="69">
        <f t="shared" si="95"/>
        <v>1</v>
      </c>
      <c r="AF159" s="190">
        <v>-57396</v>
      </c>
      <c r="AG159" s="190">
        <v>31514</v>
      </c>
      <c r="AH159" s="69">
        <v>24</v>
      </c>
      <c r="AI159" s="69">
        <v>30</v>
      </c>
      <c r="AJ159" s="69">
        <v>21</v>
      </c>
      <c r="AK159" s="69">
        <v>0</v>
      </c>
      <c r="AL159" s="80">
        <v>12487</v>
      </c>
      <c r="AM159" s="80">
        <v>0</v>
      </c>
      <c r="AN159" s="69">
        <v>27</v>
      </c>
      <c r="AO159" s="69">
        <v>0</v>
      </c>
      <c r="AP159" s="80">
        <v>27992</v>
      </c>
      <c r="AQ159" s="80">
        <v>0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0</v>
      </c>
      <c r="BF159" s="80">
        <v>0</v>
      </c>
      <c r="BG159" s="80">
        <v>0</v>
      </c>
      <c r="BH159" s="69">
        <v>0</v>
      </c>
      <c r="BI159" s="69">
        <v>0</v>
      </c>
      <c r="BJ159" s="80">
        <v>0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0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48</v>
      </c>
      <c r="CK159" s="69">
        <v>0</v>
      </c>
      <c r="CL159" s="80">
        <v>40479</v>
      </c>
      <c r="CM159" s="80">
        <v>0</v>
      </c>
      <c r="CN159" s="67" t="s">
        <v>491</v>
      </c>
      <c r="CO159" s="67" t="s">
        <v>492</v>
      </c>
      <c r="CP159" s="67" t="s">
        <v>410</v>
      </c>
      <c r="CQ159" s="67" t="s">
        <v>410</v>
      </c>
      <c r="CR159" s="67" t="s">
        <v>410</v>
      </c>
      <c r="CS159" s="67" t="s">
        <v>410</v>
      </c>
      <c r="CT159" s="68">
        <v>44454</v>
      </c>
      <c r="CU159" s="67" t="s">
        <v>638</v>
      </c>
      <c r="CV159" s="67" t="s">
        <v>635</v>
      </c>
      <c r="CW159" s="68" t="s">
        <v>168</v>
      </c>
      <c r="CX159" s="68">
        <v>44336</v>
      </c>
      <c r="CY159" s="67" t="s">
        <v>636</v>
      </c>
      <c r="CZ159" s="67" t="s">
        <v>640</v>
      </c>
      <c r="DA159" s="67" t="s">
        <v>684</v>
      </c>
      <c r="DB159" s="81">
        <v>5061300</v>
      </c>
      <c r="DD159" s="67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1:1477" s="69" customFormat="1">
      <c r="B160" s="67" t="s">
        <v>6</v>
      </c>
      <c r="C160" s="67" t="s">
        <v>316</v>
      </c>
      <c r="D160" s="67" t="s">
        <v>317</v>
      </c>
      <c r="E160" s="68">
        <v>43901</v>
      </c>
      <c r="F160" s="67" t="s">
        <v>632</v>
      </c>
      <c r="G160" s="158" t="s">
        <v>639</v>
      </c>
      <c r="H160" s="187">
        <v>1</v>
      </c>
      <c r="I160" s="69">
        <v>2</v>
      </c>
      <c r="J160" s="69">
        <v>140</v>
      </c>
      <c r="K160" s="69">
        <v>159</v>
      </c>
      <c r="L160" s="69">
        <v>120</v>
      </c>
      <c r="M160" s="186">
        <f t="shared" si="92"/>
        <v>0.72142857142857142</v>
      </c>
      <c r="N160" s="69">
        <f t="shared" si="93"/>
        <v>1</v>
      </c>
      <c r="O160" s="69">
        <v>39</v>
      </c>
      <c r="P160" s="69">
        <v>0</v>
      </c>
      <c r="Q160" s="69">
        <v>0</v>
      </c>
      <c r="R160" s="69">
        <v>19</v>
      </c>
      <c r="S160" s="69">
        <v>0</v>
      </c>
      <c r="T160" s="190">
        <v>741228</v>
      </c>
      <c r="U160" s="190">
        <v>35000</v>
      </c>
      <c r="V160" s="190">
        <v>706228</v>
      </c>
      <c r="W160" s="190">
        <v>790728</v>
      </c>
      <c r="X160" s="190">
        <v>771044</v>
      </c>
      <c r="Y160" s="190">
        <v>0</v>
      </c>
      <c r="Z160" s="190">
        <v>0</v>
      </c>
      <c r="AA160" s="190">
        <v>0</v>
      </c>
      <c r="AB160" s="190">
        <v>771044</v>
      </c>
      <c r="AC160" s="190">
        <v>771044</v>
      </c>
      <c r="AD160" s="186">
        <f t="shared" si="94"/>
        <v>1.0917777261734172</v>
      </c>
      <c r="AE160" s="69">
        <f t="shared" si="95"/>
        <v>1</v>
      </c>
      <c r="AF160" s="190">
        <v>0</v>
      </c>
      <c r="AG160" s="190">
        <v>49500</v>
      </c>
      <c r="AH160" s="69">
        <v>4</v>
      </c>
      <c r="AI160" s="69">
        <v>15</v>
      </c>
      <c r="AJ160" s="69">
        <v>0</v>
      </c>
      <c r="AK160" s="69">
        <v>0</v>
      </c>
      <c r="AL160" s="80">
        <v>4500</v>
      </c>
      <c r="AM160" s="80">
        <v>0</v>
      </c>
      <c r="AN160" s="69">
        <v>0</v>
      </c>
      <c r="AO160" s="69">
        <v>0</v>
      </c>
      <c r="AP160" s="80">
        <v>0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0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0</v>
      </c>
      <c r="BQ160" s="69">
        <v>0</v>
      </c>
      <c r="BR160" s="80">
        <v>0</v>
      </c>
      <c r="BS160" s="80">
        <v>0</v>
      </c>
      <c r="BT160" s="69">
        <v>0</v>
      </c>
      <c r="BU160" s="69">
        <v>0</v>
      </c>
      <c r="BV160" s="80">
        <v>45000</v>
      </c>
      <c r="BW160" s="80">
        <v>16552</v>
      </c>
      <c r="BX160" s="69">
        <v>0</v>
      </c>
      <c r="BY160" s="69">
        <v>0</v>
      </c>
      <c r="BZ160" s="80">
        <v>0</v>
      </c>
      <c r="CA160" s="80">
        <v>0</v>
      </c>
      <c r="CB160" s="69">
        <v>0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0</v>
      </c>
      <c r="CK160" s="69">
        <v>0</v>
      </c>
      <c r="CL160" s="80">
        <v>49500</v>
      </c>
      <c r="CM160" s="80">
        <v>16552</v>
      </c>
      <c r="CN160" s="67" t="s">
        <v>606</v>
      </c>
      <c r="CO160" s="67" t="s">
        <v>607</v>
      </c>
      <c r="CP160" s="67" t="s">
        <v>410</v>
      </c>
      <c r="CQ160" s="67" t="s">
        <v>410</v>
      </c>
      <c r="CR160" s="67" t="s">
        <v>410</v>
      </c>
      <c r="CS160" s="67" t="s">
        <v>410</v>
      </c>
      <c r="CT160" s="68">
        <v>44400</v>
      </c>
      <c r="CU160" s="67" t="s">
        <v>638</v>
      </c>
      <c r="CV160" s="67" t="s">
        <v>635</v>
      </c>
      <c r="CW160" s="68" t="s">
        <v>168</v>
      </c>
      <c r="CX160" s="68">
        <v>44201</v>
      </c>
      <c r="CY160" s="67" t="s">
        <v>632</v>
      </c>
      <c r="CZ160" s="67" t="s">
        <v>640</v>
      </c>
      <c r="DA160" s="67" t="s">
        <v>684</v>
      </c>
      <c r="DB160" s="81">
        <v>741278.7</v>
      </c>
      <c r="DD160" s="67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1:1477" s="69" customFormat="1">
      <c r="B161" s="67" t="s">
        <v>6</v>
      </c>
      <c r="C161" s="67" t="s">
        <v>390</v>
      </c>
      <c r="D161" s="67" t="s">
        <v>391</v>
      </c>
      <c r="E161" s="68">
        <v>44020</v>
      </c>
      <c r="F161" s="67" t="s">
        <v>638</v>
      </c>
      <c r="G161" s="158" t="s">
        <v>640</v>
      </c>
      <c r="H161" s="187">
        <v>1</v>
      </c>
      <c r="I161" s="69">
        <v>0</v>
      </c>
      <c r="J161" s="69">
        <v>140</v>
      </c>
      <c r="K161" s="69">
        <v>177</v>
      </c>
      <c r="L161" s="69">
        <v>155</v>
      </c>
      <c r="M161" s="186">
        <f t="shared" si="92"/>
        <v>0.91428571428571426</v>
      </c>
      <c r="N161" s="69">
        <f t="shared" si="93"/>
        <v>1</v>
      </c>
      <c r="O161" s="69">
        <v>22</v>
      </c>
      <c r="P161" s="69">
        <v>0</v>
      </c>
      <c r="Q161" s="69">
        <v>0</v>
      </c>
      <c r="R161" s="69">
        <v>27</v>
      </c>
      <c r="S161" s="69">
        <v>10</v>
      </c>
      <c r="T161" s="190">
        <v>873873</v>
      </c>
      <c r="U161" s="190">
        <v>25000</v>
      </c>
      <c r="V161" s="190">
        <v>848873</v>
      </c>
      <c r="W161" s="190">
        <v>873873</v>
      </c>
      <c r="X161" s="190">
        <v>855130</v>
      </c>
      <c r="Y161" s="190">
        <v>0</v>
      </c>
      <c r="Z161" s="190">
        <v>0</v>
      </c>
      <c r="AA161" s="190">
        <v>0</v>
      </c>
      <c r="AB161" s="190">
        <v>855130</v>
      </c>
      <c r="AC161" s="190">
        <v>855600</v>
      </c>
      <c r="AD161" s="186">
        <f t="shared" si="94"/>
        <v>1.0079246247671914</v>
      </c>
      <c r="AE161" s="69">
        <f t="shared" si="95"/>
        <v>1</v>
      </c>
      <c r="AF161" s="190">
        <v>470</v>
      </c>
      <c r="AG161" s="190">
        <v>0</v>
      </c>
      <c r="AH161" s="69">
        <v>22</v>
      </c>
      <c r="AI161" s="69">
        <v>5</v>
      </c>
      <c r="AJ161" s="69">
        <v>0</v>
      </c>
      <c r="AK161" s="69">
        <v>0</v>
      </c>
      <c r="AL161" s="80">
        <v>0</v>
      </c>
      <c r="AM161" s="80">
        <v>0</v>
      </c>
      <c r="AN161" s="69">
        <v>0</v>
      </c>
      <c r="AO161" s="69">
        <v>0</v>
      </c>
      <c r="AP161" s="80">
        <v>0</v>
      </c>
      <c r="AQ161" s="80">
        <v>0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10</v>
      </c>
      <c r="BF161" s="80">
        <v>7812</v>
      </c>
      <c r="BG161" s="80">
        <v>0</v>
      </c>
      <c r="BH161" s="69">
        <v>0</v>
      </c>
      <c r="BI161" s="69">
        <v>0</v>
      </c>
      <c r="BJ161" s="80">
        <v>0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0</v>
      </c>
      <c r="BS161" s="80">
        <v>0</v>
      </c>
      <c r="BT161" s="69">
        <v>0</v>
      </c>
      <c r="BU161" s="69">
        <v>0</v>
      </c>
      <c r="BV161" s="80">
        <v>0</v>
      </c>
      <c r="BW161" s="80">
        <v>0</v>
      </c>
      <c r="BX161" s="69">
        <v>0</v>
      </c>
      <c r="BY161" s="69">
        <v>0</v>
      </c>
      <c r="BZ161" s="80">
        <v>0</v>
      </c>
      <c r="CA161" s="80">
        <v>0</v>
      </c>
      <c r="CB161" s="69">
        <v>0</v>
      </c>
      <c r="CC161" s="69">
        <v>0</v>
      </c>
      <c r="CD161" s="80">
        <v>0</v>
      </c>
      <c r="CE161" s="80">
        <v>0</v>
      </c>
      <c r="CF161" s="69">
        <v>0</v>
      </c>
      <c r="CG161" s="69">
        <v>0</v>
      </c>
      <c r="CH161" s="80">
        <v>0</v>
      </c>
      <c r="CI161" s="80">
        <v>0</v>
      </c>
      <c r="CJ161" s="69">
        <v>0</v>
      </c>
      <c r="CK161" s="69">
        <v>10</v>
      </c>
      <c r="CL161" s="80">
        <v>7812</v>
      </c>
      <c r="CM161" s="80">
        <v>0</v>
      </c>
      <c r="CN161" s="67" t="s">
        <v>455</v>
      </c>
      <c r="CO161" s="67" t="s">
        <v>456</v>
      </c>
      <c r="CP161" s="67" t="s">
        <v>410</v>
      </c>
      <c r="CQ161" s="67" t="s">
        <v>410</v>
      </c>
      <c r="CR161" s="67" t="s">
        <v>410</v>
      </c>
      <c r="CS161" s="67" t="s">
        <v>410</v>
      </c>
      <c r="CT161" s="68">
        <v>44518</v>
      </c>
      <c r="CU161" s="67" t="s">
        <v>634</v>
      </c>
      <c r="CV161" s="67" t="s">
        <v>635</v>
      </c>
      <c r="CW161" s="68" t="s">
        <v>168</v>
      </c>
      <c r="CX161" s="68">
        <v>44423</v>
      </c>
      <c r="CY161" s="67" t="s">
        <v>638</v>
      </c>
      <c r="CZ161" s="67" t="s">
        <v>635</v>
      </c>
      <c r="DA161" s="67" t="s">
        <v>683</v>
      </c>
      <c r="DB161" s="81">
        <v>685000</v>
      </c>
      <c r="DD161" s="67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1:1477" s="69" customFormat="1">
      <c r="B162" s="67" t="s">
        <v>6</v>
      </c>
      <c r="C162" s="67" t="s">
        <v>392</v>
      </c>
      <c r="D162" s="67" t="s">
        <v>393</v>
      </c>
      <c r="E162" s="68">
        <v>44083</v>
      </c>
      <c r="F162" s="67" t="s">
        <v>638</v>
      </c>
      <c r="G162" s="158" t="s">
        <v>640</v>
      </c>
      <c r="H162" s="187">
        <v>1</v>
      </c>
      <c r="I162" s="69">
        <v>0</v>
      </c>
      <c r="J162" s="69">
        <v>90</v>
      </c>
      <c r="K162" s="69">
        <v>93</v>
      </c>
      <c r="L162" s="69">
        <v>84</v>
      </c>
      <c r="M162" s="186">
        <f t="shared" si="92"/>
        <v>0.9</v>
      </c>
      <c r="N162" s="69">
        <f t="shared" si="93"/>
        <v>1</v>
      </c>
      <c r="O162" s="69">
        <v>9</v>
      </c>
      <c r="P162" s="69">
        <v>0</v>
      </c>
      <c r="Q162" s="69">
        <v>0</v>
      </c>
      <c r="R162" s="69">
        <v>3</v>
      </c>
      <c r="S162" s="69">
        <v>0</v>
      </c>
      <c r="T162" s="190">
        <v>357252</v>
      </c>
      <c r="U162" s="190">
        <v>20000</v>
      </c>
      <c r="V162" s="190">
        <v>337252</v>
      </c>
      <c r="W162" s="190">
        <v>357252</v>
      </c>
      <c r="X162" s="190">
        <v>337890</v>
      </c>
      <c r="Y162" s="190">
        <v>0</v>
      </c>
      <c r="Z162" s="190">
        <v>0</v>
      </c>
      <c r="AA162" s="190">
        <v>0</v>
      </c>
      <c r="AB162" s="190">
        <v>337890</v>
      </c>
      <c r="AC162" s="190">
        <v>337890</v>
      </c>
      <c r="AD162" s="186">
        <f t="shared" si="94"/>
        <v>1.0018917604639854</v>
      </c>
      <c r="AE162" s="69">
        <f t="shared" si="95"/>
        <v>1</v>
      </c>
      <c r="AF162" s="190">
        <v>0</v>
      </c>
      <c r="AG162" s="190">
        <v>0</v>
      </c>
      <c r="AH162" s="69">
        <v>0</v>
      </c>
      <c r="AI162" s="69">
        <v>3</v>
      </c>
      <c r="AJ162" s="69">
        <v>0</v>
      </c>
      <c r="AK162" s="69">
        <v>0</v>
      </c>
      <c r="AL162" s="80">
        <v>0</v>
      </c>
      <c r="AM162" s="80">
        <v>0</v>
      </c>
      <c r="AN162" s="69">
        <v>0</v>
      </c>
      <c r="AO162" s="69">
        <v>0</v>
      </c>
      <c r="AP162" s="80">
        <v>0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0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0</v>
      </c>
      <c r="CL162" s="80">
        <v>0</v>
      </c>
      <c r="CM162" s="80">
        <v>0</v>
      </c>
      <c r="CN162" s="67" t="s">
        <v>555</v>
      </c>
      <c r="CO162" s="67" t="s">
        <v>556</v>
      </c>
      <c r="CP162" s="67" t="s">
        <v>410</v>
      </c>
      <c r="CQ162" s="67" t="s">
        <v>410</v>
      </c>
      <c r="CR162" s="67" t="s">
        <v>410</v>
      </c>
      <c r="CS162" s="67" t="s">
        <v>410</v>
      </c>
      <c r="CT162" s="68">
        <v>44435</v>
      </c>
      <c r="CU162" s="67" t="s">
        <v>638</v>
      </c>
      <c r="CV162" s="67" t="s">
        <v>635</v>
      </c>
      <c r="CW162" s="68" t="s">
        <v>168</v>
      </c>
      <c r="CX162" s="68">
        <v>44379</v>
      </c>
      <c r="CY162" s="67" t="s">
        <v>638</v>
      </c>
      <c r="CZ162" s="67" t="s">
        <v>635</v>
      </c>
      <c r="DA162" s="67" t="s">
        <v>683</v>
      </c>
      <c r="DB162" s="81">
        <v>485498</v>
      </c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1:1477" s="69" customFormat="1">
      <c r="B163" s="67" t="s">
        <v>6</v>
      </c>
      <c r="C163" s="67" t="s">
        <v>394</v>
      </c>
      <c r="D163" s="67" t="s">
        <v>395</v>
      </c>
      <c r="E163" s="68">
        <v>44020</v>
      </c>
      <c r="F163" s="67" t="s">
        <v>638</v>
      </c>
      <c r="G163" s="158" t="s">
        <v>640</v>
      </c>
      <c r="H163" s="187">
        <v>1</v>
      </c>
      <c r="I163" s="69">
        <v>0</v>
      </c>
      <c r="J163" s="69">
        <v>218</v>
      </c>
      <c r="K163" s="69">
        <v>305</v>
      </c>
      <c r="L163" s="69">
        <v>229</v>
      </c>
      <c r="M163" s="186">
        <f t="shared" si="92"/>
        <v>0.65137614678899081</v>
      </c>
      <c r="N163" s="69">
        <f t="shared" si="93"/>
        <v>1</v>
      </c>
      <c r="O163" s="69">
        <v>76</v>
      </c>
      <c r="P163" s="69">
        <v>0</v>
      </c>
      <c r="Q163" s="69">
        <v>0</v>
      </c>
      <c r="R163" s="69">
        <v>87</v>
      </c>
      <c r="S163" s="69">
        <v>0</v>
      </c>
      <c r="T163" s="190">
        <v>3104340</v>
      </c>
      <c r="U163" s="190">
        <v>50000</v>
      </c>
      <c r="V163" s="190">
        <v>3054340</v>
      </c>
      <c r="W163" s="190">
        <v>3104340</v>
      </c>
      <c r="X163" s="190">
        <v>3112890</v>
      </c>
      <c r="Y163" s="190">
        <v>0</v>
      </c>
      <c r="Z163" s="190">
        <v>0</v>
      </c>
      <c r="AA163" s="190">
        <v>0</v>
      </c>
      <c r="AB163" s="190">
        <v>3112890</v>
      </c>
      <c r="AC163" s="190">
        <v>3077268</v>
      </c>
      <c r="AD163" s="186">
        <f t="shared" si="94"/>
        <v>1.0075066953908209</v>
      </c>
      <c r="AE163" s="69">
        <f t="shared" si="95"/>
        <v>1</v>
      </c>
      <c r="AF163" s="190">
        <v>-35622</v>
      </c>
      <c r="AG163" s="190">
        <v>0</v>
      </c>
      <c r="AH163" s="69">
        <v>62</v>
      </c>
      <c r="AI163" s="69">
        <v>25</v>
      </c>
      <c r="AJ163" s="69">
        <v>0</v>
      </c>
      <c r="AK163" s="69">
        <v>0</v>
      </c>
      <c r="AL163" s="80">
        <v>0</v>
      </c>
      <c r="AM163" s="80">
        <v>0</v>
      </c>
      <c r="AN163" s="69">
        <v>0</v>
      </c>
      <c r="AO163" s="69">
        <v>0</v>
      </c>
      <c r="AP163" s="80">
        <v>7326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0</v>
      </c>
      <c r="CL163" s="80">
        <v>7326</v>
      </c>
      <c r="CM163" s="80">
        <v>0</v>
      </c>
      <c r="CN163" s="67" t="s">
        <v>491</v>
      </c>
      <c r="CO163" s="67" t="s">
        <v>492</v>
      </c>
      <c r="CP163" s="67" t="s">
        <v>410</v>
      </c>
      <c r="CQ163" s="67" t="s">
        <v>410</v>
      </c>
      <c r="CR163" s="67" t="s">
        <v>410</v>
      </c>
      <c r="CS163" s="67" t="s">
        <v>410</v>
      </c>
      <c r="CT163" s="68">
        <v>44441</v>
      </c>
      <c r="CU163" s="67" t="s">
        <v>638</v>
      </c>
      <c r="CV163" s="67" t="s">
        <v>635</v>
      </c>
      <c r="CW163" s="68" t="s">
        <v>168</v>
      </c>
      <c r="CX163" s="68">
        <v>44323</v>
      </c>
      <c r="CY163" s="67" t="s">
        <v>636</v>
      </c>
      <c r="CZ163" s="67" t="s">
        <v>640</v>
      </c>
      <c r="DA163" s="67" t="s">
        <v>683</v>
      </c>
      <c r="DB163" s="81">
        <v>4202892.6399999997</v>
      </c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1:1477" s="69" customFormat="1">
      <c r="B164" s="67" t="s">
        <v>6</v>
      </c>
      <c r="C164" s="67" t="s">
        <v>608</v>
      </c>
      <c r="D164" s="67" t="s">
        <v>685</v>
      </c>
      <c r="E164" s="68">
        <v>44216</v>
      </c>
      <c r="F164" s="67" t="s">
        <v>632</v>
      </c>
      <c r="G164" s="158" t="s">
        <v>640</v>
      </c>
      <c r="H164" s="187">
        <v>1</v>
      </c>
      <c r="I164" s="69">
        <v>0</v>
      </c>
      <c r="J164" s="69">
        <v>50</v>
      </c>
      <c r="K164" s="69">
        <v>55</v>
      </c>
      <c r="L164" s="69">
        <v>55</v>
      </c>
      <c r="M164" s="186">
        <f t="shared" si="92"/>
        <v>1</v>
      </c>
      <c r="N164" s="69">
        <f t="shared" si="93"/>
        <v>1</v>
      </c>
      <c r="O164" s="69">
        <v>0</v>
      </c>
      <c r="P164" s="69">
        <v>0</v>
      </c>
      <c r="Q164" s="69">
        <v>0</v>
      </c>
      <c r="R164" s="69">
        <v>5</v>
      </c>
      <c r="S164" s="69">
        <v>0</v>
      </c>
      <c r="T164" s="190">
        <v>86342</v>
      </c>
      <c r="U164" s="190">
        <v>3900</v>
      </c>
      <c r="V164" s="190">
        <v>82442</v>
      </c>
      <c r="W164" s="190">
        <v>86342</v>
      </c>
      <c r="X164" s="190">
        <v>80991</v>
      </c>
      <c r="Y164" s="190">
        <v>0</v>
      </c>
      <c r="Z164" s="190">
        <v>0</v>
      </c>
      <c r="AA164" s="190">
        <v>0</v>
      </c>
      <c r="AB164" s="190">
        <v>80991</v>
      </c>
      <c r="AC164" s="190">
        <v>80991</v>
      </c>
      <c r="AD164" s="186">
        <f t="shared" si="94"/>
        <v>0.98239974770141436</v>
      </c>
      <c r="AE164" s="69">
        <f t="shared" si="95"/>
        <v>1</v>
      </c>
      <c r="AF164" s="190">
        <v>0</v>
      </c>
      <c r="AG164" s="190">
        <v>0</v>
      </c>
      <c r="AH164" s="69">
        <v>0</v>
      </c>
      <c r="AI164" s="69">
        <v>5</v>
      </c>
      <c r="AJ164" s="69">
        <v>0</v>
      </c>
      <c r="AK164" s="69">
        <v>0</v>
      </c>
      <c r="AL164" s="80">
        <v>0</v>
      </c>
      <c r="AM164" s="80">
        <v>0</v>
      </c>
      <c r="AN164" s="69">
        <v>0</v>
      </c>
      <c r="AO164" s="69">
        <v>0</v>
      </c>
      <c r="AP164" s="80">
        <v>0</v>
      </c>
      <c r="AQ164" s="80">
        <v>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0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0</v>
      </c>
      <c r="BQ164" s="69">
        <v>0</v>
      </c>
      <c r="BR164" s="80">
        <v>0</v>
      </c>
      <c r="BS164" s="80">
        <v>0</v>
      </c>
      <c r="BT164" s="69">
        <v>0</v>
      </c>
      <c r="BU164" s="69">
        <v>0</v>
      </c>
      <c r="BV164" s="80">
        <v>0</v>
      </c>
      <c r="BW164" s="80">
        <v>0</v>
      </c>
      <c r="BX164" s="69">
        <v>0</v>
      </c>
      <c r="BY164" s="69">
        <v>0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0</v>
      </c>
      <c r="CK164" s="69">
        <v>0</v>
      </c>
      <c r="CL164" s="80">
        <v>0</v>
      </c>
      <c r="CM164" s="80">
        <v>0</v>
      </c>
      <c r="CN164" s="67" t="s">
        <v>609</v>
      </c>
      <c r="CO164" s="67" t="s">
        <v>610</v>
      </c>
      <c r="CP164" s="67" t="s">
        <v>410</v>
      </c>
      <c r="CQ164" s="67" t="s">
        <v>410</v>
      </c>
      <c r="CR164" s="67" t="s">
        <v>410</v>
      </c>
      <c r="CS164" s="67" t="s">
        <v>410</v>
      </c>
      <c r="CT164" s="68">
        <v>44434</v>
      </c>
      <c r="CU164" s="67" t="s">
        <v>638</v>
      </c>
      <c r="CV164" s="67" t="s">
        <v>635</v>
      </c>
      <c r="CW164" s="68" t="s">
        <v>168</v>
      </c>
      <c r="CX164" s="68">
        <v>44364</v>
      </c>
      <c r="CY164" s="67" t="s">
        <v>636</v>
      </c>
      <c r="CZ164" s="67" t="s">
        <v>640</v>
      </c>
      <c r="DA164" s="67" t="s">
        <v>683</v>
      </c>
      <c r="DB164" s="81">
        <v>127700</v>
      </c>
      <c r="DD164" s="67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1:1477" s="69" customFormat="1">
      <c r="B165" s="67" t="s">
        <v>6</v>
      </c>
      <c r="C165" s="67" t="s">
        <v>318</v>
      </c>
      <c r="D165" s="67" t="s">
        <v>319</v>
      </c>
      <c r="E165" s="68">
        <v>43676</v>
      </c>
      <c r="F165" s="67" t="s">
        <v>638</v>
      </c>
      <c r="G165" s="158" t="s">
        <v>639</v>
      </c>
      <c r="H165" s="187">
        <v>1</v>
      </c>
      <c r="I165" s="69">
        <v>3</v>
      </c>
      <c r="J165" s="69">
        <v>385</v>
      </c>
      <c r="K165" s="69">
        <v>501</v>
      </c>
      <c r="L165" s="69">
        <v>501</v>
      </c>
      <c r="M165" s="186">
        <f t="shared" si="92"/>
        <v>1.096103896103896</v>
      </c>
      <c r="N165" s="69">
        <f t="shared" si="93"/>
        <v>1</v>
      </c>
      <c r="O165" s="69">
        <v>0</v>
      </c>
      <c r="P165" s="69">
        <v>0</v>
      </c>
      <c r="Q165" s="69">
        <v>0</v>
      </c>
      <c r="R165" s="69">
        <v>63</v>
      </c>
      <c r="S165" s="69">
        <v>53</v>
      </c>
      <c r="T165" s="190">
        <v>4637000</v>
      </c>
      <c r="U165" s="190">
        <v>50000</v>
      </c>
      <c r="V165" s="190">
        <v>4587000</v>
      </c>
      <c r="W165" s="190">
        <v>5023330</v>
      </c>
      <c r="X165" s="190">
        <v>4952442</v>
      </c>
      <c r="Y165" s="190">
        <v>0</v>
      </c>
      <c r="Z165" s="190">
        <v>0</v>
      </c>
      <c r="AA165" s="190">
        <v>0</v>
      </c>
      <c r="AB165" s="190">
        <v>4952442</v>
      </c>
      <c r="AC165" s="190">
        <v>4910655</v>
      </c>
      <c r="AD165" s="186">
        <f t="shared" si="94"/>
        <v>1.0705591890124264</v>
      </c>
      <c r="AE165" s="69">
        <f t="shared" si="95"/>
        <v>1</v>
      </c>
      <c r="AF165" s="190">
        <v>-41787</v>
      </c>
      <c r="AG165" s="190">
        <v>386330</v>
      </c>
      <c r="AH165" s="69">
        <v>30</v>
      </c>
      <c r="AI165" s="69">
        <v>49</v>
      </c>
      <c r="AJ165" s="69">
        <v>0</v>
      </c>
      <c r="AK165" s="69">
        <v>0</v>
      </c>
      <c r="AL165" s="80">
        <v>29755</v>
      </c>
      <c r="AM165" s="80">
        <v>0</v>
      </c>
      <c r="AN165" s="69">
        <v>0</v>
      </c>
      <c r="AO165" s="69">
        <v>37</v>
      </c>
      <c r="AP165" s="80">
        <v>362376</v>
      </c>
      <c r="AQ165" s="80">
        <v>0</v>
      </c>
      <c r="AR165" s="69">
        <v>0</v>
      </c>
      <c r="AS165" s="69">
        <v>0</v>
      </c>
      <c r="AT165" s="80">
        <v>0</v>
      </c>
      <c r="AU165" s="80">
        <v>0</v>
      </c>
      <c r="AV165" s="69">
        <v>0</v>
      </c>
      <c r="AW165" s="69">
        <v>0</v>
      </c>
      <c r="AX165" s="80">
        <v>0</v>
      </c>
      <c r="AY165" s="80">
        <v>0</v>
      </c>
      <c r="AZ165" s="69">
        <v>0</v>
      </c>
      <c r="BA165" s="69">
        <v>0</v>
      </c>
      <c r="BB165" s="80">
        <v>0</v>
      </c>
      <c r="BC165" s="80">
        <v>0</v>
      </c>
      <c r="BD165" s="69">
        <v>0</v>
      </c>
      <c r="BE165" s="69">
        <v>0</v>
      </c>
      <c r="BF165" s="80">
        <v>0</v>
      </c>
      <c r="BG165" s="80">
        <v>0</v>
      </c>
      <c r="BH165" s="69">
        <v>0</v>
      </c>
      <c r="BI165" s="69">
        <v>0</v>
      </c>
      <c r="BJ165" s="80">
        <v>0</v>
      </c>
      <c r="BK165" s="80">
        <v>0</v>
      </c>
      <c r="BL165" s="69">
        <v>0</v>
      </c>
      <c r="BM165" s="69">
        <v>0</v>
      </c>
      <c r="BN165" s="80">
        <v>0</v>
      </c>
      <c r="BO165" s="80">
        <v>0</v>
      </c>
      <c r="BP165" s="69">
        <v>0</v>
      </c>
      <c r="BQ165" s="69">
        <v>0</v>
      </c>
      <c r="BR165" s="80">
        <v>0</v>
      </c>
      <c r="BS165" s="80">
        <v>0</v>
      </c>
      <c r="BT165" s="69">
        <v>0</v>
      </c>
      <c r="BU165" s="69">
        <v>0</v>
      </c>
      <c r="BV165" s="80">
        <v>0</v>
      </c>
      <c r="BW165" s="80">
        <v>0</v>
      </c>
      <c r="BX165" s="69">
        <v>0</v>
      </c>
      <c r="BY165" s="69">
        <v>0</v>
      </c>
      <c r="BZ165" s="80">
        <v>0</v>
      </c>
      <c r="CA165" s="80">
        <v>0</v>
      </c>
      <c r="CB165" s="69">
        <v>0</v>
      </c>
      <c r="CC165" s="69">
        <v>0</v>
      </c>
      <c r="CD165" s="80">
        <v>0</v>
      </c>
      <c r="CE165" s="80">
        <v>0</v>
      </c>
      <c r="CF165" s="69">
        <v>0</v>
      </c>
      <c r="CG165" s="69">
        <v>0</v>
      </c>
      <c r="CH165" s="80">
        <v>0</v>
      </c>
      <c r="CI165" s="80">
        <v>0</v>
      </c>
      <c r="CJ165" s="69">
        <v>0</v>
      </c>
      <c r="CK165" s="69">
        <v>37</v>
      </c>
      <c r="CL165" s="80">
        <v>392130</v>
      </c>
      <c r="CM165" s="80">
        <v>0</v>
      </c>
      <c r="CN165" s="67" t="s">
        <v>422</v>
      </c>
      <c r="CO165" s="67" t="s">
        <v>423</v>
      </c>
      <c r="CP165" s="67" t="s">
        <v>410</v>
      </c>
      <c r="CQ165" s="67" t="s">
        <v>410</v>
      </c>
      <c r="CR165" s="67" t="s">
        <v>410</v>
      </c>
      <c r="CS165" s="67" t="s">
        <v>410</v>
      </c>
      <c r="CT165" s="68">
        <v>44386</v>
      </c>
      <c r="CU165" s="67" t="s">
        <v>638</v>
      </c>
      <c r="CV165" s="67" t="s">
        <v>635</v>
      </c>
      <c r="CW165" s="68" t="s">
        <v>168</v>
      </c>
      <c r="CX165" s="68">
        <v>44254</v>
      </c>
      <c r="CY165" s="67" t="s">
        <v>632</v>
      </c>
      <c r="CZ165" s="67" t="s">
        <v>640</v>
      </c>
      <c r="DA165" s="67" t="s">
        <v>684</v>
      </c>
      <c r="DB165" s="81">
        <v>2700000</v>
      </c>
      <c r="DC165" s="69" t="s">
        <v>586</v>
      </c>
      <c r="DD165" s="67" t="s">
        <v>587</v>
      </c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</row>
    <row r="166" spans="1:1477" s="69" customFormat="1">
      <c r="B166" s="67" t="s">
        <v>6</v>
      </c>
      <c r="C166" s="67" t="s">
        <v>320</v>
      </c>
      <c r="D166" s="67" t="s">
        <v>321</v>
      </c>
      <c r="E166" s="68">
        <v>44047</v>
      </c>
      <c r="F166" s="67" t="s">
        <v>638</v>
      </c>
      <c r="G166" s="158" t="s">
        <v>640</v>
      </c>
      <c r="H166" s="187">
        <v>1</v>
      </c>
      <c r="I166" s="69">
        <v>1</v>
      </c>
      <c r="J166" s="69">
        <v>210</v>
      </c>
      <c r="K166" s="69">
        <v>248</v>
      </c>
      <c r="L166" s="69">
        <v>248</v>
      </c>
      <c r="M166" s="186">
        <f t="shared" si="92"/>
        <v>1.0666666666666667</v>
      </c>
      <c r="N166" s="69">
        <f t="shared" si="93"/>
        <v>1</v>
      </c>
      <c r="O166" s="69">
        <v>0</v>
      </c>
      <c r="P166" s="69">
        <v>0</v>
      </c>
      <c r="Q166" s="69">
        <v>0</v>
      </c>
      <c r="R166" s="69">
        <v>24</v>
      </c>
      <c r="S166" s="69">
        <v>14</v>
      </c>
      <c r="T166" s="190">
        <v>994444</v>
      </c>
      <c r="U166" s="190">
        <v>43458</v>
      </c>
      <c r="V166" s="190">
        <v>950986</v>
      </c>
      <c r="W166" s="190">
        <v>1037903</v>
      </c>
      <c r="X166" s="190">
        <v>984227</v>
      </c>
      <c r="Y166" s="190">
        <v>0</v>
      </c>
      <c r="Z166" s="190">
        <v>0</v>
      </c>
      <c r="AA166" s="190">
        <v>0</v>
      </c>
      <c r="AB166" s="190">
        <v>984227</v>
      </c>
      <c r="AC166" s="190">
        <v>985956</v>
      </c>
      <c r="AD166" s="186">
        <f t="shared" si="94"/>
        <v>1.0367723604763899</v>
      </c>
      <c r="AE166" s="69">
        <f t="shared" si="95"/>
        <v>1</v>
      </c>
      <c r="AF166" s="190">
        <v>1729</v>
      </c>
      <c r="AG166" s="190">
        <v>43458</v>
      </c>
      <c r="AH166" s="69">
        <v>9</v>
      </c>
      <c r="AI166" s="69">
        <v>15</v>
      </c>
      <c r="AJ166" s="69">
        <v>0</v>
      </c>
      <c r="AK166" s="69">
        <v>14</v>
      </c>
      <c r="AL166" s="80">
        <v>43241</v>
      </c>
      <c r="AM166" s="80">
        <v>0</v>
      </c>
      <c r="AN166" s="69">
        <v>0</v>
      </c>
      <c r="AO166" s="69">
        <v>0</v>
      </c>
      <c r="AP166" s="80">
        <v>0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0</v>
      </c>
      <c r="BG166" s="80">
        <v>0</v>
      </c>
      <c r="BH166" s="69">
        <v>0</v>
      </c>
      <c r="BI166" s="69">
        <v>0</v>
      </c>
      <c r="BJ166" s="80">
        <v>0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0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0</v>
      </c>
      <c r="CK166" s="69">
        <v>14</v>
      </c>
      <c r="CL166" s="80">
        <v>43241</v>
      </c>
      <c r="CM166" s="80">
        <v>0</v>
      </c>
      <c r="CN166" s="67" t="s">
        <v>422</v>
      </c>
      <c r="CO166" s="67" t="s">
        <v>423</v>
      </c>
      <c r="CP166" s="67" t="s">
        <v>410</v>
      </c>
      <c r="CQ166" s="67" t="s">
        <v>410</v>
      </c>
      <c r="CR166" s="67" t="s">
        <v>410</v>
      </c>
      <c r="CS166" s="67" t="s">
        <v>410</v>
      </c>
      <c r="CT166" s="68">
        <v>44396</v>
      </c>
      <c r="CU166" s="67" t="s">
        <v>638</v>
      </c>
      <c r="CV166" s="67" t="s">
        <v>635</v>
      </c>
      <c r="CW166" s="68" t="s">
        <v>168</v>
      </c>
      <c r="CX166" s="68">
        <v>44364</v>
      </c>
      <c r="CY166" s="67" t="s">
        <v>636</v>
      </c>
      <c r="CZ166" s="67" t="s">
        <v>640</v>
      </c>
      <c r="DA166" s="67" t="s">
        <v>686</v>
      </c>
      <c r="DB166" s="81">
        <v>922458.19</v>
      </c>
      <c r="DC166" s="69" t="s">
        <v>586</v>
      </c>
      <c r="DD166" s="67" t="s">
        <v>587</v>
      </c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1:1477" s="5" customFormat="1" ht="12.75" thickBot="1">
      <c r="B167" s="75"/>
      <c r="C167" s="75"/>
      <c r="D167" s="75"/>
      <c r="E167" s="68"/>
      <c r="F167" s="75"/>
      <c r="G167" s="75"/>
      <c r="H167" s="187"/>
      <c r="I167" s="76"/>
      <c r="J167" s="76"/>
      <c r="K167" s="76"/>
      <c r="L167" s="76"/>
      <c r="M167" s="140"/>
      <c r="N167" s="69"/>
      <c r="O167" s="76"/>
      <c r="P167" s="76"/>
      <c r="Q167" s="76"/>
      <c r="R167" s="76"/>
      <c r="S167" s="76"/>
      <c r="T167" s="77"/>
      <c r="U167" s="77"/>
      <c r="V167" s="77"/>
      <c r="W167" s="77"/>
      <c r="X167" s="77"/>
      <c r="Y167" s="190"/>
      <c r="Z167" s="190"/>
      <c r="AA167" s="190"/>
      <c r="AB167" s="190"/>
      <c r="AC167" s="190"/>
      <c r="AD167" s="140"/>
      <c r="AE167" s="69"/>
      <c r="AF167" s="190"/>
      <c r="AG167" s="190"/>
      <c r="AH167" s="76"/>
      <c r="AI167" s="76"/>
      <c r="AJ167" s="78"/>
      <c r="AK167" s="78"/>
      <c r="AL167" s="80"/>
      <c r="AM167" s="80"/>
      <c r="AN167" s="78"/>
      <c r="AO167" s="78"/>
      <c r="AP167" s="80"/>
      <c r="AQ167" s="80"/>
      <c r="AR167" s="78"/>
      <c r="AS167" s="78"/>
      <c r="AT167" s="80"/>
      <c r="AU167" s="80"/>
      <c r="AV167" s="78"/>
      <c r="AW167" s="78"/>
      <c r="AX167" s="80"/>
      <c r="AY167" s="80"/>
      <c r="AZ167" s="78"/>
      <c r="BA167" s="78"/>
      <c r="BB167" s="80"/>
      <c r="BC167" s="80"/>
      <c r="BD167" s="78"/>
      <c r="BE167" s="78"/>
      <c r="BF167" s="80"/>
      <c r="BG167" s="80"/>
      <c r="BH167" s="78"/>
      <c r="BI167" s="78"/>
      <c r="BJ167" s="80"/>
      <c r="BK167" s="80"/>
      <c r="BL167" s="78"/>
      <c r="BM167" s="78"/>
      <c r="BN167" s="80"/>
      <c r="BO167" s="80"/>
      <c r="BP167" s="78"/>
      <c r="BQ167" s="78"/>
      <c r="BR167" s="80"/>
      <c r="BS167" s="80"/>
      <c r="BT167" s="78"/>
      <c r="BU167" s="78"/>
      <c r="BV167" s="80"/>
      <c r="BW167" s="80"/>
      <c r="BX167" s="78"/>
      <c r="BY167" s="78"/>
      <c r="BZ167" s="80"/>
      <c r="CA167" s="80"/>
      <c r="CB167" s="78"/>
      <c r="CC167" s="78"/>
      <c r="CD167" s="80"/>
      <c r="CE167" s="80"/>
      <c r="CF167" s="78"/>
      <c r="CG167" s="78"/>
      <c r="CH167" s="80"/>
      <c r="CI167" s="80"/>
      <c r="CJ167" s="78"/>
      <c r="CK167" s="78"/>
      <c r="CL167" s="80"/>
      <c r="CM167" s="80"/>
      <c r="CN167" s="79"/>
      <c r="CO167" s="79"/>
      <c r="CP167" s="79"/>
      <c r="CQ167" s="79"/>
      <c r="CR167" s="79"/>
      <c r="CS167" s="79"/>
      <c r="CT167" s="68"/>
      <c r="CU167" s="75"/>
      <c r="CV167" s="75"/>
      <c r="CW167" s="68"/>
      <c r="CX167" s="68"/>
      <c r="CY167" s="75"/>
      <c r="CZ167" s="75"/>
      <c r="DA167" s="75"/>
      <c r="DB167" s="77"/>
      <c r="DC167" s="76"/>
      <c r="DD167" s="212"/>
    </row>
    <row r="168" spans="1:1477" s="102" customFormat="1" ht="24" customHeight="1" thickTop="1" thickBot="1">
      <c r="A168" s="137"/>
      <c r="B168" s="246" t="s">
        <v>703</v>
      </c>
      <c r="C168" s="247"/>
      <c r="D168" s="248"/>
      <c r="E168" s="7"/>
      <c r="F168" s="8"/>
      <c r="G168" s="159">
        <f>IF(B157="","",ROWS(B157:B167)-1)</f>
        <v>10</v>
      </c>
      <c r="H168" s="9">
        <f>SUM(H157:H167)</f>
        <v>11</v>
      </c>
      <c r="I168" s="9">
        <f>SUM(I157:I167)</f>
        <v>8</v>
      </c>
      <c r="J168" s="9">
        <f>SUM(J157:J167)</f>
        <v>1703</v>
      </c>
      <c r="K168" s="9">
        <f>SUM(K157:K167)</f>
        <v>2233</v>
      </c>
      <c r="L168" s="9">
        <f>SUM(L157:L167)</f>
        <v>2058</v>
      </c>
      <c r="M168" s="142">
        <f>IF(G168="",0,N168/G168)</f>
        <v>0.9</v>
      </c>
      <c r="N168" s="9">
        <f t="shared" ref="N168:AC168" si="96">SUM(N157:N167)</f>
        <v>9</v>
      </c>
      <c r="O168" s="9">
        <f t="shared" si="96"/>
        <v>175</v>
      </c>
      <c r="P168" s="10">
        <f t="shared" si="96"/>
        <v>0</v>
      </c>
      <c r="Q168" s="10">
        <f t="shared" si="96"/>
        <v>0</v>
      </c>
      <c r="R168" s="9">
        <f t="shared" si="96"/>
        <v>450</v>
      </c>
      <c r="S168" s="9">
        <f t="shared" si="96"/>
        <v>80</v>
      </c>
      <c r="T168" s="11">
        <f t="shared" si="96"/>
        <v>18334271</v>
      </c>
      <c r="U168" s="11">
        <f t="shared" si="96"/>
        <v>384236</v>
      </c>
      <c r="V168" s="11">
        <f t="shared" si="96"/>
        <v>17950035</v>
      </c>
      <c r="W168" s="11">
        <f t="shared" si="96"/>
        <v>18845074</v>
      </c>
      <c r="X168" s="11">
        <f t="shared" si="96"/>
        <v>18486122</v>
      </c>
      <c r="Y168" s="11">
        <f t="shared" si="96"/>
        <v>0</v>
      </c>
      <c r="Z168" s="11">
        <f t="shared" si="96"/>
        <v>0</v>
      </c>
      <c r="AA168" s="11">
        <f t="shared" si="96"/>
        <v>0</v>
      </c>
      <c r="AB168" s="11">
        <f t="shared" si="96"/>
        <v>18486122</v>
      </c>
      <c r="AC168" s="11">
        <f t="shared" si="96"/>
        <v>18354067</v>
      </c>
      <c r="AD168" s="142">
        <f>IF(G168="",0,AE168/G168)</f>
        <v>1</v>
      </c>
      <c r="AE168" s="145">
        <f t="shared" ref="AE168:CM168" si="97">SUM(AE157:AE167)</f>
        <v>10</v>
      </c>
      <c r="AF168" s="11">
        <f t="shared" si="97"/>
        <v>-132054</v>
      </c>
      <c r="AG168" s="11">
        <f t="shared" si="97"/>
        <v>510802</v>
      </c>
      <c r="AH168" s="12">
        <f t="shared" si="97"/>
        <v>207</v>
      </c>
      <c r="AI168" s="12">
        <f t="shared" si="97"/>
        <v>211</v>
      </c>
      <c r="AJ168" s="12">
        <f t="shared" si="97"/>
        <v>21</v>
      </c>
      <c r="AK168" s="12">
        <f t="shared" si="97"/>
        <v>14</v>
      </c>
      <c r="AL168" s="11">
        <f t="shared" si="97"/>
        <v>90259</v>
      </c>
      <c r="AM168" s="11">
        <f t="shared" si="97"/>
        <v>0</v>
      </c>
      <c r="AN168" s="12">
        <f t="shared" si="97"/>
        <v>27</v>
      </c>
      <c r="AO168" s="12">
        <f t="shared" si="97"/>
        <v>40</v>
      </c>
      <c r="AP168" s="11">
        <f t="shared" si="97"/>
        <v>436148</v>
      </c>
      <c r="AQ168" s="11">
        <f t="shared" si="97"/>
        <v>0</v>
      </c>
      <c r="AR168" s="12">
        <f t="shared" si="97"/>
        <v>0</v>
      </c>
      <c r="AS168" s="12">
        <f t="shared" si="97"/>
        <v>0</v>
      </c>
      <c r="AT168" s="11">
        <f t="shared" si="97"/>
        <v>0</v>
      </c>
      <c r="AU168" s="11">
        <f t="shared" si="97"/>
        <v>0</v>
      </c>
      <c r="AV168" s="12">
        <f t="shared" si="97"/>
        <v>0</v>
      </c>
      <c r="AW168" s="12">
        <f t="shared" si="97"/>
        <v>0</v>
      </c>
      <c r="AX168" s="11">
        <f t="shared" si="97"/>
        <v>0</v>
      </c>
      <c r="AY168" s="11">
        <f t="shared" si="97"/>
        <v>0</v>
      </c>
      <c r="AZ168" s="12">
        <f t="shared" si="97"/>
        <v>0</v>
      </c>
      <c r="BA168" s="12">
        <f t="shared" si="97"/>
        <v>0</v>
      </c>
      <c r="BB168" s="11">
        <f t="shared" si="97"/>
        <v>0</v>
      </c>
      <c r="BC168" s="11">
        <f t="shared" si="97"/>
        <v>0</v>
      </c>
      <c r="BD168" s="12">
        <f t="shared" si="97"/>
        <v>0</v>
      </c>
      <c r="BE168" s="12">
        <f t="shared" si="97"/>
        <v>10</v>
      </c>
      <c r="BF168" s="11">
        <f t="shared" si="97"/>
        <v>9691</v>
      </c>
      <c r="BG168" s="11">
        <f t="shared" si="97"/>
        <v>0</v>
      </c>
      <c r="BH168" s="12">
        <f t="shared" si="97"/>
        <v>0</v>
      </c>
      <c r="BI168" s="12">
        <f t="shared" si="97"/>
        <v>0</v>
      </c>
      <c r="BJ168" s="11">
        <f t="shared" si="97"/>
        <v>0</v>
      </c>
      <c r="BK168" s="11">
        <f t="shared" si="97"/>
        <v>0</v>
      </c>
      <c r="BL168" s="12">
        <f t="shared" si="97"/>
        <v>0</v>
      </c>
      <c r="BM168" s="12">
        <f t="shared" si="97"/>
        <v>0</v>
      </c>
      <c r="BN168" s="11">
        <f t="shared" si="97"/>
        <v>0</v>
      </c>
      <c r="BO168" s="11">
        <f t="shared" si="97"/>
        <v>0</v>
      </c>
      <c r="BP168" s="12">
        <f t="shared" si="97"/>
        <v>0</v>
      </c>
      <c r="BQ168" s="12">
        <f t="shared" si="97"/>
        <v>0</v>
      </c>
      <c r="BR168" s="11">
        <f t="shared" si="97"/>
        <v>0</v>
      </c>
      <c r="BS168" s="11">
        <f t="shared" si="97"/>
        <v>0</v>
      </c>
      <c r="BT168" s="12">
        <f t="shared" si="97"/>
        <v>0</v>
      </c>
      <c r="BU168" s="12">
        <f t="shared" si="97"/>
        <v>0</v>
      </c>
      <c r="BV168" s="11">
        <f t="shared" si="97"/>
        <v>45000</v>
      </c>
      <c r="BW168" s="11">
        <f t="shared" si="97"/>
        <v>16552</v>
      </c>
      <c r="BX168" s="12">
        <f t="shared" si="97"/>
        <v>0</v>
      </c>
      <c r="BY168" s="12">
        <f t="shared" si="97"/>
        <v>0</v>
      </c>
      <c r="BZ168" s="11">
        <f t="shared" si="97"/>
        <v>0</v>
      </c>
      <c r="CA168" s="11">
        <f t="shared" si="97"/>
        <v>0</v>
      </c>
      <c r="CB168" s="12">
        <f t="shared" si="97"/>
        <v>0</v>
      </c>
      <c r="CC168" s="12">
        <f t="shared" si="97"/>
        <v>0</v>
      </c>
      <c r="CD168" s="11">
        <f t="shared" si="97"/>
        <v>0</v>
      </c>
      <c r="CE168" s="11">
        <f t="shared" si="97"/>
        <v>0</v>
      </c>
      <c r="CF168" s="12">
        <f t="shared" si="97"/>
        <v>0</v>
      </c>
      <c r="CG168" s="12">
        <f t="shared" si="97"/>
        <v>0</v>
      </c>
      <c r="CH168" s="11">
        <f t="shared" si="97"/>
        <v>0</v>
      </c>
      <c r="CI168" s="11">
        <f t="shared" si="97"/>
        <v>0</v>
      </c>
      <c r="CJ168" s="12">
        <f t="shared" si="97"/>
        <v>48</v>
      </c>
      <c r="CK168" s="12">
        <f t="shared" si="97"/>
        <v>64</v>
      </c>
      <c r="CL168" s="11">
        <f t="shared" si="97"/>
        <v>581097</v>
      </c>
      <c r="CM168" s="11">
        <f t="shared" si="97"/>
        <v>16552</v>
      </c>
      <c r="CN168" s="13"/>
      <c r="CO168" s="13"/>
      <c r="CP168" s="13"/>
      <c r="CQ168" s="13"/>
      <c r="CR168" s="13"/>
      <c r="CS168" s="13"/>
      <c r="CT168" s="7"/>
      <c r="CU168" s="8"/>
      <c r="CV168" s="8"/>
      <c r="CW168" s="7"/>
      <c r="CX168" s="7"/>
      <c r="CY168" s="8"/>
      <c r="CZ168" s="8"/>
      <c r="DA168" s="8"/>
      <c r="DB168" s="11"/>
      <c r="DC168" s="13"/>
      <c r="DD168" s="15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  <c r="ALO168" s="6"/>
      <c r="ALP168" s="6"/>
      <c r="ALQ168" s="6"/>
      <c r="ALR168" s="6"/>
      <c r="ALS168" s="6"/>
      <c r="ALT168" s="6"/>
      <c r="ALU168" s="6"/>
      <c r="ALV168" s="6"/>
      <c r="ALW168" s="6"/>
      <c r="ALX168" s="6"/>
      <c r="ALY168" s="6"/>
      <c r="ALZ168" s="6"/>
      <c r="AMA168" s="6"/>
      <c r="AMB168" s="6"/>
      <c r="AMC168" s="6"/>
      <c r="AMD168" s="6"/>
      <c r="AME168" s="6"/>
      <c r="AMF168" s="6"/>
      <c r="AMG168" s="6"/>
      <c r="AMH168" s="6"/>
      <c r="AMI168" s="6"/>
      <c r="AMJ168" s="6"/>
      <c r="AMK168" s="6"/>
      <c r="AML168" s="6"/>
      <c r="AMM168" s="6"/>
      <c r="AMN168" s="6"/>
      <c r="AMO168" s="6"/>
      <c r="AMP168" s="6"/>
      <c r="AMQ168" s="6"/>
      <c r="AMR168" s="6"/>
      <c r="AMS168" s="6"/>
      <c r="AMT168" s="6"/>
      <c r="AMU168" s="6"/>
      <c r="AMV168" s="6"/>
      <c r="AMW168" s="6"/>
      <c r="AMX168" s="6"/>
      <c r="AMY168" s="6"/>
      <c r="AMZ168" s="6"/>
      <c r="ANA168" s="6"/>
      <c r="ANB168" s="6"/>
      <c r="ANC168" s="6"/>
      <c r="AND168" s="6"/>
      <c r="ANE168" s="6"/>
      <c r="ANF168" s="6"/>
      <c r="ANG168" s="6"/>
      <c r="ANH168" s="6"/>
      <c r="ANI168" s="6"/>
      <c r="ANJ168" s="6"/>
      <c r="ANK168" s="6"/>
      <c r="ANL168" s="6"/>
      <c r="ANM168" s="6"/>
      <c r="ANN168" s="6"/>
      <c r="ANO168" s="6"/>
      <c r="ANP168" s="6"/>
      <c r="ANQ168" s="6"/>
      <c r="ANR168" s="6"/>
      <c r="ANS168" s="6"/>
      <c r="ANT168" s="6"/>
      <c r="ANU168" s="6"/>
      <c r="ANV168" s="6"/>
      <c r="ANW168" s="6"/>
      <c r="ANX168" s="6"/>
      <c r="ANY168" s="6"/>
      <c r="ANZ168" s="6"/>
      <c r="AOA168" s="6"/>
      <c r="AOB168" s="6"/>
      <c r="AOC168" s="6"/>
      <c r="AOD168" s="6"/>
      <c r="AOE168" s="6"/>
      <c r="AOF168" s="6"/>
      <c r="AOG168" s="6"/>
      <c r="AOH168" s="6"/>
      <c r="AOI168" s="6"/>
      <c r="AOJ168" s="6"/>
      <c r="AOK168" s="6"/>
      <c r="AOL168" s="6"/>
      <c r="AOM168" s="6"/>
      <c r="AON168" s="6"/>
      <c r="AOO168" s="6"/>
      <c r="AOP168" s="6"/>
      <c r="AOQ168" s="6"/>
      <c r="AOR168" s="6"/>
      <c r="AOS168" s="6"/>
      <c r="AOT168" s="6"/>
      <c r="AOU168" s="6"/>
      <c r="AOV168" s="6"/>
      <c r="AOW168" s="6"/>
      <c r="AOX168" s="6"/>
      <c r="AOY168" s="6"/>
      <c r="AOZ168" s="6"/>
      <c r="APA168" s="6"/>
      <c r="APB168" s="6"/>
      <c r="APC168" s="6"/>
      <c r="APD168" s="6"/>
      <c r="APE168" s="6"/>
      <c r="APF168" s="6"/>
      <c r="APG168" s="6"/>
      <c r="APH168" s="6"/>
      <c r="API168" s="6"/>
      <c r="APJ168" s="6"/>
      <c r="APK168" s="6"/>
      <c r="APL168" s="6"/>
      <c r="APM168" s="6"/>
      <c r="APN168" s="6"/>
      <c r="APO168" s="6"/>
      <c r="APP168" s="6"/>
      <c r="APQ168" s="6"/>
      <c r="APR168" s="6"/>
      <c r="APS168" s="6"/>
      <c r="APT168" s="6"/>
      <c r="APU168" s="6"/>
      <c r="APV168" s="6"/>
      <c r="APW168" s="6"/>
      <c r="APX168" s="6"/>
      <c r="APY168" s="6"/>
      <c r="APZ168" s="6"/>
      <c r="AQA168" s="6"/>
      <c r="AQB168" s="6"/>
      <c r="AQC168" s="6"/>
      <c r="AQD168" s="6"/>
      <c r="AQE168" s="6"/>
      <c r="AQF168" s="6"/>
      <c r="AQG168" s="6"/>
      <c r="AQH168" s="6"/>
      <c r="AQI168" s="6"/>
      <c r="AQJ168" s="6"/>
      <c r="AQK168" s="6"/>
      <c r="AQL168" s="6"/>
      <c r="AQM168" s="6"/>
      <c r="AQN168" s="6"/>
      <c r="AQO168" s="6"/>
      <c r="AQP168" s="6"/>
      <c r="AQQ168" s="6"/>
      <c r="AQR168" s="6"/>
      <c r="AQS168" s="6"/>
      <c r="AQT168" s="6"/>
      <c r="AQU168" s="6"/>
      <c r="AQV168" s="6"/>
      <c r="AQW168" s="6"/>
      <c r="AQX168" s="6"/>
      <c r="AQY168" s="6"/>
      <c r="AQZ168" s="6"/>
      <c r="ARA168" s="6"/>
      <c r="ARB168" s="6"/>
      <c r="ARC168" s="6"/>
      <c r="ARD168" s="6"/>
      <c r="ARE168" s="6"/>
      <c r="ARF168" s="6"/>
      <c r="ARG168" s="6"/>
      <c r="ARH168" s="6"/>
      <c r="ARI168" s="6"/>
      <c r="ARJ168" s="6"/>
      <c r="ARK168" s="6"/>
      <c r="ARL168" s="6"/>
      <c r="ARM168" s="6"/>
      <c r="ARN168" s="6"/>
      <c r="ARO168" s="6"/>
      <c r="ARP168" s="6"/>
      <c r="ARQ168" s="6"/>
      <c r="ARR168" s="6"/>
      <c r="ARS168" s="6"/>
      <c r="ART168" s="6"/>
      <c r="ARU168" s="6"/>
      <c r="ARV168" s="6"/>
      <c r="ARW168" s="6"/>
      <c r="ARX168" s="6"/>
      <c r="ARY168" s="6"/>
      <c r="ARZ168" s="6"/>
      <c r="ASA168" s="6"/>
      <c r="ASB168" s="6"/>
      <c r="ASC168" s="6"/>
      <c r="ASD168" s="6"/>
      <c r="ASE168" s="6"/>
      <c r="ASF168" s="6"/>
      <c r="ASG168" s="6"/>
      <c r="ASH168" s="6"/>
      <c r="ASI168" s="6"/>
      <c r="ASJ168" s="6"/>
      <c r="ASK168" s="6"/>
      <c r="ASL168" s="6"/>
      <c r="ASM168" s="6"/>
      <c r="ASN168" s="6"/>
      <c r="ASO168" s="6"/>
      <c r="ASP168" s="6"/>
      <c r="ASQ168" s="6"/>
      <c r="ASR168" s="6"/>
      <c r="ASS168" s="6"/>
      <c r="AST168" s="6"/>
      <c r="ASU168" s="6"/>
      <c r="ASV168" s="6"/>
      <c r="ASW168" s="6"/>
      <c r="ASX168" s="6"/>
      <c r="ASY168" s="6"/>
      <c r="ASZ168" s="6"/>
      <c r="ATA168" s="6"/>
      <c r="ATB168" s="6"/>
      <c r="ATC168" s="6"/>
      <c r="ATD168" s="6"/>
      <c r="ATE168" s="6"/>
      <c r="ATF168" s="6"/>
      <c r="ATG168" s="6"/>
      <c r="ATH168" s="6"/>
      <c r="ATI168" s="6"/>
      <c r="ATJ168" s="6"/>
      <c r="ATK168" s="6"/>
      <c r="ATL168" s="6"/>
      <c r="ATM168" s="6"/>
      <c r="ATN168" s="6"/>
      <c r="ATO168" s="6"/>
      <c r="ATP168" s="6"/>
      <c r="ATQ168" s="6"/>
      <c r="ATR168" s="6"/>
      <c r="ATS168" s="6"/>
      <c r="ATT168" s="6"/>
      <c r="ATU168" s="6"/>
      <c r="ATV168" s="6"/>
      <c r="ATW168" s="6"/>
      <c r="ATX168" s="6"/>
      <c r="ATY168" s="6"/>
      <c r="ATZ168" s="6"/>
      <c r="AUA168" s="6"/>
      <c r="AUB168" s="6"/>
      <c r="AUC168" s="6"/>
      <c r="AUD168" s="6"/>
      <c r="AUE168" s="6"/>
      <c r="AUF168" s="6"/>
      <c r="AUG168" s="6"/>
      <c r="AUH168" s="6"/>
      <c r="AUI168" s="6"/>
      <c r="AUJ168" s="6"/>
      <c r="AUK168" s="6"/>
      <c r="AUL168" s="6"/>
      <c r="AUM168" s="6"/>
      <c r="AUN168" s="6"/>
      <c r="AUO168" s="6"/>
      <c r="AUP168" s="6"/>
      <c r="AUQ168" s="6"/>
      <c r="AUR168" s="6"/>
      <c r="AUS168" s="6"/>
      <c r="AUT168" s="6"/>
      <c r="AUU168" s="6"/>
      <c r="AUV168" s="6"/>
      <c r="AUW168" s="6"/>
      <c r="AUX168" s="6"/>
      <c r="AUY168" s="6"/>
      <c r="AUZ168" s="6"/>
      <c r="AVA168" s="6"/>
      <c r="AVB168" s="6"/>
      <c r="AVC168" s="6"/>
      <c r="AVD168" s="6"/>
      <c r="AVE168" s="6"/>
      <c r="AVF168" s="6"/>
      <c r="AVG168" s="6"/>
      <c r="AVH168" s="6"/>
      <c r="AVI168" s="6"/>
      <c r="AVJ168" s="6"/>
      <c r="AVK168" s="6"/>
      <c r="AVL168" s="6"/>
      <c r="AVM168" s="6"/>
      <c r="AVN168" s="6"/>
      <c r="AVO168" s="6"/>
      <c r="AVP168" s="6"/>
      <c r="AVQ168" s="6"/>
      <c r="AVR168" s="6"/>
      <c r="AVS168" s="6"/>
      <c r="AVT168" s="6"/>
      <c r="AVU168" s="6"/>
      <c r="AVV168" s="6"/>
      <c r="AVW168" s="6"/>
      <c r="AVX168" s="6"/>
      <c r="AVY168" s="6"/>
      <c r="AVZ168" s="6"/>
      <c r="AWA168" s="6"/>
      <c r="AWB168" s="6"/>
      <c r="AWC168" s="6"/>
      <c r="AWD168" s="6"/>
      <c r="AWE168" s="6"/>
      <c r="AWF168" s="6"/>
      <c r="AWG168" s="6"/>
      <c r="AWH168" s="6"/>
      <c r="AWI168" s="6"/>
      <c r="AWJ168" s="6"/>
      <c r="AWK168" s="6"/>
      <c r="AWL168" s="6"/>
      <c r="AWM168" s="6"/>
      <c r="AWN168" s="6"/>
      <c r="AWO168" s="6"/>
      <c r="AWP168" s="6"/>
      <c r="AWQ168" s="6"/>
      <c r="AWR168" s="6"/>
      <c r="AWS168" s="6"/>
      <c r="AWT168" s="6"/>
      <c r="AWU168" s="6"/>
      <c r="AWV168" s="6"/>
      <c r="AWW168" s="6"/>
      <c r="AWX168" s="6"/>
      <c r="AWY168" s="6"/>
      <c r="AWZ168" s="6"/>
      <c r="AXA168" s="6"/>
      <c r="AXB168" s="6"/>
      <c r="AXC168" s="6"/>
      <c r="AXD168" s="6"/>
      <c r="AXE168" s="6"/>
      <c r="AXF168" s="6"/>
      <c r="AXG168" s="6"/>
      <c r="AXH168" s="6"/>
      <c r="AXI168" s="6"/>
      <c r="AXJ168" s="6"/>
      <c r="AXK168" s="6"/>
      <c r="AXL168" s="6"/>
      <c r="AXM168" s="6"/>
      <c r="AXN168" s="6"/>
      <c r="AXO168" s="6"/>
      <c r="AXP168" s="6"/>
      <c r="AXQ168" s="6"/>
      <c r="AXR168" s="6"/>
      <c r="AXS168" s="6"/>
      <c r="AXT168" s="6"/>
      <c r="AXU168" s="6"/>
      <c r="AXV168" s="6"/>
      <c r="AXW168" s="6"/>
      <c r="AXX168" s="6"/>
      <c r="AXY168" s="6"/>
      <c r="AXZ168" s="6"/>
      <c r="AYA168" s="6"/>
      <c r="AYB168" s="6"/>
      <c r="AYC168" s="6"/>
      <c r="AYD168" s="6"/>
      <c r="AYE168" s="6"/>
      <c r="AYF168" s="6"/>
      <c r="AYG168" s="6"/>
      <c r="AYH168" s="6"/>
      <c r="AYI168" s="6"/>
      <c r="AYJ168" s="6"/>
      <c r="AYK168" s="6"/>
      <c r="AYL168" s="6"/>
      <c r="AYM168" s="6"/>
      <c r="AYN168" s="6"/>
      <c r="AYO168" s="6"/>
      <c r="AYP168" s="6"/>
      <c r="AYQ168" s="6"/>
      <c r="AYR168" s="6"/>
      <c r="AYS168" s="6"/>
      <c r="AYT168" s="6"/>
      <c r="AYU168" s="6"/>
      <c r="AYV168" s="6"/>
      <c r="AYW168" s="6"/>
      <c r="AYX168" s="6"/>
      <c r="AYY168" s="6"/>
      <c r="AYZ168" s="6"/>
      <c r="AZA168" s="6"/>
      <c r="AZB168" s="6"/>
      <c r="AZC168" s="6"/>
      <c r="AZD168" s="6"/>
      <c r="AZE168" s="6"/>
      <c r="AZF168" s="6"/>
      <c r="AZG168" s="6"/>
      <c r="AZH168" s="6"/>
      <c r="AZI168" s="6"/>
      <c r="AZJ168" s="6"/>
      <c r="AZK168" s="6"/>
      <c r="AZL168" s="6"/>
      <c r="AZM168" s="6"/>
      <c r="AZN168" s="6"/>
      <c r="AZO168" s="6"/>
      <c r="AZP168" s="6"/>
      <c r="AZQ168" s="6"/>
      <c r="AZR168" s="6"/>
      <c r="AZS168" s="6"/>
      <c r="AZT168" s="6"/>
      <c r="AZU168" s="6"/>
      <c r="AZV168" s="6"/>
      <c r="AZW168" s="6"/>
      <c r="AZX168" s="6"/>
      <c r="AZY168" s="6"/>
      <c r="AZZ168" s="6"/>
      <c r="BAA168" s="6"/>
      <c r="BAB168" s="6"/>
      <c r="BAC168" s="6"/>
      <c r="BAD168" s="6"/>
      <c r="BAE168" s="6"/>
      <c r="BAF168" s="6"/>
      <c r="BAG168" s="6"/>
      <c r="BAH168" s="6"/>
      <c r="BAI168" s="6"/>
      <c r="BAJ168" s="6"/>
      <c r="BAK168" s="6"/>
      <c r="BAL168" s="6"/>
      <c r="BAM168" s="6"/>
      <c r="BAN168" s="6"/>
      <c r="BAO168" s="6"/>
      <c r="BAP168" s="6"/>
      <c r="BAQ168" s="6"/>
      <c r="BAR168" s="6"/>
      <c r="BAS168" s="6"/>
      <c r="BAT168" s="6"/>
      <c r="BAU168" s="6"/>
      <c r="BAV168" s="6"/>
      <c r="BAW168" s="6"/>
      <c r="BAX168" s="6"/>
      <c r="BAY168" s="6"/>
      <c r="BAZ168" s="6"/>
      <c r="BBA168" s="6"/>
      <c r="BBB168" s="6"/>
      <c r="BBC168" s="6"/>
      <c r="BBD168" s="6"/>
      <c r="BBE168" s="6"/>
      <c r="BBF168" s="6"/>
      <c r="BBG168" s="6"/>
      <c r="BBH168" s="6"/>
      <c r="BBI168" s="6"/>
      <c r="BBJ168" s="6"/>
      <c r="BBK168" s="6"/>
      <c r="BBL168" s="6"/>
      <c r="BBM168" s="6"/>
      <c r="BBN168" s="6"/>
      <c r="BBO168" s="6"/>
      <c r="BBP168" s="6"/>
      <c r="BBQ168" s="6"/>
      <c r="BBR168" s="6"/>
      <c r="BBS168" s="6"/>
      <c r="BBT168" s="6"/>
      <c r="BBU168" s="6"/>
      <c r="BBV168" s="6"/>
      <c r="BBW168" s="6"/>
      <c r="BBX168" s="6"/>
      <c r="BBY168" s="6"/>
      <c r="BBZ168" s="6"/>
      <c r="BCA168" s="6"/>
      <c r="BCB168" s="6"/>
      <c r="BCC168" s="6"/>
      <c r="BCD168" s="6"/>
      <c r="BCE168" s="6"/>
      <c r="BCF168" s="6"/>
      <c r="BCG168" s="6"/>
      <c r="BCH168" s="6"/>
      <c r="BCI168" s="6"/>
      <c r="BCJ168" s="6"/>
      <c r="BCK168" s="6"/>
      <c r="BCL168" s="6"/>
      <c r="BCM168" s="6"/>
      <c r="BCN168" s="6"/>
      <c r="BCO168" s="6"/>
      <c r="BCP168" s="6"/>
      <c r="BCQ168" s="6"/>
      <c r="BCR168" s="6"/>
      <c r="BCS168" s="6"/>
      <c r="BCT168" s="6"/>
      <c r="BCU168" s="6"/>
      <c r="BCV168" s="6"/>
      <c r="BCW168" s="6"/>
      <c r="BCX168" s="6"/>
      <c r="BCY168" s="6"/>
      <c r="BCZ168" s="6"/>
      <c r="BDA168" s="6"/>
      <c r="BDB168" s="6"/>
      <c r="BDC168" s="6"/>
      <c r="BDD168" s="6"/>
      <c r="BDE168" s="6"/>
      <c r="BDF168" s="6"/>
      <c r="BDG168" s="6"/>
      <c r="BDH168" s="6"/>
      <c r="BDI168" s="6"/>
      <c r="BDJ168" s="6"/>
      <c r="BDK168" s="6"/>
      <c r="BDL168" s="6"/>
      <c r="BDM168" s="6"/>
      <c r="BDN168" s="6"/>
      <c r="BDO168" s="6"/>
      <c r="BDP168" s="6"/>
      <c r="BDQ168" s="6"/>
      <c r="BDR168" s="6"/>
      <c r="BDS168" s="6"/>
      <c r="BDT168" s="6"/>
      <c r="BDU168" s="6"/>
    </row>
    <row r="169" spans="1:1477" s="6" customFormat="1" ht="24" customHeight="1" thickTop="1">
      <c r="B169" s="252" t="s">
        <v>38</v>
      </c>
      <c r="C169" s="253"/>
      <c r="D169" s="254"/>
      <c r="E169" s="119"/>
      <c r="F169" s="118"/>
      <c r="G169" s="112">
        <f t="shared" ref="G169:L169" si="98">SUM(G156,G168)</f>
        <v>13</v>
      </c>
      <c r="H169" s="117">
        <f t="shared" si="98"/>
        <v>18</v>
      </c>
      <c r="I169" s="117">
        <f t="shared" si="98"/>
        <v>21</v>
      </c>
      <c r="J169" s="117">
        <f t="shared" si="98"/>
        <v>2704</v>
      </c>
      <c r="K169" s="117">
        <f t="shared" si="98"/>
        <v>3658</v>
      </c>
      <c r="L169" s="117">
        <f t="shared" si="98"/>
        <v>3480</v>
      </c>
      <c r="M169" s="142">
        <f>IF(G169=0,0,N169/G169)</f>
        <v>0.84615384615384615</v>
      </c>
      <c r="N169" s="117">
        <f t="shared" ref="N169:AC169" si="99">SUM(N156,N168)</f>
        <v>11</v>
      </c>
      <c r="O169" s="117">
        <f t="shared" si="99"/>
        <v>178</v>
      </c>
      <c r="P169" s="120">
        <f t="shared" si="99"/>
        <v>3</v>
      </c>
      <c r="Q169" s="120">
        <f t="shared" si="99"/>
        <v>0</v>
      </c>
      <c r="R169" s="117">
        <f t="shared" si="99"/>
        <v>713</v>
      </c>
      <c r="S169" s="117">
        <f t="shared" si="99"/>
        <v>241</v>
      </c>
      <c r="T169" s="121">
        <f t="shared" si="99"/>
        <v>37575946</v>
      </c>
      <c r="U169" s="121">
        <f t="shared" si="99"/>
        <v>665336</v>
      </c>
      <c r="V169" s="121">
        <f t="shared" si="99"/>
        <v>36910610</v>
      </c>
      <c r="W169" s="121">
        <f t="shared" si="99"/>
        <v>40006277</v>
      </c>
      <c r="X169" s="121">
        <f t="shared" si="99"/>
        <v>39676086</v>
      </c>
      <c r="Y169" s="121">
        <f t="shared" si="99"/>
        <v>-7737</v>
      </c>
      <c r="Z169" s="121">
        <f t="shared" si="99"/>
        <v>0</v>
      </c>
      <c r="AA169" s="121">
        <f t="shared" si="99"/>
        <v>-7737</v>
      </c>
      <c r="AB169" s="121">
        <f t="shared" si="99"/>
        <v>39668349</v>
      </c>
      <c r="AC169" s="121">
        <f t="shared" si="99"/>
        <v>39758290</v>
      </c>
      <c r="AD169" s="142">
        <f>IF(G169=0,0,AE169/G169)</f>
        <v>0.92307692307692313</v>
      </c>
      <c r="AE169" s="146">
        <f t="shared" ref="AE169:CM169" si="100">SUM(AE156,AE168)</f>
        <v>12</v>
      </c>
      <c r="AF169" s="121">
        <f t="shared" si="100"/>
        <v>108412</v>
      </c>
      <c r="AG169" s="121">
        <f t="shared" si="100"/>
        <v>2430330</v>
      </c>
      <c r="AH169" s="122">
        <f t="shared" si="100"/>
        <v>378</v>
      </c>
      <c r="AI169" s="122">
        <f t="shared" si="100"/>
        <v>303</v>
      </c>
      <c r="AJ169" s="122">
        <f t="shared" si="100"/>
        <v>21</v>
      </c>
      <c r="AK169" s="122">
        <f t="shared" si="100"/>
        <v>65</v>
      </c>
      <c r="AL169" s="121">
        <f t="shared" si="100"/>
        <v>876241</v>
      </c>
      <c r="AM169" s="121">
        <f t="shared" si="100"/>
        <v>22437</v>
      </c>
      <c r="AN169" s="122">
        <f t="shared" si="100"/>
        <v>27</v>
      </c>
      <c r="AO169" s="122">
        <f t="shared" si="100"/>
        <v>150</v>
      </c>
      <c r="AP169" s="121">
        <f t="shared" si="100"/>
        <v>1367576</v>
      </c>
      <c r="AQ169" s="121">
        <f t="shared" si="100"/>
        <v>383142</v>
      </c>
      <c r="AR169" s="122">
        <f t="shared" si="100"/>
        <v>0</v>
      </c>
      <c r="AS169" s="122">
        <f t="shared" si="100"/>
        <v>0</v>
      </c>
      <c r="AT169" s="121">
        <f t="shared" si="100"/>
        <v>0</v>
      </c>
      <c r="AU169" s="121">
        <f t="shared" si="100"/>
        <v>0</v>
      </c>
      <c r="AV169" s="122">
        <f t="shared" si="100"/>
        <v>0</v>
      </c>
      <c r="AW169" s="122">
        <f t="shared" si="100"/>
        <v>0</v>
      </c>
      <c r="AX169" s="121">
        <f t="shared" si="100"/>
        <v>0</v>
      </c>
      <c r="AY169" s="121">
        <f t="shared" si="100"/>
        <v>0</v>
      </c>
      <c r="AZ169" s="122">
        <f t="shared" si="100"/>
        <v>0</v>
      </c>
      <c r="BA169" s="122">
        <f t="shared" si="100"/>
        <v>0</v>
      </c>
      <c r="BB169" s="121">
        <f t="shared" si="100"/>
        <v>0</v>
      </c>
      <c r="BC169" s="121">
        <f t="shared" si="100"/>
        <v>0</v>
      </c>
      <c r="BD169" s="122">
        <f t="shared" si="100"/>
        <v>0</v>
      </c>
      <c r="BE169" s="122">
        <f t="shared" si="100"/>
        <v>10</v>
      </c>
      <c r="BF169" s="121">
        <f t="shared" si="100"/>
        <v>283712</v>
      </c>
      <c r="BG169" s="121">
        <f t="shared" si="100"/>
        <v>0</v>
      </c>
      <c r="BH169" s="122">
        <f t="shared" si="100"/>
        <v>0</v>
      </c>
      <c r="BI169" s="122">
        <f t="shared" si="100"/>
        <v>0</v>
      </c>
      <c r="BJ169" s="121">
        <f t="shared" si="100"/>
        <v>0</v>
      </c>
      <c r="BK169" s="121">
        <f t="shared" si="100"/>
        <v>0</v>
      </c>
      <c r="BL169" s="122">
        <f t="shared" si="100"/>
        <v>0</v>
      </c>
      <c r="BM169" s="122">
        <f t="shared" si="100"/>
        <v>0</v>
      </c>
      <c r="BN169" s="121">
        <f t="shared" si="100"/>
        <v>0</v>
      </c>
      <c r="BO169" s="121">
        <f t="shared" si="100"/>
        <v>0</v>
      </c>
      <c r="BP169" s="122">
        <f t="shared" si="100"/>
        <v>0</v>
      </c>
      <c r="BQ169" s="122">
        <f t="shared" si="100"/>
        <v>0</v>
      </c>
      <c r="BR169" s="121">
        <f t="shared" si="100"/>
        <v>0</v>
      </c>
      <c r="BS169" s="121">
        <f t="shared" si="100"/>
        <v>0</v>
      </c>
      <c r="BT169" s="122">
        <f t="shared" si="100"/>
        <v>0</v>
      </c>
      <c r="BU169" s="122">
        <f t="shared" si="100"/>
        <v>0</v>
      </c>
      <c r="BV169" s="121">
        <f t="shared" si="100"/>
        <v>45000</v>
      </c>
      <c r="BW169" s="121">
        <f t="shared" si="100"/>
        <v>16552</v>
      </c>
      <c r="BX169" s="122">
        <f t="shared" si="100"/>
        <v>0</v>
      </c>
      <c r="BY169" s="122">
        <f t="shared" si="100"/>
        <v>0</v>
      </c>
      <c r="BZ169" s="121">
        <f t="shared" si="100"/>
        <v>0</v>
      </c>
      <c r="CA169" s="121">
        <f t="shared" si="100"/>
        <v>0</v>
      </c>
      <c r="CB169" s="122">
        <f t="shared" si="100"/>
        <v>0</v>
      </c>
      <c r="CC169" s="122">
        <f t="shared" si="100"/>
        <v>0</v>
      </c>
      <c r="CD169" s="121">
        <f t="shared" si="100"/>
        <v>0</v>
      </c>
      <c r="CE169" s="121">
        <f t="shared" si="100"/>
        <v>0</v>
      </c>
      <c r="CF169" s="122">
        <f t="shared" si="100"/>
        <v>0</v>
      </c>
      <c r="CG169" s="122">
        <f t="shared" si="100"/>
        <v>0</v>
      </c>
      <c r="CH169" s="121">
        <f t="shared" si="100"/>
        <v>0</v>
      </c>
      <c r="CI169" s="121">
        <f t="shared" si="100"/>
        <v>0</v>
      </c>
      <c r="CJ169" s="122">
        <f t="shared" si="100"/>
        <v>48</v>
      </c>
      <c r="CK169" s="122">
        <f t="shared" si="100"/>
        <v>225</v>
      </c>
      <c r="CL169" s="121">
        <f t="shared" si="100"/>
        <v>2572529</v>
      </c>
      <c r="CM169" s="121">
        <f t="shared" si="100"/>
        <v>422132</v>
      </c>
      <c r="CN169" s="123"/>
      <c r="CO169" s="123"/>
      <c r="CP169" s="123"/>
      <c r="CQ169" s="123"/>
      <c r="CR169" s="123"/>
      <c r="CS169" s="123"/>
      <c r="CT169" s="119"/>
      <c r="CU169" s="118"/>
      <c r="CV169" s="118"/>
      <c r="CW169" s="119"/>
      <c r="CX169" s="119"/>
      <c r="CY169" s="118"/>
      <c r="CZ169" s="118"/>
      <c r="DA169" s="118"/>
      <c r="DB169" s="121"/>
      <c r="DC169" s="123"/>
      <c r="DD169" s="116"/>
    </row>
    <row r="170" spans="1:1477" s="69" customFormat="1" ht="12.75" thickBot="1">
      <c r="B170" s="67"/>
      <c r="C170" s="67"/>
      <c r="D170" s="67"/>
      <c r="E170" s="68"/>
      <c r="F170" s="67"/>
      <c r="G170" s="67"/>
      <c r="H170" s="187"/>
      <c r="M170" s="186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86" t="str">
        <f>IF(C170="","",IF(V170=0,0,AC170/V170))</f>
        <v/>
      </c>
      <c r="AE170" s="69" t="str">
        <f>IF(C170="","",IF(AD170 &lt;=1.1,1,0))</f>
        <v/>
      </c>
      <c r="AF170" s="188"/>
      <c r="AG170" s="188"/>
      <c r="AL170" s="80"/>
      <c r="AM170" s="80"/>
      <c r="AP170" s="80"/>
      <c r="AQ170" s="80"/>
      <c r="AT170" s="80"/>
      <c r="AU170" s="80"/>
      <c r="AX170" s="80"/>
      <c r="AY170" s="80"/>
      <c r="BB170" s="80"/>
      <c r="BC170" s="80"/>
      <c r="BF170" s="80"/>
      <c r="BG170" s="80"/>
      <c r="BJ170" s="80"/>
      <c r="BK170" s="80"/>
      <c r="BN170" s="80"/>
      <c r="BO170" s="80"/>
      <c r="BR170" s="80"/>
      <c r="BS170" s="80"/>
      <c r="BV170" s="80"/>
      <c r="BW170" s="80"/>
      <c r="BZ170" s="80"/>
      <c r="CA170" s="80"/>
      <c r="CD170" s="80"/>
      <c r="CE170" s="80"/>
      <c r="CH170" s="80"/>
      <c r="CI170" s="80"/>
      <c r="CL170" s="80"/>
      <c r="CM170" s="80"/>
      <c r="CN170" s="67"/>
      <c r="CO170" s="67"/>
      <c r="CP170" s="67"/>
      <c r="CQ170" s="67"/>
      <c r="CR170" s="67"/>
      <c r="CS170" s="67"/>
      <c r="CT170" s="68"/>
      <c r="CU170" s="67"/>
      <c r="CV170" s="67"/>
      <c r="CW170" s="68"/>
      <c r="CX170" s="68"/>
      <c r="CY170" s="67"/>
      <c r="CZ170" s="67"/>
      <c r="DA170" s="67"/>
      <c r="DB170" s="81"/>
      <c r="DC170" s="67"/>
      <c r="DD170" s="67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1:1477" s="6" customFormat="1" ht="24" customHeight="1" thickTop="1">
      <c r="A171" s="196"/>
      <c r="B171" s="255" t="s">
        <v>706</v>
      </c>
      <c r="C171" s="256"/>
      <c r="D171" s="257"/>
      <c r="E171" s="199"/>
      <c r="F171" s="201"/>
      <c r="G171" s="159" t="str">
        <f>IF(C170="","",ROWS(B170:B170)-1)</f>
        <v/>
      </c>
      <c r="H171" s="202">
        <f>SUM(H170:H170)</f>
        <v>0</v>
      </c>
      <c r="I171" s="202">
        <f>SUM(I170:I170)</f>
        <v>0</v>
      </c>
      <c r="J171" s="203">
        <f>SUM(J170:J170)</f>
        <v>0</v>
      </c>
      <c r="K171" s="202">
        <f>SUM(K170:K170)</f>
        <v>0</v>
      </c>
      <c r="L171" s="202">
        <f>SUM(L170:L170)</f>
        <v>0</v>
      </c>
      <c r="M171" s="204">
        <f>IF(C170="",0,N170/G170)</f>
        <v>0</v>
      </c>
      <c r="N171" s="202">
        <f t="shared" ref="N171:AC171" si="101">SUM(N170:N170)</f>
        <v>0</v>
      </c>
      <c r="O171" s="202">
        <f t="shared" si="101"/>
        <v>0</v>
      </c>
      <c r="P171" s="205">
        <f t="shared" si="101"/>
        <v>0</v>
      </c>
      <c r="Q171" s="205">
        <f t="shared" si="101"/>
        <v>0</v>
      </c>
      <c r="R171" s="202">
        <f t="shared" si="101"/>
        <v>0</v>
      </c>
      <c r="S171" s="202">
        <f t="shared" si="101"/>
        <v>0</v>
      </c>
      <c r="T171" s="206">
        <f t="shared" si="101"/>
        <v>0</v>
      </c>
      <c r="U171" s="206">
        <f t="shared" si="101"/>
        <v>0</v>
      </c>
      <c r="V171" s="206">
        <f t="shared" si="101"/>
        <v>0</v>
      </c>
      <c r="W171" s="206">
        <f t="shared" si="101"/>
        <v>0</v>
      </c>
      <c r="X171" s="206">
        <f t="shared" si="101"/>
        <v>0</v>
      </c>
      <c r="Y171" s="206">
        <f t="shared" si="101"/>
        <v>0</v>
      </c>
      <c r="Z171" s="206">
        <f t="shared" si="101"/>
        <v>0</v>
      </c>
      <c r="AA171" s="206">
        <f t="shared" si="101"/>
        <v>0</v>
      </c>
      <c r="AB171" s="206">
        <f t="shared" si="101"/>
        <v>0</v>
      </c>
      <c r="AC171" s="206">
        <f t="shared" si="101"/>
        <v>0</v>
      </c>
      <c r="AD171" s="204">
        <v>0</v>
      </c>
      <c r="AE171" s="207">
        <f t="shared" ref="AE171:BJ171" si="102">SUM(AE170:AE170)</f>
        <v>0</v>
      </c>
      <c r="AF171" s="206">
        <f t="shared" si="102"/>
        <v>0</v>
      </c>
      <c r="AG171" s="206">
        <f t="shared" si="102"/>
        <v>0</v>
      </c>
      <c r="AH171" s="207">
        <f t="shared" si="102"/>
        <v>0</v>
      </c>
      <c r="AI171" s="207">
        <f t="shared" si="102"/>
        <v>0</v>
      </c>
      <c r="AJ171" s="207">
        <f t="shared" si="102"/>
        <v>0</v>
      </c>
      <c r="AK171" s="207">
        <f t="shared" si="102"/>
        <v>0</v>
      </c>
      <c r="AL171" s="206">
        <f t="shared" si="102"/>
        <v>0</v>
      </c>
      <c r="AM171" s="206">
        <f t="shared" si="102"/>
        <v>0</v>
      </c>
      <c r="AN171" s="207">
        <f t="shared" si="102"/>
        <v>0</v>
      </c>
      <c r="AO171" s="207">
        <f t="shared" si="102"/>
        <v>0</v>
      </c>
      <c r="AP171" s="206">
        <f t="shared" si="102"/>
        <v>0</v>
      </c>
      <c r="AQ171" s="206">
        <f t="shared" si="102"/>
        <v>0</v>
      </c>
      <c r="AR171" s="208">
        <f t="shared" si="102"/>
        <v>0</v>
      </c>
      <c r="AS171" s="208">
        <f t="shared" si="102"/>
        <v>0</v>
      </c>
      <c r="AT171" s="206">
        <f t="shared" si="102"/>
        <v>0</v>
      </c>
      <c r="AU171" s="206">
        <f t="shared" si="102"/>
        <v>0</v>
      </c>
      <c r="AV171" s="208">
        <f t="shared" si="102"/>
        <v>0</v>
      </c>
      <c r="AW171" s="208">
        <f t="shared" si="102"/>
        <v>0</v>
      </c>
      <c r="AX171" s="206">
        <f t="shared" si="102"/>
        <v>0</v>
      </c>
      <c r="AY171" s="206">
        <f t="shared" si="102"/>
        <v>0</v>
      </c>
      <c r="AZ171" s="208">
        <f t="shared" si="102"/>
        <v>0</v>
      </c>
      <c r="BA171" s="208">
        <f t="shared" si="102"/>
        <v>0</v>
      </c>
      <c r="BB171" s="206">
        <f t="shared" si="102"/>
        <v>0</v>
      </c>
      <c r="BC171" s="206">
        <f t="shared" si="102"/>
        <v>0</v>
      </c>
      <c r="BD171" s="208">
        <f t="shared" si="102"/>
        <v>0</v>
      </c>
      <c r="BE171" s="208">
        <f t="shared" si="102"/>
        <v>0</v>
      </c>
      <c r="BF171" s="206">
        <f t="shared" si="102"/>
        <v>0</v>
      </c>
      <c r="BG171" s="206">
        <f t="shared" si="102"/>
        <v>0</v>
      </c>
      <c r="BH171" s="208">
        <f t="shared" si="102"/>
        <v>0</v>
      </c>
      <c r="BI171" s="208">
        <f t="shared" si="102"/>
        <v>0</v>
      </c>
      <c r="BJ171" s="206">
        <f t="shared" si="102"/>
        <v>0</v>
      </c>
      <c r="BK171" s="206">
        <f t="shared" ref="BK171:CM171" si="103">SUM(BK170:BK170)</f>
        <v>0</v>
      </c>
      <c r="BL171" s="208">
        <f t="shared" si="103"/>
        <v>0</v>
      </c>
      <c r="BM171" s="208">
        <f t="shared" si="103"/>
        <v>0</v>
      </c>
      <c r="BN171" s="206">
        <f t="shared" si="103"/>
        <v>0</v>
      </c>
      <c r="BO171" s="206">
        <f t="shared" si="103"/>
        <v>0</v>
      </c>
      <c r="BP171" s="208">
        <f t="shared" si="103"/>
        <v>0</v>
      </c>
      <c r="BQ171" s="208">
        <f t="shared" si="103"/>
        <v>0</v>
      </c>
      <c r="BR171" s="206">
        <f t="shared" si="103"/>
        <v>0</v>
      </c>
      <c r="BS171" s="206">
        <f t="shared" si="103"/>
        <v>0</v>
      </c>
      <c r="BT171" s="208">
        <f t="shared" si="103"/>
        <v>0</v>
      </c>
      <c r="BU171" s="208">
        <f t="shared" si="103"/>
        <v>0</v>
      </c>
      <c r="BV171" s="206">
        <f t="shared" si="103"/>
        <v>0</v>
      </c>
      <c r="BW171" s="206">
        <f t="shared" si="103"/>
        <v>0</v>
      </c>
      <c r="BX171" s="208">
        <f t="shared" si="103"/>
        <v>0</v>
      </c>
      <c r="BY171" s="208">
        <f t="shared" si="103"/>
        <v>0</v>
      </c>
      <c r="BZ171" s="206">
        <f t="shared" si="103"/>
        <v>0</v>
      </c>
      <c r="CA171" s="206">
        <f t="shared" si="103"/>
        <v>0</v>
      </c>
      <c r="CB171" s="208">
        <f t="shared" si="103"/>
        <v>0</v>
      </c>
      <c r="CC171" s="208">
        <f t="shared" si="103"/>
        <v>0</v>
      </c>
      <c r="CD171" s="206">
        <f t="shared" si="103"/>
        <v>0</v>
      </c>
      <c r="CE171" s="206">
        <f t="shared" si="103"/>
        <v>0</v>
      </c>
      <c r="CF171" s="208">
        <f t="shared" si="103"/>
        <v>0</v>
      </c>
      <c r="CG171" s="208">
        <f t="shared" si="103"/>
        <v>0</v>
      </c>
      <c r="CH171" s="206">
        <f t="shared" si="103"/>
        <v>0</v>
      </c>
      <c r="CI171" s="206">
        <f t="shared" si="103"/>
        <v>0</v>
      </c>
      <c r="CJ171" s="208">
        <f t="shared" si="103"/>
        <v>0</v>
      </c>
      <c r="CK171" s="208">
        <f t="shared" si="103"/>
        <v>0</v>
      </c>
      <c r="CL171" s="206">
        <f t="shared" si="103"/>
        <v>0</v>
      </c>
      <c r="CM171" s="206">
        <f t="shared" si="103"/>
        <v>0</v>
      </c>
      <c r="CN171" s="209"/>
      <c r="CO171" s="209"/>
      <c r="CP171" s="209"/>
      <c r="CQ171" s="209"/>
      <c r="CR171" s="209"/>
      <c r="CS171" s="209"/>
      <c r="CT171" s="199"/>
      <c r="CU171" s="201"/>
      <c r="CV171" s="201"/>
      <c r="CW171" s="199"/>
      <c r="CX171" s="199"/>
      <c r="CY171" s="201"/>
      <c r="CZ171" s="201"/>
      <c r="DA171" s="201"/>
      <c r="DB171" s="206"/>
      <c r="DC171" s="209"/>
      <c r="DD171" s="210"/>
    </row>
    <row r="172" spans="1:1477" s="69" customFormat="1">
      <c r="B172" s="158" t="s">
        <v>7</v>
      </c>
      <c r="C172" s="158" t="s">
        <v>324</v>
      </c>
      <c r="D172" s="158" t="s">
        <v>325</v>
      </c>
      <c r="E172" s="194">
        <v>41775</v>
      </c>
      <c r="F172" s="158" t="s">
        <v>636</v>
      </c>
      <c r="G172" s="158" t="s">
        <v>687</v>
      </c>
      <c r="H172" s="195">
        <v>2</v>
      </c>
      <c r="I172" s="132">
        <v>6</v>
      </c>
      <c r="J172" s="132">
        <v>1220</v>
      </c>
      <c r="K172" s="132">
        <v>2448</v>
      </c>
      <c r="L172" s="132">
        <v>2448</v>
      </c>
      <c r="M172" s="192">
        <f>IF(J172 = 0,0,(L172-AH172-AI172)/J172)</f>
        <v>1.8491803278688526</v>
      </c>
      <c r="N172" s="69">
        <f>IF(G172&lt;&gt;"",IF(M172&lt;=1.2,1,0),0)</f>
        <v>0</v>
      </c>
      <c r="O172" s="132">
        <v>0</v>
      </c>
      <c r="P172" s="132">
        <v>0</v>
      </c>
      <c r="Q172" s="132">
        <v>0</v>
      </c>
      <c r="R172" s="132">
        <v>192</v>
      </c>
      <c r="S172" s="132">
        <v>1036</v>
      </c>
      <c r="T172" s="191">
        <v>73888232</v>
      </c>
      <c r="U172" s="191">
        <v>150000</v>
      </c>
      <c r="V172" s="191">
        <v>73738232</v>
      </c>
      <c r="W172" s="191">
        <v>74290962</v>
      </c>
      <c r="X172" s="191">
        <v>74217617</v>
      </c>
      <c r="Y172" s="191">
        <v>-51000</v>
      </c>
      <c r="Z172" s="191">
        <v>0</v>
      </c>
      <c r="AA172" s="191">
        <v>-51000</v>
      </c>
      <c r="AB172" s="191">
        <v>74166617</v>
      </c>
      <c r="AC172" s="191">
        <v>72627252</v>
      </c>
      <c r="AD172" s="192">
        <f>IF(C172="","",IF(V172=0,0,AC172/V172))</f>
        <v>0.9849334602977734</v>
      </c>
      <c r="AE172" s="132">
        <f>IF(C172="","",IF(AD172 &lt;=1.1,1,0))</f>
        <v>1</v>
      </c>
      <c r="AF172" s="191">
        <v>-1443556</v>
      </c>
      <c r="AG172" s="191">
        <v>402730</v>
      </c>
      <c r="AH172" s="132">
        <v>70</v>
      </c>
      <c r="AI172" s="132">
        <v>122</v>
      </c>
      <c r="AJ172" s="132">
        <v>0</v>
      </c>
      <c r="AK172" s="132">
        <v>0</v>
      </c>
      <c r="AL172" s="80">
        <v>250827</v>
      </c>
      <c r="AM172" s="80">
        <v>0</v>
      </c>
      <c r="AN172" s="132">
        <v>0</v>
      </c>
      <c r="AO172" s="132">
        <v>0</v>
      </c>
      <c r="AP172" s="80">
        <v>0</v>
      </c>
      <c r="AQ172" s="80">
        <v>0</v>
      </c>
      <c r="AR172" s="132">
        <v>0</v>
      </c>
      <c r="AS172" s="132">
        <v>0</v>
      </c>
      <c r="AT172" s="80">
        <v>0</v>
      </c>
      <c r="AU172" s="80">
        <v>0</v>
      </c>
      <c r="AV172" s="132">
        <v>0</v>
      </c>
      <c r="AW172" s="132">
        <v>0</v>
      </c>
      <c r="AX172" s="80">
        <v>0</v>
      </c>
      <c r="AY172" s="80">
        <v>0</v>
      </c>
      <c r="AZ172" s="132">
        <v>0</v>
      </c>
      <c r="BA172" s="132">
        <v>0</v>
      </c>
      <c r="BB172" s="80">
        <v>0</v>
      </c>
      <c r="BC172" s="80">
        <v>0</v>
      </c>
      <c r="BD172" s="132">
        <v>0</v>
      </c>
      <c r="BE172" s="132">
        <v>1036</v>
      </c>
      <c r="BF172" s="80">
        <v>144325</v>
      </c>
      <c r="BG172" s="80">
        <v>0</v>
      </c>
      <c r="BH172" s="132">
        <v>0</v>
      </c>
      <c r="BI172" s="132">
        <v>0</v>
      </c>
      <c r="BJ172" s="80">
        <v>59573</v>
      </c>
      <c r="BK172" s="80">
        <v>0</v>
      </c>
      <c r="BL172" s="132">
        <v>0</v>
      </c>
      <c r="BM172" s="132">
        <v>0</v>
      </c>
      <c r="BN172" s="80">
        <v>0</v>
      </c>
      <c r="BO172" s="80">
        <v>0</v>
      </c>
      <c r="BP172" s="132">
        <v>0</v>
      </c>
      <c r="BQ172" s="132">
        <v>0</v>
      </c>
      <c r="BR172" s="80">
        <v>0</v>
      </c>
      <c r="BS172" s="80">
        <v>0</v>
      </c>
      <c r="BT172" s="132">
        <v>0</v>
      </c>
      <c r="BU172" s="132">
        <v>0</v>
      </c>
      <c r="BV172" s="80">
        <v>0</v>
      </c>
      <c r="BW172" s="80">
        <v>0</v>
      </c>
      <c r="BX172" s="132">
        <v>0</v>
      </c>
      <c r="BY172" s="132">
        <v>0</v>
      </c>
      <c r="BZ172" s="80">
        <v>0</v>
      </c>
      <c r="CA172" s="80">
        <v>0</v>
      </c>
      <c r="CB172" s="132">
        <v>0</v>
      </c>
      <c r="CC172" s="132">
        <v>0</v>
      </c>
      <c r="CD172" s="80">
        <v>0</v>
      </c>
      <c r="CE172" s="80">
        <v>0</v>
      </c>
      <c r="CF172" s="132">
        <v>0</v>
      </c>
      <c r="CG172" s="132">
        <v>0</v>
      </c>
      <c r="CH172" s="80">
        <v>-172782</v>
      </c>
      <c r="CI172" s="80">
        <v>0</v>
      </c>
      <c r="CJ172" s="132">
        <v>0</v>
      </c>
      <c r="CK172" s="132">
        <v>1036</v>
      </c>
      <c r="CL172" s="80">
        <v>281944</v>
      </c>
      <c r="CM172" s="80">
        <v>0</v>
      </c>
      <c r="CN172" s="158" t="s">
        <v>613</v>
      </c>
      <c r="CO172" s="158" t="s">
        <v>614</v>
      </c>
      <c r="CP172" s="158" t="s">
        <v>410</v>
      </c>
      <c r="CQ172" s="158" t="s">
        <v>410</v>
      </c>
      <c r="CR172" s="158" t="s">
        <v>410</v>
      </c>
      <c r="CS172" s="158" t="s">
        <v>410</v>
      </c>
      <c r="CT172" s="194">
        <v>44476</v>
      </c>
      <c r="CU172" s="158" t="s">
        <v>634</v>
      </c>
      <c r="CV172" s="158" t="s">
        <v>635</v>
      </c>
      <c r="CW172" s="194" t="s">
        <v>168</v>
      </c>
      <c r="CX172" s="194">
        <v>44375</v>
      </c>
      <c r="CY172" s="158" t="s">
        <v>636</v>
      </c>
      <c r="CZ172" s="158" t="s">
        <v>640</v>
      </c>
      <c r="DA172" s="158" t="s">
        <v>688</v>
      </c>
      <c r="DB172" s="200">
        <v>78874306.840000004</v>
      </c>
      <c r="DC172" s="158" t="s">
        <v>615</v>
      </c>
      <c r="DD172" s="67" t="s">
        <v>616</v>
      </c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</row>
    <row r="173" spans="1:1477" s="69" customFormat="1">
      <c r="B173" s="158" t="s">
        <v>7</v>
      </c>
      <c r="C173" s="158" t="s">
        <v>326</v>
      </c>
      <c r="D173" s="158" t="s">
        <v>327</v>
      </c>
      <c r="E173" s="194">
        <v>42705</v>
      </c>
      <c r="F173" s="158" t="s">
        <v>634</v>
      </c>
      <c r="G173" s="158" t="s">
        <v>644</v>
      </c>
      <c r="H173" s="195">
        <v>6</v>
      </c>
      <c r="I173" s="132">
        <v>48</v>
      </c>
      <c r="J173" s="132">
        <v>1500</v>
      </c>
      <c r="K173" s="132">
        <v>1737</v>
      </c>
      <c r="L173" s="132">
        <v>1551</v>
      </c>
      <c r="M173" s="192">
        <f t="shared" ref="M173:M181" si="104">IF(J173 = 0,0,(L173-AH173-AI173)/J173)</f>
        <v>0.878</v>
      </c>
      <c r="N173" s="69">
        <f t="shared" ref="N173:N181" si="105">IF(G173&lt;&gt;"",IF(M173&lt;=1.2,1,0),0)</f>
        <v>1</v>
      </c>
      <c r="O173" s="132">
        <v>186</v>
      </c>
      <c r="P173" s="132">
        <v>0</v>
      </c>
      <c r="Q173" s="132">
        <v>0</v>
      </c>
      <c r="R173" s="132">
        <v>234</v>
      </c>
      <c r="S173" s="132">
        <v>3</v>
      </c>
      <c r="T173" s="191">
        <v>176976815</v>
      </c>
      <c r="U173" s="191">
        <v>150000</v>
      </c>
      <c r="V173" s="191">
        <v>176826815</v>
      </c>
      <c r="W173" s="191">
        <v>181606278</v>
      </c>
      <c r="X173" s="191">
        <v>183899695</v>
      </c>
      <c r="Y173" s="191">
        <v>-10000</v>
      </c>
      <c r="Z173" s="191">
        <v>1200000</v>
      </c>
      <c r="AA173" s="191">
        <v>1190000</v>
      </c>
      <c r="AB173" s="191">
        <v>185089695</v>
      </c>
      <c r="AC173" s="191">
        <v>186953166</v>
      </c>
      <c r="AD173" s="192">
        <f t="shared" ref="AD173:AD181" si="106">IF(C173="","",IF(V173=0,0,AC173/V173))</f>
        <v>1.0572670553388637</v>
      </c>
      <c r="AE173" s="132">
        <f t="shared" ref="AE173:AE181" si="107">IF(C173="","",IF(AD173 &lt;=1.1,1,0))</f>
        <v>1</v>
      </c>
      <c r="AF173" s="191">
        <v>2298953</v>
      </c>
      <c r="AG173" s="191">
        <v>4629463</v>
      </c>
      <c r="AH173" s="132">
        <v>130</v>
      </c>
      <c r="AI173" s="132">
        <v>104</v>
      </c>
      <c r="AJ173" s="132">
        <v>0</v>
      </c>
      <c r="AK173" s="132">
        <v>0</v>
      </c>
      <c r="AL173" s="80">
        <v>1640085</v>
      </c>
      <c r="AM173" s="80">
        <v>1278827</v>
      </c>
      <c r="AN173" s="132">
        <v>0</v>
      </c>
      <c r="AO173" s="132">
        <v>3</v>
      </c>
      <c r="AP173" s="80">
        <v>-267804</v>
      </c>
      <c r="AQ173" s="80">
        <v>0</v>
      </c>
      <c r="AR173" s="132">
        <v>0</v>
      </c>
      <c r="AS173" s="132">
        <v>0</v>
      </c>
      <c r="AT173" s="80">
        <v>0</v>
      </c>
      <c r="AU173" s="80">
        <v>0</v>
      </c>
      <c r="AV173" s="132">
        <v>0</v>
      </c>
      <c r="AW173" s="132">
        <v>0</v>
      </c>
      <c r="AX173" s="80">
        <v>0</v>
      </c>
      <c r="AY173" s="80">
        <v>0</v>
      </c>
      <c r="AZ173" s="132">
        <v>0</v>
      </c>
      <c r="BA173" s="132">
        <v>0</v>
      </c>
      <c r="BB173" s="80">
        <v>0</v>
      </c>
      <c r="BC173" s="80">
        <v>0</v>
      </c>
      <c r="BD173" s="132">
        <v>0</v>
      </c>
      <c r="BE173" s="132">
        <v>0</v>
      </c>
      <c r="BF173" s="80">
        <v>1675505</v>
      </c>
      <c r="BG173" s="80">
        <v>24202</v>
      </c>
      <c r="BH173" s="132">
        <v>0</v>
      </c>
      <c r="BI173" s="132">
        <v>0</v>
      </c>
      <c r="BJ173" s="80">
        <v>160430</v>
      </c>
      <c r="BK173" s="80">
        <v>0</v>
      </c>
      <c r="BL173" s="132">
        <v>0</v>
      </c>
      <c r="BM173" s="132">
        <v>0</v>
      </c>
      <c r="BN173" s="80">
        <v>0</v>
      </c>
      <c r="BO173" s="80">
        <v>0</v>
      </c>
      <c r="BP173" s="132">
        <v>0</v>
      </c>
      <c r="BQ173" s="132">
        <v>0</v>
      </c>
      <c r="BR173" s="80">
        <v>3208</v>
      </c>
      <c r="BS173" s="80">
        <v>0</v>
      </c>
      <c r="BT173" s="132">
        <v>0</v>
      </c>
      <c r="BU173" s="132">
        <v>6</v>
      </c>
      <c r="BV173" s="80">
        <v>1152247</v>
      </c>
      <c r="BW173" s="80">
        <v>226165</v>
      </c>
      <c r="BX173" s="132">
        <v>0</v>
      </c>
      <c r="BY173" s="132">
        <v>0</v>
      </c>
      <c r="BZ173" s="80">
        <v>0</v>
      </c>
      <c r="CA173" s="80">
        <v>0</v>
      </c>
      <c r="CB173" s="132">
        <v>0</v>
      </c>
      <c r="CC173" s="132">
        <v>0</v>
      </c>
      <c r="CD173" s="80">
        <v>0</v>
      </c>
      <c r="CE173" s="80">
        <v>0</v>
      </c>
      <c r="CF173" s="132">
        <v>0</v>
      </c>
      <c r="CG173" s="132">
        <v>-6</v>
      </c>
      <c r="CH173" s="80">
        <v>-433401</v>
      </c>
      <c r="CI173" s="80">
        <v>0</v>
      </c>
      <c r="CJ173" s="132">
        <v>0</v>
      </c>
      <c r="CK173" s="132">
        <v>3</v>
      </c>
      <c r="CL173" s="80">
        <v>3930269</v>
      </c>
      <c r="CM173" s="80">
        <v>1529194</v>
      </c>
      <c r="CN173" s="158" t="s">
        <v>617</v>
      </c>
      <c r="CO173" s="158" t="s">
        <v>618</v>
      </c>
      <c r="CP173" s="158" t="s">
        <v>410</v>
      </c>
      <c r="CQ173" s="158" t="s">
        <v>410</v>
      </c>
      <c r="CR173" s="158" t="s">
        <v>410</v>
      </c>
      <c r="CS173" s="158" t="s">
        <v>410</v>
      </c>
      <c r="CT173" s="194">
        <v>44540</v>
      </c>
      <c r="CU173" s="158" t="s">
        <v>634</v>
      </c>
      <c r="CV173" s="158" t="s">
        <v>635</v>
      </c>
      <c r="CW173" s="194" t="s">
        <v>168</v>
      </c>
      <c r="CX173" s="194">
        <v>44377</v>
      </c>
      <c r="CY173" s="158" t="s">
        <v>636</v>
      </c>
      <c r="CZ173" s="158" t="s">
        <v>640</v>
      </c>
      <c r="DA173" s="158" t="s">
        <v>688</v>
      </c>
      <c r="DB173" s="200">
        <v>198773291.88999999</v>
      </c>
      <c r="DC173" s="158" t="s">
        <v>619</v>
      </c>
      <c r="DD173" s="67" t="s">
        <v>620</v>
      </c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</row>
    <row r="174" spans="1:1477" s="69" customFormat="1">
      <c r="B174" s="158" t="s">
        <v>7</v>
      </c>
      <c r="C174" s="158" t="s">
        <v>328</v>
      </c>
      <c r="D174" s="158" t="s">
        <v>329</v>
      </c>
      <c r="E174" s="194">
        <v>43788</v>
      </c>
      <c r="F174" s="158" t="s">
        <v>634</v>
      </c>
      <c r="G174" s="158" t="s">
        <v>639</v>
      </c>
      <c r="H174" s="195">
        <v>2</v>
      </c>
      <c r="I174" s="132">
        <v>2</v>
      </c>
      <c r="J174" s="132">
        <v>421</v>
      </c>
      <c r="K174" s="132">
        <v>547</v>
      </c>
      <c r="L174" s="132">
        <v>546</v>
      </c>
      <c r="M174" s="192">
        <f t="shared" si="104"/>
        <v>1.0213776722090262</v>
      </c>
      <c r="N174" s="69">
        <f t="shared" si="105"/>
        <v>1</v>
      </c>
      <c r="O174" s="132">
        <v>1</v>
      </c>
      <c r="P174" s="132">
        <v>0</v>
      </c>
      <c r="Q174" s="132">
        <v>0</v>
      </c>
      <c r="R174" s="132">
        <v>126</v>
      </c>
      <c r="S174" s="132">
        <v>0</v>
      </c>
      <c r="T174" s="191">
        <v>13519194</v>
      </c>
      <c r="U174" s="191">
        <v>150000</v>
      </c>
      <c r="V174" s="191">
        <v>13369194</v>
      </c>
      <c r="W174" s="191">
        <v>13647938</v>
      </c>
      <c r="X174" s="191">
        <v>13835344</v>
      </c>
      <c r="Y174" s="191">
        <v>0</v>
      </c>
      <c r="Z174" s="191">
        <v>0</v>
      </c>
      <c r="AA174" s="191">
        <v>0</v>
      </c>
      <c r="AB174" s="191">
        <v>13835344</v>
      </c>
      <c r="AC174" s="191">
        <v>13763473</v>
      </c>
      <c r="AD174" s="192">
        <f t="shared" si="106"/>
        <v>1.0294916058514822</v>
      </c>
      <c r="AE174" s="132">
        <f t="shared" si="107"/>
        <v>1</v>
      </c>
      <c r="AF174" s="191">
        <v>-71870</v>
      </c>
      <c r="AG174" s="191">
        <v>128744</v>
      </c>
      <c r="AH174" s="132">
        <v>80</v>
      </c>
      <c r="AI174" s="132">
        <v>36</v>
      </c>
      <c r="AJ174" s="132">
        <v>0</v>
      </c>
      <c r="AK174" s="132">
        <v>0</v>
      </c>
      <c r="AL174" s="80">
        <v>132365</v>
      </c>
      <c r="AM174" s="80">
        <v>0</v>
      </c>
      <c r="AN174" s="132">
        <v>0</v>
      </c>
      <c r="AO174" s="132">
        <v>0</v>
      </c>
      <c r="AP174" s="80">
        <v>34746</v>
      </c>
      <c r="AQ174" s="80">
        <v>0</v>
      </c>
      <c r="AR174" s="132">
        <v>0</v>
      </c>
      <c r="AS174" s="132">
        <v>0</v>
      </c>
      <c r="AT174" s="80">
        <v>0</v>
      </c>
      <c r="AU174" s="80">
        <v>0</v>
      </c>
      <c r="AV174" s="132">
        <v>0</v>
      </c>
      <c r="AW174" s="132">
        <v>0</v>
      </c>
      <c r="AX174" s="80">
        <v>0</v>
      </c>
      <c r="AY174" s="80">
        <v>0</v>
      </c>
      <c r="AZ174" s="132">
        <v>0</v>
      </c>
      <c r="BA174" s="132">
        <v>0</v>
      </c>
      <c r="BB174" s="80">
        <v>0</v>
      </c>
      <c r="BC174" s="80">
        <v>0</v>
      </c>
      <c r="BD174" s="132">
        <v>10</v>
      </c>
      <c r="BE174" s="132">
        <v>0</v>
      </c>
      <c r="BF174" s="80">
        <v>0</v>
      </c>
      <c r="BG174" s="80">
        <v>0</v>
      </c>
      <c r="BH174" s="132">
        <v>0</v>
      </c>
      <c r="BI174" s="132">
        <v>0</v>
      </c>
      <c r="BJ174" s="80">
        <v>0</v>
      </c>
      <c r="BK174" s="80">
        <v>0</v>
      </c>
      <c r="BL174" s="132">
        <v>0</v>
      </c>
      <c r="BM174" s="132">
        <v>0</v>
      </c>
      <c r="BN174" s="80">
        <v>0</v>
      </c>
      <c r="BO174" s="80">
        <v>0</v>
      </c>
      <c r="BP174" s="132">
        <v>0</v>
      </c>
      <c r="BQ174" s="132">
        <v>0</v>
      </c>
      <c r="BR174" s="80">
        <v>0</v>
      </c>
      <c r="BS174" s="80">
        <v>0</v>
      </c>
      <c r="BT174" s="132">
        <v>0</v>
      </c>
      <c r="BU174" s="132">
        <v>0</v>
      </c>
      <c r="BV174" s="80">
        <v>0</v>
      </c>
      <c r="BW174" s="80">
        <v>0</v>
      </c>
      <c r="BX174" s="132">
        <v>0</v>
      </c>
      <c r="BY174" s="132">
        <v>0</v>
      </c>
      <c r="BZ174" s="80">
        <v>0</v>
      </c>
      <c r="CA174" s="80">
        <v>0</v>
      </c>
      <c r="CB174" s="132">
        <v>0</v>
      </c>
      <c r="CC174" s="132">
        <v>0</v>
      </c>
      <c r="CD174" s="80">
        <v>0</v>
      </c>
      <c r="CE174" s="80">
        <v>0</v>
      </c>
      <c r="CF174" s="132">
        <v>0</v>
      </c>
      <c r="CG174" s="132">
        <v>0</v>
      </c>
      <c r="CH174" s="80">
        <v>0</v>
      </c>
      <c r="CI174" s="80">
        <v>0</v>
      </c>
      <c r="CJ174" s="132">
        <v>10</v>
      </c>
      <c r="CK174" s="132">
        <v>0</v>
      </c>
      <c r="CL174" s="80">
        <v>167111</v>
      </c>
      <c r="CM174" s="80">
        <v>0</v>
      </c>
      <c r="CN174" s="158" t="s">
        <v>419</v>
      </c>
      <c r="CO174" s="158" t="s">
        <v>420</v>
      </c>
      <c r="CP174" s="158" t="s">
        <v>410</v>
      </c>
      <c r="CQ174" s="158" t="s">
        <v>410</v>
      </c>
      <c r="CR174" s="158" t="s">
        <v>410</v>
      </c>
      <c r="CS174" s="158" t="s">
        <v>410</v>
      </c>
      <c r="CT174" s="194">
        <v>44489</v>
      </c>
      <c r="CU174" s="158" t="s">
        <v>634</v>
      </c>
      <c r="CV174" s="158" t="s">
        <v>635</v>
      </c>
      <c r="CW174" s="194" t="s">
        <v>168</v>
      </c>
      <c r="CX174" s="194">
        <v>44436</v>
      </c>
      <c r="CY174" s="158" t="s">
        <v>638</v>
      </c>
      <c r="CZ174" s="158" t="s">
        <v>635</v>
      </c>
      <c r="DA174" s="158" t="s">
        <v>688</v>
      </c>
      <c r="DB174" s="200">
        <v>16504274.710000001</v>
      </c>
      <c r="DC174" s="158"/>
      <c r="DD174" s="67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1:1477" s="69" customFormat="1">
      <c r="B175" s="158" t="s">
        <v>7</v>
      </c>
      <c r="C175" s="158" t="s">
        <v>330</v>
      </c>
      <c r="D175" s="158" t="s">
        <v>331</v>
      </c>
      <c r="E175" s="194">
        <v>43508</v>
      </c>
      <c r="F175" s="158" t="s">
        <v>632</v>
      </c>
      <c r="G175" s="158" t="s">
        <v>637</v>
      </c>
      <c r="H175" s="195">
        <v>1</v>
      </c>
      <c r="I175" s="132">
        <v>5</v>
      </c>
      <c r="J175" s="132">
        <v>554</v>
      </c>
      <c r="K175" s="132">
        <v>797</v>
      </c>
      <c r="L175" s="132">
        <v>797</v>
      </c>
      <c r="M175" s="192">
        <f t="shared" si="104"/>
        <v>1</v>
      </c>
      <c r="N175" s="69">
        <f t="shared" si="105"/>
        <v>1</v>
      </c>
      <c r="O175" s="132">
        <v>0</v>
      </c>
      <c r="P175" s="132">
        <v>0</v>
      </c>
      <c r="Q175" s="132">
        <v>0</v>
      </c>
      <c r="R175" s="132">
        <v>233</v>
      </c>
      <c r="S175" s="132">
        <v>10</v>
      </c>
      <c r="T175" s="191">
        <v>17604432</v>
      </c>
      <c r="U175" s="191">
        <v>150000</v>
      </c>
      <c r="V175" s="191">
        <v>17454432</v>
      </c>
      <c r="W175" s="191">
        <v>17319890</v>
      </c>
      <c r="X175" s="191">
        <v>16726393</v>
      </c>
      <c r="Y175" s="191">
        <v>0</v>
      </c>
      <c r="Z175" s="191">
        <v>0</v>
      </c>
      <c r="AA175" s="191">
        <v>0</v>
      </c>
      <c r="AB175" s="191">
        <v>16726393</v>
      </c>
      <c r="AC175" s="191">
        <v>16676477</v>
      </c>
      <c r="AD175" s="192">
        <f t="shared" si="106"/>
        <v>0.95542937174924969</v>
      </c>
      <c r="AE175" s="132">
        <f t="shared" si="107"/>
        <v>1</v>
      </c>
      <c r="AF175" s="191">
        <v>-25916</v>
      </c>
      <c r="AG175" s="191">
        <v>-284543</v>
      </c>
      <c r="AH175" s="132">
        <v>188</v>
      </c>
      <c r="AI175" s="132">
        <v>55</v>
      </c>
      <c r="AJ175" s="132">
        <v>0</v>
      </c>
      <c r="AK175" s="132">
        <v>0</v>
      </c>
      <c r="AL175" s="80">
        <v>0</v>
      </c>
      <c r="AM175" s="80">
        <v>0</v>
      </c>
      <c r="AN175" s="132">
        <v>0</v>
      </c>
      <c r="AO175" s="132">
        <v>0</v>
      </c>
      <c r="AP175" s="80">
        <v>-272992</v>
      </c>
      <c r="AQ175" s="80">
        <v>0</v>
      </c>
      <c r="AR175" s="132">
        <v>0</v>
      </c>
      <c r="AS175" s="132">
        <v>0</v>
      </c>
      <c r="AT175" s="80">
        <v>0</v>
      </c>
      <c r="AU175" s="80">
        <v>0</v>
      </c>
      <c r="AV175" s="132">
        <v>0</v>
      </c>
      <c r="AW175" s="132">
        <v>0</v>
      </c>
      <c r="AX175" s="80">
        <v>0</v>
      </c>
      <c r="AY175" s="80">
        <v>0</v>
      </c>
      <c r="AZ175" s="132">
        <v>0</v>
      </c>
      <c r="BA175" s="132">
        <v>0</v>
      </c>
      <c r="BB175" s="80">
        <v>0</v>
      </c>
      <c r="BC175" s="80">
        <v>0</v>
      </c>
      <c r="BD175" s="132">
        <v>0</v>
      </c>
      <c r="BE175" s="132">
        <v>0</v>
      </c>
      <c r="BF175" s="80">
        <v>4542</v>
      </c>
      <c r="BG175" s="80">
        <v>0</v>
      </c>
      <c r="BH175" s="132">
        <v>0</v>
      </c>
      <c r="BI175" s="132">
        <v>0</v>
      </c>
      <c r="BJ175" s="80">
        <v>27040</v>
      </c>
      <c r="BK175" s="80">
        <v>0</v>
      </c>
      <c r="BL175" s="132">
        <v>0</v>
      </c>
      <c r="BM175" s="132">
        <v>0</v>
      </c>
      <c r="BN175" s="80">
        <v>0</v>
      </c>
      <c r="BO175" s="80">
        <v>0</v>
      </c>
      <c r="BP175" s="132">
        <v>0</v>
      </c>
      <c r="BQ175" s="132">
        <v>0</v>
      </c>
      <c r="BR175" s="80">
        <v>2761</v>
      </c>
      <c r="BS175" s="80">
        <v>0</v>
      </c>
      <c r="BT175" s="132">
        <v>0</v>
      </c>
      <c r="BU175" s="132">
        <v>0</v>
      </c>
      <c r="BV175" s="80">
        <v>0</v>
      </c>
      <c r="BW175" s="80">
        <v>0</v>
      </c>
      <c r="BX175" s="132">
        <v>0</v>
      </c>
      <c r="BY175" s="132">
        <v>0</v>
      </c>
      <c r="BZ175" s="80">
        <v>0</v>
      </c>
      <c r="CA175" s="80">
        <v>0</v>
      </c>
      <c r="CB175" s="132">
        <v>0</v>
      </c>
      <c r="CC175" s="132">
        <v>0</v>
      </c>
      <c r="CD175" s="80">
        <v>0</v>
      </c>
      <c r="CE175" s="80">
        <v>0</v>
      </c>
      <c r="CF175" s="132">
        <v>0</v>
      </c>
      <c r="CG175" s="132">
        <v>0</v>
      </c>
      <c r="CH175" s="80">
        <v>0</v>
      </c>
      <c r="CI175" s="80">
        <v>0</v>
      </c>
      <c r="CJ175" s="132">
        <v>0</v>
      </c>
      <c r="CK175" s="132">
        <v>0</v>
      </c>
      <c r="CL175" s="80">
        <v>-238649</v>
      </c>
      <c r="CM175" s="80">
        <v>0</v>
      </c>
      <c r="CN175" s="158" t="s">
        <v>526</v>
      </c>
      <c r="CO175" s="158" t="s">
        <v>527</v>
      </c>
      <c r="CP175" s="158" t="s">
        <v>410</v>
      </c>
      <c r="CQ175" s="158" t="s">
        <v>410</v>
      </c>
      <c r="CR175" s="158" t="s">
        <v>410</v>
      </c>
      <c r="CS175" s="158" t="s">
        <v>410</v>
      </c>
      <c r="CT175" s="194">
        <v>44515</v>
      </c>
      <c r="CU175" s="158" t="s">
        <v>634</v>
      </c>
      <c r="CV175" s="158" t="s">
        <v>635</v>
      </c>
      <c r="CW175" s="194" t="s">
        <v>168</v>
      </c>
      <c r="CX175" s="194">
        <v>44393</v>
      </c>
      <c r="CY175" s="158" t="s">
        <v>638</v>
      </c>
      <c r="CZ175" s="158" t="s">
        <v>635</v>
      </c>
      <c r="DA175" s="158" t="s">
        <v>688</v>
      </c>
      <c r="DB175" s="200">
        <v>15706807.4</v>
      </c>
      <c r="DC175" s="158"/>
      <c r="DD175" s="67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</row>
    <row r="176" spans="1:1477" s="69" customFormat="1">
      <c r="B176" s="158" t="s">
        <v>7</v>
      </c>
      <c r="C176" s="158" t="s">
        <v>332</v>
      </c>
      <c r="D176" s="158" t="s">
        <v>333</v>
      </c>
      <c r="E176" s="194">
        <v>43564</v>
      </c>
      <c r="F176" s="158" t="s">
        <v>636</v>
      </c>
      <c r="G176" s="158" t="s">
        <v>637</v>
      </c>
      <c r="H176" s="195">
        <v>1</v>
      </c>
      <c r="I176" s="132">
        <v>2</v>
      </c>
      <c r="J176" s="132">
        <v>770</v>
      </c>
      <c r="K176" s="132">
        <v>840</v>
      </c>
      <c r="L176" s="132">
        <v>645</v>
      </c>
      <c r="M176" s="192">
        <f t="shared" si="104"/>
        <v>0.75974025974025972</v>
      </c>
      <c r="N176" s="69">
        <f t="shared" si="105"/>
        <v>1</v>
      </c>
      <c r="O176" s="132">
        <v>195</v>
      </c>
      <c r="P176" s="132">
        <v>0</v>
      </c>
      <c r="Q176" s="132">
        <v>0</v>
      </c>
      <c r="R176" s="132">
        <v>60</v>
      </c>
      <c r="S176" s="132">
        <v>10</v>
      </c>
      <c r="T176" s="191">
        <v>7871284</v>
      </c>
      <c r="U176" s="191">
        <v>94139</v>
      </c>
      <c r="V176" s="191">
        <v>7777146</v>
      </c>
      <c r="W176" s="191">
        <v>8314187</v>
      </c>
      <c r="X176" s="191">
        <v>5811967</v>
      </c>
      <c r="Y176" s="191">
        <v>0</v>
      </c>
      <c r="Z176" s="191">
        <v>0</v>
      </c>
      <c r="AA176" s="191">
        <v>0</v>
      </c>
      <c r="AB176" s="191">
        <v>5811967</v>
      </c>
      <c r="AC176" s="191">
        <v>5782260</v>
      </c>
      <c r="AD176" s="192">
        <f t="shared" si="106"/>
        <v>0.74349382151241594</v>
      </c>
      <c r="AE176" s="132">
        <f t="shared" si="107"/>
        <v>1</v>
      </c>
      <c r="AF176" s="191">
        <v>-1807</v>
      </c>
      <c r="AG176" s="191">
        <v>442902</v>
      </c>
      <c r="AH176" s="132">
        <v>15</v>
      </c>
      <c r="AI176" s="132">
        <v>45</v>
      </c>
      <c r="AJ176" s="132">
        <v>0</v>
      </c>
      <c r="AK176" s="132">
        <v>10</v>
      </c>
      <c r="AL176" s="80">
        <v>58365</v>
      </c>
      <c r="AM176" s="80">
        <v>0</v>
      </c>
      <c r="AN176" s="132">
        <v>0</v>
      </c>
      <c r="AO176" s="132">
        <v>0</v>
      </c>
      <c r="AP176" s="80">
        <v>421773</v>
      </c>
      <c r="AQ176" s="80">
        <v>0</v>
      </c>
      <c r="AR176" s="132">
        <v>0</v>
      </c>
      <c r="AS176" s="132">
        <v>0</v>
      </c>
      <c r="AT176" s="80">
        <v>0</v>
      </c>
      <c r="AU176" s="80">
        <v>0</v>
      </c>
      <c r="AV176" s="132">
        <v>0</v>
      </c>
      <c r="AW176" s="132">
        <v>0</v>
      </c>
      <c r="AX176" s="80">
        <v>0</v>
      </c>
      <c r="AY176" s="80">
        <v>0</v>
      </c>
      <c r="AZ176" s="132">
        <v>0</v>
      </c>
      <c r="BA176" s="132">
        <v>0</v>
      </c>
      <c r="BB176" s="80">
        <v>0</v>
      </c>
      <c r="BC176" s="80">
        <v>0</v>
      </c>
      <c r="BD176" s="132">
        <v>0</v>
      </c>
      <c r="BE176" s="132">
        <v>0</v>
      </c>
      <c r="BF176" s="80">
        <v>0</v>
      </c>
      <c r="BG176" s="80">
        <v>0</v>
      </c>
      <c r="BH176" s="132">
        <v>0</v>
      </c>
      <c r="BI176" s="132">
        <v>0</v>
      </c>
      <c r="BJ176" s="80">
        <v>0</v>
      </c>
      <c r="BK176" s="80">
        <v>0</v>
      </c>
      <c r="BL176" s="132">
        <v>0</v>
      </c>
      <c r="BM176" s="132">
        <v>0</v>
      </c>
      <c r="BN176" s="80">
        <v>0</v>
      </c>
      <c r="BO176" s="80">
        <v>0</v>
      </c>
      <c r="BP176" s="132">
        <v>0</v>
      </c>
      <c r="BQ176" s="132">
        <v>0</v>
      </c>
      <c r="BR176" s="80">
        <v>1844</v>
      </c>
      <c r="BS176" s="80">
        <v>0</v>
      </c>
      <c r="BT176" s="132">
        <v>0</v>
      </c>
      <c r="BU176" s="132">
        <v>0</v>
      </c>
      <c r="BV176" s="80">
        <v>0</v>
      </c>
      <c r="BW176" s="80">
        <v>0</v>
      </c>
      <c r="BX176" s="132">
        <v>0</v>
      </c>
      <c r="BY176" s="132">
        <v>0</v>
      </c>
      <c r="BZ176" s="80">
        <v>0</v>
      </c>
      <c r="CA176" s="80">
        <v>0</v>
      </c>
      <c r="CB176" s="132">
        <v>0</v>
      </c>
      <c r="CC176" s="132">
        <v>0</v>
      </c>
      <c r="CD176" s="80">
        <v>0</v>
      </c>
      <c r="CE176" s="80">
        <v>0</v>
      </c>
      <c r="CF176" s="132">
        <v>0</v>
      </c>
      <c r="CG176" s="132">
        <v>0</v>
      </c>
      <c r="CH176" s="80">
        <v>0</v>
      </c>
      <c r="CI176" s="80">
        <v>0</v>
      </c>
      <c r="CJ176" s="132">
        <v>0</v>
      </c>
      <c r="CK176" s="132">
        <v>10</v>
      </c>
      <c r="CL176" s="80">
        <v>481983</v>
      </c>
      <c r="CM176" s="80">
        <v>0</v>
      </c>
      <c r="CN176" s="158" t="s">
        <v>621</v>
      </c>
      <c r="CO176" s="158" t="s">
        <v>622</v>
      </c>
      <c r="CP176" s="158" t="s">
        <v>410</v>
      </c>
      <c r="CQ176" s="158" t="s">
        <v>410</v>
      </c>
      <c r="CR176" s="158" t="s">
        <v>410</v>
      </c>
      <c r="CS176" s="158" t="s">
        <v>410</v>
      </c>
      <c r="CT176" s="194">
        <v>44405</v>
      </c>
      <c r="CU176" s="158" t="s">
        <v>638</v>
      </c>
      <c r="CV176" s="158" t="s">
        <v>635</v>
      </c>
      <c r="CW176" s="194" t="s">
        <v>168</v>
      </c>
      <c r="CX176" s="194">
        <v>44298</v>
      </c>
      <c r="CY176" s="158" t="s">
        <v>636</v>
      </c>
      <c r="CZ176" s="158" t="s">
        <v>640</v>
      </c>
      <c r="DA176" s="158" t="s">
        <v>688</v>
      </c>
      <c r="DB176" s="200">
        <v>9545163.5099999998</v>
      </c>
      <c r="DC176" s="158"/>
      <c r="DD176" s="67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</row>
    <row r="177" spans="2:1477" s="69" customFormat="1">
      <c r="B177" s="158" t="s">
        <v>7</v>
      </c>
      <c r="C177" s="158" t="s">
        <v>334</v>
      </c>
      <c r="D177" s="158" t="s">
        <v>335</v>
      </c>
      <c r="E177" s="194">
        <v>43718</v>
      </c>
      <c r="F177" s="158" t="s">
        <v>638</v>
      </c>
      <c r="G177" s="158" t="s">
        <v>639</v>
      </c>
      <c r="H177" s="195">
        <v>1</v>
      </c>
      <c r="I177" s="132">
        <v>2</v>
      </c>
      <c r="J177" s="132">
        <v>445</v>
      </c>
      <c r="K177" s="132">
        <v>486</v>
      </c>
      <c r="L177" s="132">
        <v>442</v>
      </c>
      <c r="M177" s="192">
        <f t="shared" si="104"/>
        <v>0.90112359550561794</v>
      </c>
      <c r="N177" s="69">
        <f t="shared" si="105"/>
        <v>1</v>
      </c>
      <c r="O177" s="132">
        <v>44</v>
      </c>
      <c r="P177" s="132">
        <v>0</v>
      </c>
      <c r="Q177" s="132">
        <v>0</v>
      </c>
      <c r="R177" s="132">
        <v>41</v>
      </c>
      <c r="S177" s="132">
        <v>0</v>
      </c>
      <c r="T177" s="191">
        <v>5292443</v>
      </c>
      <c r="U177" s="191">
        <v>50000</v>
      </c>
      <c r="V177" s="191">
        <v>5242443</v>
      </c>
      <c r="W177" s="191">
        <v>5312653</v>
      </c>
      <c r="X177" s="191">
        <v>5319849</v>
      </c>
      <c r="Y177" s="191">
        <v>0</v>
      </c>
      <c r="Z177" s="191">
        <v>0</v>
      </c>
      <c r="AA177" s="191">
        <v>0</v>
      </c>
      <c r="AB177" s="191">
        <v>5319849</v>
      </c>
      <c r="AC177" s="191">
        <v>5313201</v>
      </c>
      <c r="AD177" s="192">
        <f t="shared" si="106"/>
        <v>1.0134971424582013</v>
      </c>
      <c r="AE177" s="132">
        <f t="shared" si="107"/>
        <v>1</v>
      </c>
      <c r="AF177" s="191">
        <v>-6647</v>
      </c>
      <c r="AG177" s="191">
        <v>20210</v>
      </c>
      <c r="AH177" s="132">
        <v>13</v>
      </c>
      <c r="AI177" s="132">
        <v>28</v>
      </c>
      <c r="AJ177" s="132">
        <v>0</v>
      </c>
      <c r="AK177" s="132">
        <v>0</v>
      </c>
      <c r="AL177" s="80">
        <v>0</v>
      </c>
      <c r="AM177" s="80">
        <v>0</v>
      </c>
      <c r="AN177" s="132">
        <v>0</v>
      </c>
      <c r="AO177" s="132">
        <v>0</v>
      </c>
      <c r="AP177" s="80">
        <v>54439</v>
      </c>
      <c r="AQ177" s="80">
        <v>0</v>
      </c>
      <c r="AR177" s="132">
        <v>0</v>
      </c>
      <c r="AS177" s="132">
        <v>0</v>
      </c>
      <c r="AT177" s="80">
        <v>0</v>
      </c>
      <c r="AU177" s="80">
        <v>0</v>
      </c>
      <c r="AV177" s="132">
        <v>0</v>
      </c>
      <c r="AW177" s="132">
        <v>0</v>
      </c>
      <c r="AX177" s="80">
        <v>0</v>
      </c>
      <c r="AY177" s="80">
        <v>0</v>
      </c>
      <c r="AZ177" s="132">
        <v>0</v>
      </c>
      <c r="BA177" s="132">
        <v>0</v>
      </c>
      <c r="BB177" s="80">
        <v>0</v>
      </c>
      <c r="BC177" s="80">
        <v>0</v>
      </c>
      <c r="BD177" s="132">
        <v>0</v>
      </c>
      <c r="BE177" s="132">
        <v>0</v>
      </c>
      <c r="BF177" s="80">
        <v>12516</v>
      </c>
      <c r="BG177" s="80">
        <v>0</v>
      </c>
      <c r="BH177" s="132">
        <v>0</v>
      </c>
      <c r="BI177" s="132">
        <v>0</v>
      </c>
      <c r="BJ177" s="80">
        <v>0</v>
      </c>
      <c r="BK177" s="80">
        <v>0</v>
      </c>
      <c r="BL177" s="132">
        <v>0</v>
      </c>
      <c r="BM177" s="132">
        <v>0</v>
      </c>
      <c r="BN177" s="80">
        <v>0</v>
      </c>
      <c r="BO177" s="80">
        <v>0</v>
      </c>
      <c r="BP177" s="132">
        <v>0</v>
      </c>
      <c r="BQ177" s="132">
        <v>0</v>
      </c>
      <c r="BR177" s="80">
        <v>0</v>
      </c>
      <c r="BS177" s="80">
        <v>0</v>
      </c>
      <c r="BT177" s="132">
        <v>0</v>
      </c>
      <c r="BU177" s="132">
        <v>0</v>
      </c>
      <c r="BV177" s="80">
        <v>0</v>
      </c>
      <c r="BW177" s="80">
        <v>0</v>
      </c>
      <c r="BX177" s="132">
        <v>0</v>
      </c>
      <c r="BY177" s="132">
        <v>0</v>
      </c>
      <c r="BZ177" s="80">
        <v>0</v>
      </c>
      <c r="CA177" s="80">
        <v>0</v>
      </c>
      <c r="CB177" s="132">
        <v>0</v>
      </c>
      <c r="CC177" s="132">
        <v>0</v>
      </c>
      <c r="CD177" s="80">
        <v>0</v>
      </c>
      <c r="CE177" s="80">
        <v>0</v>
      </c>
      <c r="CF177" s="132">
        <v>0</v>
      </c>
      <c r="CG177" s="132">
        <v>0</v>
      </c>
      <c r="CH177" s="80">
        <v>0</v>
      </c>
      <c r="CI177" s="80">
        <v>0</v>
      </c>
      <c r="CJ177" s="132">
        <v>0</v>
      </c>
      <c r="CK177" s="132">
        <v>0</v>
      </c>
      <c r="CL177" s="80">
        <v>66955</v>
      </c>
      <c r="CM177" s="80">
        <v>0</v>
      </c>
      <c r="CN177" s="158" t="s">
        <v>623</v>
      </c>
      <c r="CO177" s="158" t="s">
        <v>624</v>
      </c>
      <c r="CP177" s="158" t="s">
        <v>410</v>
      </c>
      <c r="CQ177" s="158" t="s">
        <v>410</v>
      </c>
      <c r="CR177" s="158" t="s">
        <v>410</v>
      </c>
      <c r="CS177" s="158" t="s">
        <v>410</v>
      </c>
      <c r="CT177" s="194">
        <v>44475</v>
      </c>
      <c r="CU177" s="158" t="s">
        <v>634</v>
      </c>
      <c r="CV177" s="158" t="s">
        <v>635</v>
      </c>
      <c r="CW177" s="194" t="s">
        <v>168</v>
      </c>
      <c r="CX177" s="194">
        <v>44340</v>
      </c>
      <c r="CY177" s="158" t="s">
        <v>636</v>
      </c>
      <c r="CZ177" s="158" t="s">
        <v>640</v>
      </c>
      <c r="DA177" s="158" t="s">
        <v>688</v>
      </c>
      <c r="DB177" s="200">
        <v>4997184.25</v>
      </c>
      <c r="DC177" s="158"/>
      <c r="DD177" s="6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</row>
    <row r="178" spans="2:1477" s="69" customFormat="1">
      <c r="B178" s="158" t="s">
        <v>7</v>
      </c>
      <c r="C178" s="158" t="s">
        <v>336</v>
      </c>
      <c r="D178" s="158" t="s">
        <v>337</v>
      </c>
      <c r="E178" s="194">
        <v>43935</v>
      </c>
      <c r="F178" s="158" t="s">
        <v>636</v>
      </c>
      <c r="G178" s="158" t="s">
        <v>639</v>
      </c>
      <c r="H178" s="195">
        <v>2</v>
      </c>
      <c r="I178" s="132">
        <v>2</v>
      </c>
      <c r="J178" s="132">
        <v>322</v>
      </c>
      <c r="K178" s="132">
        <v>365</v>
      </c>
      <c r="L178" s="132">
        <v>354</v>
      </c>
      <c r="M178" s="192">
        <f t="shared" si="104"/>
        <v>0.96583850931677018</v>
      </c>
      <c r="N178" s="69">
        <f t="shared" si="105"/>
        <v>1</v>
      </c>
      <c r="O178" s="132">
        <v>11</v>
      </c>
      <c r="P178" s="132">
        <v>0</v>
      </c>
      <c r="Q178" s="132">
        <v>0</v>
      </c>
      <c r="R178" s="132">
        <v>43</v>
      </c>
      <c r="S178" s="132">
        <v>0</v>
      </c>
      <c r="T178" s="191">
        <v>9095686</v>
      </c>
      <c r="U178" s="191">
        <v>127227</v>
      </c>
      <c r="V178" s="191">
        <v>8968460</v>
      </c>
      <c r="W178" s="191">
        <v>9114552</v>
      </c>
      <c r="X178" s="191">
        <v>9001603</v>
      </c>
      <c r="Y178" s="191">
        <v>0</v>
      </c>
      <c r="Z178" s="191">
        <v>0</v>
      </c>
      <c r="AA178" s="191">
        <v>0</v>
      </c>
      <c r="AB178" s="191">
        <v>9001603</v>
      </c>
      <c r="AC178" s="191">
        <v>8960020</v>
      </c>
      <c r="AD178" s="192">
        <f t="shared" si="106"/>
        <v>0.99905892427462462</v>
      </c>
      <c r="AE178" s="132">
        <f t="shared" si="107"/>
        <v>1</v>
      </c>
      <c r="AF178" s="191">
        <v>-41583</v>
      </c>
      <c r="AG178" s="191">
        <v>18865</v>
      </c>
      <c r="AH178" s="132">
        <v>18</v>
      </c>
      <c r="AI178" s="132">
        <v>25</v>
      </c>
      <c r="AJ178" s="132">
        <v>0</v>
      </c>
      <c r="AK178" s="132">
        <v>0</v>
      </c>
      <c r="AL178" s="80">
        <v>18865</v>
      </c>
      <c r="AM178" s="80">
        <v>0</v>
      </c>
      <c r="AN178" s="132">
        <v>0</v>
      </c>
      <c r="AO178" s="132">
        <v>0</v>
      </c>
      <c r="AP178" s="80">
        <v>0</v>
      </c>
      <c r="AQ178" s="80">
        <v>0</v>
      </c>
      <c r="AR178" s="132">
        <v>0</v>
      </c>
      <c r="AS178" s="132">
        <v>0</v>
      </c>
      <c r="AT178" s="80">
        <v>0</v>
      </c>
      <c r="AU178" s="80">
        <v>0</v>
      </c>
      <c r="AV178" s="132">
        <v>0</v>
      </c>
      <c r="AW178" s="132">
        <v>0</v>
      </c>
      <c r="AX178" s="80">
        <v>0</v>
      </c>
      <c r="AY178" s="80">
        <v>0</v>
      </c>
      <c r="AZ178" s="132">
        <v>0</v>
      </c>
      <c r="BA178" s="132">
        <v>0</v>
      </c>
      <c r="BB178" s="80">
        <v>0</v>
      </c>
      <c r="BC178" s="80">
        <v>0</v>
      </c>
      <c r="BD178" s="132">
        <v>0</v>
      </c>
      <c r="BE178" s="132">
        <v>0</v>
      </c>
      <c r="BF178" s="80">
        <v>81749</v>
      </c>
      <c r="BG178" s="80">
        <v>0</v>
      </c>
      <c r="BH178" s="132">
        <v>0</v>
      </c>
      <c r="BI178" s="132">
        <v>0</v>
      </c>
      <c r="BJ178" s="80">
        <v>34958</v>
      </c>
      <c r="BK178" s="80">
        <v>0</v>
      </c>
      <c r="BL178" s="132">
        <v>0</v>
      </c>
      <c r="BM178" s="132">
        <v>0</v>
      </c>
      <c r="BN178" s="80">
        <v>0</v>
      </c>
      <c r="BO178" s="80">
        <v>0</v>
      </c>
      <c r="BP178" s="132">
        <v>0</v>
      </c>
      <c r="BQ178" s="132">
        <v>0</v>
      </c>
      <c r="BR178" s="80">
        <v>0</v>
      </c>
      <c r="BS178" s="80">
        <v>0</v>
      </c>
      <c r="BT178" s="132">
        <v>0</v>
      </c>
      <c r="BU178" s="132">
        <v>0</v>
      </c>
      <c r="BV178" s="80">
        <v>0</v>
      </c>
      <c r="BW178" s="80">
        <v>0</v>
      </c>
      <c r="BX178" s="132">
        <v>0</v>
      </c>
      <c r="BY178" s="132">
        <v>0</v>
      </c>
      <c r="BZ178" s="80">
        <v>0</v>
      </c>
      <c r="CA178" s="80">
        <v>0</v>
      </c>
      <c r="CB178" s="132">
        <v>0</v>
      </c>
      <c r="CC178" s="132">
        <v>0</v>
      </c>
      <c r="CD178" s="80">
        <v>0</v>
      </c>
      <c r="CE178" s="80">
        <v>0</v>
      </c>
      <c r="CF178" s="132">
        <v>0</v>
      </c>
      <c r="CG178" s="132">
        <v>0</v>
      </c>
      <c r="CH178" s="80">
        <v>0</v>
      </c>
      <c r="CI178" s="80">
        <v>0</v>
      </c>
      <c r="CJ178" s="132">
        <v>0</v>
      </c>
      <c r="CK178" s="132">
        <v>0</v>
      </c>
      <c r="CL178" s="80">
        <v>135572</v>
      </c>
      <c r="CM178" s="80">
        <v>0</v>
      </c>
      <c r="CN178" s="158" t="s">
        <v>625</v>
      </c>
      <c r="CO178" s="158" t="s">
        <v>626</v>
      </c>
      <c r="CP178" s="158" t="s">
        <v>410</v>
      </c>
      <c r="CQ178" s="158" t="s">
        <v>410</v>
      </c>
      <c r="CR178" s="158" t="s">
        <v>410</v>
      </c>
      <c r="CS178" s="158" t="s">
        <v>410</v>
      </c>
      <c r="CT178" s="194">
        <v>44518</v>
      </c>
      <c r="CU178" s="158" t="s">
        <v>634</v>
      </c>
      <c r="CV178" s="158" t="s">
        <v>635</v>
      </c>
      <c r="CW178" s="194" t="s">
        <v>168</v>
      </c>
      <c r="CX178" s="194">
        <v>44399</v>
      </c>
      <c r="CY178" s="158" t="s">
        <v>638</v>
      </c>
      <c r="CZ178" s="158" t="s">
        <v>635</v>
      </c>
      <c r="DA178" s="158" t="s">
        <v>688</v>
      </c>
      <c r="DB178" s="200">
        <v>12888271.810000001</v>
      </c>
      <c r="DC178" s="158"/>
      <c r="DD178" s="67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2:1477" s="69" customFormat="1">
      <c r="B179" s="158" t="s">
        <v>7</v>
      </c>
      <c r="C179" s="158" t="s">
        <v>338</v>
      </c>
      <c r="D179" s="158" t="s">
        <v>339</v>
      </c>
      <c r="E179" s="194">
        <v>44173</v>
      </c>
      <c r="F179" s="158" t="s">
        <v>634</v>
      </c>
      <c r="G179" s="158" t="s">
        <v>640</v>
      </c>
      <c r="H179" s="195">
        <v>1</v>
      </c>
      <c r="I179" s="132">
        <v>1</v>
      </c>
      <c r="J179" s="132">
        <v>61</v>
      </c>
      <c r="K179" s="132">
        <v>89</v>
      </c>
      <c r="L179" s="132">
        <v>86</v>
      </c>
      <c r="M179" s="192">
        <f t="shared" si="104"/>
        <v>0.95081967213114749</v>
      </c>
      <c r="N179" s="69">
        <f t="shared" si="105"/>
        <v>1</v>
      </c>
      <c r="O179" s="132">
        <v>3</v>
      </c>
      <c r="P179" s="132">
        <v>0</v>
      </c>
      <c r="Q179" s="132">
        <v>0</v>
      </c>
      <c r="R179" s="132">
        <v>28</v>
      </c>
      <c r="S179" s="132">
        <v>0</v>
      </c>
      <c r="T179" s="191">
        <v>281612</v>
      </c>
      <c r="U179" s="191">
        <v>16689</v>
      </c>
      <c r="V179" s="191">
        <v>264923</v>
      </c>
      <c r="W179" s="191">
        <v>283592</v>
      </c>
      <c r="X179" s="191">
        <v>264303</v>
      </c>
      <c r="Y179" s="191">
        <v>0</v>
      </c>
      <c r="Z179" s="191">
        <v>0</v>
      </c>
      <c r="AA179" s="191">
        <v>0</v>
      </c>
      <c r="AB179" s="191">
        <v>264303</v>
      </c>
      <c r="AC179" s="191">
        <v>264303</v>
      </c>
      <c r="AD179" s="192">
        <f t="shared" si="106"/>
        <v>0.99765969734602133</v>
      </c>
      <c r="AE179" s="132">
        <f t="shared" si="107"/>
        <v>1</v>
      </c>
      <c r="AF179" s="191">
        <v>0</v>
      </c>
      <c r="AG179" s="191">
        <v>1980</v>
      </c>
      <c r="AH179" s="132">
        <v>19</v>
      </c>
      <c r="AI179" s="132">
        <v>9</v>
      </c>
      <c r="AJ179" s="132">
        <v>0</v>
      </c>
      <c r="AK179" s="132">
        <v>0</v>
      </c>
      <c r="AL179" s="80">
        <v>0</v>
      </c>
      <c r="AM179" s="80">
        <v>0</v>
      </c>
      <c r="AN179" s="132">
        <v>0</v>
      </c>
      <c r="AO179" s="132">
        <v>0</v>
      </c>
      <c r="AP179" s="80">
        <v>4839</v>
      </c>
      <c r="AQ179" s="80">
        <v>0</v>
      </c>
      <c r="AR179" s="132">
        <v>0</v>
      </c>
      <c r="AS179" s="132">
        <v>0</v>
      </c>
      <c r="AT179" s="80">
        <v>0</v>
      </c>
      <c r="AU179" s="80">
        <v>0</v>
      </c>
      <c r="AV179" s="132">
        <v>0</v>
      </c>
      <c r="AW179" s="132">
        <v>0</v>
      </c>
      <c r="AX179" s="80">
        <v>0</v>
      </c>
      <c r="AY179" s="80">
        <v>0</v>
      </c>
      <c r="AZ179" s="132">
        <v>0</v>
      </c>
      <c r="BA179" s="132">
        <v>0</v>
      </c>
      <c r="BB179" s="80">
        <v>0</v>
      </c>
      <c r="BC179" s="80">
        <v>0</v>
      </c>
      <c r="BD179" s="132">
        <v>0</v>
      </c>
      <c r="BE179" s="132">
        <v>0</v>
      </c>
      <c r="BF179" s="80">
        <v>0</v>
      </c>
      <c r="BG179" s="80">
        <v>0</v>
      </c>
      <c r="BH179" s="132">
        <v>0</v>
      </c>
      <c r="BI179" s="132">
        <v>0</v>
      </c>
      <c r="BJ179" s="80">
        <v>0</v>
      </c>
      <c r="BK179" s="80">
        <v>0</v>
      </c>
      <c r="BL179" s="132">
        <v>0</v>
      </c>
      <c r="BM179" s="132">
        <v>0</v>
      </c>
      <c r="BN179" s="80">
        <v>0</v>
      </c>
      <c r="BO179" s="80">
        <v>0</v>
      </c>
      <c r="BP179" s="132">
        <v>0</v>
      </c>
      <c r="BQ179" s="132">
        <v>0</v>
      </c>
      <c r="BR179" s="80">
        <v>0</v>
      </c>
      <c r="BS179" s="80">
        <v>0</v>
      </c>
      <c r="BT179" s="132">
        <v>0</v>
      </c>
      <c r="BU179" s="132">
        <v>0</v>
      </c>
      <c r="BV179" s="80">
        <v>0</v>
      </c>
      <c r="BW179" s="80">
        <v>0</v>
      </c>
      <c r="BX179" s="132">
        <v>0</v>
      </c>
      <c r="BY179" s="132">
        <v>0</v>
      </c>
      <c r="BZ179" s="80">
        <v>0</v>
      </c>
      <c r="CA179" s="80">
        <v>0</v>
      </c>
      <c r="CB179" s="132">
        <v>0</v>
      </c>
      <c r="CC179" s="132">
        <v>0</v>
      </c>
      <c r="CD179" s="80">
        <v>0</v>
      </c>
      <c r="CE179" s="80">
        <v>0</v>
      </c>
      <c r="CF179" s="132">
        <v>0</v>
      </c>
      <c r="CG179" s="132">
        <v>0</v>
      </c>
      <c r="CH179" s="80">
        <v>0</v>
      </c>
      <c r="CI179" s="80">
        <v>0</v>
      </c>
      <c r="CJ179" s="132">
        <v>0</v>
      </c>
      <c r="CK179" s="132">
        <v>0</v>
      </c>
      <c r="CL179" s="80">
        <v>4839</v>
      </c>
      <c r="CM179" s="80">
        <v>0</v>
      </c>
      <c r="CN179" s="158" t="s">
        <v>530</v>
      </c>
      <c r="CO179" s="158" t="s">
        <v>531</v>
      </c>
      <c r="CP179" s="158" t="s">
        <v>410</v>
      </c>
      <c r="CQ179" s="158" t="s">
        <v>410</v>
      </c>
      <c r="CR179" s="158" t="s">
        <v>410</v>
      </c>
      <c r="CS179" s="158" t="s">
        <v>410</v>
      </c>
      <c r="CT179" s="194">
        <v>44509</v>
      </c>
      <c r="CU179" s="158" t="s">
        <v>634</v>
      </c>
      <c r="CV179" s="158" t="s">
        <v>635</v>
      </c>
      <c r="CW179" s="194" t="s">
        <v>168</v>
      </c>
      <c r="CX179" s="194">
        <v>44418</v>
      </c>
      <c r="CY179" s="158" t="s">
        <v>638</v>
      </c>
      <c r="CZ179" s="158" t="s">
        <v>635</v>
      </c>
      <c r="DA179" s="158" t="s">
        <v>688</v>
      </c>
      <c r="DB179" s="200">
        <v>348350.23</v>
      </c>
      <c r="DC179" s="158"/>
      <c r="DD179" s="67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</row>
    <row r="180" spans="2:1477" s="69" customFormat="1">
      <c r="B180" s="158" t="s">
        <v>7</v>
      </c>
      <c r="C180" s="158" t="s">
        <v>627</v>
      </c>
      <c r="D180" s="158" t="s">
        <v>689</v>
      </c>
      <c r="E180" s="194">
        <v>44208</v>
      </c>
      <c r="F180" s="158" t="s">
        <v>632</v>
      </c>
      <c r="G180" s="158" t="s">
        <v>640</v>
      </c>
      <c r="H180" s="195">
        <v>1</v>
      </c>
      <c r="I180" s="132">
        <v>0</v>
      </c>
      <c r="J180" s="132">
        <v>142</v>
      </c>
      <c r="K180" s="132">
        <v>182</v>
      </c>
      <c r="L180" s="132">
        <v>140</v>
      </c>
      <c r="M180" s="192">
        <f t="shared" si="104"/>
        <v>0.70422535211267601</v>
      </c>
      <c r="N180" s="69">
        <f t="shared" si="105"/>
        <v>1</v>
      </c>
      <c r="O180" s="132">
        <v>42</v>
      </c>
      <c r="P180" s="132">
        <v>0</v>
      </c>
      <c r="Q180" s="132">
        <v>0</v>
      </c>
      <c r="R180" s="132">
        <v>40</v>
      </c>
      <c r="S180" s="132">
        <v>0</v>
      </c>
      <c r="T180" s="191">
        <v>842202</v>
      </c>
      <c r="U180" s="191">
        <v>48171</v>
      </c>
      <c r="V180" s="191">
        <v>794032</v>
      </c>
      <c r="W180" s="191">
        <v>842202</v>
      </c>
      <c r="X180" s="191">
        <v>728029</v>
      </c>
      <c r="Y180" s="191">
        <v>0</v>
      </c>
      <c r="Z180" s="191">
        <v>0</v>
      </c>
      <c r="AA180" s="191">
        <v>0</v>
      </c>
      <c r="AB180" s="191">
        <v>728029</v>
      </c>
      <c r="AC180" s="191">
        <v>728029</v>
      </c>
      <c r="AD180" s="192">
        <f t="shared" si="106"/>
        <v>0.91687614604952949</v>
      </c>
      <c r="AE180" s="132">
        <f t="shared" si="107"/>
        <v>1</v>
      </c>
      <c r="AF180" s="191">
        <v>0</v>
      </c>
      <c r="AG180" s="191">
        <v>0</v>
      </c>
      <c r="AH180" s="132">
        <v>30</v>
      </c>
      <c r="AI180" s="132">
        <v>10</v>
      </c>
      <c r="AJ180" s="132">
        <v>0</v>
      </c>
      <c r="AK180" s="132">
        <v>0</v>
      </c>
      <c r="AL180" s="80">
        <v>0</v>
      </c>
      <c r="AM180" s="80">
        <v>0</v>
      </c>
      <c r="AN180" s="132">
        <v>0</v>
      </c>
      <c r="AO180" s="132">
        <v>0</v>
      </c>
      <c r="AP180" s="80">
        <v>0</v>
      </c>
      <c r="AQ180" s="80">
        <v>0</v>
      </c>
      <c r="AR180" s="132">
        <v>0</v>
      </c>
      <c r="AS180" s="132">
        <v>0</v>
      </c>
      <c r="AT180" s="80">
        <v>0</v>
      </c>
      <c r="AU180" s="80">
        <v>0</v>
      </c>
      <c r="AV180" s="132">
        <v>0</v>
      </c>
      <c r="AW180" s="132">
        <v>0</v>
      </c>
      <c r="AX180" s="80">
        <v>0</v>
      </c>
      <c r="AY180" s="80">
        <v>0</v>
      </c>
      <c r="AZ180" s="132">
        <v>0</v>
      </c>
      <c r="BA180" s="132">
        <v>0</v>
      </c>
      <c r="BB180" s="80">
        <v>0</v>
      </c>
      <c r="BC180" s="80">
        <v>0</v>
      </c>
      <c r="BD180" s="132">
        <v>0</v>
      </c>
      <c r="BE180" s="132">
        <v>0</v>
      </c>
      <c r="BF180" s="80">
        <v>0</v>
      </c>
      <c r="BG180" s="80">
        <v>0</v>
      </c>
      <c r="BH180" s="132">
        <v>0</v>
      </c>
      <c r="BI180" s="132">
        <v>0</v>
      </c>
      <c r="BJ180" s="80">
        <v>0</v>
      </c>
      <c r="BK180" s="80">
        <v>0</v>
      </c>
      <c r="BL180" s="132">
        <v>0</v>
      </c>
      <c r="BM180" s="132">
        <v>0</v>
      </c>
      <c r="BN180" s="80">
        <v>0</v>
      </c>
      <c r="BO180" s="80">
        <v>0</v>
      </c>
      <c r="BP180" s="132">
        <v>0</v>
      </c>
      <c r="BQ180" s="132">
        <v>0</v>
      </c>
      <c r="BR180" s="80">
        <v>0</v>
      </c>
      <c r="BS180" s="80">
        <v>0</v>
      </c>
      <c r="BT180" s="132">
        <v>0</v>
      </c>
      <c r="BU180" s="132">
        <v>0</v>
      </c>
      <c r="BV180" s="80">
        <v>0</v>
      </c>
      <c r="BW180" s="80">
        <v>0</v>
      </c>
      <c r="BX180" s="132">
        <v>0</v>
      </c>
      <c r="BY180" s="132">
        <v>0</v>
      </c>
      <c r="BZ180" s="80">
        <v>0</v>
      </c>
      <c r="CA180" s="80">
        <v>0</v>
      </c>
      <c r="CB180" s="132">
        <v>0</v>
      </c>
      <c r="CC180" s="132">
        <v>0</v>
      </c>
      <c r="CD180" s="80">
        <v>0</v>
      </c>
      <c r="CE180" s="80">
        <v>0</v>
      </c>
      <c r="CF180" s="132">
        <v>0</v>
      </c>
      <c r="CG180" s="132">
        <v>0</v>
      </c>
      <c r="CH180" s="80">
        <v>0</v>
      </c>
      <c r="CI180" s="80">
        <v>0</v>
      </c>
      <c r="CJ180" s="132">
        <v>0</v>
      </c>
      <c r="CK180" s="132">
        <v>0</v>
      </c>
      <c r="CL180" s="80">
        <v>0</v>
      </c>
      <c r="CM180" s="80">
        <v>0</v>
      </c>
      <c r="CN180" s="158" t="s">
        <v>628</v>
      </c>
      <c r="CO180" s="158" t="s">
        <v>629</v>
      </c>
      <c r="CP180" s="158" t="s">
        <v>410</v>
      </c>
      <c r="CQ180" s="158" t="s">
        <v>410</v>
      </c>
      <c r="CR180" s="158" t="s">
        <v>410</v>
      </c>
      <c r="CS180" s="158" t="s">
        <v>410</v>
      </c>
      <c r="CT180" s="194">
        <v>44489</v>
      </c>
      <c r="CU180" s="158" t="s">
        <v>634</v>
      </c>
      <c r="CV180" s="158" t="s">
        <v>635</v>
      </c>
      <c r="CW180" s="194" t="s">
        <v>168</v>
      </c>
      <c r="CX180" s="194">
        <v>44447</v>
      </c>
      <c r="CY180" s="158" t="s">
        <v>638</v>
      </c>
      <c r="CZ180" s="158" t="s">
        <v>635</v>
      </c>
      <c r="DA180" s="158" t="s">
        <v>688</v>
      </c>
      <c r="DB180" s="200">
        <v>1031656.75</v>
      </c>
      <c r="DC180" s="158"/>
      <c r="DD180" s="67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2:1477" s="69" customFormat="1">
      <c r="B181" s="158" t="s">
        <v>7</v>
      </c>
      <c r="C181" s="158" t="s">
        <v>400</v>
      </c>
      <c r="D181" s="158" t="s">
        <v>401</v>
      </c>
      <c r="E181" s="194">
        <v>44089</v>
      </c>
      <c r="F181" s="158" t="s">
        <v>638</v>
      </c>
      <c r="G181" s="158" t="s">
        <v>640</v>
      </c>
      <c r="H181" s="195">
        <v>1</v>
      </c>
      <c r="I181" s="132">
        <v>0</v>
      </c>
      <c r="J181" s="132">
        <v>76</v>
      </c>
      <c r="K181" s="132">
        <v>92</v>
      </c>
      <c r="L181" s="132">
        <v>91</v>
      </c>
      <c r="M181" s="192">
        <f t="shared" si="104"/>
        <v>1.013157894736842</v>
      </c>
      <c r="N181" s="69">
        <f t="shared" si="105"/>
        <v>1</v>
      </c>
      <c r="O181" s="132">
        <v>1</v>
      </c>
      <c r="P181" s="132">
        <v>0</v>
      </c>
      <c r="Q181" s="132">
        <v>0</v>
      </c>
      <c r="R181" s="132">
        <v>14</v>
      </c>
      <c r="S181" s="132">
        <v>2</v>
      </c>
      <c r="T181" s="191">
        <v>351648</v>
      </c>
      <c r="U181" s="191">
        <v>29081</v>
      </c>
      <c r="V181" s="191">
        <v>322567</v>
      </c>
      <c r="W181" s="191">
        <v>351648</v>
      </c>
      <c r="X181" s="191">
        <v>296493</v>
      </c>
      <c r="Y181" s="191">
        <v>0</v>
      </c>
      <c r="Z181" s="191">
        <v>0</v>
      </c>
      <c r="AA181" s="191">
        <v>0</v>
      </c>
      <c r="AB181" s="191">
        <v>296493</v>
      </c>
      <c r="AC181" s="191">
        <v>296493</v>
      </c>
      <c r="AD181" s="192">
        <f t="shared" si="106"/>
        <v>0.91916718077174664</v>
      </c>
      <c r="AE181" s="132">
        <f t="shared" si="107"/>
        <v>1</v>
      </c>
      <c r="AF181" s="191">
        <v>0</v>
      </c>
      <c r="AG181" s="191">
        <v>0</v>
      </c>
      <c r="AH181" s="132">
        <v>10</v>
      </c>
      <c r="AI181" s="132">
        <v>4</v>
      </c>
      <c r="AJ181" s="132">
        <v>0</v>
      </c>
      <c r="AK181" s="132">
        <v>0</v>
      </c>
      <c r="AL181" s="80">
        <v>0</v>
      </c>
      <c r="AM181" s="80">
        <v>0</v>
      </c>
      <c r="AN181" s="132">
        <v>0</v>
      </c>
      <c r="AO181" s="132">
        <v>2</v>
      </c>
      <c r="AP181" s="80">
        <v>1879</v>
      </c>
      <c r="AQ181" s="80">
        <v>0</v>
      </c>
      <c r="AR181" s="132">
        <v>0</v>
      </c>
      <c r="AS181" s="132">
        <v>0</v>
      </c>
      <c r="AT181" s="80">
        <v>0</v>
      </c>
      <c r="AU181" s="80">
        <v>0</v>
      </c>
      <c r="AV181" s="132">
        <v>0</v>
      </c>
      <c r="AW181" s="132">
        <v>0</v>
      </c>
      <c r="AX181" s="80">
        <v>0</v>
      </c>
      <c r="AY181" s="80">
        <v>0</v>
      </c>
      <c r="AZ181" s="132">
        <v>0</v>
      </c>
      <c r="BA181" s="132">
        <v>0</v>
      </c>
      <c r="BB181" s="80">
        <v>0</v>
      </c>
      <c r="BC181" s="80">
        <v>0</v>
      </c>
      <c r="BD181" s="132">
        <v>0</v>
      </c>
      <c r="BE181" s="132">
        <v>0</v>
      </c>
      <c r="BF181" s="80">
        <v>0</v>
      </c>
      <c r="BG181" s="80">
        <v>0</v>
      </c>
      <c r="BH181" s="132">
        <v>0</v>
      </c>
      <c r="BI181" s="132">
        <v>0</v>
      </c>
      <c r="BJ181" s="80">
        <v>0</v>
      </c>
      <c r="BK181" s="80">
        <v>0</v>
      </c>
      <c r="BL181" s="132">
        <v>0</v>
      </c>
      <c r="BM181" s="132">
        <v>0</v>
      </c>
      <c r="BN181" s="80">
        <v>0</v>
      </c>
      <c r="BO181" s="80">
        <v>0</v>
      </c>
      <c r="BP181" s="132">
        <v>0</v>
      </c>
      <c r="BQ181" s="132">
        <v>0</v>
      </c>
      <c r="BR181" s="80">
        <v>0</v>
      </c>
      <c r="BS181" s="80">
        <v>0</v>
      </c>
      <c r="BT181" s="132">
        <v>0</v>
      </c>
      <c r="BU181" s="132">
        <v>0</v>
      </c>
      <c r="BV181" s="80">
        <v>0</v>
      </c>
      <c r="BW181" s="80">
        <v>0</v>
      </c>
      <c r="BX181" s="132">
        <v>0</v>
      </c>
      <c r="BY181" s="132">
        <v>0</v>
      </c>
      <c r="BZ181" s="80">
        <v>0</v>
      </c>
      <c r="CA181" s="80">
        <v>0</v>
      </c>
      <c r="CB181" s="132">
        <v>0</v>
      </c>
      <c r="CC181" s="132">
        <v>0</v>
      </c>
      <c r="CD181" s="80">
        <v>0</v>
      </c>
      <c r="CE181" s="80">
        <v>0</v>
      </c>
      <c r="CF181" s="132">
        <v>0</v>
      </c>
      <c r="CG181" s="132">
        <v>0</v>
      </c>
      <c r="CH181" s="80">
        <v>0</v>
      </c>
      <c r="CI181" s="80">
        <v>0</v>
      </c>
      <c r="CJ181" s="132">
        <v>0</v>
      </c>
      <c r="CK181" s="132">
        <v>2</v>
      </c>
      <c r="CL181" s="80">
        <v>1879</v>
      </c>
      <c r="CM181" s="80">
        <v>0</v>
      </c>
      <c r="CN181" s="158" t="s">
        <v>630</v>
      </c>
      <c r="CO181" s="158" t="s">
        <v>631</v>
      </c>
      <c r="CP181" s="158" t="s">
        <v>410</v>
      </c>
      <c r="CQ181" s="158" t="s">
        <v>410</v>
      </c>
      <c r="CR181" s="158" t="s">
        <v>410</v>
      </c>
      <c r="CS181" s="158" t="s">
        <v>410</v>
      </c>
      <c r="CT181" s="194">
        <v>44452</v>
      </c>
      <c r="CU181" s="158" t="s">
        <v>638</v>
      </c>
      <c r="CV181" s="158" t="s">
        <v>635</v>
      </c>
      <c r="CW181" s="194" t="s">
        <v>168</v>
      </c>
      <c r="CX181" s="194">
        <v>44375</v>
      </c>
      <c r="CY181" s="158" t="s">
        <v>636</v>
      </c>
      <c r="CZ181" s="158" t="s">
        <v>640</v>
      </c>
      <c r="DA181" s="158" t="s">
        <v>688</v>
      </c>
      <c r="DB181" s="200">
        <v>613041.07999999996</v>
      </c>
      <c r="DC181" s="158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2:1477" s="5" customFormat="1" ht="12.75" thickBot="1">
      <c r="B182" s="75"/>
      <c r="C182" s="75"/>
      <c r="D182" s="75"/>
      <c r="E182" s="68"/>
      <c r="F182" s="75"/>
      <c r="G182" s="75"/>
      <c r="H182" s="187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7"/>
      <c r="U182" s="77"/>
      <c r="V182" s="77"/>
      <c r="W182" s="77"/>
      <c r="X182" s="77"/>
      <c r="Y182" s="190"/>
      <c r="Z182" s="190"/>
      <c r="AA182" s="190"/>
      <c r="AB182" s="190"/>
      <c r="AC182" s="190"/>
      <c r="AD182" s="76"/>
      <c r="AE182" s="76"/>
      <c r="AF182" s="190"/>
      <c r="AG182" s="190"/>
      <c r="AH182" s="76"/>
      <c r="AI182" s="76"/>
      <c r="AJ182" s="78"/>
      <c r="AK182" s="78"/>
      <c r="AL182" s="80"/>
      <c r="AM182" s="80"/>
      <c r="AN182" s="78"/>
      <c r="AO182" s="78"/>
      <c r="AP182" s="80"/>
      <c r="AQ182" s="80"/>
      <c r="AR182" s="78"/>
      <c r="AS182" s="78"/>
      <c r="AT182" s="80"/>
      <c r="AU182" s="80"/>
      <c r="AV182" s="78"/>
      <c r="AW182" s="78"/>
      <c r="AX182" s="80"/>
      <c r="AY182" s="80"/>
      <c r="AZ182" s="78"/>
      <c r="BA182" s="78"/>
      <c r="BB182" s="80"/>
      <c r="BC182" s="80"/>
      <c r="BD182" s="78"/>
      <c r="BE182" s="78"/>
      <c r="BF182" s="80"/>
      <c r="BG182" s="80"/>
      <c r="BH182" s="78"/>
      <c r="BI182" s="78"/>
      <c r="BJ182" s="80"/>
      <c r="BK182" s="80"/>
      <c r="BL182" s="78"/>
      <c r="BM182" s="78"/>
      <c r="BN182" s="80"/>
      <c r="BO182" s="80"/>
      <c r="BP182" s="78"/>
      <c r="BQ182" s="78"/>
      <c r="BR182" s="80"/>
      <c r="BS182" s="80"/>
      <c r="BT182" s="78"/>
      <c r="BU182" s="78"/>
      <c r="BV182" s="80"/>
      <c r="BW182" s="80"/>
      <c r="BX182" s="78"/>
      <c r="BY182" s="78"/>
      <c r="BZ182" s="80"/>
      <c r="CA182" s="80"/>
      <c r="CB182" s="78"/>
      <c r="CC182" s="78"/>
      <c r="CD182" s="80"/>
      <c r="CE182" s="80"/>
      <c r="CF182" s="78"/>
      <c r="CG182" s="78"/>
      <c r="CH182" s="80"/>
      <c r="CI182" s="80"/>
      <c r="CJ182" s="78"/>
      <c r="CK182" s="78"/>
      <c r="CL182" s="80"/>
      <c r="CM182" s="80"/>
      <c r="CN182" s="79"/>
      <c r="CO182" s="79"/>
      <c r="CP182" s="79"/>
      <c r="CQ182" s="79"/>
      <c r="CR182" s="79"/>
      <c r="CS182" s="79"/>
      <c r="CT182" s="68"/>
      <c r="CU182" s="75"/>
      <c r="CV182" s="75"/>
      <c r="CW182" s="68"/>
      <c r="CX182" s="68"/>
      <c r="CY182" s="75"/>
      <c r="CZ182" s="75"/>
      <c r="DA182" s="75"/>
      <c r="DB182" s="77"/>
      <c r="DC182" s="76"/>
      <c r="DD182" s="211"/>
    </row>
    <row r="183" spans="2:1477" s="6" customFormat="1" ht="24" customHeight="1" thickTop="1" thickBot="1">
      <c r="B183" s="246" t="s">
        <v>704</v>
      </c>
      <c r="C183" s="247"/>
      <c r="D183" s="248"/>
      <c r="E183" s="7"/>
      <c r="F183" s="8"/>
      <c r="G183" s="159">
        <f>IF(C172="","",ROWS(B172:B182)-1)</f>
        <v>10</v>
      </c>
      <c r="H183" s="9">
        <f>SUM(H172:H182)</f>
        <v>18</v>
      </c>
      <c r="I183" s="9">
        <f>SUM(I172:I182)</f>
        <v>68</v>
      </c>
      <c r="J183" s="16">
        <f>SUM(J172:J182)</f>
        <v>5511</v>
      </c>
      <c r="K183" s="9">
        <f>SUM(K172:K182)</f>
        <v>7583</v>
      </c>
      <c r="L183" s="9">
        <f>SUM(L172:L182)</f>
        <v>7100</v>
      </c>
      <c r="M183" s="204" t="e">
        <f>IF(C172="",0,N172/G172)</f>
        <v>#VALUE!</v>
      </c>
      <c r="N183" s="9">
        <f t="shared" ref="N183:AC183" si="108">SUM(N172:N182)</f>
        <v>9</v>
      </c>
      <c r="O183" s="9">
        <f t="shared" si="108"/>
        <v>483</v>
      </c>
      <c r="P183" s="10">
        <f t="shared" si="108"/>
        <v>0</v>
      </c>
      <c r="Q183" s="10">
        <f t="shared" si="108"/>
        <v>0</v>
      </c>
      <c r="R183" s="9">
        <f t="shared" si="108"/>
        <v>1011</v>
      </c>
      <c r="S183" s="9">
        <f t="shared" si="108"/>
        <v>1061</v>
      </c>
      <c r="T183" s="11">
        <f t="shared" si="108"/>
        <v>305723548</v>
      </c>
      <c r="U183" s="11">
        <f t="shared" si="108"/>
        <v>965307</v>
      </c>
      <c r="V183" s="11">
        <f t="shared" si="108"/>
        <v>304758244</v>
      </c>
      <c r="W183" s="11">
        <f t="shared" si="108"/>
        <v>311083902</v>
      </c>
      <c r="X183" s="11">
        <f t="shared" si="108"/>
        <v>310101293</v>
      </c>
      <c r="Y183" s="11">
        <f t="shared" si="108"/>
        <v>-61000</v>
      </c>
      <c r="Z183" s="11">
        <f t="shared" si="108"/>
        <v>1200000</v>
      </c>
      <c r="AA183" s="11">
        <f t="shared" si="108"/>
        <v>1139000</v>
      </c>
      <c r="AB183" s="11">
        <f t="shared" si="108"/>
        <v>311240293</v>
      </c>
      <c r="AC183" s="11">
        <f t="shared" si="108"/>
        <v>311364674</v>
      </c>
      <c r="AD183" s="142">
        <f>IF(G183="",0,AE183/G183)</f>
        <v>1</v>
      </c>
      <c r="AE183" s="145">
        <f t="shared" ref="AE183:CM183" si="109">SUM(AE172:AE182)</f>
        <v>10</v>
      </c>
      <c r="AF183" s="11">
        <f t="shared" si="109"/>
        <v>707574</v>
      </c>
      <c r="AG183" s="11">
        <f t="shared" si="109"/>
        <v>5360351</v>
      </c>
      <c r="AH183" s="10">
        <f t="shared" si="109"/>
        <v>573</v>
      </c>
      <c r="AI183" s="10">
        <f t="shared" si="109"/>
        <v>438</v>
      </c>
      <c r="AJ183" s="12">
        <f t="shared" si="109"/>
        <v>0</v>
      </c>
      <c r="AK183" s="12">
        <f t="shared" si="109"/>
        <v>10</v>
      </c>
      <c r="AL183" s="11">
        <f t="shared" si="109"/>
        <v>2100507</v>
      </c>
      <c r="AM183" s="11">
        <f t="shared" si="109"/>
        <v>1278827</v>
      </c>
      <c r="AN183" s="12">
        <f t="shared" si="109"/>
        <v>0</v>
      </c>
      <c r="AO183" s="12">
        <f t="shared" si="109"/>
        <v>5</v>
      </c>
      <c r="AP183" s="11">
        <f t="shared" si="109"/>
        <v>-23120</v>
      </c>
      <c r="AQ183" s="11">
        <f t="shared" si="109"/>
        <v>0</v>
      </c>
      <c r="AR183" s="12">
        <f t="shared" si="109"/>
        <v>0</v>
      </c>
      <c r="AS183" s="12">
        <f t="shared" si="109"/>
        <v>0</v>
      </c>
      <c r="AT183" s="11">
        <f t="shared" si="109"/>
        <v>0</v>
      </c>
      <c r="AU183" s="11">
        <f t="shared" si="109"/>
        <v>0</v>
      </c>
      <c r="AV183" s="12">
        <f t="shared" si="109"/>
        <v>0</v>
      </c>
      <c r="AW183" s="12">
        <f t="shared" si="109"/>
        <v>0</v>
      </c>
      <c r="AX183" s="11">
        <f t="shared" si="109"/>
        <v>0</v>
      </c>
      <c r="AY183" s="11">
        <f t="shared" si="109"/>
        <v>0</v>
      </c>
      <c r="AZ183" s="12">
        <f t="shared" si="109"/>
        <v>0</v>
      </c>
      <c r="BA183" s="12">
        <f t="shared" si="109"/>
        <v>0</v>
      </c>
      <c r="BB183" s="11">
        <f t="shared" si="109"/>
        <v>0</v>
      </c>
      <c r="BC183" s="11">
        <f t="shared" si="109"/>
        <v>0</v>
      </c>
      <c r="BD183" s="12">
        <f t="shared" si="109"/>
        <v>10</v>
      </c>
      <c r="BE183" s="12">
        <f t="shared" si="109"/>
        <v>1036</v>
      </c>
      <c r="BF183" s="11">
        <f t="shared" si="109"/>
        <v>1918637</v>
      </c>
      <c r="BG183" s="11">
        <f t="shared" si="109"/>
        <v>24202</v>
      </c>
      <c r="BH183" s="12">
        <f t="shared" si="109"/>
        <v>0</v>
      </c>
      <c r="BI183" s="12">
        <f t="shared" si="109"/>
        <v>0</v>
      </c>
      <c r="BJ183" s="11">
        <f t="shared" si="109"/>
        <v>282001</v>
      </c>
      <c r="BK183" s="11">
        <f t="shared" si="109"/>
        <v>0</v>
      </c>
      <c r="BL183" s="12">
        <f t="shared" si="109"/>
        <v>0</v>
      </c>
      <c r="BM183" s="12">
        <f t="shared" si="109"/>
        <v>0</v>
      </c>
      <c r="BN183" s="11">
        <f t="shared" si="109"/>
        <v>0</v>
      </c>
      <c r="BO183" s="11">
        <f t="shared" si="109"/>
        <v>0</v>
      </c>
      <c r="BP183" s="12">
        <f t="shared" si="109"/>
        <v>0</v>
      </c>
      <c r="BQ183" s="12">
        <f t="shared" si="109"/>
        <v>0</v>
      </c>
      <c r="BR183" s="11">
        <f t="shared" si="109"/>
        <v>7813</v>
      </c>
      <c r="BS183" s="11">
        <f t="shared" si="109"/>
        <v>0</v>
      </c>
      <c r="BT183" s="12">
        <f t="shared" si="109"/>
        <v>0</v>
      </c>
      <c r="BU183" s="12">
        <f t="shared" si="109"/>
        <v>6</v>
      </c>
      <c r="BV183" s="11">
        <f t="shared" si="109"/>
        <v>1152247</v>
      </c>
      <c r="BW183" s="11">
        <f t="shared" si="109"/>
        <v>226165</v>
      </c>
      <c r="BX183" s="12">
        <f t="shared" si="109"/>
        <v>0</v>
      </c>
      <c r="BY183" s="12">
        <f t="shared" si="109"/>
        <v>0</v>
      </c>
      <c r="BZ183" s="11">
        <f t="shared" si="109"/>
        <v>0</v>
      </c>
      <c r="CA183" s="11">
        <f t="shared" si="109"/>
        <v>0</v>
      </c>
      <c r="CB183" s="12">
        <f t="shared" si="109"/>
        <v>0</v>
      </c>
      <c r="CC183" s="12">
        <f t="shared" si="109"/>
        <v>0</v>
      </c>
      <c r="CD183" s="11">
        <f t="shared" si="109"/>
        <v>0</v>
      </c>
      <c r="CE183" s="11">
        <f t="shared" si="109"/>
        <v>0</v>
      </c>
      <c r="CF183" s="12">
        <f t="shared" si="109"/>
        <v>0</v>
      </c>
      <c r="CG183" s="12">
        <f t="shared" si="109"/>
        <v>-6</v>
      </c>
      <c r="CH183" s="11">
        <f t="shared" si="109"/>
        <v>-606183</v>
      </c>
      <c r="CI183" s="11">
        <f t="shared" si="109"/>
        <v>0</v>
      </c>
      <c r="CJ183" s="12">
        <f t="shared" si="109"/>
        <v>10</v>
      </c>
      <c r="CK183" s="12">
        <f t="shared" si="109"/>
        <v>1051</v>
      </c>
      <c r="CL183" s="11">
        <f t="shared" si="109"/>
        <v>4831903</v>
      </c>
      <c r="CM183" s="11">
        <f t="shared" si="109"/>
        <v>1529194</v>
      </c>
      <c r="CN183" s="13"/>
      <c r="CO183" s="13"/>
      <c r="CP183" s="13"/>
      <c r="CQ183" s="13"/>
      <c r="CR183" s="13"/>
      <c r="CS183" s="13"/>
      <c r="CT183" s="14"/>
      <c r="CU183" s="8"/>
      <c r="CV183" s="8"/>
      <c r="CW183" s="9"/>
      <c r="CX183" s="14"/>
      <c r="CY183" s="8"/>
      <c r="CZ183" s="8"/>
      <c r="DA183" s="8"/>
      <c r="DB183" s="11"/>
      <c r="DC183" s="13"/>
      <c r="DD183" s="15"/>
    </row>
    <row r="184" spans="2:1477" s="6" customFormat="1" ht="24" customHeight="1" thickTop="1" thickBot="1">
      <c r="B184" s="246" t="s">
        <v>39</v>
      </c>
      <c r="C184" s="247"/>
      <c r="D184" s="248"/>
      <c r="E184" s="7"/>
      <c r="F184" s="8"/>
      <c r="G184" s="9">
        <f t="shared" ref="G184:L184" si="110">SUM(G171,G183)</f>
        <v>10</v>
      </c>
      <c r="H184" s="9">
        <f t="shared" si="110"/>
        <v>18</v>
      </c>
      <c r="I184" s="9">
        <f t="shared" si="110"/>
        <v>68</v>
      </c>
      <c r="J184" s="9">
        <f t="shared" si="110"/>
        <v>5511</v>
      </c>
      <c r="K184" s="9">
        <f t="shared" si="110"/>
        <v>7583</v>
      </c>
      <c r="L184" s="9">
        <f t="shared" si="110"/>
        <v>7100</v>
      </c>
      <c r="M184" s="143">
        <f>IF(G184=0,0,N184/G184)</f>
        <v>0.9</v>
      </c>
      <c r="N184" s="9">
        <f t="shared" ref="N184:AC184" si="111">SUM(N171,N183)</f>
        <v>9</v>
      </c>
      <c r="O184" s="9">
        <f t="shared" si="111"/>
        <v>483</v>
      </c>
      <c r="P184" s="10">
        <f t="shared" si="111"/>
        <v>0</v>
      </c>
      <c r="Q184" s="10">
        <f t="shared" si="111"/>
        <v>0</v>
      </c>
      <c r="R184" s="9">
        <f t="shared" si="111"/>
        <v>1011</v>
      </c>
      <c r="S184" s="9">
        <f t="shared" si="111"/>
        <v>1061</v>
      </c>
      <c r="T184" s="11">
        <f t="shared" si="111"/>
        <v>305723548</v>
      </c>
      <c r="U184" s="11">
        <f t="shared" si="111"/>
        <v>965307</v>
      </c>
      <c r="V184" s="11">
        <f t="shared" si="111"/>
        <v>304758244</v>
      </c>
      <c r="W184" s="11">
        <f t="shared" si="111"/>
        <v>311083902</v>
      </c>
      <c r="X184" s="11">
        <f t="shared" si="111"/>
        <v>310101293</v>
      </c>
      <c r="Y184" s="11">
        <f t="shared" si="111"/>
        <v>-61000</v>
      </c>
      <c r="Z184" s="11">
        <f t="shared" si="111"/>
        <v>1200000</v>
      </c>
      <c r="AA184" s="11">
        <f t="shared" si="111"/>
        <v>1139000</v>
      </c>
      <c r="AB184" s="11">
        <f t="shared" si="111"/>
        <v>311240293</v>
      </c>
      <c r="AC184" s="11">
        <f t="shared" si="111"/>
        <v>311364674</v>
      </c>
      <c r="AD184" s="142">
        <f>IF(G184=0,0,AE184/G184)</f>
        <v>1</v>
      </c>
      <c r="AE184" s="145">
        <f t="shared" ref="AE184:CM184" si="112">SUM(AE171,AE183)</f>
        <v>10</v>
      </c>
      <c r="AF184" s="11">
        <f t="shared" si="112"/>
        <v>707574</v>
      </c>
      <c r="AG184" s="11">
        <f t="shared" si="112"/>
        <v>5360351</v>
      </c>
      <c r="AH184" s="10">
        <f t="shared" si="112"/>
        <v>573</v>
      </c>
      <c r="AI184" s="10">
        <f t="shared" si="112"/>
        <v>438</v>
      </c>
      <c r="AJ184" s="12">
        <f t="shared" si="112"/>
        <v>0</v>
      </c>
      <c r="AK184" s="12">
        <f t="shared" si="112"/>
        <v>10</v>
      </c>
      <c r="AL184" s="11">
        <f t="shared" si="112"/>
        <v>2100507</v>
      </c>
      <c r="AM184" s="11">
        <f t="shared" si="112"/>
        <v>1278827</v>
      </c>
      <c r="AN184" s="12">
        <f t="shared" si="112"/>
        <v>0</v>
      </c>
      <c r="AO184" s="12">
        <f t="shared" si="112"/>
        <v>5</v>
      </c>
      <c r="AP184" s="11">
        <f t="shared" si="112"/>
        <v>-23120</v>
      </c>
      <c r="AQ184" s="11">
        <f t="shared" si="112"/>
        <v>0</v>
      </c>
      <c r="AR184" s="12">
        <f t="shared" si="112"/>
        <v>0</v>
      </c>
      <c r="AS184" s="12">
        <f t="shared" si="112"/>
        <v>0</v>
      </c>
      <c r="AT184" s="11">
        <f t="shared" si="112"/>
        <v>0</v>
      </c>
      <c r="AU184" s="11">
        <f t="shared" si="112"/>
        <v>0</v>
      </c>
      <c r="AV184" s="12">
        <f t="shared" si="112"/>
        <v>0</v>
      </c>
      <c r="AW184" s="12">
        <f t="shared" si="112"/>
        <v>0</v>
      </c>
      <c r="AX184" s="11">
        <f t="shared" si="112"/>
        <v>0</v>
      </c>
      <c r="AY184" s="11">
        <f t="shared" si="112"/>
        <v>0</v>
      </c>
      <c r="AZ184" s="12">
        <f t="shared" si="112"/>
        <v>0</v>
      </c>
      <c r="BA184" s="12">
        <f t="shared" si="112"/>
        <v>0</v>
      </c>
      <c r="BB184" s="11">
        <f t="shared" si="112"/>
        <v>0</v>
      </c>
      <c r="BC184" s="11">
        <f t="shared" si="112"/>
        <v>0</v>
      </c>
      <c r="BD184" s="12">
        <f t="shared" si="112"/>
        <v>10</v>
      </c>
      <c r="BE184" s="12">
        <f t="shared" si="112"/>
        <v>1036</v>
      </c>
      <c r="BF184" s="11">
        <f t="shared" si="112"/>
        <v>1918637</v>
      </c>
      <c r="BG184" s="11">
        <f t="shared" si="112"/>
        <v>24202</v>
      </c>
      <c r="BH184" s="12">
        <f t="shared" si="112"/>
        <v>0</v>
      </c>
      <c r="BI184" s="12">
        <f t="shared" si="112"/>
        <v>0</v>
      </c>
      <c r="BJ184" s="11">
        <f t="shared" si="112"/>
        <v>282001</v>
      </c>
      <c r="BK184" s="11">
        <f t="shared" si="112"/>
        <v>0</v>
      </c>
      <c r="BL184" s="12">
        <f t="shared" si="112"/>
        <v>0</v>
      </c>
      <c r="BM184" s="12">
        <f t="shared" si="112"/>
        <v>0</v>
      </c>
      <c r="BN184" s="11">
        <f t="shared" si="112"/>
        <v>0</v>
      </c>
      <c r="BO184" s="11">
        <f t="shared" si="112"/>
        <v>0</v>
      </c>
      <c r="BP184" s="12">
        <f t="shared" si="112"/>
        <v>0</v>
      </c>
      <c r="BQ184" s="12">
        <f t="shared" si="112"/>
        <v>0</v>
      </c>
      <c r="BR184" s="11">
        <f t="shared" si="112"/>
        <v>7813</v>
      </c>
      <c r="BS184" s="11">
        <f t="shared" si="112"/>
        <v>0</v>
      </c>
      <c r="BT184" s="12">
        <f t="shared" si="112"/>
        <v>0</v>
      </c>
      <c r="BU184" s="12">
        <f t="shared" si="112"/>
        <v>6</v>
      </c>
      <c r="BV184" s="11">
        <f t="shared" si="112"/>
        <v>1152247</v>
      </c>
      <c r="BW184" s="11">
        <f t="shared" si="112"/>
        <v>226165</v>
      </c>
      <c r="BX184" s="12">
        <f t="shared" si="112"/>
        <v>0</v>
      </c>
      <c r="BY184" s="12">
        <f t="shared" si="112"/>
        <v>0</v>
      </c>
      <c r="BZ184" s="11">
        <f t="shared" si="112"/>
        <v>0</v>
      </c>
      <c r="CA184" s="11">
        <f t="shared" si="112"/>
        <v>0</v>
      </c>
      <c r="CB184" s="12">
        <f t="shared" si="112"/>
        <v>0</v>
      </c>
      <c r="CC184" s="12">
        <f t="shared" si="112"/>
        <v>0</v>
      </c>
      <c r="CD184" s="11">
        <f t="shared" si="112"/>
        <v>0</v>
      </c>
      <c r="CE184" s="11">
        <f t="shared" si="112"/>
        <v>0</v>
      </c>
      <c r="CF184" s="12">
        <f t="shared" si="112"/>
        <v>0</v>
      </c>
      <c r="CG184" s="12">
        <f t="shared" si="112"/>
        <v>-6</v>
      </c>
      <c r="CH184" s="11">
        <f t="shared" si="112"/>
        <v>-606183</v>
      </c>
      <c r="CI184" s="11">
        <f t="shared" si="112"/>
        <v>0</v>
      </c>
      <c r="CJ184" s="12">
        <f t="shared" si="112"/>
        <v>10</v>
      </c>
      <c r="CK184" s="12">
        <f t="shared" si="112"/>
        <v>1051</v>
      </c>
      <c r="CL184" s="11">
        <f t="shared" si="112"/>
        <v>4831903</v>
      </c>
      <c r="CM184" s="11">
        <f t="shared" si="112"/>
        <v>1529194</v>
      </c>
      <c r="CN184" s="13"/>
      <c r="CO184" s="13"/>
      <c r="CP184" s="13"/>
      <c r="CQ184" s="13"/>
      <c r="CR184" s="13"/>
      <c r="CS184" s="13"/>
      <c r="CT184" s="14"/>
      <c r="CU184" s="8"/>
      <c r="CV184" s="8"/>
      <c r="CW184" s="9"/>
      <c r="CX184" s="14"/>
      <c r="CY184" s="8"/>
      <c r="CZ184" s="8"/>
      <c r="DA184" s="8"/>
      <c r="DB184" s="11"/>
      <c r="DC184" s="13"/>
      <c r="DD184" s="15"/>
    </row>
    <row r="185" spans="2:1477" s="6" customFormat="1" ht="6.75" customHeight="1" thickTop="1" thickBot="1">
      <c r="B185" s="17"/>
      <c r="C185" s="18"/>
      <c r="D185" s="19"/>
      <c r="E185" s="20"/>
      <c r="F185" s="21"/>
      <c r="G185" s="21"/>
      <c r="H185" s="22"/>
      <c r="I185" s="22"/>
      <c r="J185" s="22"/>
      <c r="K185" s="22"/>
      <c r="L185" s="22"/>
      <c r="M185" s="22"/>
      <c r="N185" s="22"/>
      <c r="O185" s="22"/>
      <c r="P185" s="23"/>
      <c r="Q185" s="23"/>
      <c r="R185" s="22"/>
      <c r="S185" s="22"/>
      <c r="T185" s="24"/>
      <c r="U185" s="24"/>
      <c r="V185" s="70"/>
      <c r="W185" s="24"/>
      <c r="X185" s="24"/>
      <c r="Y185" s="24"/>
      <c r="Z185" s="24"/>
      <c r="AA185" s="24"/>
      <c r="AB185" s="24"/>
      <c r="AC185" s="24"/>
      <c r="AD185" s="148"/>
      <c r="AE185" s="22"/>
      <c r="AF185" s="24"/>
      <c r="AG185" s="24"/>
      <c r="AH185" s="23"/>
      <c r="AI185" s="23"/>
      <c r="AJ185" s="25"/>
      <c r="AK185" s="25"/>
      <c r="AL185" s="24"/>
      <c r="AM185" s="24"/>
      <c r="AN185" s="25"/>
      <c r="AO185" s="25"/>
      <c r="AP185" s="24"/>
      <c r="AQ185" s="24"/>
      <c r="AR185" s="25"/>
      <c r="AS185" s="25"/>
      <c r="AT185" s="24"/>
      <c r="AU185" s="24"/>
      <c r="AV185" s="25"/>
      <c r="AW185" s="25"/>
      <c r="AX185" s="24"/>
      <c r="AY185" s="24"/>
      <c r="AZ185" s="25"/>
      <c r="BA185" s="25"/>
      <c r="BB185" s="24"/>
      <c r="BC185" s="24"/>
      <c r="BD185" s="25"/>
      <c r="BE185" s="25"/>
      <c r="BF185" s="24"/>
      <c r="BG185" s="24"/>
      <c r="BH185" s="25"/>
      <c r="BI185" s="25"/>
      <c r="BJ185" s="24"/>
      <c r="BK185" s="24"/>
      <c r="BL185" s="25"/>
      <c r="BM185" s="25"/>
      <c r="BN185" s="24"/>
      <c r="BO185" s="24"/>
      <c r="BP185" s="25"/>
      <c r="BQ185" s="25"/>
      <c r="BR185" s="24"/>
      <c r="BS185" s="24"/>
      <c r="BT185" s="25"/>
      <c r="BU185" s="25"/>
      <c r="BV185" s="24"/>
      <c r="BW185" s="24"/>
      <c r="BX185" s="25"/>
      <c r="BY185" s="25"/>
      <c r="BZ185" s="24"/>
      <c r="CA185" s="24"/>
      <c r="CB185" s="25"/>
      <c r="CC185" s="25"/>
      <c r="CD185" s="24"/>
      <c r="CE185" s="24"/>
      <c r="CF185" s="25"/>
      <c r="CG185" s="25"/>
      <c r="CH185" s="24"/>
      <c r="CI185" s="24"/>
      <c r="CJ185" s="25"/>
      <c r="CK185" s="25"/>
      <c r="CL185" s="24"/>
      <c r="CM185" s="24"/>
      <c r="CN185" s="26"/>
      <c r="CO185" s="26"/>
      <c r="CP185" s="26"/>
      <c r="CQ185" s="26"/>
      <c r="CR185" s="26"/>
      <c r="CS185" s="26"/>
      <c r="CT185" s="27"/>
      <c r="CU185" s="21"/>
      <c r="CV185" s="21"/>
      <c r="CW185" s="22"/>
      <c r="CX185" s="27"/>
      <c r="CY185" s="21"/>
      <c r="CZ185" s="21"/>
      <c r="DA185" s="21"/>
      <c r="DB185" s="24"/>
      <c r="DC185" s="26"/>
      <c r="DD185" s="13"/>
    </row>
    <row r="186" spans="2:1477" s="6" customFormat="1" ht="24" customHeight="1" thickTop="1" thickBot="1">
      <c r="B186" s="246" t="s">
        <v>40</v>
      </c>
      <c r="C186" s="247"/>
      <c r="D186" s="248"/>
      <c r="E186" s="7"/>
      <c r="F186" s="8"/>
      <c r="G186" s="9">
        <f t="shared" ref="G186:L186" si="113">SUM(G11,G40,G72,G100,G117,G140,G156,G171,)</f>
        <v>72</v>
      </c>
      <c r="H186" s="9">
        <f t="shared" si="113"/>
        <v>137</v>
      </c>
      <c r="I186" s="9">
        <f t="shared" si="113"/>
        <v>204</v>
      </c>
      <c r="J186" s="9">
        <f t="shared" si="113"/>
        <v>21359</v>
      </c>
      <c r="K186" s="9">
        <f t="shared" si="113"/>
        <v>31666</v>
      </c>
      <c r="L186" s="9">
        <f t="shared" si="113"/>
        <v>30660</v>
      </c>
      <c r="M186" s="143">
        <f>IF(G186=0,0,N186/G186)</f>
        <v>0.86111111111111116</v>
      </c>
      <c r="N186" s="9">
        <f t="shared" ref="N186:AC186" si="114">SUM(N11,N40,N72,N100,N117,N140,N156,N171,)</f>
        <v>62</v>
      </c>
      <c r="O186" s="9">
        <f t="shared" si="114"/>
        <v>1006</v>
      </c>
      <c r="P186" s="10">
        <f t="shared" si="114"/>
        <v>72</v>
      </c>
      <c r="Q186" s="10">
        <f t="shared" si="114"/>
        <v>0</v>
      </c>
      <c r="R186" s="9">
        <f t="shared" si="114"/>
        <v>7775</v>
      </c>
      <c r="S186" s="9">
        <f t="shared" si="114"/>
        <v>2532</v>
      </c>
      <c r="T186" s="11">
        <f t="shared" si="114"/>
        <v>458049923</v>
      </c>
      <c r="U186" s="11">
        <f t="shared" si="114"/>
        <v>4234816</v>
      </c>
      <c r="V186" s="11">
        <f t="shared" si="114"/>
        <v>453815110</v>
      </c>
      <c r="W186" s="11">
        <f t="shared" si="114"/>
        <v>476519352</v>
      </c>
      <c r="X186" s="11">
        <f t="shared" si="114"/>
        <v>478611956</v>
      </c>
      <c r="Y186" s="11">
        <f t="shared" si="114"/>
        <v>-366475</v>
      </c>
      <c r="Z186" s="11">
        <f t="shared" si="114"/>
        <v>300000</v>
      </c>
      <c r="AA186" s="11">
        <f t="shared" si="114"/>
        <v>-66475</v>
      </c>
      <c r="AB186" s="11">
        <f t="shared" si="114"/>
        <v>478545481</v>
      </c>
      <c r="AC186" s="11">
        <f t="shared" si="114"/>
        <v>479608940</v>
      </c>
      <c r="AD186" s="142">
        <f>IF(G186=0,0,AE186/G186)</f>
        <v>0.94444444444444442</v>
      </c>
      <c r="AE186" s="145">
        <f t="shared" ref="AE186:BJ186" si="115">SUM(AE11,AE40,AE72,AE100,AE117,AE140,AE156,AE171,)</f>
        <v>68</v>
      </c>
      <c r="AF186" s="11">
        <f t="shared" si="115"/>
        <v>1643902</v>
      </c>
      <c r="AG186" s="11">
        <f t="shared" si="115"/>
        <v>18469428</v>
      </c>
      <c r="AH186" s="10">
        <f t="shared" si="115"/>
        <v>5035</v>
      </c>
      <c r="AI186" s="10">
        <f t="shared" si="115"/>
        <v>2444</v>
      </c>
      <c r="AJ186" s="12">
        <f t="shared" si="115"/>
        <v>29</v>
      </c>
      <c r="AK186" s="12">
        <f t="shared" si="115"/>
        <v>851</v>
      </c>
      <c r="AL186" s="11">
        <f t="shared" si="115"/>
        <v>9306498</v>
      </c>
      <c r="AM186" s="11">
        <f t="shared" si="115"/>
        <v>1511051</v>
      </c>
      <c r="AN186" s="12">
        <f t="shared" si="115"/>
        <v>42</v>
      </c>
      <c r="AO186" s="12">
        <f t="shared" si="115"/>
        <v>1082</v>
      </c>
      <c r="AP186" s="11">
        <f t="shared" si="115"/>
        <v>7697246</v>
      </c>
      <c r="AQ186" s="11">
        <f t="shared" si="115"/>
        <v>748311</v>
      </c>
      <c r="AR186" s="12">
        <f t="shared" si="115"/>
        <v>0</v>
      </c>
      <c r="AS186" s="12">
        <f t="shared" si="115"/>
        <v>0</v>
      </c>
      <c r="AT186" s="11">
        <f t="shared" si="115"/>
        <v>0</v>
      </c>
      <c r="AU186" s="11">
        <f t="shared" si="115"/>
        <v>0</v>
      </c>
      <c r="AV186" s="12">
        <f t="shared" si="115"/>
        <v>0</v>
      </c>
      <c r="AW186" s="12">
        <f t="shared" si="115"/>
        <v>0</v>
      </c>
      <c r="AX186" s="11">
        <f t="shared" si="115"/>
        <v>-28976</v>
      </c>
      <c r="AY186" s="11">
        <f t="shared" si="115"/>
        <v>0</v>
      </c>
      <c r="AZ186" s="12">
        <f t="shared" si="115"/>
        <v>0</v>
      </c>
      <c r="BA186" s="12">
        <f t="shared" si="115"/>
        <v>0</v>
      </c>
      <c r="BB186" s="11">
        <f t="shared" si="115"/>
        <v>0</v>
      </c>
      <c r="BC186" s="11">
        <f t="shared" si="115"/>
        <v>0</v>
      </c>
      <c r="BD186" s="12">
        <f t="shared" si="115"/>
        <v>50</v>
      </c>
      <c r="BE186" s="12">
        <f t="shared" si="115"/>
        <v>142</v>
      </c>
      <c r="BF186" s="11">
        <f t="shared" si="115"/>
        <v>722443</v>
      </c>
      <c r="BG186" s="11">
        <f t="shared" si="115"/>
        <v>40265</v>
      </c>
      <c r="BH186" s="12">
        <f t="shared" si="115"/>
        <v>2</v>
      </c>
      <c r="BI186" s="12">
        <f t="shared" si="115"/>
        <v>23</v>
      </c>
      <c r="BJ186" s="11">
        <f t="shared" si="115"/>
        <v>414963</v>
      </c>
      <c r="BK186" s="11">
        <f t="shared" ref="BK186:CM186" si="116">SUM(BK11,BK40,BK72,BK100,BK117,BK140,BK156,BK171,)</f>
        <v>52957</v>
      </c>
      <c r="BL186" s="12">
        <f t="shared" si="116"/>
        <v>0</v>
      </c>
      <c r="BM186" s="12">
        <f t="shared" si="116"/>
        <v>0</v>
      </c>
      <c r="BN186" s="11">
        <f t="shared" si="116"/>
        <v>0</v>
      </c>
      <c r="BO186" s="11">
        <f t="shared" si="116"/>
        <v>0</v>
      </c>
      <c r="BP186" s="12">
        <f t="shared" si="116"/>
        <v>0</v>
      </c>
      <c r="BQ186" s="12">
        <f t="shared" si="116"/>
        <v>35</v>
      </c>
      <c r="BR186" s="11">
        <f t="shared" si="116"/>
        <v>513840</v>
      </c>
      <c r="BS186" s="11">
        <f t="shared" si="116"/>
        <v>0</v>
      </c>
      <c r="BT186" s="12">
        <f t="shared" si="116"/>
        <v>0</v>
      </c>
      <c r="BU186" s="12">
        <f t="shared" si="116"/>
        <v>59</v>
      </c>
      <c r="BV186" s="11">
        <f t="shared" si="116"/>
        <v>230742</v>
      </c>
      <c r="BW186" s="11">
        <f t="shared" si="116"/>
        <v>54753</v>
      </c>
      <c r="BX186" s="12">
        <f t="shared" si="116"/>
        <v>63</v>
      </c>
      <c r="BY186" s="12">
        <f t="shared" si="116"/>
        <v>146</v>
      </c>
      <c r="BZ186" s="11">
        <f t="shared" si="116"/>
        <v>621461</v>
      </c>
      <c r="CA186" s="11">
        <f t="shared" si="116"/>
        <v>608694</v>
      </c>
      <c r="CB186" s="12">
        <f t="shared" si="116"/>
        <v>0</v>
      </c>
      <c r="CC186" s="12">
        <f t="shared" si="116"/>
        <v>0</v>
      </c>
      <c r="CD186" s="11">
        <f t="shared" si="116"/>
        <v>0</v>
      </c>
      <c r="CE186" s="11">
        <f t="shared" si="116"/>
        <v>0</v>
      </c>
      <c r="CF186" s="12">
        <f t="shared" si="116"/>
        <v>0</v>
      </c>
      <c r="CG186" s="12">
        <f t="shared" si="116"/>
        <v>0</v>
      </c>
      <c r="CH186" s="11">
        <f t="shared" si="116"/>
        <v>-378466</v>
      </c>
      <c r="CI186" s="11">
        <f t="shared" si="116"/>
        <v>0</v>
      </c>
      <c r="CJ186" s="12">
        <f t="shared" si="116"/>
        <v>186</v>
      </c>
      <c r="CK186" s="12">
        <f t="shared" si="116"/>
        <v>2338</v>
      </c>
      <c r="CL186" s="11">
        <f t="shared" si="116"/>
        <v>19099749</v>
      </c>
      <c r="CM186" s="11">
        <f t="shared" si="116"/>
        <v>3016034</v>
      </c>
      <c r="CN186" s="13"/>
      <c r="CO186" s="13"/>
      <c r="CP186" s="13"/>
      <c r="CQ186" s="13"/>
      <c r="CR186" s="13"/>
      <c r="CS186" s="13"/>
      <c r="CT186" s="14"/>
      <c r="CU186" s="8"/>
      <c r="CV186" s="8"/>
      <c r="CW186" s="9"/>
      <c r="CX186" s="14"/>
      <c r="CY186" s="8"/>
      <c r="CZ186" s="8"/>
      <c r="DA186" s="8"/>
      <c r="DB186" s="11"/>
      <c r="DC186" s="13"/>
      <c r="DD186" s="15"/>
    </row>
    <row r="187" spans="2:1477" s="6" customFormat="1" ht="6.75" customHeight="1" thickTop="1" thickBot="1">
      <c r="B187" s="17"/>
      <c r="C187" s="18"/>
      <c r="D187" s="19"/>
      <c r="E187" s="20"/>
      <c r="F187" s="21"/>
      <c r="G187" s="21"/>
      <c r="H187" s="22"/>
      <c r="I187" s="22"/>
      <c r="J187" s="22"/>
      <c r="K187" s="22"/>
      <c r="L187" s="22"/>
      <c r="M187" s="22"/>
      <c r="N187" s="22"/>
      <c r="O187" s="22"/>
      <c r="P187" s="23"/>
      <c r="Q187" s="23"/>
      <c r="R187" s="22"/>
      <c r="S187" s="22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148"/>
      <c r="AE187" s="22"/>
      <c r="AF187" s="24"/>
      <c r="AG187" s="24"/>
      <c r="AH187" s="23"/>
      <c r="AI187" s="23"/>
      <c r="AJ187" s="25"/>
      <c r="AK187" s="25"/>
      <c r="AL187" s="24"/>
      <c r="AM187" s="24"/>
      <c r="AN187" s="25"/>
      <c r="AO187" s="25"/>
      <c r="AP187" s="24"/>
      <c r="AQ187" s="24"/>
      <c r="AR187" s="25"/>
      <c r="AS187" s="25"/>
      <c r="AT187" s="24"/>
      <c r="AU187" s="24"/>
      <c r="AV187" s="25"/>
      <c r="AW187" s="25"/>
      <c r="AX187" s="24"/>
      <c r="AY187" s="24"/>
      <c r="AZ187" s="25"/>
      <c r="BA187" s="25"/>
      <c r="BB187" s="24"/>
      <c r="BC187" s="24"/>
      <c r="BD187" s="25"/>
      <c r="BE187" s="25"/>
      <c r="BF187" s="24"/>
      <c r="BG187" s="24"/>
      <c r="BH187" s="25"/>
      <c r="BI187" s="25"/>
      <c r="BJ187" s="24"/>
      <c r="BK187" s="24"/>
      <c r="BL187" s="25"/>
      <c r="BM187" s="25"/>
      <c r="BN187" s="24"/>
      <c r="BO187" s="24"/>
      <c r="BP187" s="25"/>
      <c r="BQ187" s="25"/>
      <c r="BR187" s="24"/>
      <c r="BS187" s="24"/>
      <c r="BT187" s="25"/>
      <c r="BU187" s="25"/>
      <c r="BV187" s="24"/>
      <c r="BW187" s="24"/>
      <c r="BX187" s="25"/>
      <c r="BY187" s="25"/>
      <c r="BZ187" s="24"/>
      <c r="CA187" s="24"/>
      <c r="CB187" s="25"/>
      <c r="CC187" s="25"/>
      <c r="CD187" s="24"/>
      <c r="CE187" s="24"/>
      <c r="CF187" s="25"/>
      <c r="CG187" s="25"/>
      <c r="CH187" s="24"/>
      <c r="CI187" s="24"/>
      <c r="CJ187" s="25"/>
      <c r="CK187" s="25"/>
      <c r="CL187" s="24"/>
      <c r="CM187" s="24"/>
      <c r="CN187" s="26"/>
      <c r="CO187" s="26"/>
      <c r="CP187" s="26"/>
      <c r="CQ187" s="26"/>
      <c r="CR187" s="26"/>
      <c r="CS187" s="26"/>
      <c r="CT187" s="27"/>
      <c r="CU187" s="21"/>
      <c r="CV187" s="21"/>
      <c r="CW187" s="22"/>
      <c r="CX187" s="27"/>
      <c r="CY187" s="21"/>
      <c r="CZ187" s="21"/>
      <c r="DA187" s="21"/>
      <c r="DB187" s="24"/>
      <c r="DC187" s="26"/>
      <c r="DD187" s="13"/>
    </row>
    <row r="188" spans="2:1477" s="6" customFormat="1" ht="24" customHeight="1" thickTop="1" thickBot="1">
      <c r="B188" s="246" t="s">
        <v>41</v>
      </c>
      <c r="C188" s="247"/>
      <c r="D188" s="248"/>
      <c r="E188" s="7"/>
      <c r="F188" s="8"/>
      <c r="G188" s="9">
        <f t="shared" ref="G188:L188" si="117">SUM(G183,G168,G150,G129,G104,G83,G55,G21)</f>
        <v>70</v>
      </c>
      <c r="H188" s="9">
        <f t="shared" si="117"/>
        <v>101</v>
      </c>
      <c r="I188" s="9">
        <f t="shared" si="117"/>
        <v>180</v>
      </c>
      <c r="J188" s="9">
        <f t="shared" si="117"/>
        <v>19500</v>
      </c>
      <c r="K188" s="9">
        <f t="shared" si="117"/>
        <v>27265</v>
      </c>
      <c r="L188" s="9">
        <f t="shared" si="117"/>
        <v>25383</v>
      </c>
      <c r="M188" s="143">
        <f>IF(G188=0,0,N188/G188)</f>
        <v>0.84285714285714286</v>
      </c>
      <c r="N188" s="9">
        <f t="shared" ref="N188:AC188" si="118">SUM(N183,N168,N150,N129,N104,N83,N55,N21)</f>
        <v>59</v>
      </c>
      <c r="O188" s="9">
        <f t="shared" si="118"/>
        <v>1882</v>
      </c>
      <c r="P188" s="10">
        <f t="shared" si="118"/>
        <v>161</v>
      </c>
      <c r="Q188" s="10">
        <f t="shared" si="118"/>
        <v>0</v>
      </c>
      <c r="R188" s="9">
        <f t="shared" si="118"/>
        <v>5872</v>
      </c>
      <c r="S188" s="9">
        <f t="shared" si="118"/>
        <v>1893</v>
      </c>
      <c r="T188" s="11">
        <f t="shared" si="118"/>
        <v>566734746</v>
      </c>
      <c r="U188" s="11">
        <f t="shared" si="118"/>
        <v>3801142</v>
      </c>
      <c r="V188" s="11">
        <f t="shared" si="118"/>
        <v>562933608</v>
      </c>
      <c r="W188" s="11">
        <f t="shared" si="118"/>
        <v>579412639</v>
      </c>
      <c r="X188" s="11">
        <f t="shared" si="118"/>
        <v>579645650</v>
      </c>
      <c r="Y188" s="11">
        <f t="shared" si="118"/>
        <v>-510760</v>
      </c>
      <c r="Z188" s="11">
        <f t="shared" si="118"/>
        <v>3995000</v>
      </c>
      <c r="AA188" s="11">
        <f t="shared" si="118"/>
        <v>3484240</v>
      </c>
      <c r="AB188" s="11">
        <f t="shared" si="118"/>
        <v>583129890</v>
      </c>
      <c r="AC188" s="11">
        <f t="shared" si="118"/>
        <v>574278269</v>
      </c>
      <c r="AD188" s="142">
        <f>IF(G188=0,0,AE188/G188)</f>
        <v>0.94285714285714284</v>
      </c>
      <c r="AE188" s="145">
        <f t="shared" ref="AE188:BJ188" si="119">SUM(AE183,AE168,AE150,AE129,AE104,AE83,AE55,AE21)</f>
        <v>66</v>
      </c>
      <c r="AF188" s="11">
        <f t="shared" si="119"/>
        <v>-7517857</v>
      </c>
      <c r="AG188" s="11">
        <f t="shared" si="119"/>
        <v>12677892</v>
      </c>
      <c r="AH188" s="10">
        <f t="shared" si="119"/>
        <v>3122</v>
      </c>
      <c r="AI188" s="10">
        <f t="shared" si="119"/>
        <v>2079</v>
      </c>
      <c r="AJ188" s="12">
        <f t="shared" si="119"/>
        <v>495</v>
      </c>
      <c r="AK188" s="12">
        <f t="shared" si="119"/>
        <v>371</v>
      </c>
      <c r="AL188" s="11">
        <f t="shared" si="119"/>
        <v>4662206</v>
      </c>
      <c r="AM188" s="11">
        <f t="shared" si="119"/>
        <v>1767950</v>
      </c>
      <c r="AN188" s="12">
        <f t="shared" si="119"/>
        <v>136</v>
      </c>
      <c r="AO188" s="12">
        <f t="shared" si="119"/>
        <v>193</v>
      </c>
      <c r="AP188" s="11">
        <f t="shared" si="119"/>
        <v>1790322</v>
      </c>
      <c r="AQ188" s="11">
        <f t="shared" si="119"/>
        <v>187725</v>
      </c>
      <c r="AR188" s="12">
        <f t="shared" si="119"/>
        <v>0</v>
      </c>
      <c r="AS188" s="12">
        <f t="shared" si="119"/>
        <v>0</v>
      </c>
      <c r="AT188" s="11">
        <f t="shared" si="119"/>
        <v>0</v>
      </c>
      <c r="AU188" s="11">
        <f t="shared" si="119"/>
        <v>0</v>
      </c>
      <c r="AV188" s="12">
        <f t="shared" si="119"/>
        <v>0</v>
      </c>
      <c r="AW188" s="12">
        <f t="shared" si="119"/>
        <v>0</v>
      </c>
      <c r="AX188" s="11">
        <f t="shared" si="119"/>
        <v>-138763</v>
      </c>
      <c r="AY188" s="11">
        <f t="shared" si="119"/>
        <v>0</v>
      </c>
      <c r="AZ188" s="12">
        <f t="shared" si="119"/>
        <v>0</v>
      </c>
      <c r="BA188" s="12">
        <f t="shared" si="119"/>
        <v>0</v>
      </c>
      <c r="BB188" s="11">
        <f t="shared" si="119"/>
        <v>0</v>
      </c>
      <c r="BC188" s="11">
        <f t="shared" si="119"/>
        <v>0</v>
      </c>
      <c r="BD188" s="12">
        <f t="shared" si="119"/>
        <v>44</v>
      </c>
      <c r="BE188" s="12">
        <f t="shared" si="119"/>
        <v>1085</v>
      </c>
      <c r="BF188" s="11">
        <f t="shared" si="119"/>
        <v>3695262</v>
      </c>
      <c r="BG188" s="11">
        <f t="shared" si="119"/>
        <v>24202</v>
      </c>
      <c r="BH188" s="12">
        <f t="shared" si="119"/>
        <v>0</v>
      </c>
      <c r="BI188" s="12">
        <f t="shared" si="119"/>
        <v>18</v>
      </c>
      <c r="BJ188" s="11">
        <f t="shared" si="119"/>
        <v>26404</v>
      </c>
      <c r="BK188" s="11">
        <f t="shared" ref="BK188:CM188" si="120">SUM(BK183,BK168,BK150,BK129,BK104,BK83,BK55,BK21)</f>
        <v>0</v>
      </c>
      <c r="BL188" s="12">
        <f t="shared" si="120"/>
        <v>0</v>
      </c>
      <c r="BM188" s="12">
        <f t="shared" si="120"/>
        <v>0</v>
      </c>
      <c r="BN188" s="11">
        <f t="shared" si="120"/>
        <v>0</v>
      </c>
      <c r="BO188" s="11">
        <f t="shared" si="120"/>
        <v>0</v>
      </c>
      <c r="BP188" s="12">
        <f t="shared" si="120"/>
        <v>6</v>
      </c>
      <c r="BQ188" s="12">
        <f t="shared" si="120"/>
        <v>40</v>
      </c>
      <c r="BR188" s="11">
        <f t="shared" si="120"/>
        <v>668166</v>
      </c>
      <c r="BS188" s="11">
        <f t="shared" si="120"/>
        <v>0</v>
      </c>
      <c r="BT188" s="12">
        <f t="shared" si="120"/>
        <v>0</v>
      </c>
      <c r="BU188" s="12">
        <f t="shared" si="120"/>
        <v>84</v>
      </c>
      <c r="BV188" s="11">
        <f t="shared" si="120"/>
        <v>2597369</v>
      </c>
      <c r="BW188" s="11">
        <f t="shared" si="120"/>
        <v>242717</v>
      </c>
      <c r="BX188" s="12">
        <f t="shared" si="120"/>
        <v>0</v>
      </c>
      <c r="BY188" s="12">
        <f t="shared" si="120"/>
        <v>0</v>
      </c>
      <c r="BZ188" s="11">
        <f t="shared" si="120"/>
        <v>0</v>
      </c>
      <c r="CA188" s="11">
        <f t="shared" si="120"/>
        <v>0</v>
      </c>
      <c r="CB188" s="12">
        <f t="shared" si="120"/>
        <v>0</v>
      </c>
      <c r="CC188" s="12">
        <f t="shared" si="120"/>
        <v>21</v>
      </c>
      <c r="CD188" s="11">
        <f t="shared" si="120"/>
        <v>0</v>
      </c>
      <c r="CE188" s="11">
        <f t="shared" si="120"/>
        <v>0</v>
      </c>
      <c r="CF188" s="12">
        <f t="shared" si="120"/>
        <v>0</v>
      </c>
      <c r="CG188" s="12">
        <f t="shared" si="120"/>
        <v>-6</v>
      </c>
      <c r="CH188" s="11">
        <f t="shared" si="120"/>
        <v>-1240585</v>
      </c>
      <c r="CI188" s="11">
        <f t="shared" si="120"/>
        <v>0</v>
      </c>
      <c r="CJ188" s="12">
        <f t="shared" si="120"/>
        <v>681</v>
      </c>
      <c r="CK188" s="12">
        <f t="shared" si="120"/>
        <v>1806</v>
      </c>
      <c r="CL188" s="11">
        <f t="shared" si="120"/>
        <v>12060384</v>
      </c>
      <c r="CM188" s="11">
        <f t="shared" si="120"/>
        <v>2222594</v>
      </c>
      <c r="CN188" s="13"/>
      <c r="CO188" s="13"/>
      <c r="CP188" s="13"/>
      <c r="CQ188" s="13"/>
      <c r="CR188" s="13"/>
      <c r="CS188" s="13"/>
      <c r="CT188" s="14"/>
      <c r="CU188" s="8"/>
      <c r="CV188" s="8"/>
      <c r="CW188" s="9"/>
      <c r="CX188" s="14"/>
      <c r="CY188" s="8"/>
      <c r="CZ188" s="8"/>
      <c r="DA188" s="8"/>
      <c r="DB188" s="11"/>
      <c r="DC188" s="13"/>
      <c r="DD188" s="15"/>
    </row>
    <row r="189" spans="2:1477" s="6" customFormat="1" ht="6.75" customHeight="1" thickTop="1" thickBot="1">
      <c r="B189" s="17"/>
      <c r="C189" s="18"/>
      <c r="D189" s="19"/>
      <c r="E189" s="20"/>
      <c r="F189" s="21"/>
      <c r="G189" s="21"/>
      <c r="H189" s="22"/>
      <c r="I189" s="22"/>
      <c r="J189" s="22"/>
      <c r="K189" s="22"/>
      <c r="L189" s="22"/>
      <c r="M189" s="22"/>
      <c r="N189" s="22"/>
      <c r="O189" s="22"/>
      <c r="P189" s="23"/>
      <c r="Q189" s="23"/>
      <c r="R189" s="22"/>
      <c r="S189" s="22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148"/>
      <c r="AE189" s="22"/>
      <c r="AF189" s="24"/>
      <c r="AG189" s="24"/>
      <c r="AH189" s="23"/>
      <c r="AI189" s="23"/>
      <c r="AJ189" s="25"/>
      <c r="AK189" s="25"/>
      <c r="AL189" s="24"/>
      <c r="AM189" s="24"/>
      <c r="AN189" s="25"/>
      <c r="AO189" s="25"/>
      <c r="AP189" s="24"/>
      <c r="AQ189" s="24"/>
      <c r="AR189" s="25"/>
      <c r="AS189" s="25"/>
      <c r="AT189" s="24"/>
      <c r="AU189" s="24"/>
      <c r="AV189" s="25"/>
      <c r="AW189" s="25"/>
      <c r="AX189" s="24"/>
      <c r="AY189" s="24"/>
      <c r="AZ189" s="25"/>
      <c r="BA189" s="25"/>
      <c r="BB189" s="24"/>
      <c r="BC189" s="24"/>
      <c r="BD189" s="25"/>
      <c r="BE189" s="25"/>
      <c r="BF189" s="24"/>
      <c r="BG189" s="24"/>
      <c r="BH189" s="25"/>
      <c r="BI189" s="25"/>
      <c r="BJ189" s="24"/>
      <c r="BK189" s="24"/>
      <c r="BL189" s="25"/>
      <c r="BM189" s="25"/>
      <c r="BN189" s="24"/>
      <c r="BO189" s="24"/>
      <c r="BP189" s="25"/>
      <c r="BQ189" s="25"/>
      <c r="BR189" s="24"/>
      <c r="BS189" s="24"/>
      <c r="BT189" s="25"/>
      <c r="BU189" s="25"/>
      <c r="BV189" s="24"/>
      <c r="BW189" s="24"/>
      <c r="BX189" s="25"/>
      <c r="BY189" s="25"/>
      <c r="BZ189" s="24"/>
      <c r="CA189" s="24"/>
      <c r="CB189" s="25"/>
      <c r="CC189" s="25"/>
      <c r="CD189" s="24"/>
      <c r="CE189" s="24"/>
      <c r="CF189" s="25"/>
      <c r="CG189" s="25"/>
      <c r="CH189" s="24"/>
      <c r="CI189" s="24"/>
      <c r="CJ189" s="25"/>
      <c r="CK189" s="25"/>
      <c r="CL189" s="24"/>
      <c r="CM189" s="24"/>
      <c r="CN189" s="26"/>
      <c r="CO189" s="26"/>
      <c r="CP189" s="26"/>
      <c r="CQ189" s="26"/>
      <c r="CR189" s="26"/>
      <c r="CS189" s="26"/>
      <c r="CT189" s="27"/>
      <c r="CU189" s="21"/>
      <c r="CV189" s="21"/>
      <c r="CW189" s="22"/>
      <c r="CX189" s="27"/>
      <c r="CY189" s="21"/>
      <c r="CZ189" s="21"/>
      <c r="DA189" s="21"/>
      <c r="DB189" s="24"/>
      <c r="DC189" s="26"/>
      <c r="DD189" s="13"/>
    </row>
    <row r="190" spans="2:1477" s="6" customFormat="1" ht="24" customHeight="1" thickTop="1" thickBot="1">
      <c r="B190" s="246" t="s">
        <v>42</v>
      </c>
      <c r="C190" s="247"/>
      <c r="D190" s="248"/>
      <c r="E190" s="7"/>
      <c r="F190" s="8"/>
      <c r="G190" s="9">
        <f t="shared" ref="G190:BR190" si="121">SUM(G186,G188)</f>
        <v>142</v>
      </c>
      <c r="H190" s="9">
        <f t="shared" si="121"/>
        <v>238</v>
      </c>
      <c r="I190" s="9">
        <f t="shared" si="121"/>
        <v>384</v>
      </c>
      <c r="J190" s="9">
        <f t="shared" si="121"/>
        <v>40859</v>
      </c>
      <c r="K190" s="9">
        <f t="shared" si="121"/>
        <v>58931</v>
      </c>
      <c r="L190" s="9">
        <f>SUM(L186,L188)</f>
        <v>56043</v>
      </c>
      <c r="M190" s="143">
        <f>IF(G190=0,0,N190/G190)</f>
        <v>0.852112676056338</v>
      </c>
      <c r="N190" s="9">
        <f>SUM(N186,N188)</f>
        <v>121</v>
      </c>
      <c r="O190" s="9">
        <f t="shared" si="121"/>
        <v>2888</v>
      </c>
      <c r="P190" s="10">
        <f t="shared" si="121"/>
        <v>233</v>
      </c>
      <c r="Q190" s="10">
        <f t="shared" si="121"/>
        <v>0</v>
      </c>
      <c r="R190" s="9">
        <f t="shared" si="121"/>
        <v>13647</v>
      </c>
      <c r="S190" s="9">
        <f t="shared" si="121"/>
        <v>4425</v>
      </c>
      <c r="T190" s="11">
        <f t="shared" si="121"/>
        <v>1024784669</v>
      </c>
      <c r="U190" s="11">
        <f t="shared" si="121"/>
        <v>8035958</v>
      </c>
      <c r="V190" s="11">
        <f t="shared" si="121"/>
        <v>1016748718</v>
      </c>
      <c r="W190" s="11">
        <f t="shared" si="121"/>
        <v>1055931991</v>
      </c>
      <c r="X190" s="11">
        <f t="shared" si="121"/>
        <v>1058257606</v>
      </c>
      <c r="Y190" s="11">
        <f t="shared" si="121"/>
        <v>-877235</v>
      </c>
      <c r="Z190" s="11">
        <f t="shared" si="121"/>
        <v>4295000</v>
      </c>
      <c r="AA190" s="11">
        <f t="shared" si="121"/>
        <v>3417765</v>
      </c>
      <c r="AB190" s="11">
        <f t="shared" si="121"/>
        <v>1061675371</v>
      </c>
      <c r="AC190" s="11">
        <f>SUM(AC186,AC188)</f>
        <v>1053887209</v>
      </c>
      <c r="AD190" s="142">
        <f>IF(G190=0,0,AE190/G190)</f>
        <v>0.94366197183098588</v>
      </c>
      <c r="AE190" s="145">
        <f>SUM(AE186,AE188)</f>
        <v>134</v>
      </c>
      <c r="AF190" s="11">
        <f t="shared" si="121"/>
        <v>-5873955</v>
      </c>
      <c r="AG190" s="11">
        <f t="shared" si="121"/>
        <v>31147320</v>
      </c>
      <c r="AH190" s="10">
        <f t="shared" si="121"/>
        <v>8157</v>
      </c>
      <c r="AI190" s="10">
        <f t="shared" si="121"/>
        <v>4523</v>
      </c>
      <c r="AJ190" s="12">
        <f t="shared" si="121"/>
        <v>524</v>
      </c>
      <c r="AK190" s="12">
        <f t="shared" si="121"/>
        <v>1222</v>
      </c>
      <c r="AL190" s="11">
        <f t="shared" si="121"/>
        <v>13968704</v>
      </c>
      <c r="AM190" s="11">
        <f t="shared" si="121"/>
        <v>3279001</v>
      </c>
      <c r="AN190" s="12">
        <f t="shared" si="121"/>
        <v>178</v>
      </c>
      <c r="AO190" s="12">
        <f t="shared" si="121"/>
        <v>1275</v>
      </c>
      <c r="AP190" s="11">
        <f t="shared" si="121"/>
        <v>9487568</v>
      </c>
      <c r="AQ190" s="11">
        <f t="shared" si="121"/>
        <v>936036</v>
      </c>
      <c r="AR190" s="12">
        <f t="shared" si="121"/>
        <v>0</v>
      </c>
      <c r="AS190" s="12">
        <f t="shared" si="121"/>
        <v>0</v>
      </c>
      <c r="AT190" s="11">
        <f t="shared" si="121"/>
        <v>0</v>
      </c>
      <c r="AU190" s="11">
        <f t="shared" si="121"/>
        <v>0</v>
      </c>
      <c r="AV190" s="12">
        <f t="shared" si="121"/>
        <v>0</v>
      </c>
      <c r="AW190" s="12">
        <f t="shared" si="121"/>
        <v>0</v>
      </c>
      <c r="AX190" s="11">
        <f t="shared" si="121"/>
        <v>-167739</v>
      </c>
      <c r="AY190" s="11">
        <f t="shared" si="121"/>
        <v>0</v>
      </c>
      <c r="AZ190" s="12">
        <f t="shared" si="121"/>
        <v>0</v>
      </c>
      <c r="BA190" s="12">
        <f t="shared" si="121"/>
        <v>0</v>
      </c>
      <c r="BB190" s="11">
        <f t="shared" si="121"/>
        <v>0</v>
      </c>
      <c r="BC190" s="11">
        <f t="shared" si="121"/>
        <v>0</v>
      </c>
      <c r="BD190" s="12">
        <f t="shared" si="121"/>
        <v>94</v>
      </c>
      <c r="BE190" s="12">
        <f t="shared" si="121"/>
        <v>1227</v>
      </c>
      <c r="BF190" s="11">
        <f t="shared" si="121"/>
        <v>4417705</v>
      </c>
      <c r="BG190" s="11">
        <f t="shared" si="121"/>
        <v>64467</v>
      </c>
      <c r="BH190" s="12">
        <f t="shared" si="121"/>
        <v>2</v>
      </c>
      <c r="BI190" s="12">
        <f t="shared" si="121"/>
        <v>41</v>
      </c>
      <c r="BJ190" s="11">
        <f t="shared" si="121"/>
        <v>441367</v>
      </c>
      <c r="BK190" s="11">
        <f t="shared" si="121"/>
        <v>52957</v>
      </c>
      <c r="BL190" s="12">
        <f t="shared" si="121"/>
        <v>0</v>
      </c>
      <c r="BM190" s="12">
        <f t="shared" si="121"/>
        <v>0</v>
      </c>
      <c r="BN190" s="11">
        <f t="shared" si="121"/>
        <v>0</v>
      </c>
      <c r="BO190" s="11">
        <f t="shared" si="121"/>
        <v>0</v>
      </c>
      <c r="BP190" s="12">
        <f t="shared" si="121"/>
        <v>6</v>
      </c>
      <c r="BQ190" s="12">
        <f t="shared" si="121"/>
        <v>75</v>
      </c>
      <c r="BR190" s="11">
        <f t="shared" si="121"/>
        <v>1182006</v>
      </c>
      <c r="BS190" s="11">
        <f t="shared" ref="BS190:CM190" si="122">SUM(BS186,BS188)</f>
        <v>0</v>
      </c>
      <c r="BT190" s="12">
        <f t="shared" si="122"/>
        <v>0</v>
      </c>
      <c r="BU190" s="12">
        <f t="shared" si="122"/>
        <v>143</v>
      </c>
      <c r="BV190" s="11">
        <f t="shared" si="122"/>
        <v>2828111</v>
      </c>
      <c r="BW190" s="11">
        <f t="shared" si="122"/>
        <v>297470</v>
      </c>
      <c r="BX190" s="12">
        <f t="shared" si="122"/>
        <v>63</v>
      </c>
      <c r="BY190" s="12">
        <f t="shared" si="122"/>
        <v>146</v>
      </c>
      <c r="BZ190" s="11">
        <f t="shared" si="122"/>
        <v>621461</v>
      </c>
      <c r="CA190" s="11">
        <f t="shared" si="122"/>
        <v>608694</v>
      </c>
      <c r="CB190" s="12">
        <f t="shared" si="122"/>
        <v>0</v>
      </c>
      <c r="CC190" s="12">
        <f t="shared" si="122"/>
        <v>21</v>
      </c>
      <c r="CD190" s="11">
        <f t="shared" si="122"/>
        <v>0</v>
      </c>
      <c r="CE190" s="11">
        <f t="shared" si="122"/>
        <v>0</v>
      </c>
      <c r="CF190" s="12">
        <f t="shared" si="122"/>
        <v>0</v>
      </c>
      <c r="CG190" s="12">
        <f t="shared" si="122"/>
        <v>-6</v>
      </c>
      <c r="CH190" s="11">
        <f t="shared" si="122"/>
        <v>-1619051</v>
      </c>
      <c r="CI190" s="11">
        <f t="shared" si="122"/>
        <v>0</v>
      </c>
      <c r="CJ190" s="12">
        <f t="shared" si="122"/>
        <v>867</v>
      </c>
      <c r="CK190" s="12">
        <f t="shared" si="122"/>
        <v>4144</v>
      </c>
      <c r="CL190" s="11">
        <f t="shared" si="122"/>
        <v>31160133</v>
      </c>
      <c r="CM190" s="11">
        <f t="shared" si="122"/>
        <v>5238628</v>
      </c>
      <c r="CN190" s="13"/>
      <c r="CO190" s="13"/>
      <c r="CP190" s="13"/>
      <c r="CQ190" s="13"/>
      <c r="CR190" s="13"/>
      <c r="CS190" s="13"/>
      <c r="CT190" s="14"/>
      <c r="CU190" s="8"/>
      <c r="CV190" s="8"/>
      <c r="CW190" s="9"/>
      <c r="CX190" s="14"/>
      <c r="CY190" s="8"/>
      <c r="CZ190" s="8"/>
      <c r="DA190" s="8"/>
      <c r="DB190" s="11"/>
      <c r="DC190" s="13"/>
      <c r="DD190" s="15"/>
    </row>
    <row r="191" spans="2:1477" s="6" customFormat="1" ht="6.75" customHeight="1" thickTop="1">
      <c r="B191" s="17"/>
      <c r="C191" s="18"/>
      <c r="D191" s="19"/>
      <c r="E191" s="20"/>
      <c r="F191" s="21"/>
      <c r="G191" s="21"/>
      <c r="H191" s="22"/>
      <c r="I191" s="22"/>
      <c r="J191" s="22"/>
      <c r="K191" s="22"/>
      <c r="L191" s="22"/>
      <c r="M191" s="22"/>
      <c r="N191" s="22"/>
      <c r="O191" s="22"/>
      <c r="P191" s="23"/>
      <c r="Q191" s="23"/>
      <c r="R191" s="22"/>
      <c r="S191" s="22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148"/>
      <c r="AE191" s="22"/>
      <c r="AF191" s="24"/>
      <c r="AG191" s="24"/>
      <c r="AH191" s="23"/>
      <c r="AI191" s="23"/>
      <c r="AJ191" s="25"/>
      <c r="AK191" s="25"/>
      <c r="AL191" s="24"/>
      <c r="AM191" s="24"/>
      <c r="AN191" s="25"/>
      <c r="AO191" s="25"/>
      <c r="AP191" s="24"/>
      <c r="AQ191" s="24"/>
      <c r="AR191" s="25"/>
      <c r="AS191" s="25"/>
      <c r="AT191" s="24"/>
      <c r="AU191" s="24"/>
      <c r="AV191" s="25"/>
      <c r="AW191" s="25"/>
      <c r="AX191" s="24"/>
      <c r="AY191" s="24"/>
      <c r="AZ191" s="25"/>
      <c r="BA191" s="25"/>
      <c r="BB191" s="24"/>
      <c r="BC191" s="24"/>
      <c r="BD191" s="25"/>
      <c r="BE191" s="25"/>
      <c r="BF191" s="24"/>
      <c r="BG191" s="24"/>
      <c r="BH191" s="25"/>
      <c r="BI191" s="25"/>
      <c r="BJ191" s="24"/>
      <c r="BK191" s="24"/>
      <c r="BL191" s="25"/>
      <c r="BM191" s="25"/>
      <c r="BN191" s="24"/>
      <c r="BO191" s="24"/>
      <c r="BP191" s="25"/>
      <c r="BQ191" s="25"/>
      <c r="BR191" s="24"/>
      <c r="BS191" s="24"/>
      <c r="BT191" s="25"/>
      <c r="BU191" s="25"/>
      <c r="BV191" s="24"/>
      <c r="BW191" s="24"/>
      <c r="BX191" s="25"/>
      <c r="BY191" s="25"/>
      <c r="BZ191" s="24"/>
      <c r="CA191" s="24"/>
      <c r="CB191" s="25"/>
      <c r="CC191" s="25"/>
      <c r="CD191" s="24"/>
      <c r="CE191" s="24"/>
      <c r="CF191" s="25"/>
      <c r="CG191" s="25"/>
      <c r="CH191" s="24"/>
      <c r="CI191" s="24"/>
      <c r="CJ191" s="25"/>
      <c r="CK191" s="25"/>
      <c r="CL191" s="24"/>
      <c r="CM191" s="24"/>
      <c r="CN191" s="26"/>
      <c r="CO191" s="26"/>
      <c r="CP191" s="26"/>
      <c r="CQ191" s="26"/>
      <c r="CR191" s="26"/>
      <c r="CS191" s="26"/>
      <c r="CT191" s="27"/>
      <c r="CU191" s="21"/>
      <c r="CV191" s="21"/>
      <c r="CW191" s="22"/>
      <c r="CX191" s="27"/>
      <c r="CY191" s="21"/>
      <c r="CZ191" s="21"/>
      <c r="DA191" s="21"/>
      <c r="DB191" s="24"/>
      <c r="DC191" s="26"/>
      <c r="DD191" s="209"/>
    </row>
    <row r="202" spans="28:28">
      <c r="AB202" s="176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11:D11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55:D55"/>
    <mergeCell ref="B56:D56"/>
    <mergeCell ref="B72:D72"/>
    <mergeCell ref="B83:D83"/>
    <mergeCell ref="CR1:CR2"/>
    <mergeCell ref="B21:D21"/>
    <mergeCell ref="B22:D22"/>
    <mergeCell ref="B40:D40"/>
    <mergeCell ref="R1:R2"/>
    <mergeCell ref="S1:S2"/>
    <mergeCell ref="T1:T2"/>
    <mergeCell ref="U1:U2"/>
    <mergeCell ref="AE1:AE2"/>
    <mergeCell ref="V1:V2"/>
    <mergeCell ref="W1:W2"/>
    <mergeCell ref="X1:X2"/>
    <mergeCell ref="B130:D130"/>
    <mergeCell ref="B140:D140"/>
    <mergeCell ref="B84:D84"/>
    <mergeCell ref="B100:D100"/>
    <mergeCell ref="B104:D104"/>
    <mergeCell ref="B105:D105"/>
    <mergeCell ref="B186:D186"/>
    <mergeCell ref="B188:D188"/>
    <mergeCell ref="B190:D190"/>
    <mergeCell ref="B1:B2"/>
    <mergeCell ref="C1:C2"/>
    <mergeCell ref="D1:D2"/>
    <mergeCell ref="B169:D169"/>
    <mergeCell ref="B171:D171"/>
    <mergeCell ref="B183:D183"/>
    <mergeCell ref="B184:D184"/>
    <mergeCell ref="B150:D150"/>
    <mergeCell ref="B151:D151"/>
    <mergeCell ref="B156:D156"/>
    <mergeCell ref="B168:D168"/>
    <mergeCell ref="B117:D117"/>
    <mergeCell ref="B129:D129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01/24/2022&amp;CConstruction Cost and Time
Detailed Data
For Contracts Completed Second Quarter Fiscal Year 2021/2022&amp;RPage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39"/>
  <sheetViews>
    <sheetView zoomScaleNormal="100" workbookViewId="0">
      <selection activeCell="A144" sqref="A144:AK144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3" t="s">
        <v>44</v>
      </c>
      <c r="B1" s="279" t="s">
        <v>45</v>
      </c>
      <c r="C1" s="279" t="s">
        <v>46</v>
      </c>
      <c r="D1" s="279" t="s">
        <v>84</v>
      </c>
      <c r="E1" s="279" t="s">
        <v>8</v>
      </c>
      <c r="F1" s="279" t="s">
        <v>86</v>
      </c>
      <c r="G1" s="279" t="s">
        <v>87</v>
      </c>
      <c r="H1" s="279" t="s">
        <v>88</v>
      </c>
      <c r="I1" s="279" t="s">
        <v>89</v>
      </c>
      <c r="J1" s="280" t="s">
        <v>9</v>
      </c>
      <c r="K1" s="278" t="s">
        <v>106</v>
      </c>
      <c r="L1" s="278" t="s">
        <v>108</v>
      </c>
      <c r="M1" s="278" t="s">
        <v>63</v>
      </c>
      <c r="N1" s="278" t="s">
        <v>10</v>
      </c>
      <c r="O1" s="278" t="s">
        <v>11</v>
      </c>
      <c r="P1" s="278" t="s">
        <v>68</v>
      </c>
      <c r="Q1" s="278" t="s">
        <v>12</v>
      </c>
      <c r="R1" s="278"/>
      <c r="S1" s="278"/>
      <c r="T1" s="278"/>
      <c r="U1" s="278"/>
      <c r="V1" s="278"/>
      <c r="W1" s="278" t="s">
        <v>13</v>
      </c>
      <c r="X1" s="278" t="s">
        <v>14</v>
      </c>
      <c r="Y1" s="278"/>
      <c r="Z1" s="278"/>
      <c r="AA1" s="278"/>
      <c r="AB1" s="278"/>
      <c r="AC1" s="278"/>
      <c r="AD1" s="278" t="s">
        <v>15</v>
      </c>
      <c r="AE1" s="275"/>
      <c r="AF1" s="276"/>
      <c r="AG1" s="276"/>
      <c r="AH1" s="277"/>
      <c r="AI1" s="278" t="s">
        <v>98</v>
      </c>
      <c r="AJ1" s="268" t="s">
        <v>99</v>
      </c>
      <c r="AK1" s="268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4"/>
      <c r="B2" s="279"/>
      <c r="C2" s="279"/>
      <c r="D2" s="279"/>
      <c r="E2" s="279"/>
      <c r="F2" s="279"/>
      <c r="G2" s="279"/>
      <c r="H2" s="279"/>
      <c r="I2" s="279"/>
      <c r="J2" s="280"/>
      <c r="K2" s="278"/>
      <c r="L2" s="278"/>
      <c r="M2" s="278"/>
      <c r="N2" s="278"/>
      <c r="O2" s="278"/>
      <c r="P2" s="278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8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8"/>
      <c r="AE2" s="156" t="s">
        <v>28</v>
      </c>
      <c r="AF2" s="156" t="s">
        <v>29</v>
      </c>
      <c r="AG2" s="156" t="s">
        <v>30</v>
      </c>
      <c r="AH2" s="156" t="s">
        <v>31</v>
      </c>
      <c r="AI2" s="278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8">
        <v>1</v>
      </c>
      <c r="B3" s="227" t="s">
        <v>166</v>
      </c>
      <c r="C3" s="227">
        <v>43489815201</v>
      </c>
      <c r="D3" s="227" t="s">
        <v>408</v>
      </c>
      <c r="E3" s="227" t="s">
        <v>409</v>
      </c>
      <c r="F3" s="227" t="s">
        <v>410</v>
      </c>
      <c r="G3" s="227" t="s">
        <v>410</v>
      </c>
      <c r="H3" s="227" t="s">
        <v>410</v>
      </c>
      <c r="I3" s="227" t="s">
        <v>410</v>
      </c>
      <c r="J3" s="229">
        <v>43846</v>
      </c>
      <c r="K3" s="156">
        <v>881862</v>
      </c>
      <c r="L3" s="156">
        <v>950893</v>
      </c>
      <c r="M3" s="156">
        <v>869654</v>
      </c>
      <c r="N3" s="156">
        <v>69030.94</v>
      </c>
      <c r="O3" s="156">
        <v>0</v>
      </c>
      <c r="P3" s="156">
        <v>870011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869654</v>
      </c>
      <c r="AG3" s="156">
        <v>870011</v>
      </c>
      <c r="AH3" s="156">
        <v>357</v>
      </c>
      <c r="AI3" s="156">
        <v>901555</v>
      </c>
      <c r="AJ3" s="3"/>
      <c r="AK3" s="4"/>
    </row>
    <row r="4" spans="1:76">
      <c r="A4" s="228">
        <v>1</v>
      </c>
      <c r="B4" s="227" t="s">
        <v>169</v>
      </c>
      <c r="C4" s="227">
        <v>42584135201</v>
      </c>
      <c r="D4" s="227" t="s">
        <v>411</v>
      </c>
      <c r="E4" s="227" t="s">
        <v>412</v>
      </c>
      <c r="F4" s="227" t="s">
        <v>410</v>
      </c>
      <c r="G4" s="227" t="s">
        <v>410</v>
      </c>
      <c r="H4" s="227" t="s">
        <v>410</v>
      </c>
      <c r="I4" s="227" t="s">
        <v>410</v>
      </c>
      <c r="J4" s="229">
        <v>43174</v>
      </c>
      <c r="K4" s="156">
        <v>44539372</v>
      </c>
      <c r="L4" s="156">
        <v>47408126</v>
      </c>
      <c r="M4" s="156">
        <v>47193361</v>
      </c>
      <c r="N4" s="156">
        <v>2868754.26</v>
      </c>
      <c r="O4" s="156">
        <v>0</v>
      </c>
      <c r="P4" s="156">
        <v>47170167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47193361</v>
      </c>
      <c r="AG4" s="156">
        <v>47170167</v>
      </c>
      <c r="AH4" s="156">
        <v>-23194</v>
      </c>
      <c r="AI4" s="156">
        <v>59075332</v>
      </c>
      <c r="AJ4" s="3" t="s">
        <v>413</v>
      </c>
      <c r="AK4" s="4" t="s">
        <v>414</v>
      </c>
    </row>
    <row r="5" spans="1:76">
      <c r="A5" s="228">
        <v>1</v>
      </c>
      <c r="B5" s="227" t="s">
        <v>171</v>
      </c>
      <c r="C5" s="227">
        <v>43796615201</v>
      </c>
      <c r="D5" s="227" t="s">
        <v>415</v>
      </c>
      <c r="E5" s="227" t="s">
        <v>416</v>
      </c>
      <c r="F5" s="227" t="s">
        <v>410</v>
      </c>
      <c r="G5" s="227" t="s">
        <v>410</v>
      </c>
      <c r="H5" s="227" t="s">
        <v>410</v>
      </c>
      <c r="I5" s="227" t="s">
        <v>410</v>
      </c>
      <c r="J5" s="229">
        <v>43846</v>
      </c>
      <c r="K5" s="156">
        <v>2770000</v>
      </c>
      <c r="L5" s="156">
        <v>3004222</v>
      </c>
      <c r="M5" s="156">
        <v>2811795</v>
      </c>
      <c r="N5" s="156">
        <v>234221.81</v>
      </c>
      <c r="O5" s="156">
        <v>0</v>
      </c>
      <c r="P5" s="156">
        <v>2811795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2811795</v>
      </c>
      <c r="AG5" s="156">
        <v>2811795</v>
      </c>
      <c r="AH5" s="156">
        <v>0</v>
      </c>
      <c r="AI5" s="156">
        <v>3199272</v>
      </c>
      <c r="AJ5" s="3"/>
      <c r="AK5" s="4"/>
    </row>
    <row r="6" spans="1:76">
      <c r="A6" s="228">
        <v>1</v>
      </c>
      <c r="B6" s="227" t="s">
        <v>173</v>
      </c>
      <c r="C6" s="227">
        <v>43942515201</v>
      </c>
      <c r="D6" s="227" t="s">
        <v>417</v>
      </c>
      <c r="E6" s="227" t="s">
        <v>418</v>
      </c>
      <c r="F6" s="227" t="s">
        <v>410</v>
      </c>
      <c r="G6" s="227" t="s">
        <v>410</v>
      </c>
      <c r="H6" s="227" t="s">
        <v>410</v>
      </c>
      <c r="I6" s="227" t="s">
        <v>410</v>
      </c>
      <c r="J6" s="229">
        <v>43727</v>
      </c>
      <c r="K6" s="156">
        <v>3418691</v>
      </c>
      <c r="L6" s="156">
        <v>3599265</v>
      </c>
      <c r="M6" s="156">
        <v>3634779</v>
      </c>
      <c r="N6" s="156">
        <v>180573.88</v>
      </c>
      <c r="O6" s="156">
        <v>0</v>
      </c>
      <c r="P6" s="156">
        <v>3581913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3634779</v>
      </c>
      <c r="AG6" s="156">
        <v>3581913</v>
      </c>
      <c r="AH6" s="156">
        <v>-52866</v>
      </c>
      <c r="AI6" s="156">
        <v>3935083</v>
      </c>
      <c r="AJ6" s="3"/>
      <c r="AK6" s="4"/>
    </row>
    <row r="7" spans="1:76">
      <c r="A7" s="228">
        <v>1</v>
      </c>
      <c r="B7" s="227" t="s">
        <v>176</v>
      </c>
      <c r="C7" s="227">
        <v>43890215201</v>
      </c>
      <c r="D7" s="227" t="s">
        <v>419</v>
      </c>
      <c r="E7" s="227" t="s">
        <v>420</v>
      </c>
      <c r="F7" s="227" t="s">
        <v>410</v>
      </c>
      <c r="G7" s="227" t="s">
        <v>410</v>
      </c>
      <c r="H7" s="227" t="s">
        <v>410</v>
      </c>
      <c r="I7" s="227" t="s">
        <v>410</v>
      </c>
      <c r="J7" s="229">
        <v>43993</v>
      </c>
      <c r="K7" s="156">
        <v>1335282</v>
      </c>
      <c r="L7" s="156">
        <v>1434154</v>
      </c>
      <c r="M7" s="156">
        <v>1346419</v>
      </c>
      <c r="N7" s="156">
        <v>98871.24</v>
      </c>
      <c r="O7" s="156">
        <v>0</v>
      </c>
      <c r="P7" s="156">
        <v>1347016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1346419</v>
      </c>
      <c r="AG7" s="156">
        <v>1347016</v>
      </c>
      <c r="AH7" s="156">
        <v>596</v>
      </c>
      <c r="AI7" s="156">
        <v>1282338</v>
      </c>
      <c r="AJ7" s="3"/>
      <c r="AK7" s="4"/>
    </row>
    <row r="8" spans="1:76">
      <c r="A8" s="228">
        <v>1</v>
      </c>
      <c r="B8" s="227" t="s">
        <v>421</v>
      </c>
      <c r="C8" s="227">
        <v>44334015201</v>
      </c>
      <c r="D8" s="227" t="s">
        <v>422</v>
      </c>
      <c r="E8" s="227" t="s">
        <v>423</v>
      </c>
      <c r="F8" s="227" t="s">
        <v>410</v>
      </c>
      <c r="G8" s="227" t="s">
        <v>410</v>
      </c>
      <c r="H8" s="227" t="s">
        <v>410</v>
      </c>
      <c r="I8" s="227" t="s">
        <v>410</v>
      </c>
      <c r="J8" s="229">
        <v>43993</v>
      </c>
      <c r="K8" s="156">
        <v>2038002</v>
      </c>
      <c r="L8" s="156">
        <v>2038002</v>
      </c>
      <c r="M8" s="156">
        <v>1947616</v>
      </c>
      <c r="N8" s="156">
        <v>0</v>
      </c>
      <c r="O8" s="156">
        <v>0</v>
      </c>
      <c r="P8" s="156">
        <v>1941883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1947616</v>
      </c>
      <c r="AG8" s="156">
        <v>1941883</v>
      </c>
      <c r="AH8" s="156">
        <v>-5733</v>
      </c>
      <c r="AI8" s="156">
        <v>2189903</v>
      </c>
      <c r="AJ8" s="3"/>
      <c r="AK8" s="4"/>
    </row>
    <row r="9" spans="1:76">
      <c r="A9" s="228">
        <v>1</v>
      </c>
      <c r="B9" s="227" t="s">
        <v>424</v>
      </c>
      <c r="C9" s="227">
        <v>44624415201</v>
      </c>
      <c r="D9" s="227" t="s">
        <v>425</v>
      </c>
      <c r="E9" s="227" t="s">
        <v>426</v>
      </c>
      <c r="F9" s="227" t="s">
        <v>410</v>
      </c>
      <c r="G9" s="227" t="s">
        <v>410</v>
      </c>
      <c r="H9" s="227" t="s">
        <v>410</v>
      </c>
      <c r="I9" s="227" t="s">
        <v>410</v>
      </c>
      <c r="J9" s="229">
        <v>44027</v>
      </c>
      <c r="K9" s="156">
        <v>1836500</v>
      </c>
      <c r="L9" s="156">
        <v>1836500</v>
      </c>
      <c r="M9" s="156">
        <v>1786500</v>
      </c>
      <c r="N9" s="156">
        <v>0</v>
      </c>
      <c r="O9" s="156">
        <v>0</v>
      </c>
      <c r="P9" s="156">
        <v>1787020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1786500</v>
      </c>
      <c r="AG9" s="156">
        <v>1787020</v>
      </c>
      <c r="AH9" s="156">
        <v>520</v>
      </c>
      <c r="AI9" s="156">
        <v>1849529</v>
      </c>
      <c r="AJ9" s="3" t="s">
        <v>427</v>
      </c>
      <c r="AK9" s="4" t="s">
        <v>428</v>
      </c>
    </row>
    <row r="10" spans="1:76">
      <c r="A10" s="228">
        <v>1</v>
      </c>
      <c r="B10" s="227" t="s">
        <v>429</v>
      </c>
      <c r="C10" s="227">
        <v>43506615201</v>
      </c>
      <c r="D10" s="227" t="s">
        <v>430</v>
      </c>
      <c r="E10" s="227" t="s">
        <v>431</v>
      </c>
      <c r="F10" s="227" t="s">
        <v>410</v>
      </c>
      <c r="G10" s="227" t="s">
        <v>410</v>
      </c>
      <c r="H10" s="227" t="s">
        <v>410</v>
      </c>
      <c r="I10" s="227" t="s">
        <v>410</v>
      </c>
      <c r="J10" s="229">
        <v>44168</v>
      </c>
      <c r="K10" s="156">
        <v>231014</v>
      </c>
      <c r="L10" s="156">
        <v>231014</v>
      </c>
      <c r="M10" s="156">
        <v>219205</v>
      </c>
      <c r="N10" s="156">
        <v>0</v>
      </c>
      <c r="O10" s="156">
        <v>0</v>
      </c>
      <c r="P10" s="156">
        <v>219205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219205</v>
      </c>
      <c r="AG10" s="156">
        <v>219205</v>
      </c>
      <c r="AH10" s="156">
        <v>0</v>
      </c>
      <c r="AI10" s="156">
        <v>230282</v>
      </c>
      <c r="AJ10" s="3" t="s">
        <v>432</v>
      </c>
      <c r="AK10" s="4" t="s">
        <v>433</v>
      </c>
    </row>
    <row r="11" spans="1:76">
      <c r="A11" s="228">
        <v>1</v>
      </c>
      <c r="B11" s="227" t="s">
        <v>178</v>
      </c>
      <c r="C11" s="227">
        <v>43088615201</v>
      </c>
      <c r="D11" s="227" t="s">
        <v>434</v>
      </c>
      <c r="E11" s="227" t="s">
        <v>435</v>
      </c>
      <c r="F11" s="227" t="s">
        <v>410</v>
      </c>
      <c r="G11" s="227" t="s">
        <v>410</v>
      </c>
      <c r="H11" s="227" t="s">
        <v>410</v>
      </c>
      <c r="I11" s="227" t="s">
        <v>410</v>
      </c>
      <c r="J11" s="229">
        <v>43159</v>
      </c>
      <c r="K11" s="156">
        <v>2262913</v>
      </c>
      <c r="L11" s="156">
        <v>2254766</v>
      </c>
      <c r="M11" s="156">
        <v>2207735</v>
      </c>
      <c r="N11" s="156">
        <v>-8146.86</v>
      </c>
      <c r="O11" s="156">
        <v>0</v>
      </c>
      <c r="P11" s="156">
        <v>2219978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2207735</v>
      </c>
      <c r="AG11" s="156">
        <v>2219978</v>
      </c>
      <c r="AH11" s="156">
        <v>12243</v>
      </c>
      <c r="AI11" s="156">
        <v>2483173</v>
      </c>
      <c r="AJ11" s="3"/>
      <c r="AK11" s="4"/>
    </row>
    <row r="12" spans="1:76">
      <c r="A12" s="228">
        <v>1</v>
      </c>
      <c r="B12" s="227" t="s">
        <v>180</v>
      </c>
      <c r="C12" s="227">
        <v>43654715201</v>
      </c>
      <c r="D12" s="227" t="s">
        <v>436</v>
      </c>
      <c r="E12" s="227" t="s">
        <v>437</v>
      </c>
      <c r="F12" s="227" t="s">
        <v>410</v>
      </c>
      <c r="G12" s="227" t="s">
        <v>410</v>
      </c>
      <c r="H12" s="227" t="s">
        <v>410</v>
      </c>
      <c r="I12" s="227" t="s">
        <v>410</v>
      </c>
      <c r="J12" s="229">
        <v>43369</v>
      </c>
      <c r="K12" s="156">
        <v>409918</v>
      </c>
      <c r="L12" s="156">
        <v>418046</v>
      </c>
      <c r="M12" s="156">
        <v>383683</v>
      </c>
      <c r="N12" s="156">
        <v>8128.44</v>
      </c>
      <c r="O12" s="156">
        <v>0</v>
      </c>
      <c r="P12" s="156">
        <v>383683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383683</v>
      </c>
      <c r="AG12" s="156">
        <v>383683</v>
      </c>
      <c r="AH12" s="156">
        <v>0</v>
      </c>
      <c r="AI12" s="156">
        <v>267364</v>
      </c>
      <c r="AJ12" s="3"/>
      <c r="AK12" s="4"/>
    </row>
    <row r="13" spans="1:76">
      <c r="A13" s="228">
        <v>1</v>
      </c>
      <c r="B13" s="227" t="s">
        <v>182</v>
      </c>
      <c r="C13" s="227">
        <v>43355035201</v>
      </c>
      <c r="D13" s="227" t="s">
        <v>438</v>
      </c>
      <c r="E13" s="227" t="s">
        <v>439</v>
      </c>
      <c r="F13" s="227" t="s">
        <v>410</v>
      </c>
      <c r="G13" s="227" t="s">
        <v>410</v>
      </c>
      <c r="H13" s="227" t="s">
        <v>410</v>
      </c>
      <c r="I13" s="227" t="s">
        <v>410</v>
      </c>
      <c r="J13" s="229">
        <v>43705</v>
      </c>
      <c r="K13" s="156">
        <v>12256766</v>
      </c>
      <c r="L13" s="156">
        <v>12232966</v>
      </c>
      <c r="M13" s="156">
        <v>12265846</v>
      </c>
      <c r="N13" s="156">
        <v>-23799.95</v>
      </c>
      <c r="O13" s="156">
        <v>-82722</v>
      </c>
      <c r="P13" s="156">
        <v>12147745</v>
      </c>
      <c r="Q13" s="156">
        <v>-82722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-82722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-82722</v>
      </c>
      <c r="AF13" s="156">
        <v>12183124</v>
      </c>
      <c r="AG13" s="156">
        <v>12147745</v>
      </c>
      <c r="AH13" s="156">
        <v>-35379</v>
      </c>
      <c r="AI13" s="156">
        <v>11662003</v>
      </c>
      <c r="AJ13" s="3"/>
      <c r="AK13" s="4"/>
    </row>
    <row r="14" spans="1:76">
      <c r="A14" s="228">
        <v>1</v>
      </c>
      <c r="B14" s="227" t="s">
        <v>184</v>
      </c>
      <c r="C14" s="227">
        <v>43659715201</v>
      </c>
      <c r="D14" s="227" t="s">
        <v>417</v>
      </c>
      <c r="E14" s="227" t="s">
        <v>418</v>
      </c>
      <c r="F14" s="227" t="s">
        <v>410</v>
      </c>
      <c r="G14" s="227" t="s">
        <v>410</v>
      </c>
      <c r="H14" s="227" t="s">
        <v>410</v>
      </c>
      <c r="I14" s="227" t="s">
        <v>410</v>
      </c>
      <c r="J14" s="229">
        <v>43803</v>
      </c>
      <c r="K14" s="156">
        <v>5620384</v>
      </c>
      <c r="L14" s="156">
        <v>5602989</v>
      </c>
      <c r="M14" s="156">
        <v>5688348</v>
      </c>
      <c r="N14" s="156">
        <v>-17394.84</v>
      </c>
      <c r="O14" s="156">
        <v>0</v>
      </c>
      <c r="P14" s="156">
        <v>5695271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5688348</v>
      </c>
      <c r="AG14" s="156">
        <v>5695271</v>
      </c>
      <c r="AH14" s="156">
        <v>6923</v>
      </c>
      <c r="AI14" s="156">
        <v>6766075</v>
      </c>
      <c r="AJ14" s="3"/>
      <c r="AK14" s="4"/>
    </row>
    <row r="15" spans="1:76">
      <c r="A15" s="228">
        <v>1</v>
      </c>
      <c r="B15" s="227" t="s">
        <v>402</v>
      </c>
      <c r="C15" s="227">
        <v>44013015201</v>
      </c>
      <c r="D15" s="227" t="s">
        <v>440</v>
      </c>
      <c r="E15" s="227" t="s">
        <v>441</v>
      </c>
      <c r="F15" s="227" t="s">
        <v>410</v>
      </c>
      <c r="G15" s="227" t="s">
        <v>410</v>
      </c>
      <c r="H15" s="227" t="s">
        <v>410</v>
      </c>
      <c r="I15" s="227" t="s">
        <v>410</v>
      </c>
      <c r="J15" s="229">
        <v>43971</v>
      </c>
      <c r="K15" s="156">
        <v>381859</v>
      </c>
      <c r="L15" s="156">
        <v>381859</v>
      </c>
      <c r="M15" s="156">
        <v>358474</v>
      </c>
      <c r="N15" s="156">
        <v>0</v>
      </c>
      <c r="O15" s="156">
        <v>0</v>
      </c>
      <c r="P15" s="156">
        <v>358474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358474</v>
      </c>
      <c r="AG15" s="156">
        <v>358474</v>
      </c>
      <c r="AH15" s="156">
        <v>0</v>
      </c>
      <c r="AI15" s="156">
        <v>386666</v>
      </c>
      <c r="AJ15" s="3"/>
      <c r="AK15" s="4"/>
    </row>
    <row r="16" spans="1:76">
      <c r="A16" s="228">
        <v>1</v>
      </c>
      <c r="B16" s="227" t="s">
        <v>186</v>
      </c>
      <c r="C16" s="227">
        <v>43900215201</v>
      </c>
      <c r="D16" s="227" t="s">
        <v>434</v>
      </c>
      <c r="E16" s="227" t="s">
        <v>435</v>
      </c>
      <c r="F16" s="227" t="s">
        <v>410</v>
      </c>
      <c r="G16" s="227" t="s">
        <v>410</v>
      </c>
      <c r="H16" s="227" t="s">
        <v>410</v>
      </c>
      <c r="I16" s="227" t="s">
        <v>410</v>
      </c>
      <c r="J16" s="229">
        <v>43768</v>
      </c>
      <c r="K16" s="156">
        <v>1847556</v>
      </c>
      <c r="L16" s="156">
        <v>1962457</v>
      </c>
      <c r="M16" s="156">
        <v>1921734</v>
      </c>
      <c r="N16" s="156">
        <v>114901.14</v>
      </c>
      <c r="O16" s="156">
        <v>0</v>
      </c>
      <c r="P16" s="156">
        <v>1920578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1921734</v>
      </c>
      <c r="AG16" s="156">
        <v>1920578</v>
      </c>
      <c r="AH16" s="156">
        <v>-1156</v>
      </c>
      <c r="AI16" s="156">
        <v>1876585</v>
      </c>
      <c r="AJ16" s="3"/>
      <c r="AK16" s="4"/>
    </row>
    <row r="17" spans="1:37">
      <c r="A17" s="228">
        <v>1</v>
      </c>
      <c r="B17" s="227" t="s">
        <v>404</v>
      </c>
      <c r="C17" s="227">
        <v>41450665201</v>
      </c>
      <c r="D17" s="227" t="s">
        <v>422</v>
      </c>
      <c r="E17" s="227" t="s">
        <v>423</v>
      </c>
      <c r="F17" s="227" t="s">
        <v>410</v>
      </c>
      <c r="G17" s="227" t="s">
        <v>410</v>
      </c>
      <c r="H17" s="227" t="s">
        <v>410</v>
      </c>
      <c r="I17" s="227" t="s">
        <v>410</v>
      </c>
      <c r="J17" s="229">
        <v>44314</v>
      </c>
      <c r="K17" s="156">
        <v>1630302</v>
      </c>
      <c r="L17" s="156">
        <v>1630302</v>
      </c>
      <c r="M17" s="156">
        <v>1465226</v>
      </c>
      <c r="N17" s="156">
        <v>0</v>
      </c>
      <c r="O17" s="156">
        <v>0</v>
      </c>
      <c r="P17" s="156">
        <v>1467413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1465226</v>
      </c>
      <c r="AG17" s="156">
        <v>1467413</v>
      </c>
      <c r="AH17" s="156">
        <v>2188</v>
      </c>
      <c r="AI17" s="156">
        <v>2010635</v>
      </c>
      <c r="AJ17" s="3"/>
      <c r="AK17" s="4"/>
    </row>
    <row r="18" spans="1:37">
      <c r="A18" s="228">
        <v>2</v>
      </c>
      <c r="B18" s="227" t="s">
        <v>442</v>
      </c>
      <c r="C18" s="227">
        <v>44105115201</v>
      </c>
      <c r="D18" s="227" t="s">
        <v>443</v>
      </c>
      <c r="E18" s="227" t="s">
        <v>444</v>
      </c>
      <c r="F18" s="227" t="s">
        <v>410</v>
      </c>
      <c r="G18" s="227" t="s">
        <v>410</v>
      </c>
      <c r="H18" s="227" t="s">
        <v>410</v>
      </c>
      <c r="I18" s="227" t="s">
        <v>410</v>
      </c>
      <c r="J18" s="229">
        <v>44181</v>
      </c>
      <c r="K18" s="156">
        <v>539351</v>
      </c>
      <c r="L18" s="156">
        <v>539351</v>
      </c>
      <c r="M18" s="156">
        <v>482138</v>
      </c>
      <c r="N18" s="156">
        <v>0</v>
      </c>
      <c r="O18" s="156">
        <v>0</v>
      </c>
      <c r="P18" s="156">
        <v>482138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482138</v>
      </c>
      <c r="AG18" s="156">
        <v>482138</v>
      </c>
      <c r="AH18" s="156">
        <v>0</v>
      </c>
      <c r="AI18" s="156">
        <v>678652</v>
      </c>
      <c r="AJ18" s="3"/>
      <c r="AK18" s="4"/>
    </row>
    <row r="19" spans="1:37">
      <c r="A19" s="228">
        <v>2</v>
      </c>
      <c r="B19" s="227" t="s">
        <v>188</v>
      </c>
      <c r="C19" s="227">
        <v>44703115201</v>
      </c>
      <c r="D19" s="227" t="s">
        <v>445</v>
      </c>
      <c r="E19" s="227" t="s">
        <v>446</v>
      </c>
      <c r="F19" s="227" t="s">
        <v>410</v>
      </c>
      <c r="G19" s="227" t="s">
        <v>410</v>
      </c>
      <c r="H19" s="227" t="s">
        <v>410</v>
      </c>
      <c r="I19" s="227" t="s">
        <v>410</v>
      </c>
      <c r="J19" s="229">
        <v>44076</v>
      </c>
      <c r="K19" s="156">
        <v>394410</v>
      </c>
      <c r="L19" s="156">
        <v>571805</v>
      </c>
      <c r="M19" s="156">
        <v>486787</v>
      </c>
      <c r="N19" s="156">
        <v>177395.01</v>
      </c>
      <c r="O19" s="156">
        <v>0</v>
      </c>
      <c r="P19" s="156">
        <v>486787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486787</v>
      </c>
      <c r="AG19" s="156">
        <v>486787</v>
      </c>
      <c r="AH19" s="156">
        <v>0</v>
      </c>
      <c r="AI19" s="156">
        <v>493957</v>
      </c>
      <c r="AJ19" s="3"/>
      <c r="AK19" s="4"/>
    </row>
    <row r="20" spans="1:37">
      <c r="A20" s="228">
        <v>2</v>
      </c>
      <c r="B20" s="227" t="s">
        <v>190</v>
      </c>
      <c r="C20" s="227">
        <v>21327275201</v>
      </c>
      <c r="D20" s="227" t="s">
        <v>447</v>
      </c>
      <c r="E20" s="227" t="s">
        <v>448</v>
      </c>
      <c r="F20" s="227" t="s">
        <v>410</v>
      </c>
      <c r="G20" s="227" t="s">
        <v>410</v>
      </c>
      <c r="H20" s="227" t="s">
        <v>410</v>
      </c>
      <c r="I20" s="227" t="s">
        <v>410</v>
      </c>
      <c r="J20" s="229">
        <v>43026</v>
      </c>
      <c r="K20" s="156">
        <v>16294500</v>
      </c>
      <c r="L20" s="156">
        <v>17291837</v>
      </c>
      <c r="M20" s="156">
        <v>17466265</v>
      </c>
      <c r="N20" s="156">
        <v>997337.38</v>
      </c>
      <c r="O20" s="156">
        <v>1350000</v>
      </c>
      <c r="P20" s="156">
        <v>17461845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1000000</v>
      </c>
      <c r="Y20" s="156">
        <v>0</v>
      </c>
      <c r="Z20" s="156">
        <v>350000</v>
      </c>
      <c r="AA20" s="156">
        <v>0</v>
      </c>
      <c r="AB20" s="156">
        <v>0</v>
      </c>
      <c r="AC20" s="156">
        <v>0</v>
      </c>
      <c r="AD20" s="156">
        <v>1350000</v>
      </c>
      <c r="AE20" s="156">
        <v>1350000</v>
      </c>
      <c r="AF20" s="156">
        <v>18816265</v>
      </c>
      <c r="AG20" s="156">
        <v>17461845</v>
      </c>
      <c r="AH20" s="156">
        <v>-1354420</v>
      </c>
      <c r="AI20" s="156">
        <v>18122424</v>
      </c>
      <c r="AJ20" s="3" t="s">
        <v>449</v>
      </c>
      <c r="AK20" s="4" t="s">
        <v>450</v>
      </c>
    </row>
    <row r="21" spans="1:37" ht="24">
      <c r="A21" s="228">
        <v>2</v>
      </c>
      <c r="B21" s="227" t="s">
        <v>192</v>
      </c>
      <c r="C21" s="227">
        <v>43384215201</v>
      </c>
      <c r="D21" s="227" t="s">
        <v>451</v>
      </c>
      <c r="E21" s="227" t="s">
        <v>452</v>
      </c>
      <c r="F21" s="227" t="s">
        <v>410</v>
      </c>
      <c r="G21" s="227" t="s">
        <v>410</v>
      </c>
      <c r="H21" s="227" t="s">
        <v>410</v>
      </c>
      <c r="I21" s="227" t="s">
        <v>410</v>
      </c>
      <c r="J21" s="229">
        <v>43054</v>
      </c>
      <c r="K21" s="156">
        <v>1444429</v>
      </c>
      <c r="L21" s="156">
        <v>2840551</v>
      </c>
      <c r="M21" s="156">
        <v>2999816</v>
      </c>
      <c r="N21" s="156">
        <v>1396122.44</v>
      </c>
      <c r="O21" s="156">
        <v>0</v>
      </c>
      <c r="P21" s="156">
        <v>2999816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2999816</v>
      </c>
      <c r="AG21" s="156">
        <v>2999816</v>
      </c>
      <c r="AH21" s="156">
        <v>0</v>
      </c>
      <c r="AI21" s="156">
        <v>1103685</v>
      </c>
      <c r="AJ21" s="3"/>
      <c r="AK21" s="4"/>
    </row>
    <row r="22" spans="1:37" ht="24">
      <c r="A22" s="228">
        <v>2</v>
      </c>
      <c r="B22" s="227" t="s">
        <v>194</v>
      </c>
      <c r="C22" s="227">
        <v>43743715201</v>
      </c>
      <c r="D22" s="227" t="s">
        <v>453</v>
      </c>
      <c r="E22" s="227" t="s">
        <v>454</v>
      </c>
      <c r="F22" s="227" t="s">
        <v>410</v>
      </c>
      <c r="G22" s="227" t="s">
        <v>410</v>
      </c>
      <c r="H22" s="227" t="s">
        <v>410</v>
      </c>
      <c r="I22" s="227" t="s">
        <v>410</v>
      </c>
      <c r="J22" s="229">
        <v>43964</v>
      </c>
      <c r="K22" s="156">
        <v>1280762</v>
      </c>
      <c r="L22" s="156">
        <v>1204874</v>
      </c>
      <c r="M22" s="156">
        <v>1079365</v>
      </c>
      <c r="N22" s="156">
        <v>-75887.97</v>
      </c>
      <c r="O22" s="156">
        <v>0</v>
      </c>
      <c r="P22" s="156">
        <v>1079365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1079365</v>
      </c>
      <c r="AG22" s="156">
        <v>1079365</v>
      </c>
      <c r="AH22" s="156">
        <v>0</v>
      </c>
      <c r="AI22" s="156">
        <v>2106516</v>
      </c>
      <c r="AJ22" s="3"/>
      <c r="AK22" s="4"/>
    </row>
    <row r="23" spans="1:37">
      <c r="A23" s="228">
        <v>2</v>
      </c>
      <c r="B23" s="227" t="s">
        <v>196</v>
      </c>
      <c r="C23" s="227">
        <v>20968315201</v>
      </c>
      <c r="D23" s="227" t="s">
        <v>455</v>
      </c>
      <c r="E23" s="227" t="s">
        <v>456</v>
      </c>
      <c r="F23" s="227" t="s">
        <v>410</v>
      </c>
      <c r="G23" s="227" t="s">
        <v>410</v>
      </c>
      <c r="H23" s="227" t="s">
        <v>410</v>
      </c>
      <c r="I23" s="227" t="s">
        <v>410</v>
      </c>
      <c r="J23" s="229">
        <v>43782</v>
      </c>
      <c r="K23" s="156">
        <v>4028350</v>
      </c>
      <c r="L23" s="156">
        <v>4078350</v>
      </c>
      <c r="M23" s="156">
        <v>4286744</v>
      </c>
      <c r="N23" s="156">
        <v>50000</v>
      </c>
      <c r="O23" s="156">
        <v>0</v>
      </c>
      <c r="P23" s="156">
        <v>4286650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4286744</v>
      </c>
      <c r="AG23" s="156">
        <v>4286650</v>
      </c>
      <c r="AH23" s="156">
        <v>-94</v>
      </c>
      <c r="AI23" s="156">
        <v>3704637</v>
      </c>
      <c r="AJ23" s="3"/>
      <c r="AK23" s="4"/>
    </row>
    <row r="24" spans="1:37">
      <c r="A24" s="228">
        <v>2</v>
      </c>
      <c r="B24" s="227" t="s">
        <v>340</v>
      </c>
      <c r="C24" s="227">
        <v>43865025201</v>
      </c>
      <c r="D24" s="227" t="s">
        <v>457</v>
      </c>
      <c r="E24" s="227" t="s">
        <v>458</v>
      </c>
      <c r="F24" s="227" t="s">
        <v>410</v>
      </c>
      <c r="G24" s="227" t="s">
        <v>410</v>
      </c>
      <c r="H24" s="227" t="s">
        <v>410</v>
      </c>
      <c r="I24" s="227" t="s">
        <v>410</v>
      </c>
      <c r="J24" s="229">
        <v>43782</v>
      </c>
      <c r="K24" s="156">
        <v>3884320</v>
      </c>
      <c r="L24" s="156">
        <v>3884320</v>
      </c>
      <c r="M24" s="156">
        <v>3769800</v>
      </c>
      <c r="N24" s="156">
        <v>0</v>
      </c>
      <c r="O24" s="156">
        <v>0</v>
      </c>
      <c r="P24" s="156">
        <v>3768427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3769800</v>
      </c>
      <c r="AG24" s="156">
        <v>3768427</v>
      </c>
      <c r="AH24" s="156">
        <v>-1374</v>
      </c>
      <c r="AI24" s="156">
        <v>4380189</v>
      </c>
      <c r="AJ24" s="3"/>
      <c r="AK24" s="4"/>
    </row>
    <row r="25" spans="1:37">
      <c r="A25" s="228">
        <v>2</v>
      </c>
      <c r="B25" s="227" t="s">
        <v>459</v>
      </c>
      <c r="C25" s="227">
        <v>44199735216</v>
      </c>
      <c r="D25" s="227" t="s">
        <v>447</v>
      </c>
      <c r="E25" s="227" t="s">
        <v>448</v>
      </c>
      <c r="F25" s="227" t="s">
        <v>410</v>
      </c>
      <c r="G25" s="227" t="s">
        <v>410</v>
      </c>
      <c r="H25" s="227" t="s">
        <v>410</v>
      </c>
      <c r="I25" s="227" t="s">
        <v>410</v>
      </c>
      <c r="J25" s="229">
        <v>43880</v>
      </c>
      <c r="K25" s="156">
        <v>1624143</v>
      </c>
      <c r="L25" s="156">
        <v>1624143</v>
      </c>
      <c r="M25" s="156">
        <v>1547862</v>
      </c>
      <c r="N25" s="156">
        <v>0</v>
      </c>
      <c r="O25" s="156">
        <v>0</v>
      </c>
      <c r="P25" s="156">
        <v>1547862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1547862</v>
      </c>
      <c r="AG25" s="156">
        <v>1547862</v>
      </c>
      <c r="AH25" s="156">
        <v>0</v>
      </c>
      <c r="AI25" s="156">
        <v>1701419</v>
      </c>
      <c r="AJ25" s="3"/>
      <c r="AK25" s="4"/>
    </row>
    <row r="26" spans="1:37">
      <c r="A26" s="228">
        <v>2</v>
      </c>
      <c r="B26" s="227" t="s">
        <v>199</v>
      </c>
      <c r="C26" s="227">
        <v>43930315201</v>
      </c>
      <c r="D26" s="227" t="s">
        <v>460</v>
      </c>
      <c r="E26" s="227" t="s">
        <v>461</v>
      </c>
      <c r="F26" s="227" t="s">
        <v>410</v>
      </c>
      <c r="G26" s="227" t="s">
        <v>410</v>
      </c>
      <c r="H26" s="227" t="s">
        <v>410</v>
      </c>
      <c r="I26" s="227" t="s">
        <v>410</v>
      </c>
      <c r="J26" s="229">
        <v>43817</v>
      </c>
      <c r="K26" s="156">
        <v>363396</v>
      </c>
      <c r="L26" s="156">
        <v>445802</v>
      </c>
      <c r="M26" s="156">
        <v>448483</v>
      </c>
      <c r="N26" s="156">
        <v>82406.570000000007</v>
      </c>
      <c r="O26" s="156">
        <v>0</v>
      </c>
      <c r="P26" s="156">
        <v>448483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448483</v>
      </c>
      <c r="AG26" s="156">
        <v>448483</v>
      </c>
      <c r="AH26" s="156">
        <v>0</v>
      </c>
      <c r="AI26" s="156">
        <v>356089</v>
      </c>
      <c r="AJ26" s="3"/>
      <c r="AK26" s="4"/>
    </row>
    <row r="27" spans="1:37">
      <c r="A27" s="228">
        <v>2</v>
      </c>
      <c r="B27" s="227" t="s">
        <v>462</v>
      </c>
      <c r="C27" s="227">
        <v>43122445201</v>
      </c>
      <c r="D27" s="227" t="s">
        <v>463</v>
      </c>
      <c r="E27" s="227" t="s">
        <v>464</v>
      </c>
      <c r="F27" s="227" t="s">
        <v>410</v>
      </c>
      <c r="G27" s="227" t="s">
        <v>410</v>
      </c>
      <c r="H27" s="227" t="s">
        <v>410</v>
      </c>
      <c r="I27" s="227" t="s">
        <v>410</v>
      </c>
      <c r="J27" s="229">
        <v>43936</v>
      </c>
      <c r="K27" s="156">
        <v>788792</v>
      </c>
      <c r="L27" s="156">
        <v>788792</v>
      </c>
      <c r="M27" s="156">
        <v>738086</v>
      </c>
      <c r="N27" s="156">
        <v>0</v>
      </c>
      <c r="O27" s="156">
        <v>0</v>
      </c>
      <c r="P27" s="156">
        <v>738086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738086</v>
      </c>
      <c r="AG27" s="156">
        <v>738086</v>
      </c>
      <c r="AH27" s="156">
        <v>0</v>
      </c>
      <c r="AI27" s="156">
        <v>1315900</v>
      </c>
      <c r="AJ27" s="3"/>
      <c r="AK27" s="4"/>
    </row>
    <row r="28" spans="1:37">
      <c r="A28" s="228">
        <v>2</v>
      </c>
      <c r="B28" s="227" t="s">
        <v>201</v>
      </c>
      <c r="C28" s="227">
        <v>42848915201</v>
      </c>
      <c r="D28" s="227" t="s">
        <v>465</v>
      </c>
      <c r="E28" s="227" t="s">
        <v>466</v>
      </c>
      <c r="F28" s="227" t="s">
        <v>410</v>
      </c>
      <c r="G28" s="227" t="s">
        <v>410</v>
      </c>
      <c r="H28" s="227" t="s">
        <v>410</v>
      </c>
      <c r="I28" s="227" t="s">
        <v>410</v>
      </c>
      <c r="J28" s="229">
        <v>43908</v>
      </c>
      <c r="K28" s="156">
        <v>1635960</v>
      </c>
      <c r="L28" s="156">
        <v>1685775</v>
      </c>
      <c r="M28" s="156">
        <v>1669775</v>
      </c>
      <c r="N28" s="156">
        <v>49815.5</v>
      </c>
      <c r="O28" s="156">
        <v>0</v>
      </c>
      <c r="P28" s="156">
        <v>1669775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1669775</v>
      </c>
      <c r="AG28" s="156">
        <v>1669775</v>
      </c>
      <c r="AH28" s="156">
        <v>0</v>
      </c>
      <c r="AI28" s="156">
        <v>1762747</v>
      </c>
      <c r="AJ28" s="3"/>
      <c r="AK28" s="4"/>
    </row>
    <row r="29" spans="1:37">
      <c r="A29" s="228">
        <v>2</v>
      </c>
      <c r="B29" s="227" t="s">
        <v>342</v>
      </c>
      <c r="C29" s="227">
        <v>43204815201</v>
      </c>
      <c r="D29" s="227" t="s">
        <v>463</v>
      </c>
      <c r="E29" s="227" t="s">
        <v>464</v>
      </c>
      <c r="F29" s="227" t="s">
        <v>410</v>
      </c>
      <c r="G29" s="227" t="s">
        <v>410</v>
      </c>
      <c r="H29" s="227" t="s">
        <v>410</v>
      </c>
      <c r="I29" s="227" t="s">
        <v>410</v>
      </c>
      <c r="J29" s="229">
        <v>43964</v>
      </c>
      <c r="K29" s="156">
        <v>1206264</v>
      </c>
      <c r="L29" s="156">
        <v>1206264</v>
      </c>
      <c r="M29" s="156">
        <v>1198471</v>
      </c>
      <c r="N29" s="156">
        <v>0</v>
      </c>
      <c r="O29" s="156">
        <v>0</v>
      </c>
      <c r="P29" s="156">
        <v>1198471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1198471</v>
      </c>
      <c r="AG29" s="156">
        <v>1198471</v>
      </c>
      <c r="AH29" s="156">
        <v>0</v>
      </c>
      <c r="AI29" s="156">
        <v>1268308</v>
      </c>
      <c r="AJ29" s="3"/>
      <c r="AK29" s="4"/>
    </row>
    <row r="30" spans="1:37">
      <c r="A30" s="228">
        <v>2</v>
      </c>
      <c r="B30" s="227" t="s">
        <v>467</v>
      </c>
      <c r="C30" s="227">
        <v>43807915201</v>
      </c>
      <c r="D30" s="227" t="s">
        <v>468</v>
      </c>
      <c r="E30" s="227" t="s">
        <v>469</v>
      </c>
      <c r="F30" s="227" t="s">
        <v>410</v>
      </c>
      <c r="G30" s="227" t="s">
        <v>410</v>
      </c>
      <c r="H30" s="227" t="s">
        <v>410</v>
      </c>
      <c r="I30" s="227" t="s">
        <v>410</v>
      </c>
      <c r="J30" s="229">
        <v>43964</v>
      </c>
      <c r="K30" s="156">
        <v>744154</v>
      </c>
      <c r="L30" s="156">
        <v>744154</v>
      </c>
      <c r="M30" s="156">
        <v>696705</v>
      </c>
      <c r="N30" s="156">
        <v>0</v>
      </c>
      <c r="O30" s="156">
        <v>0</v>
      </c>
      <c r="P30" s="156">
        <v>696705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696705</v>
      </c>
      <c r="AG30" s="156">
        <v>696705</v>
      </c>
      <c r="AH30" s="156">
        <v>0</v>
      </c>
      <c r="AI30" s="156">
        <v>797486</v>
      </c>
      <c r="AJ30" s="3"/>
      <c r="AK30" s="4"/>
    </row>
    <row r="31" spans="1:37">
      <c r="A31" s="228">
        <v>2</v>
      </c>
      <c r="B31" s="227" t="s">
        <v>203</v>
      </c>
      <c r="C31" s="227">
        <v>21071125201</v>
      </c>
      <c r="D31" s="227" t="s">
        <v>470</v>
      </c>
      <c r="E31" s="227" t="s">
        <v>471</v>
      </c>
      <c r="F31" s="227" t="s">
        <v>410</v>
      </c>
      <c r="G31" s="227" t="s">
        <v>410</v>
      </c>
      <c r="H31" s="227" t="s">
        <v>410</v>
      </c>
      <c r="I31" s="227" t="s">
        <v>410</v>
      </c>
      <c r="J31" s="229">
        <v>42641</v>
      </c>
      <c r="K31" s="156">
        <v>39980618</v>
      </c>
      <c r="L31" s="156">
        <v>41792741</v>
      </c>
      <c r="M31" s="156">
        <v>42556288</v>
      </c>
      <c r="N31" s="156">
        <v>1812123.25</v>
      </c>
      <c r="O31" s="156">
        <v>0</v>
      </c>
      <c r="P31" s="156">
        <v>43150258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42556288</v>
      </c>
      <c r="AG31" s="156">
        <v>43150258</v>
      </c>
      <c r="AH31" s="156">
        <v>593970</v>
      </c>
      <c r="AI31" s="156">
        <v>35388991</v>
      </c>
      <c r="AJ31" s="3"/>
      <c r="AK31" s="4"/>
    </row>
    <row r="32" spans="1:37" ht="24">
      <c r="A32" s="228">
        <v>2</v>
      </c>
      <c r="B32" s="227" t="s">
        <v>205</v>
      </c>
      <c r="C32" s="227">
        <v>21071245201</v>
      </c>
      <c r="D32" s="227" t="s">
        <v>472</v>
      </c>
      <c r="E32" s="227" t="s">
        <v>473</v>
      </c>
      <c r="F32" s="227" t="s">
        <v>410</v>
      </c>
      <c r="G32" s="227" t="s">
        <v>410</v>
      </c>
      <c r="H32" s="227" t="s">
        <v>410</v>
      </c>
      <c r="I32" s="227" t="s">
        <v>410</v>
      </c>
      <c r="J32" s="229">
        <v>42305</v>
      </c>
      <c r="K32" s="156">
        <v>59962436</v>
      </c>
      <c r="L32" s="156">
        <v>63341457</v>
      </c>
      <c r="M32" s="156">
        <v>65450734</v>
      </c>
      <c r="N32" s="156">
        <v>3379021.04</v>
      </c>
      <c r="O32" s="156">
        <v>0</v>
      </c>
      <c r="P32" s="156">
        <v>65787858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65450734</v>
      </c>
      <c r="AG32" s="156">
        <v>65787858</v>
      </c>
      <c r="AH32" s="156">
        <v>337124</v>
      </c>
      <c r="AI32" s="156">
        <v>62411016</v>
      </c>
      <c r="AJ32" s="3"/>
      <c r="AK32" s="4"/>
    </row>
    <row r="33" spans="1:37" ht="24">
      <c r="A33" s="228">
        <v>2</v>
      </c>
      <c r="B33" s="227" t="s">
        <v>208</v>
      </c>
      <c r="C33" s="227">
        <v>20953745201</v>
      </c>
      <c r="D33" s="227" t="s">
        <v>472</v>
      </c>
      <c r="E33" s="227" t="s">
        <v>473</v>
      </c>
      <c r="F33" s="227" t="s">
        <v>410</v>
      </c>
      <c r="G33" s="227" t="s">
        <v>410</v>
      </c>
      <c r="H33" s="227" t="s">
        <v>410</v>
      </c>
      <c r="I33" s="227" t="s">
        <v>410</v>
      </c>
      <c r="J33" s="229">
        <v>42669</v>
      </c>
      <c r="K33" s="156">
        <v>60315650</v>
      </c>
      <c r="L33" s="156">
        <v>62391668</v>
      </c>
      <c r="M33" s="156">
        <v>63370802</v>
      </c>
      <c r="N33" s="156">
        <v>2076017.6</v>
      </c>
      <c r="O33" s="156">
        <v>0</v>
      </c>
      <c r="P33" s="156">
        <v>64652436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63370802</v>
      </c>
      <c r="AG33" s="156">
        <v>64652436</v>
      </c>
      <c r="AH33" s="156">
        <v>1281634</v>
      </c>
      <c r="AI33" s="156">
        <v>62430987</v>
      </c>
      <c r="AJ33" s="3"/>
      <c r="AK33" s="4"/>
    </row>
    <row r="34" spans="1:37" ht="24">
      <c r="A34" s="228">
        <v>2</v>
      </c>
      <c r="B34" s="227" t="s">
        <v>210</v>
      </c>
      <c r="C34" s="227">
        <v>41525015201</v>
      </c>
      <c r="D34" s="227" t="s">
        <v>472</v>
      </c>
      <c r="E34" s="227" t="s">
        <v>473</v>
      </c>
      <c r="F34" s="227" t="s">
        <v>410</v>
      </c>
      <c r="G34" s="227" t="s">
        <v>410</v>
      </c>
      <c r="H34" s="227" t="s">
        <v>410</v>
      </c>
      <c r="I34" s="227" t="s">
        <v>410</v>
      </c>
      <c r="J34" s="229">
        <v>43215</v>
      </c>
      <c r="K34" s="156">
        <v>11881880</v>
      </c>
      <c r="L34" s="156">
        <v>12125444</v>
      </c>
      <c r="M34" s="156">
        <v>12326250</v>
      </c>
      <c r="N34" s="156">
        <v>243563.71</v>
      </c>
      <c r="O34" s="156">
        <v>0</v>
      </c>
      <c r="P34" s="156">
        <v>12277546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12326250</v>
      </c>
      <c r="AG34" s="156">
        <v>12277546</v>
      </c>
      <c r="AH34" s="156">
        <v>-48704</v>
      </c>
      <c r="AI34" s="156">
        <v>8810905</v>
      </c>
      <c r="AJ34" s="3"/>
      <c r="AK34" s="4"/>
    </row>
    <row r="35" spans="1:37">
      <c r="A35" s="228">
        <v>2</v>
      </c>
      <c r="B35" s="227" t="s">
        <v>212</v>
      </c>
      <c r="C35" s="227">
        <v>43240415201</v>
      </c>
      <c r="D35" s="227" t="s">
        <v>474</v>
      </c>
      <c r="E35" s="227" t="s">
        <v>475</v>
      </c>
      <c r="F35" s="227" t="s">
        <v>410</v>
      </c>
      <c r="G35" s="227" t="s">
        <v>410</v>
      </c>
      <c r="H35" s="227" t="s">
        <v>410</v>
      </c>
      <c r="I35" s="227" t="s">
        <v>410</v>
      </c>
      <c r="J35" s="229">
        <v>43341</v>
      </c>
      <c r="K35" s="156">
        <v>3754465</v>
      </c>
      <c r="L35" s="156">
        <v>3806745</v>
      </c>
      <c r="M35" s="156">
        <v>3827055</v>
      </c>
      <c r="N35" s="156">
        <v>52279.5</v>
      </c>
      <c r="O35" s="156">
        <v>-32544</v>
      </c>
      <c r="P35" s="156">
        <v>3793154</v>
      </c>
      <c r="Q35" s="156">
        <v>-32544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-32544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-32544</v>
      </c>
      <c r="AF35" s="156">
        <v>3794511</v>
      </c>
      <c r="AG35" s="156">
        <v>3793154</v>
      </c>
      <c r="AH35" s="156">
        <v>-1358</v>
      </c>
      <c r="AI35" s="156">
        <v>4106536</v>
      </c>
      <c r="AJ35" s="3"/>
      <c r="AK35" s="4"/>
    </row>
    <row r="36" spans="1:37">
      <c r="A36" s="228">
        <v>2</v>
      </c>
      <c r="B36" s="227" t="s">
        <v>214</v>
      </c>
      <c r="C36" s="227">
        <v>43980015201</v>
      </c>
      <c r="D36" s="227" t="s">
        <v>476</v>
      </c>
      <c r="E36" s="227" t="s">
        <v>477</v>
      </c>
      <c r="F36" s="227" t="s">
        <v>410</v>
      </c>
      <c r="G36" s="227" t="s">
        <v>410</v>
      </c>
      <c r="H36" s="227" t="s">
        <v>410</v>
      </c>
      <c r="I36" s="227" t="s">
        <v>410</v>
      </c>
      <c r="J36" s="229">
        <v>43803</v>
      </c>
      <c r="K36" s="156">
        <v>3416497</v>
      </c>
      <c r="L36" s="156">
        <v>3891903</v>
      </c>
      <c r="M36" s="156">
        <v>3917050</v>
      </c>
      <c r="N36" s="156">
        <v>475405.64</v>
      </c>
      <c r="O36" s="156">
        <v>0</v>
      </c>
      <c r="P36" s="156">
        <v>3897876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3917050</v>
      </c>
      <c r="AG36" s="156">
        <v>3897876</v>
      </c>
      <c r="AH36" s="156">
        <v>-19174</v>
      </c>
      <c r="AI36" s="156">
        <v>3898969</v>
      </c>
      <c r="AJ36" s="3"/>
      <c r="AK36" s="4"/>
    </row>
    <row r="37" spans="1:37">
      <c r="A37" s="228">
        <v>2</v>
      </c>
      <c r="B37" s="227" t="s">
        <v>344</v>
      </c>
      <c r="C37" s="227">
        <v>43617615201</v>
      </c>
      <c r="D37" s="227" t="s">
        <v>417</v>
      </c>
      <c r="E37" s="227" t="s">
        <v>418</v>
      </c>
      <c r="F37" s="227" t="s">
        <v>410</v>
      </c>
      <c r="G37" s="227" t="s">
        <v>410</v>
      </c>
      <c r="H37" s="227" t="s">
        <v>410</v>
      </c>
      <c r="I37" s="227" t="s">
        <v>410</v>
      </c>
      <c r="J37" s="229">
        <v>43887</v>
      </c>
      <c r="K37" s="156">
        <v>4035736</v>
      </c>
      <c r="L37" s="156">
        <v>4035736</v>
      </c>
      <c r="M37" s="156">
        <v>3954853</v>
      </c>
      <c r="N37" s="156">
        <v>0</v>
      </c>
      <c r="O37" s="156">
        <v>0</v>
      </c>
      <c r="P37" s="156">
        <v>3920789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3954853</v>
      </c>
      <c r="AG37" s="156">
        <v>3920789</v>
      </c>
      <c r="AH37" s="156">
        <v>-34064</v>
      </c>
      <c r="AI37" s="156">
        <v>4365195</v>
      </c>
      <c r="AJ37" s="3"/>
      <c r="AK37" s="4"/>
    </row>
    <row r="38" spans="1:37">
      <c r="A38" s="228">
        <v>2</v>
      </c>
      <c r="B38" s="227" t="s">
        <v>216</v>
      </c>
      <c r="C38" s="227">
        <v>44125815201</v>
      </c>
      <c r="D38" s="227" t="s">
        <v>457</v>
      </c>
      <c r="E38" s="227" t="s">
        <v>458</v>
      </c>
      <c r="F38" s="227" t="s">
        <v>410</v>
      </c>
      <c r="G38" s="227" t="s">
        <v>410</v>
      </c>
      <c r="H38" s="227" t="s">
        <v>410</v>
      </c>
      <c r="I38" s="227" t="s">
        <v>410</v>
      </c>
      <c r="J38" s="229">
        <v>43971</v>
      </c>
      <c r="K38" s="156">
        <v>6493175</v>
      </c>
      <c r="L38" s="156">
        <v>6617231</v>
      </c>
      <c r="M38" s="156">
        <v>6291241</v>
      </c>
      <c r="N38" s="156">
        <v>124056.15</v>
      </c>
      <c r="O38" s="156">
        <v>-142728</v>
      </c>
      <c r="P38" s="156">
        <v>6267785</v>
      </c>
      <c r="Q38" s="156">
        <v>-142728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-142728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-142728</v>
      </c>
      <c r="AF38" s="156">
        <v>6148513</v>
      </c>
      <c r="AG38" s="156">
        <v>6267785</v>
      </c>
      <c r="AH38" s="156">
        <v>119272</v>
      </c>
      <c r="AI38" s="156">
        <v>5584101</v>
      </c>
      <c r="AJ38" s="3"/>
      <c r="AK38" s="4"/>
    </row>
    <row r="39" spans="1:37">
      <c r="A39" s="228">
        <v>2</v>
      </c>
      <c r="B39" s="227" t="s">
        <v>218</v>
      </c>
      <c r="C39" s="227">
        <v>44499015201</v>
      </c>
      <c r="D39" s="227" t="s">
        <v>478</v>
      </c>
      <c r="E39" s="227" t="s">
        <v>479</v>
      </c>
      <c r="F39" s="227" t="s">
        <v>410</v>
      </c>
      <c r="G39" s="227" t="s">
        <v>410</v>
      </c>
      <c r="H39" s="227" t="s">
        <v>410</v>
      </c>
      <c r="I39" s="227" t="s">
        <v>410</v>
      </c>
      <c r="J39" s="229">
        <v>43950</v>
      </c>
      <c r="K39" s="156">
        <v>1596635</v>
      </c>
      <c r="L39" s="156">
        <v>1683719</v>
      </c>
      <c r="M39" s="156">
        <v>1395080</v>
      </c>
      <c r="N39" s="156">
        <v>87083.98</v>
      </c>
      <c r="O39" s="156">
        <v>0</v>
      </c>
      <c r="P39" s="156">
        <v>1395080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1395080</v>
      </c>
      <c r="AG39" s="156">
        <v>1395080</v>
      </c>
      <c r="AH39" s="156">
        <v>0</v>
      </c>
      <c r="AI39" s="156">
        <v>1936705</v>
      </c>
      <c r="AJ39" s="3"/>
      <c r="AK39" s="4"/>
    </row>
    <row r="40" spans="1:37">
      <c r="A40" s="228">
        <v>2</v>
      </c>
      <c r="B40" s="227" t="s">
        <v>346</v>
      </c>
      <c r="C40" s="227">
        <v>43948815201</v>
      </c>
      <c r="D40" s="227" t="s">
        <v>480</v>
      </c>
      <c r="E40" s="227" t="s">
        <v>481</v>
      </c>
      <c r="F40" s="227" t="s">
        <v>410</v>
      </c>
      <c r="G40" s="227" t="s">
        <v>410</v>
      </c>
      <c r="H40" s="227" t="s">
        <v>410</v>
      </c>
      <c r="I40" s="227" t="s">
        <v>410</v>
      </c>
      <c r="J40" s="229">
        <v>43950</v>
      </c>
      <c r="K40" s="156">
        <v>1959598</v>
      </c>
      <c r="L40" s="156">
        <v>1959598</v>
      </c>
      <c r="M40" s="156">
        <v>1892736</v>
      </c>
      <c r="N40" s="156">
        <v>0</v>
      </c>
      <c r="O40" s="156">
        <v>0</v>
      </c>
      <c r="P40" s="156">
        <v>1893489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1892736</v>
      </c>
      <c r="AG40" s="156">
        <v>1893489</v>
      </c>
      <c r="AH40" s="156">
        <v>752</v>
      </c>
      <c r="AI40" s="156">
        <v>1755198</v>
      </c>
      <c r="AJ40" s="3"/>
      <c r="AK40" s="4"/>
    </row>
    <row r="41" spans="1:37">
      <c r="A41" s="228">
        <v>2</v>
      </c>
      <c r="B41" s="227" t="s">
        <v>220</v>
      </c>
      <c r="C41" s="227">
        <v>43948915201</v>
      </c>
      <c r="D41" s="227" t="s">
        <v>482</v>
      </c>
      <c r="E41" s="227" t="s">
        <v>483</v>
      </c>
      <c r="F41" s="227" t="s">
        <v>410</v>
      </c>
      <c r="G41" s="227" t="s">
        <v>410</v>
      </c>
      <c r="H41" s="227" t="s">
        <v>410</v>
      </c>
      <c r="I41" s="227" t="s">
        <v>410</v>
      </c>
      <c r="J41" s="229">
        <v>43950</v>
      </c>
      <c r="K41" s="156">
        <v>601043</v>
      </c>
      <c r="L41" s="156">
        <v>596270</v>
      </c>
      <c r="M41" s="156">
        <v>539883</v>
      </c>
      <c r="N41" s="156">
        <v>-4773.2</v>
      </c>
      <c r="O41" s="156">
        <v>0</v>
      </c>
      <c r="P41" s="156">
        <v>539883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539883</v>
      </c>
      <c r="AG41" s="156">
        <v>539883</v>
      </c>
      <c r="AH41" s="156">
        <v>0</v>
      </c>
      <c r="AI41" s="156">
        <v>942548</v>
      </c>
      <c r="AJ41" s="3"/>
      <c r="AK41" s="4"/>
    </row>
    <row r="42" spans="1:37">
      <c r="A42" s="228">
        <v>2</v>
      </c>
      <c r="B42" s="227" t="s">
        <v>484</v>
      </c>
      <c r="C42" s="227">
        <v>43578015201</v>
      </c>
      <c r="D42" s="227" t="s">
        <v>485</v>
      </c>
      <c r="E42" s="227" t="s">
        <v>486</v>
      </c>
      <c r="F42" s="227" t="s">
        <v>410</v>
      </c>
      <c r="G42" s="227" t="s">
        <v>410</v>
      </c>
      <c r="H42" s="227" t="s">
        <v>410</v>
      </c>
      <c r="I42" s="227" t="s">
        <v>410</v>
      </c>
      <c r="J42" s="229">
        <v>43971</v>
      </c>
      <c r="K42" s="156">
        <v>1066490</v>
      </c>
      <c r="L42" s="156">
        <v>1066490</v>
      </c>
      <c r="M42" s="156">
        <v>1059789</v>
      </c>
      <c r="N42" s="156">
        <v>0</v>
      </c>
      <c r="O42" s="156">
        <v>0</v>
      </c>
      <c r="P42" s="156">
        <v>1060127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1059789</v>
      </c>
      <c r="AG42" s="156">
        <v>1060127</v>
      </c>
      <c r="AH42" s="156">
        <v>338</v>
      </c>
      <c r="AI42" s="156">
        <v>1110094</v>
      </c>
      <c r="AJ42" s="3"/>
      <c r="AK42" s="4"/>
    </row>
    <row r="43" spans="1:37">
      <c r="A43" s="228">
        <v>2</v>
      </c>
      <c r="B43" s="227" t="s">
        <v>487</v>
      </c>
      <c r="C43" s="227">
        <v>43399315201</v>
      </c>
      <c r="D43" s="227" t="s">
        <v>488</v>
      </c>
      <c r="E43" s="227" t="s">
        <v>489</v>
      </c>
      <c r="F43" s="227" t="s">
        <v>410</v>
      </c>
      <c r="G43" s="227" t="s">
        <v>410</v>
      </c>
      <c r="H43" s="227" t="s">
        <v>410</v>
      </c>
      <c r="I43" s="227" t="s">
        <v>410</v>
      </c>
      <c r="J43" s="229">
        <v>44041</v>
      </c>
      <c r="K43" s="156">
        <v>198978</v>
      </c>
      <c r="L43" s="156">
        <v>198978</v>
      </c>
      <c r="M43" s="156">
        <v>196874</v>
      </c>
      <c r="N43" s="156">
        <v>0</v>
      </c>
      <c r="O43" s="156">
        <v>0</v>
      </c>
      <c r="P43" s="156">
        <v>196874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196874</v>
      </c>
      <c r="AG43" s="156">
        <v>196874</v>
      </c>
      <c r="AH43" s="156">
        <v>0</v>
      </c>
      <c r="AI43" s="156">
        <v>202254</v>
      </c>
      <c r="AJ43" s="3"/>
      <c r="AK43" s="4"/>
    </row>
    <row r="44" spans="1:37">
      <c r="A44" s="228">
        <v>2</v>
      </c>
      <c r="B44" s="227" t="s">
        <v>490</v>
      </c>
      <c r="C44" s="227">
        <v>43732515201</v>
      </c>
      <c r="D44" s="227" t="s">
        <v>430</v>
      </c>
      <c r="E44" s="227" t="s">
        <v>431</v>
      </c>
      <c r="F44" s="227" t="s">
        <v>410</v>
      </c>
      <c r="G44" s="227" t="s">
        <v>410</v>
      </c>
      <c r="H44" s="227" t="s">
        <v>410</v>
      </c>
      <c r="I44" s="227" t="s">
        <v>410</v>
      </c>
      <c r="J44" s="229">
        <v>44041</v>
      </c>
      <c r="K44" s="156">
        <v>237581</v>
      </c>
      <c r="L44" s="156">
        <v>237581</v>
      </c>
      <c r="M44" s="156">
        <v>222711</v>
      </c>
      <c r="N44" s="156">
        <v>0</v>
      </c>
      <c r="O44" s="156">
        <v>0</v>
      </c>
      <c r="P44" s="156">
        <v>222711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222711</v>
      </c>
      <c r="AG44" s="156">
        <v>222711</v>
      </c>
      <c r="AH44" s="156">
        <v>0</v>
      </c>
      <c r="AI44" s="156">
        <v>289607</v>
      </c>
      <c r="AJ44" s="3"/>
      <c r="AK44" s="4"/>
    </row>
    <row r="45" spans="1:37">
      <c r="A45" s="228">
        <v>2</v>
      </c>
      <c r="B45" s="227" t="s">
        <v>348</v>
      </c>
      <c r="C45" s="227">
        <v>43732315201</v>
      </c>
      <c r="D45" s="227" t="s">
        <v>491</v>
      </c>
      <c r="E45" s="227" t="s">
        <v>492</v>
      </c>
      <c r="F45" s="227" t="s">
        <v>410</v>
      </c>
      <c r="G45" s="227" t="s">
        <v>410</v>
      </c>
      <c r="H45" s="227" t="s">
        <v>410</v>
      </c>
      <c r="I45" s="227" t="s">
        <v>410</v>
      </c>
      <c r="J45" s="229">
        <v>44041</v>
      </c>
      <c r="K45" s="156">
        <v>5990960</v>
      </c>
      <c r="L45" s="156">
        <v>5990960</v>
      </c>
      <c r="M45" s="156">
        <v>5941443</v>
      </c>
      <c r="N45" s="156">
        <v>0</v>
      </c>
      <c r="O45" s="156">
        <v>0</v>
      </c>
      <c r="P45" s="156">
        <v>5882422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5941443</v>
      </c>
      <c r="AG45" s="156">
        <v>5882422</v>
      </c>
      <c r="AH45" s="156">
        <v>-59022</v>
      </c>
      <c r="AI45" s="156">
        <v>7170016</v>
      </c>
      <c r="AJ45" s="3"/>
      <c r="AK45" s="4"/>
    </row>
    <row r="46" spans="1:37">
      <c r="A46" s="228">
        <v>2</v>
      </c>
      <c r="B46" s="227" t="s">
        <v>222</v>
      </c>
      <c r="C46" s="227">
        <v>44531935223</v>
      </c>
      <c r="D46" s="227" t="s">
        <v>482</v>
      </c>
      <c r="E46" s="227" t="s">
        <v>483</v>
      </c>
      <c r="F46" s="227" t="s">
        <v>410</v>
      </c>
      <c r="G46" s="227" t="s">
        <v>410</v>
      </c>
      <c r="H46" s="227" t="s">
        <v>410</v>
      </c>
      <c r="I46" s="227" t="s">
        <v>410</v>
      </c>
      <c r="J46" s="229">
        <v>43950</v>
      </c>
      <c r="K46" s="156">
        <v>1990220</v>
      </c>
      <c r="L46" s="156">
        <v>2080312</v>
      </c>
      <c r="M46" s="156">
        <v>2092740</v>
      </c>
      <c r="N46" s="156">
        <v>90091.64</v>
      </c>
      <c r="O46" s="156">
        <v>0</v>
      </c>
      <c r="P46" s="156">
        <v>2092740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2092740</v>
      </c>
      <c r="AG46" s="156">
        <v>2092740</v>
      </c>
      <c r="AH46" s="156">
        <v>0</v>
      </c>
      <c r="AI46" s="156">
        <v>1872855</v>
      </c>
      <c r="AJ46" s="3"/>
      <c r="AK46" s="4"/>
    </row>
    <row r="47" spans="1:37">
      <c r="A47" s="228">
        <v>3</v>
      </c>
      <c r="B47" s="227" t="s">
        <v>224</v>
      </c>
      <c r="C47" s="227">
        <v>44009615201</v>
      </c>
      <c r="D47" s="227" t="s">
        <v>493</v>
      </c>
      <c r="E47" s="227" t="s">
        <v>494</v>
      </c>
      <c r="F47" s="227" t="s">
        <v>410</v>
      </c>
      <c r="G47" s="227" t="s">
        <v>410</v>
      </c>
      <c r="H47" s="227" t="s">
        <v>410</v>
      </c>
      <c r="I47" s="227" t="s">
        <v>410</v>
      </c>
      <c r="J47" s="229">
        <v>42936</v>
      </c>
      <c r="K47" s="156">
        <v>4412093</v>
      </c>
      <c r="L47" s="156">
        <v>4461209</v>
      </c>
      <c r="M47" s="156">
        <v>4457747</v>
      </c>
      <c r="N47" s="156">
        <v>49116.18</v>
      </c>
      <c r="O47" s="156">
        <v>-449760</v>
      </c>
      <c r="P47" s="156">
        <v>4007987</v>
      </c>
      <c r="Q47" s="156">
        <v>-449760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-449760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-449760</v>
      </c>
      <c r="AF47" s="156">
        <v>4007987</v>
      </c>
      <c r="AG47" s="156">
        <v>4007987</v>
      </c>
      <c r="AH47" s="156">
        <v>0</v>
      </c>
      <c r="AI47" s="156">
        <v>4688435</v>
      </c>
      <c r="AJ47" s="3" t="s">
        <v>495</v>
      </c>
      <c r="AK47" s="4" t="s">
        <v>496</v>
      </c>
    </row>
    <row r="48" spans="1:37">
      <c r="A48" s="228">
        <v>3</v>
      </c>
      <c r="B48" s="227" t="s">
        <v>226</v>
      </c>
      <c r="C48" s="227">
        <v>42187345201</v>
      </c>
      <c r="D48" s="227" t="s">
        <v>497</v>
      </c>
      <c r="E48" s="227" t="s">
        <v>498</v>
      </c>
      <c r="F48" s="227" t="s">
        <v>410</v>
      </c>
      <c r="G48" s="227" t="s">
        <v>410</v>
      </c>
      <c r="H48" s="227" t="s">
        <v>410</v>
      </c>
      <c r="I48" s="227" t="s">
        <v>410</v>
      </c>
      <c r="J48" s="229">
        <v>43720</v>
      </c>
      <c r="K48" s="156">
        <v>2507433</v>
      </c>
      <c r="L48" s="156">
        <v>2507433</v>
      </c>
      <c r="M48" s="156">
        <v>2457433</v>
      </c>
      <c r="N48" s="156">
        <v>0</v>
      </c>
      <c r="O48" s="156">
        <v>0</v>
      </c>
      <c r="P48" s="156">
        <v>2457433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2457433</v>
      </c>
      <c r="AG48" s="156">
        <v>2457433</v>
      </c>
      <c r="AH48" s="156">
        <v>0</v>
      </c>
      <c r="AI48" s="156">
        <v>2985049</v>
      </c>
      <c r="AJ48" s="3"/>
      <c r="AK48" s="4"/>
    </row>
    <row r="49" spans="1:37">
      <c r="A49" s="228">
        <v>3</v>
      </c>
      <c r="B49" s="227" t="s">
        <v>499</v>
      </c>
      <c r="C49" s="227" t="s">
        <v>500</v>
      </c>
      <c r="D49" s="227" t="s">
        <v>501</v>
      </c>
      <c r="E49" s="227" t="s">
        <v>502</v>
      </c>
      <c r="F49" s="227" t="s">
        <v>410</v>
      </c>
      <c r="G49" s="227" t="s">
        <v>410</v>
      </c>
      <c r="H49" s="227" t="s">
        <v>410</v>
      </c>
      <c r="I49" s="227" t="s">
        <v>410</v>
      </c>
      <c r="J49" s="229">
        <v>43811</v>
      </c>
      <c r="K49" s="156">
        <v>174645</v>
      </c>
      <c r="L49" s="156">
        <v>174645</v>
      </c>
      <c r="M49" s="156">
        <v>174645</v>
      </c>
      <c r="N49" s="156">
        <v>0</v>
      </c>
      <c r="O49" s="156">
        <v>0</v>
      </c>
      <c r="P49" s="156">
        <v>0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174645</v>
      </c>
      <c r="AG49" s="156">
        <v>0</v>
      </c>
      <c r="AH49" s="156">
        <v>-174645</v>
      </c>
      <c r="AI49" s="156">
        <v>212648</v>
      </c>
      <c r="AJ49" s="3"/>
      <c r="AK49" s="4"/>
    </row>
    <row r="50" spans="1:37">
      <c r="A50" s="228">
        <v>3</v>
      </c>
      <c r="B50" s="227" t="s">
        <v>350</v>
      </c>
      <c r="C50" s="227">
        <v>44154615201</v>
      </c>
      <c r="D50" s="227" t="s">
        <v>503</v>
      </c>
      <c r="E50" s="227" t="s">
        <v>504</v>
      </c>
      <c r="F50" s="227" t="s">
        <v>410</v>
      </c>
      <c r="G50" s="227" t="s">
        <v>410</v>
      </c>
      <c r="H50" s="227" t="s">
        <v>410</v>
      </c>
      <c r="I50" s="227" t="s">
        <v>410</v>
      </c>
      <c r="J50" s="229">
        <v>44021</v>
      </c>
      <c r="K50" s="156">
        <v>2058102</v>
      </c>
      <c r="L50" s="156">
        <v>2058102</v>
      </c>
      <c r="M50" s="156">
        <v>2116209</v>
      </c>
      <c r="N50" s="156">
        <v>0</v>
      </c>
      <c r="O50" s="156">
        <v>0</v>
      </c>
      <c r="P50" s="156">
        <v>2113685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2116209</v>
      </c>
      <c r="AG50" s="156">
        <v>2113685</v>
      </c>
      <c r="AH50" s="156">
        <v>-2525</v>
      </c>
      <c r="AI50" s="156">
        <v>2347515</v>
      </c>
      <c r="AJ50" s="3"/>
      <c r="AK50" s="4"/>
    </row>
    <row r="51" spans="1:37">
      <c r="A51" s="228">
        <v>3</v>
      </c>
      <c r="B51" s="227" t="s">
        <v>352</v>
      </c>
      <c r="C51" s="227">
        <v>40571925201</v>
      </c>
      <c r="D51" s="227" t="s">
        <v>443</v>
      </c>
      <c r="E51" s="227" t="s">
        <v>444</v>
      </c>
      <c r="F51" s="227" t="s">
        <v>410</v>
      </c>
      <c r="G51" s="227" t="s">
        <v>410</v>
      </c>
      <c r="H51" s="227" t="s">
        <v>410</v>
      </c>
      <c r="I51" s="227" t="s">
        <v>410</v>
      </c>
      <c r="J51" s="229">
        <v>44182</v>
      </c>
      <c r="K51" s="156">
        <v>673158</v>
      </c>
      <c r="L51" s="156">
        <v>673158</v>
      </c>
      <c r="M51" s="156">
        <v>632738</v>
      </c>
      <c r="N51" s="156">
        <v>0</v>
      </c>
      <c r="O51" s="156">
        <v>0</v>
      </c>
      <c r="P51" s="156">
        <v>632738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632738</v>
      </c>
      <c r="AG51" s="156">
        <v>632738</v>
      </c>
      <c r="AH51" s="156">
        <v>0</v>
      </c>
      <c r="AI51" s="156">
        <v>803648</v>
      </c>
      <c r="AJ51" s="3"/>
      <c r="AK51" s="4"/>
    </row>
    <row r="52" spans="1:37">
      <c r="A52" s="228">
        <v>3</v>
      </c>
      <c r="B52" s="227" t="s">
        <v>228</v>
      </c>
      <c r="C52" s="227">
        <v>44291315201</v>
      </c>
      <c r="D52" s="227" t="s">
        <v>457</v>
      </c>
      <c r="E52" s="227" t="s">
        <v>458</v>
      </c>
      <c r="F52" s="227" t="s">
        <v>410</v>
      </c>
      <c r="G52" s="227" t="s">
        <v>410</v>
      </c>
      <c r="H52" s="227" t="s">
        <v>410</v>
      </c>
      <c r="I52" s="227" t="s">
        <v>410</v>
      </c>
      <c r="J52" s="229">
        <v>43993</v>
      </c>
      <c r="K52" s="156">
        <v>1454221</v>
      </c>
      <c r="L52" s="156">
        <v>1547027</v>
      </c>
      <c r="M52" s="156">
        <v>1426180</v>
      </c>
      <c r="N52" s="156">
        <v>92805.8</v>
      </c>
      <c r="O52" s="156">
        <v>25000</v>
      </c>
      <c r="P52" s="156">
        <v>1426180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25000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25000</v>
      </c>
      <c r="AE52" s="156">
        <v>25000</v>
      </c>
      <c r="AF52" s="156">
        <v>1451180</v>
      </c>
      <c r="AG52" s="156">
        <v>1426180</v>
      </c>
      <c r="AH52" s="156">
        <v>-25000</v>
      </c>
      <c r="AI52" s="156">
        <v>1274994</v>
      </c>
      <c r="AJ52" s="3" t="s">
        <v>505</v>
      </c>
      <c r="AK52" s="4" t="s">
        <v>506</v>
      </c>
    </row>
    <row r="53" spans="1:37">
      <c r="A53" s="228">
        <v>3</v>
      </c>
      <c r="B53" s="227" t="s">
        <v>230</v>
      </c>
      <c r="C53" s="227">
        <v>43815415201</v>
      </c>
      <c r="D53" s="227" t="s">
        <v>507</v>
      </c>
      <c r="E53" s="227" t="s">
        <v>508</v>
      </c>
      <c r="F53" s="227" t="s">
        <v>410</v>
      </c>
      <c r="G53" s="227" t="s">
        <v>410</v>
      </c>
      <c r="H53" s="227" t="s">
        <v>410</v>
      </c>
      <c r="I53" s="227" t="s">
        <v>410</v>
      </c>
      <c r="J53" s="229">
        <v>43902</v>
      </c>
      <c r="K53" s="156">
        <v>883399</v>
      </c>
      <c r="L53" s="156">
        <v>898220</v>
      </c>
      <c r="M53" s="156">
        <v>890748</v>
      </c>
      <c r="N53" s="156">
        <v>14820.6</v>
      </c>
      <c r="O53" s="156">
        <v>0</v>
      </c>
      <c r="P53" s="156">
        <v>890748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890748</v>
      </c>
      <c r="AG53" s="156">
        <v>890748</v>
      </c>
      <c r="AH53" s="156">
        <v>0</v>
      </c>
      <c r="AI53" s="156">
        <v>673070</v>
      </c>
      <c r="AJ53" s="3"/>
      <c r="AK53" s="4"/>
    </row>
    <row r="54" spans="1:37">
      <c r="A54" s="228">
        <v>3</v>
      </c>
      <c r="B54" s="227" t="s">
        <v>509</v>
      </c>
      <c r="C54" s="227" t="s">
        <v>510</v>
      </c>
      <c r="D54" s="227" t="s">
        <v>501</v>
      </c>
      <c r="E54" s="227" t="s">
        <v>502</v>
      </c>
      <c r="F54" s="227" t="s">
        <v>410</v>
      </c>
      <c r="G54" s="227" t="s">
        <v>410</v>
      </c>
      <c r="H54" s="227" t="s">
        <v>410</v>
      </c>
      <c r="I54" s="227" t="s">
        <v>410</v>
      </c>
      <c r="J54" s="229">
        <v>43902</v>
      </c>
      <c r="K54" s="156">
        <v>232082</v>
      </c>
      <c r="L54" s="156">
        <v>232082</v>
      </c>
      <c r="M54" s="156">
        <v>225968</v>
      </c>
      <c r="N54" s="156">
        <v>0</v>
      </c>
      <c r="O54" s="156">
        <v>0</v>
      </c>
      <c r="P54" s="156">
        <v>0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225968</v>
      </c>
      <c r="AG54" s="156">
        <v>0</v>
      </c>
      <c r="AH54" s="156">
        <v>-225968</v>
      </c>
      <c r="AI54" s="156">
        <v>246220</v>
      </c>
      <c r="AJ54" s="3"/>
      <c r="AK54" s="4"/>
    </row>
    <row r="55" spans="1:37" ht="24">
      <c r="A55" s="228">
        <v>3</v>
      </c>
      <c r="B55" s="227" t="s">
        <v>232</v>
      </c>
      <c r="C55" s="227" t="s">
        <v>233</v>
      </c>
      <c r="D55" s="227" t="s">
        <v>472</v>
      </c>
      <c r="E55" s="227" t="s">
        <v>473</v>
      </c>
      <c r="F55" s="227" t="s">
        <v>410</v>
      </c>
      <c r="G55" s="227" t="s">
        <v>410</v>
      </c>
      <c r="H55" s="227" t="s">
        <v>410</v>
      </c>
      <c r="I55" s="227" t="s">
        <v>410</v>
      </c>
      <c r="J55" s="229">
        <v>44056</v>
      </c>
      <c r="K55" s="156">
        <v>782169</v>
      </c>
      <c r="L55" s="156">
        <v>1364937</v>
      </c>
      <c r="M55" s="156">
        <v>1338192</v>
      </c>
      <c r="N55" s="156">
        <v>582768.6</v>
      </c>
      <c r="O55" s="156">
        <v>0</v>
      </c>
      <c r="P55" s="156">
        <v>0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1338192</v>
      </c>
      <c r="AG55" s="156">
        <v>0</v>
      </c>
      <c r="AH55" s="156">
        <v>-1338192</v>
      </c>
      <c r="AI55" s="156">
        <v>1084959</v>
      </c>
      <c r="AJ55" s="3"/>
      <c r="AK55" s="4"/>
    </row>
    <row r="56" spans="1:37">
      <c r="A56" s="228">
        <v>3</v>
      </c>
      <c r="B56" s="227" t="s">
        <v>511</v>
      </c>
      <c r="C56" s="227">
        <v>43290925201</v>
      </c>
      <c r="D56" s="227" t="s">
        <v>419</v>
      </c>
      <c r="E56" s="227" t="s">
        <v>420</v>
      </c>
      <c r="F56" s="227" t="s">
        <v>410</v>
      </c>
      <c r="G56" s="227" t="s">
        <v>410</v>
      </c>
      <c r="H56" s="227" t="s">
        <v>410</v>
      </c>
      <c r="I56" s="227" t="s">
        <v>410</v>
      </c>
      <c r="J56" s="229">
        <v>43859</v>
      </c>
      <c r="K56" s="156">
        <v>720412</v>
      </c>
      <c r="L56" s="156">
        <v>720412</v>
      </c>
      <c r="M56" s="156">
        <v>691249</v>
      </c>
      <c r="N56" s="156">
        <v>0</v>
      </c>
      <c r="O56" s="156">
        <v>0</v>
      </c>
      <c r="P56" s="156">
        <v>691249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691249</v>
      </c>
      <c r="AG56" s="156">
        <v>691249</v>
      </c>
      <c r="AH56" s="156">
        <v>0</v>
      </c>
      <c r="AI56" s="156">
        <v>499997</v>
      </c>
      <c r="AJ56" s="3" t="s">
        <v>432</v>
      </c>
      <c r="AK56" s="4" t="s">
        <v>433</v>
      </c>
    </row>
    <row r="57" spans="1:37">
      <c r="A57" s="228">
        <v>3</v>
      </c>
      <c r="B57" s="227" t="s">
        <v>234</v>
      </c>
      <c r="C57" s="227">
        <v>22049585201</v>
      </c>
      <c r="D57" s="227" t="s">
        <v>457</v>
      </c>
      <c r="E57" s="227" t="s">
        <v>458</v>
      </c>
      <c r="F57" s="227" t="s">
        <v>410</v>
      </c>
      <c r="G57" s="227" t="s">
        <v>410</v>
      </c>
      <c r="H57" s="227" t="s">
        <v>410</v>
      </c>
      <c r="I57" s="227" t="s">
        <v>410</v>
      </c>
      <c r="J57" s="229">
        <v>43187</v>
      </c>
      <c r="K57" s="156">
        <v>15646589</v>
      </c>
      <c r="L57" s="156">
        <v>15902989</v>
      </c>
      <c r="M57" s="156">
        <v>15169686</v>
      </c>
      <c r="N57" s="156">
        <v>256399.6</v>
      </c>
      <c r="O57" s="156">
        <v>0</v>
      </c>
      <c r="P57" s="156">
        <v>15198000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15169686</v>
      </c>
      <c r="AG57" s="156">
        <v>15198000</v>
      </c>
      <c r="AH57" s="156">
        <v>28314</v>
      </c>
      <c r="AI57" s="156">
        <v>21200000</v>
      </c>
      <c r="AJ57" s="3"/>
      <c r="AK57" s="4"/>
    </row>
    <row r="58" spans="1:37">
      <c r="A58" s="228">
        <v>3</v>
      </c>
      <c r="B58" s="227" t="s">
        <v>512</v>
      </c>
      <c r="C58" s="227">
        <v>43812915201</v>
      </c>
      <c r="D58" s="227" t="s">
        <v>488</v>
      </c>
      <c r="E58" s="227" t="s">
        <v>489</v>
      </c>
      <c r="F58" s="227" t="s">
        <v>410</v>
      </c>
      <c r="G58" s="227" t="s">
        <v>410</v>
      </c>
      <c r="H58" s="227" t="s">
        <v>410</v>
      </c>
      <c r="I58" s="227" t="s">
        <v>410</v>
      </c>
      <c r="J58" s="229">
        <v>44286</v>
      </c>
      <c r="K58" s="156">
        <v>346966</v>
      </c>
      <c r="L58" s="156">
        <v>346966</v>
      </c>
      <c r="M58" s="156">
        <v>335754</v>
      </c>
      <c r="N58" s="156">
        <v>0</v>
      </c>
      <c r="O58" s="156">
        <v>0</v>
      </c>
      <c r="P58" s="156">
        <v>335754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335754</v>
      </c>
      <c r="AG58" s="156">
        <v>335754</v>
      </c>
      <c r="AH58" s="156">
        <v>0</v>
      </c>
      <c r="AI58" s="156">
        <v>319060</v>
      </c>
      <c r="AJ58" s="3"/>
      <c r="AK58" s="4"/>
    </row>
    <row r="59" spans="1:37">
      <c r="A59" s="228">
        <v>3</v>
      </c>
      <c r="B59" s="227" t="s">
        <v>236</v>
      </c>
      <c r="C59" s="227">
        <v>43774615201</v>
      </c>
      <c r="D59" s="227" t="s">
        <v>513</v>
      </c>
      <c r="E59" s="227" t="s">
        <v>514</v>
      </c>
      <c r="F59" s="227" t="s">
        <v>410</v>
      </c>
      <c r="G59" s="227" t="s">
        <v>410</v>
      </c>
      <c r="H59" s="227" t="s">
        <v>410</v>
      </c>
      <c r="I59" s="227" t="s">
        <v>410</v>
      </c>
      <c r="J59" s="229">
        <v>43551</v>
      </c>
      <c r="K59" s="156">
        <v>8791950</v>
      </c>
      <c r="L59" s="156">
        <v>9177543</v>
      </c>
      <c r="M59" s="156">
        <v>9191379</v>
      </c>
      <c r="N59" s="156">
        <v>385592.85</v>
      </c>
      <c r="O59" s="156">
        <v>0</v>
      </c>
      <c r="P59" s="156">
        <v>9104839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9191379</v>
      </c>
      <c r="AG59" s="156">
        <v>9104839</v>
      </c>
      <c r="AH59" s="156">
        <v>-86540</v>
      </c>
      <c r="AI59" s="156">
        <v>10784327</v>
      </c>
      <c r="AJ59" s="3"/>
      <c r="AK59" s="4"/>
    </row>
    <row r="60" spans="1:37">
      <c r="A60" s="228">
        <v>3</v>
      </c>
      <c r="B60" s="227" t="s">
        <v>238</v>
      </c>
      <c r="C60" s="227">
        <v>43228415201</v>
      </c>
      <c r="D60" s="227" t="s">
        <v>515</v>
      </c>
      <c r="E60" s="227" t="s">
        <v>516</v>
      </c>
      <c r="F60" s="227" t="s">
        <v>410</v>
      </c>
      <c r="G60" s="227" t="s">
        <v>410</v>
      </c>
      <c r="H60" s="227" t="s">
        <v>410</v>
      </c>
      <c r="I60" s="227" t="s">
        <v>410</v>
      </c>
      <c r="J60" s="229">
        <v>43803</v>
      </c>
      <c r="K60" s="156">
        <v>2694142</v>
      </c>
      <c r="L60" s="156">
        <v>2663955</v>
      </c>
      <c r="M60" s="156">
        <v>2668318</v>
      </c>
      <c r="N60" s="156">
        <v>-30186.799999999999</v>
      </c>
      <c r="O60" s="156">
        <v>0</v>
      </c>
      <c r="P60" s="156">
        <v>2665830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2668318</v>
      </c>
      <c r="AG60" s="156">
        <v>2665830</v>
      </c>
      <c r="AH60" s="156">
        <v>-2489</v>
      </c>
      <c r="AI60" s="156">
        <v>2634440</v>
      </c>
      <c r="AJ60" s="3"/>
      <c r="AK60" s="4"/>
    </row>
    <row r="61" spans="1:37">
      <c r="A61" s="228">
        <v>3</v>
      </c>
      <c r="B61" s="227" t="s">
        <v>517</v>
      </c>
      <c r="C61" s="227">
        <v>43811115201</v>
      </c>
      <c r="D61" s="227" t="s">
        <v>518</v>
      </c>
      <c r="E61" s="227" t="s">
        <v>519</v>
      </c>
      <c r="F61" s="227" t="s">
        <v>410</v>
      </c>
      <c r="G61" s="227" t="s">
        <v>410</v>
      </c>
      <c r="H61" s="227" t="s">
        <v>410</v>
      </c>
      <c r="I61" s="227" t="s">
        <v>410</v>
      </c>
      <c r="J61" s="229">
        <v>44069</v>
      </c>
      <c r="K61" s="156">
        <v>678788</v>
      </c>
      <c r="L61" s="156">
        <v>678788</v>
      </c>
      <c r="M61" s="156">
        <v>592391</v>
      </c>
      <c r="N61" s="156">
        <v>0</v>
      </c>
      <c r="O61" s="156">
        <v>0</v>
      </c>
      <c r="P61" s="156">
        <v>592857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592391</v>
      </c>
      <c r="AG61" s="156">
        <v>592857</v>
      </c>
      <c r="AH61" s="156">
        <v>466</v>
      </c>
      <c r="AI61" s="156">
        <v>960134</v>
      </c>
      <c r="AJ61" s="3"/>
      <c r="AK61" s="4"/>
    </row>
    <row r="62" spans="1:37">
      <c r="A62" s="228">
        <v>3</v>
      </c>
      <c r="B62" s="227" t="s">
        <v>240</v>
      </c>
      <c r="C62" s="227">
        <v>43720215201</v>
      </c>
      <c r="D62" s="227" t="s">
        <v>457</v>
      </c>
      <c r="E62" s="227" t="s">
        <v>458</v>
      </c>
      <c r="F62" s="227" t="s">
        <v>410</v>
      </c>
      <c r="G62" s="227" t="s">
        <v>410</v>
      </c>
      <c r="H62" s="227" t="s">
        <v>410</v>
      </c>
      <c r="I62" s="227" t="s">
        <v>410</v>
      </c>
      <c r="J62" s="229">
        <v>44041</v>
      </c>
      <c r="K62" s="156">
        <v>770613</v>
      </c>
      <c r="L62" s="156">
        <v>797858</v>
      </c>
      <c r="M62" s="156">
        <v>802448</v>
      </c>
      <c r="N62" s="156">
        <v>27244.97</v>
      </c>
      <c r="O62" s="156">
        <v>0</v>
      </c>
      <c r="P62" s="156">
        <v>802695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802448</v>
      </c>
      <c r="AG62" s="156">
        <v>802695</v>
      </c>
      <c r="AH62" s="156">
        <v>247</v>
      </c>
      <c r="AI62" s="156">
        <v>750108</v>
      </c>
      <c r="AJ62" s="3"/>
      <c r="AK62" s="4"/>
    </row>
    <row r="63" spans="1:37">
      <c r="A63" s="228">
        <v>3</v>
      </c>
      <c r="B63" s="227" t="s">
        <v>242</v>
      </c>
      <c r="C63" s="227">
        <v>43972115201</v>
      </c>
      <c r="D63" s="227" t="s">
        <v>520</v>
      </c>
      <c r="E63" s="227" t="s">
        <v>521</v>
      </c>
      <c r="F63" s="227" t="s">
        <v>410</v>
      </c>
      <c r="G63" s="227" t="s">
        <v>410</v>
      </c>
      <c r="H63" s="227" t="s">
        <v>410</v>
      </c>
      <c r="I63" s="227" t="s">
        <v>410</v>
      </c>
      <c r="J63" s="229">
        <v>43859</v>
      </c>
      <c r="K63" s="156">
        <v>4514950</v>
      </c>
      <c r="L63" s="156">
        <v>4573579</v>
      </c>
      <c r="M63" s="156">
        <v>4689305</v>
      </c>
      <c r="N63" s="156">
        <v>58629.33</v>
      </c>
      <c r="O63" s="156">
        <v>-24500</v>
      </c>
      <c r="P63" s="156">
        <v>4517927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-24500</v>
      </c>
      <c r="W63" s="156">
        <v>-24500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-24500</v>
      </c>
      <c r="AF63" s="156">
        <v>4664805</v>
      </c>
      <c r="AG63" s="156">
        <v>4517927</v>
      </c>
      <c r="AH63" s="156">
        <v>-146878</v>
      </c>
      <c r="AI63" s="156">
        <v>5332165</v>
      </c>
      <c r="AJ63" s="3"/>
      <c r="AK63" s="4"/>
    </row>
    <row r="64" spans="1:37">
      <c r="A64" s="228">
        <v>3</v>
      </c>
      <c r="B64" s="227" t="s">
        <v>244</v>
      </c>
      <c r="C64" s="227">
        <v>43972715201</v>
      </c>
      <c r="D64" s="227" t="s">
        <v>419</v>
      </c>
      <c r="E64" s="227" t="s">
        <v>420</v>
      </c>
      <c r="F64" s="227" t="s">
        <v>410</v>
      </c>
      <c r="G64" s="227" t="s">
        <v>410</v>
      </c>
      <c r="H64" s="227" t="s">
        <v>410</v>
      </c>
      <c r="I64" s="227" t="s">
        <v>410</v>
      </c>
      <c r="J64" s="229">
        <v>43950</v>
      </c>
      <c r="K64" s="156">
        <v>7592042</v>
      </c>
      <c r="L64" s="156">
        <v>7796389</v>
      </c>
      <c r="M64" s="156">
        <v>8177990</v>
      </c>
      <c r="N64" s="156">
        <v>204347</v>
      </c>
      <c r="O64" s="156">
        <v>0</v>
      </c>
      <c r="P64" s="156">
        <v>8127837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8177990</v>
      </c>
      <c r="AG64" s="156">
        <v>8127837</v>
      </c>
      <c r="AH64" s="156">
        <v>-50153</v>
      </c>
      <c r="AI64" s="156">
        <v>9289556</v>
      </c>
      <c r="AJ64" s="3"/>
      <c r="AK64" s="4"/>
    </row>
    <row r="65" spans="1:37">
      <c r="A65" s="228">
        <v>3</v>
      </c>
      <c r="B65" s="227" t="s">
        <v>246</v>
      </c>
      <c r="C65" s="227">
        <v>44173815201</v>
      </c>
      <c r="D65" s="227" t="s">
        <v>513</v>
      </c>
      <c r="E65" s="227" t="s">
        <v>514</v>
      </c>
      <c r="F65" s="227" t="s">
        <v>410</v>
      </c>
      <c r="G65" s="227" t="s">
        <v>410</v>
      </c>
      <c r="H65" s="227" t="s">
        <v>410</v>
      </c>
      <c r="I65" s="227" t="s">
        <v>410</v>
      </c>
      <c r="J65" s="229">
        <v>43971</v>
      </c>
      <c r="K65" s="156">
        <v>1336283</v>
      </c>
      <c r="L65" s="156">
        <v>1373486</v>
      </c>
      <c r="M65" s="156">
        <v>1300986</v>
      </c>
      <c r="N65" s="156">
        <v>37202.720000000001</v>
      </c>
      <c r="O65" s="156">
        <v>0</v>
      </c>
      <c r="P65" s="156">
        <v>1302036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1300986</v>
      </c>
      <c r="AG65" s="156">
        <v>1302036</v>
      </c>
      <c r="AH65" s="156">
        <v>1050</v>
      </c>
      <c r="AI65" s="156">
        <v>1328097</v>
      </c>
      <c r="AJ65" s="3"/>
      <c r="AK65" s="4"/>
    </row>
    <row r="66" spans="1:37">
      <c r="A66" s="228">
        <v>3</v>
      </c>
      <c r="B66" s="227" t="s">
        <v>406</v>
      </c>
      <c r="C66" s="227">
        <v>43972415201</v>
      </c>
      <c r="D66" s="227" t="s">
        <v>457</v>
      </c>
      <c r="E66" s="227" t="s">
        <v>458</v>
      </c>
      <c r="F66" s="227" t="s">
        <v>410</v>
      </c>
      <c r="G66" s="227" t="s">
        <v>410</v>
      </c>
      <c r="H66" s="227" t="s">
        <v>410</v>
      </c>
      <c r="I66" s="227" t="s">
        <v>410</v>
      </c>
      <c r="J66" s="229">
        <v>43859</v>
      </c>
      <c r="K66" s="156">
        <v>5906321</v>
      </c>
      <c r="L66" s="156">
        <v>5906321</v>
      </c>
      <c r="M66" s="156">
        <v>6014134</v>
      </c>
      <c r="N66" s="156">
        <v>0</v>
      </c>
      <c r="O66" s="156">
        <v>0</v>
      </c>
      <c r="P66" s="156">
        <v>5961005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6014134</v>
      </c>
      <c r="AG66" s="156">
        <v>5961005</v>
      </c>
      <c r="AH66" s="156">
        <v>-53128</v>
      </c>
      <c r="AI66" s="156">
        <v>5368996</v>
      </c>
      <c r="AJ66" s="3"/>
      <c r="AK66" s="4"/>
    </row>
    <row r="67" spans="1:37">
      <c r="A67" s="228">
        <v>3</v>
      </c>
      <c r="B67" s="227" t="s">
        <v>522</v>
      </c>
      <c r="C67" s="227">
        <v>44154315201</v>
      </c>
      <c r="D67" s="227" t="s">
        <v>457</v>
      </c>
      <c r="E67" s="227" t="s">
        <v>458</v>
      </c>
      <c r="F67" s="227" t="s">
        <v>410</v>
      </c>
      <c r="G67" s="227" t="s">
        <v>410</v>
      </c>
      <c r="H67" s="227" t="s">
        <v>410</v>
      </c>
      <c r="I67" s="227" t="s">
        <v>410</v>
      </c>
      <c r="J67" s="229">
        <v>44104</v>
      </c>
      <c r="K67" s="156">
        <v>4283738</v>
      </c>
      <c r="L67" s="156">
        <v>4283738</v>
      </c>
      <c r="M67" s="156">
        <v>4494319</v>
      </c>
      <c r="N67" s="156">
        <v>0</v>
      </c>
      <c r="O67" s="156">
        <v>0</v>
      </c>
      <c r="P67" s="156">
        <v>4570359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4494319</v>
      </c>
      <c r="AG67" s="156">
        <v>4570359</v>
      </c>
      <c r="AH67" s="156">
        <v>76040</v>
      </c>
      <c r="AI67" s="156">
        <v>5641395</v>
      </c>
      <c r="AJ67" s="3"/>
      <c r="AK67" s="4"/>
    </row>
    <row r="68" spans="1:37">
      <c r="A68" s="228">
        <v>3</v>
      </c>
      <c r="B68" s="227" t="s">
        <v>354</v>
      </c>
      <c r="C68" s="227">
        <v>44173215201</v>
      </c>
      <c r="D68" s="227" t="s">
        <v>507</v>
      </c>
      <c r="E68" s="227" t="s">
        <v>508</v>
      </c>
      <c r="F68" s="227" t="s">
        <v>410</v>
      </c>
      <c r="G68" s="227" t="s">
        <v>410</v>
      </c>
      <c r="H68" s="227" t="s">
        <v>410</v>
      </c>
      <c r="I68" s="227" t="s">
        <v>410</v>
      </c>
      <c r="J68" s="229">
        <v>43992</v>
      </c>
      <c r="K68" s="156">
        <v>755462</v>
      </c>
      <c r="L68" s="156">
        <v>755462</v>
      </c>
      <c r="M68" s="156">
        <v>668670</v>
      </c>
      <c r="N68" s="156">
        <v>0</v>
      </c>
      <c r="O68" s="156">
        <v>0</v>
      </c>
      <c r="P68" s="156">
        <v>668670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668670</v>
      </c>
      <c r="AG68" s="156">
        <v>668670</v>
      </c>
      <c r="AH68" s="156">
        <v>0</v>
      </c>
      <c r="AI68" s="156">
        <v>824731</v>
      </c>
      <c r="AJ68" s="3"/>
      <c r="AK68" s="4"/>
    </row>
    <row r="69" spans="1:37">
      <c r="A69" s="228">
        <v>3</v>
      </c>
      <c r="B69" s="227" t="s">
        <v>523</v>
      </c>
      <c r="C69" s="227">
        <v>44134715201</v>
      </c>
      <c r="D69" s="227" t="s">
        <v>478</v>
      </c>
      <c r="E69" s="227" t="s">
        <v>479</v>
      </c>
      <c r="F69" s="227" t="s">
        <v>410</v>
      </c>
      <c r="G69" s="227" t="s">
        <v>410</v>
      </c>
      <c r="H69" s="227" t="s">
        <v>410</v>
      </c>
      <c r="I69" s="227" t="s">
        <v>410</v>
      </c>
      <c r="J69" s="229">
        <v>44244</v>
      </c>
      <c r="K69" s="156">
        <v>224915</v>
      </c>
      <c r="L69" s="156">
        <v>224915</v>
      </c>
      <c r="M69" s="156">
        <v>229832</v>
      </c>
      <c r="N69" s="156">
        <v>0</v>
      </c>
      <c r="O69" s="156">
        <v>0</v>
      </c>
      <c r="P69" s="156">
        <v>229832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229832</v>
      </c>
      <c r="AG69" s="156">
        <v>229832</v>
      </c>
      <c r="AH69" s="156">
        <v>0</v>
      </c>
      <c r="AI69" s="156">
        <v>248071</v>
      </c>
      <c r="AJ69" s="3"/>
      <c r="AK69" s="4"/>
    </row>
    <row r="70" spans="1:37">
      <c r="A70" s="228">
        <v>4</v>
      </c>
      <c r="B70" s="227" t="s">
        <v>248</v>
      </c>
      <c r="C70" s="227">
        <v>43984115201</v>
      </c>
      <c r="D70" s="227" t="s">
        <v>524</v>
      </c>
      <c r="E70" s="227" t="s">
        <v>525</v>
      </c>
      <c r="F70" s="227" t="s">
        <v>410</v>
      </c>
      <c r="G70" s="227" t="s">
        <v>410</v>
      </c>
      <c r="H70" s="227" t="s">
        <v>410</v>
      </c>
      <c r="I70" s="227" t="s">
        <v>410</v>
      </c>
      <c r="J70" s="229">
        <v>43896</v>
      </c>
      <c r="K70" s="156">
        <v>1238848</v>
      </c>
      <c r="L70" s="156">
        <v>1238449</v>
      </c>
      <c r="M70" s="156">
        <v>1196529</v>
      </c>
      <c r="N70" s="156">
        <v>-399.46</v>
      </c>
      <c r="O70" s="156">
        <v>0</v>
      </c>
      <c r="P70" s="156">
        <v>1196625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1196529</v>
      </c>
      <c r="AG70" s="156">
        <v>1196625</v>
      </c>
      <c r="AH70" s="156">
        <v>95</v>
      </c>
      <c r="AI70" s="156">
        <v>1271431</v>
      </c>
      <c r="AJ70" s="3"/>
      <c r="AK70" s="4"/>
    </row>
    <row r="71" spans="1:37">
      <c r="A71" s="228">
        <v>4</v>
      </c>
      <c r="B71" s="227" t="s">
        <v>250</v>
      </c>
      <c r="C71" s="227">
        <v>44330915201</v>
      </c>
      <c r="D71" s="227" t="s">
        <v>526</v>
      </c>
      <c r="E71" s="227" t="s">
        <v>527</v>
      </c>
      <c r="F71" s="227" t="s">
        <v>410</v>
      </c>
      <c r="G71" s="227" t="s">
        <v>410</v>
      </c>
      <c r="H71" s="227" t="s">
        <v>410</v>
      </c>
      <c r="I71" s="227" t="s">
        <v>410</v>
      </c>
      <c r="J71" s="229">
        <v>44050</v>
      </c>
      <c r="K71" s="156">
        <v>1153286</v>
      </c>
      <c r="L71" s="156">
        <v>1168772</v>
      </c>
      <c r="M71" s="156">
        <v>976003</v>
      </c>
      <c r="N71" s="156">
        <v>15485.58</v>
      </c>
      <c r="O71" s="156">
        <v>100000</v>
      </c>
      <c r="P71" s="156">
        <v>980548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100000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100000</v>
      </c>
      <c r="AE71" s="156">
        <v>100000</v>
      </c>
      <c r="AF71" s="156">
        <v>1076003</v>
      </c>
      <c r="AG71" s="156">
        <v>980548</v>
      </c>
      <c r="AH71" s="156">
        <v>-95454</v>
      </c>
      <c r="AI71" s="156">
        <v>1242928</v>
      </c>
      <c r="AJ71" s="3" t="s">
        <v>505</v>
      </c>
      <c r="AK71" s="4" t="s">
        <v>506</v>
      </c>
    </row>
    <row r="72" spans="1:37">
      <c r="A72" s="228">
        <v>4</v>
      </c>
      <c r="B72" s="227" t="s">
        <v>252</v>
      </c>
      <c r="C72" s="227">
        <v>43472215201</v>
      </c>
      <c r="D72" s="227" t="s">
        <v>528</v>
      </c>
      <c r="E72" s="227" t="s">
        <v>529</v>
      </c>
      <c r="F72" s="227" t="s">
        <v>410</v>
      </c>
      <c r="G72" s="227" t="s">
        <v>410</v>
      </c>
      <c r="H72" s="227" t="s">
        <v>410</v>
      </c>
      <c r="I72" s="227" t="s">
        <v>410</v>
      </c>
      <c r="J72" s="229">
        <v>43215</v>
      </c>
      <c r="K72" s="156">
        <v>5223993</v>
      </c>
      <c r="L72" s="156">
        <v>5569665</v>
      </c>
      <c r="M72" s="156">
        <v>5480351</v>
      </c>
      <c r="N72" s="156">
        <v>345672.31</v>
      </c>
      <c r="O72" s="156">
        <v>-68940</v>
      </c>
      <c r="P72" s="156">
        <v>5405890</v>
      </c>
      <c r="Q72" s="156">
        <v>-68940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-68940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-68940</v>
      </c>
      <c r="AF72" s="156">
        <v>5411411</v>
      </c>
      <c r="AG72" s="156">
        <v>5405890</v>
      </c>
      <c r="AH72" s="156">
        <v>-5522</v>
      </c>
      <c r="AI72" s="156">
        <v>5507060</v>
      </c>
      <c r="AJ72" s="3"/>
      <c r="AK72" s="4"/>
    </row>
    <row r="73" spans="1:37">
      <c r="A73" s="228">
        <v>4</v>
      </c>
      <c r="B73" s="227" t="s">
        <v>254</v>
      </c>
      <c r="C73" s="227">
        <v>43630415201</v>
      </c>
      <c r="D73" s="227" t="s">
        <v>530</v>
      </c>
      <c r="E73" s="227" t="s">
        <v>531</v>
      </c>
      <c r="F73" s="227" t="s">
        <v>410</v>
      </c>
      <c r="G73" s="227" t="s">
        <v>410</v>
      </c>
      <c r="H73" s="227" t="s">
        <v>410</v>
      </c>
      <c r="I73" s="227" t="s">
        <v>410</v>
      </c>
      <c r="J73" s="229">
        <v>43705</v>
      </c>
      <c r="K73" s="156">
        <v>552418</v>
      </c>
      <c r="L73" s="156">
        <v>602867</v>
      </c>
      <c r="M73" s="156">
        <v>592608</v>
      </c>
      <c r="N73" s="156">
        <v>50448.67</v>
      </c>
      <c r="O73" s="156">
        <v>0</v>
      </c>
      <c r="P73" s="156">
        <v>592529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592608</v>
      </c>
      <c r="AG73" s="156">
        <v>592529</v>
      </c>
      <c r="AH73" s="156">
        <v>-79</v>
      </c>
      <c r="AI73" s="156">
        <v>285675</v>
      </c>
      <c r="AJ73" s="3"/>
      <c r="AK73" s="4"/>
    </row>
    <row r="74" spans="1:37">
      <c r="A74" s="228">
        <v>4</v>
      </c>
      <c r="B74" s="227" t="s">
        <v>256</v>
      </c>
      <c r="C74" s="227">
        <v>43630715201</v>
      </c>
      <c r="D74" s="227" t="s">
        <v>526</v>
      </c>
      <c r="E74" s="227" t="s">
        <v>527</v>
      </c>
      <c r="F74" s="227" t="s">
        <v>410</v>
      </c>
      <c r="G74" s="227" t="s">
        <v>410</v>
      </c>
      <c r="H74" s="227" t="s">
        <v>410</v>
      </c>
      <c r="I74" s="227" t="s">
        <v>410</v>
      </c>
      <c r="J74" s="229">
        <v>43579</v>
      </c>
      <c r="K74" s="156">
        <v>5685198</v>
      </c>
      <c r="L74" s="156">
        <v>5923341</v>
      </c>
      <c r="M74" s="156">
        <v>5849802</v>
      </c>
      <c r="N74" s="156">
        <v>238143.16</v>
      </c>
      <c r="O74" s="156">
        <v>0</v>
      </c>
      <c r="P74" s="156">
        <v>5808702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5849802</v>
      </c>
      <c r="AG74" s="156">
        <v>5808702</v>
      </c>
      <c r="AH74" s="156">
        <v>-41100</v>
      </c>
      <c r="AI74" s="156">
        <v>5359259</v>
      </c>
      <c r="AJ74" s="3"/>
      <c r="AK74" s="4"/>
    </row>
    <row r="75" spans="1:37">
      <c r="A75" s="228">
        <v>4</v>
      </c>
      <c r="B75" s="227" t="s">
        <v>258</v>
      </c>
      <c r="C75" s="227">
        <v>43783615201</v>
      </c>
      <c r="D75" s="227" t="s">
        <v>524</v>
      </c>
      <c r="E75" s="227" t="s">
        <v>525</v>
      </c>
      <c r="F75" s="227" t="s">
        <v>410</v>
      </c>
      <c r="G75" s="227" t="s">
        <v>410</v>
      </c>
      <c r="H75" s="227" t="s">
        <v>410</v>
      </c>
      <c r="I75" s="227" t="s">
        <v>410</v>
      </c>
      <c r="J75" s="229">
        <v>43523</v>
      </c>
      <c r="K75" s="156">
        <v>7969825</v>
      </c>
      <c r="L75" s="156">
        <v>9671721</v>
      </c>
      <c r="M75" s="156">
        <v>9618307</v>
      </c>
      <c r="N75" s="156">
        <v>1701895.88</v>
      </c>
      <c r="O75" s="156">
        <v>0</v>
      </c>
      <c r="P75" s="156">
        <v>9579829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9618307</v>
      </c>
      <c r="AG75" s="156">
        <v>9579829</v>
      </c>
      <c r="AH75" s="156">
        <v>-38478</v>
      </c>
      <c r="AI75" s="156">
        <v>9083314</v>
      </c>
      <c r="AJ75" s="3"/>
      <c r="AK75" s="4"/>
    </row>
    <row r="76" spans="1:37">
      <c r="A76" s="228">
        <v>4</v>
      </c>
      <c r="B76" s="227" t="s">
        <v>260</v>
      </c>
      <c r="C76" s="227">
        <v>43783815201</v>
      </c>
      <c r="D76" s="227" t="s">
        <v>532</v>
      </c>
      <c r="E76" s="227" t="s">
        <v>533</v>
      </c>
      <c r="F76" s="227" t="s">
        <v>410</v>
      </c>
      <c r="G76" s="227" t="s">
        <v>410</v>
      </c>
      <c r="H76" s="227" t="s">
        <v>410</v>
      </c>
      <c r="I76" s="227" t="s">
        <v>410</v>
      </c>
      <c r="J76" s="229">
        <v>43607</v>
      </c>
      <c r="K76" s="156">
        <v>8446061</v>
      </c>
      <c r="L76" s="156">
        <v>9282205</v>
      </c>
      <c r="M76" s="156">
        <v>9225023</v>
      </c>
      <c r="N76" s="156">
        <v>836144.4</v>
      </c>
      <c r="O76" s="156">
        <v>0</v>
      </c>
      <c r="P76" s="156">
        <v>9088376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9225023</v>
      </c>
      <c r="AG76" s="156">
        <v>9088376</v>
      </c>
      <c r="AH76" s="156">
        <v>-136647</v>
      </c>
      <c r="AI76" s="156">
        <v>9046599</v>
      </c>
      <c r="AJ76" s="3"/>
      <c r="AK76" s="4"/>
    </row>
    <row r="77" spans="1:37">
      <c r="A77" s="228">
        <v>4</v>
      </c>
      <c r="B77" s="227" t="s">
        <v>262</v>
      </c>
      <c r="C77" s="227">
        <v>43668515201</v>
      </c>
      <c r="D77" s="227" t="s">
        <v>534</v>
      </c>
      <c r="E77" s="227" t="s">
        <v>535</v>
      </c>
      <c r="F77" s="227" t="s">
        <v>410</v>
      </c>
      <c r="G77" s="227" t="s">
        <v>410</v>
      </c>
      <c r="H77" s="227" t="s">
        <v>410</v>
      </c>
      <c r="I77" s="227" t="s">
        <v>410</v>
      </c>
      <c r="J77" s="229">
        <v>43551</v>
      </c>
      <c r="K77" s="156">
        <v>7195336</v>
      </c>
      <c r="L77" s="156">
        <v>7097482</v>
      </c>
      <c r="M77" s="156">
        <v>6908157</v>
      </c>
      <c r="N77" s="156">
        <v>-97854.53</v>
      </c>
      <c r="O77" s="156">
        <v>0</v>
      </c>
      <c r="P77" s="156">
        <v>6849432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6908157</v>
      </c>
      <c r="AG77" s="156">
        <v>6849432</v>
      </c>
      <c r="AH77" s="156">
        <v>-58724</v>
      </c>
      <c r="AI77" s="156">
        <v>7395888</v>
      </c>
      <c r="AJ77" s="3"/>
      <c r="AK77" s="4"/>
    </row>
    <row r="78" spans="1:37">
      <c r="A78" s="228">
        <v>4</v>
      </c>
      <c r="B78" s="227" t="s">
        <v>264</v>
      </c>
      <c r="C78" s="227">
        <v>43177055201</v>
      </c>
      <c r="D78" s="227" t="s">
        <v>536</v>
      </c>
      <c r="E78" s="227" t="s">
        <v>537</v>
      </c>
      <c r="F78" s="227" t="s">
        <v>410</v>
      </c>
      <c r="G78" s="227" t="s">
        <v>410</v>
      </c>
      <c r="H78" s="227" t="s">
        <v>410</v>
      </c>
      <c r="I78" s="227" t="s">
        <v>410</v>
      </c>
      <c r="J78" s="229">
        <v>43579</v>
      </c>
      <c r="K78" s="156">
        <v>3049775</v>
      </c>
      <c r="L78" s="156">
        <v>3212084</v>
      </c>
      <c r="M78" s="156">
        <v>3151909</v>
      </c>
      <c r="N78" s="156">
        <v>162309.67000000001</v>
      </c>
      <c r="O78" s="156">
        <v>0</v>
      </c>
      <c r="P78" s="156">
        <v>3134194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3151909</v>
      </c>
      <c r="AG78" s="156">
        <v>3134194</v>
      </c>
      <c r="AH78" s="156">
        <v>-17714</v>
      </c>
      <c r="AI78" s="156">
        <v>2802936</v>
      </c>
      <c r="AJ78" s="3"/>
      <c r="AK78" s="4"/>
    </row>
    <row r="79" spans="1:37">
      <c r="A79" s="228">
        <v>4</v>
      </c>
      <c r="B79" s="227" t="s">
        <v>266</v>
      </c>
      <c r="C79" s="227">
        <v>43469015201</v>
      </c>
      <c r="D79" s="227" t="s">
        <v>538</v>
      </c>
      <c r="E79" s="227" t="s">
        <v>539</v>
      </c>
      <c r="F79" s="227" t="s">
        <v>410</v>
      </c>
      <c r="G79" s="227" t="s">
        <v>410</v>
      </c>
      <c r="H79" s="227" t="s">
        <v>410</v>
      </c>
      <c r="I79" s="227" t="s">
        <v>410</v>
      </c>
      <c r="J79" s="229">
        <v>43579</v>
      </c>
      <c r="K79" s="156">
        <v>2099355</v>
      </c>
      <c r="L79" s="156">
        <v>2040900</v>
      </c>
      <c r="M79" s="156">
        <v>1905910</v>
      </c>
      <c r="N79" s="156">
        <v>-58454.44</v>
      </c>
      <c r="O79" s="156">
        <v>0</v>
      </c>
      <c r="P79" s="156">
        <v>1888675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1905910</v>
      </c>
      <c r="AG79" s="156">
        <v>1888675</v>
      </c>
      <c r="AH79" s="156">
        <v>-17236</v>
      </c>
      <c r="AI79" s="156">
        <v>2266163</v>
      </c>
      <c r="AJ79" s="3"/>
      <c r="AK79" s="4"/>
    </row>
    <row r="80" spans="1:37">
      <c r="A80" s="228">
        <v>4</v>
      </c>
      <c r="B80" s="227" t="s">
        <v>268</v>
      </c>
      <c r="C80" s="227">
        <v>43469515201</v>
      </c>
      <c r="D80" s="227" t="s">
        <v>526</v>
      </c>
      <c r="E80" s="227" t="s">
        <v>527</v>
      </c>
      <c r="F80" s="227" t="s">
        <v>410</v>
      </c>
      <c r="G80" s="227" t="s">
        <v>410</v>
      </c>
      <c r="H80" s="227" t="s">
        <v>410</v>
      </c>
      <c r="I80" s="227" t="s">
        <v>410</v>
      </c>
      <c r="J80" s="229">
        <v>43705</v>
      </c>
      <c r="K80" s="156">
        <v>8207877</v>
      </c>
      <c r="L80" s="156">
        <v>8281895</v>
      </c>
      <c r="M80" s="156">
        <v>8003190</v>
      </c>
      <c r="N80" s="156">
        <v>74017.2</v>
      </c>
      <c r="O80" s="156">
        <v>0</v>
      </c>
      <c r="P80" s="156">
        <v>7894972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8003190</v>
      </c>
      <c r="AG80" s="156">
        <v>7894972</v>
      </c>
      <c r="AH80" s="156">
        <v>-108218</v>
      </c>
      <c r="AI80" s="156">
        <v>8969821</v>
      </c>
      <c r="AJ80" s="3"/>
      <c r="AK80" s="4"/>
    </row>
    <row r="81" spans="1:37">
      <c r="A81" s="228">
        <v>4</v>
      </c>
      <c r="B81" s="227" t="s">
        <v>356</v>
      </c>
      <c r="C81" s="227">
        <v>43696715201</v>
      </c>
      <c r="D81" s="227" t="s">
        <v>540</v>
      </c>
      <c r="E81" s="227" t="s">
        <v>541</v>
      </c>
      <c r="F81" s="227" t="s">
        <v>410</v>
      </c>
      <c r="G81" s="227" t="s">
        <v>410</v>
      </c>
      <c r="H81" s="227" t="s">
        <v>410</v>
      </c>
      <c r="I81" s="227" t="s">
        <v>410</v>
      </c>
      <c r="J81" s="229">
        <v>44069</v>
      </c>
      <c r="K81" s="156">
        <v>547645</v>
      </c>
      <c r="L81" s="156">
        <v>547645</v>
      </c>
      <c r="M81" s="156">
        <v>476343</v>
      </c>
      <c r="N81" s="156">
        <v>0</v>
      </c>
      <c r="O81" s="156">
        <v>0</v>
      </c>
      <c r="P81" s="156">
        <v>476343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476343</v>
      </c>
      <c r="AG81" s="156">
        <v>476343</v>
      </c>
      <c r="AH81" s="156">
        <v>0</v>
      </c>
      <c r="AI81" s="156">
        <v>487570</v>
      </c>
      <c r="AJ81" s="3"/>
      <c r="AK81" s="4"/>
    </row>
    <row r="82" spans="1:37">
      <c r="A82" s="228">
        <v>4</v>
      </c>
      <c r="B82" s="227" t="s">
        <v>270</v>
      </c>
      <c r="C82" s="227">
        <v>43592515201</v>
      </c>
      <c r="D82" s="227" t="s">
        <v>542</v>
      </c>
      <c r="E82" s="227" t="s">
        <v>543</v>
      </c>
      <c r="F82" s="227" t="s">
        <v>410</v>
      </c>
      <c r="G82" s="227" t="s">
        <v>410</v>
      </c>
      <c r="H82" s="227" t="s">
        <v>410</v>
      </c>
      <c r="I82" s="227" t="s">
        <v>410</v>
      </c>
      <c r="J82" s="229">
        <v>43803</v>
      </c>
      <c r="K82" s="156">
        <v>4642816</v>
      </c>
      <c r="L82" s="156">
        <v>4682420</v>
      </c>
      <c r="M82" s="156">
        <v>4650889</v>
      </c>
      <c r="N82" s="156">
        <v>39603.279999999999</v>
      </c>
      <c r="O82" s="156">
        <v>0</v>
      </c>
      <c r="P82" s="156">
        <v>4619922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4650889</v>
      </c>
      <c r="AG82" s="156">
        <v>4619922</v>
      </c>
      <c r="AH82" s="156">
        <v>-30966</v>
      </c>
      <c r="AI82" s="156">
        <v>4777019</v>
      </c>
      <c r="AJ82" s="3"/>
      <c r="AK82" s="4"/>
    </row>
    <row r="83" spans="1:37">
      <c r="A83" s="228">
        <v>4</v>
      </c>
      <c r="B83" s="227" t="s">
        <v>358</v>
      </c>
      <c r="C83" s="227">
        <v>44138115201</v>
      </c>
      <c r="D83" s="227" t="s">
        <v>530</v>
      </c>
      <c r="E83" s="227" t="s">
        <v>531</v>
      </c>
      <c r="F83" s="227" t="s">
        <v>410</v>
      </c>
      <c r="G83" s="227" t="s">
        <v>410</v>
      </c>
      <c r="H83" s="227" t="s">
        <v>410</v>
      </c>
      <c r="I83" s="227" t="s">
        <v>410</v>
      </c>
      <c r="J83" s="229">
        <v>43915</v>
      </c>
      <c r="K83" s="156">
        <v>589517</v>
      </c>
      <c r="L83" s="156">
        <v>589517</v>
      </c>
      <c r="M83" s="156">
        <v>585765</v>
      </c>
      <c r="N83" s="156">
        <v>0</v>
      </c>
      <c r="O83" s="156">
        <v>0</v>
      </c>
      <c r="P83" s="156">
        <v>586015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585765</v>
      </c>
      <c r="AG83" s="156">
        <v>586015</v>
      </c>
      <c r="AH83" s="156">
        <v>250</v>
      </c>
      <c r="AI83" s="156">
        <v>492571</v>
      </c>
      <c r="AJ83" s="3"/>
      <c r="AK83" s="4"/>
    </row>
    <row r="84" spans="1:37">
      <c r="A84" s="228">
        <v>4</v>
      </c>
      <c r="B84" s="227" t="s">
        <v>360</v>
      </c>
      <c r="C84" s="227">
        <v>43915915201</v>
      </c>
      <c r="D84" s="227" t="s">
        <v>530</v>
      </c>
      <c r="E84" s="227" t="s">
        <v>531</v>
      </c>
      <c r="F84" s="227" t="s">
        <v>410</v>
      </c>
      <c r="G84" s="227" t="s">
        <v>410</v>
      </c>
      <c r="H84" s="227" t="s">
        <v>410</v>
      </c>
      <c r="I84" s="227" t="s">
        <v>410</v>
      </c>
      <c r="J84" s="229">
        <v>43915</v>
      </c>
      <c r="K84" s="156">
        <v>689567</v>
      </c>
      <c r="L84" s="156">
        <v>689567</v>
      </c>
      <c r="M84" s="156">
        <v>649805</v>
      </c>
      <c r="N84" s="156">
        <v>0</v>
      </c>
      <c r="O84" s="156">
        <v>0</v>
      </c>
      <c r="P84" s="156">
        <v>650042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649805</v>
      </c>
      <c r="AG84" s="156">
        <v>650042</v>
      </c>
      <c r="AH84" s="156">
        <v>237</v>
      </c>
      <c r="AI84" s="156">
        <v>603406</v>
      </c>
      <c r="AJ84" s="3"/>
      <c r="AK84" s="4"/>
    </row>
    <row r="85" spans="1:37">
      <c r="A85" s="228">
        <v>4</v>
      </c>
      <c r="B85" s="227" t="s">
        <v>544</v>
      </c>
      <c r="C85" s="227">
        <v>43840215201</v>
      </c>
      <c r="D85" s="227" t="s">
        <v>545</v>
      </c>
      <c r="E85" s="227" t="s">
        <v>546</v>
      </c>
      <c r="F85" s="227" t="s">
        <v>410</v>
      </c>
      <c r="G85" s="227" t="s">
        <v>410</v>
      </c>
      <c r="H85" s="227" t="s">
        <v>410</v>
      </c>
      <c r="I85" s="227" t="s">
        <v>410</v>
      </c>
      <c r="J85" s="229">
        <v>44041</v>
      </c>
      <c r="K85" s="156">
        <v>432944</v>
      </c>
      <c r="L85" s="156">
        <v>432944</v>
      </c>
      <c r="M85" s="156">
        <v>392014</v>
      </c>
      <c r="N85" s="156">
        <v>0</v>
      </c>
      <c r="O85" s="156">
        <v>0</v>
      </c>
      <c r="P85" s="156">
        <v>392107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392014</v>
      </c>
      <c r="AG85" s="156">
        <v>392107</v>
      </c>
      <c r="AH85" s="156">
        <v>93</v>
      </c>
      <c r="AI85" s="156">
        <v>514165</v>
      </c>
      <c r="AJ85" s="3"/>
      <c r="AK85" s="4"/>
    </row>
    <row r="86" spans="1:37">
      <c r="A86" s="228">
        <v>5</v>
      </c>
      <c r="B86" s="227" t="s">
        <v>272</v>
      </c>
      <c r="C86" s="227">
        <v>44326415201</v>
      </c>
      <c r="D86" s="227" t="s">
        <v>547</v>
      </c>
      <c r="E86" s="227" t="s">
        <v>548</v>
      </c>
      <c r="F86" s="227" t="s">
        <v>410</v>
      </c>
      <c r="G86" s="227" t="s">
        <v>410</v>
      </c>
      <c r="H86" s="227" t="s">
        <v>410</v>
      </c>
      <c r="I86" s="227" t="s">
        <v>410</v>
      </c>
      <c r="J86" s="229">
        <v>43893</v>
      </c>
      <c r="K86" s="156">
        <v>1277250</v>
      </c>
      <c r="L86" s="156">
        <v>1307659</v>
      </c>
      <c r="M86" s="156">
        <v>1259799</v>
      </c>
      <c r="N86" s="156">
        <v>30409.22</v>
      </c>
      <c r="O86" s="156">
        <v>0</v>
      </c>
      <c r="P86" s="156">
        <v>1259799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1259799</v>
      </c>
      <c r="AG86" s="156">
        <v>1259799</v>
      </c>
      <c r="AH86" s="156">
        <v>0</v>
      </c>
      <c r="AI86" s="156">
        <v>1837867</v>
      </c>
      <c r="AJ86" s="3"/>
      <c r="AK86" s="4"/>
    </row>
    <row r="87" spans="1:37">
      <c r="A87" s="228">
        <v>5</v>
      </c>
      <c r="B87" s="227" t="s">
        <v>362</v>
      </c>
      <c r="C87" s="227">
        <v>44208715201</v>
      </c>
      <c r="D87" s="227" t="s">
        <v>549</v>
      </c>
      <c r="E87" s="227" t="s">
        <v>550</v>
      </c>
      <c r="F87" s="227" t="s">
        <v>410</v>
      </c>
      <c r="G87" s="227" t="s">
        <v>410</v>
      </c>
      <c r="H87" s="227" t="s">
        <v>410</v>
      </c>
      <c r="I87" s="227" t="s">
        <v>410</v>
      </c>
      <c r="J87" s="229">
        <v>44110</v>
      </c>
      <c r="K87" s="156">
        <v>875517</v>
      </c>
      <c r="L87" s="156">
        <v>875517</v>
      </c>
      <c r="M87" s="156">
        <v>860515</v>
      </c>
      <c r="N87" s="156">
        <v>0</v>
      </c>
      <c r="O87" s="156">
        <v>0</v>
      </c>
      <c r="P87" s="156">
        <v>862383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860515</v>
      </c>
      <c r="AG87" s="156">
        <v>862383</v>
      </c>
      <c r="AH87" s="156">
        <v>1868</v>
      </c>
      <c r="AI87" s="156">
        <v>776685</v>
      </c>
      <c r="AJ87" s="3"/>
      <c r="AK87" s="4"/>
    </row>
    <row r="88" spans="1:37">
      <c r="A88" s="228">
        <v>5</v>
      </c>
      <c r="B88" s="227" t="s">
        <v>551</v>
      </c>
      <c r="C88" s="227">
        <v>44539615201</v>
      </c>
      <c r="D88" s="227" t="s">
        <v>552</v>
      </c>
      <c r="E88" s="227" t="s">
        <v>553</v>
      </c>
      <c r="F88" s="227" t="s">
        <v>410</v>
      </c>
      <c r="G88" s="227" t="s">
        <v>410</v>
      </c>
      <c r="H88" s="227" t="s">
        <v>410</v>
      </c>
      <c r="I88" s="227" t="s">
        <v>410</v>
      </c>
      <c r="J88" s="229">
        <v>44110</v>
      </c>
      <c r="K88" s="156">
        <v>254016</v>
      </c>
      <c r="L88" s="156">
        <v>254016</v>
      </c>
      <c r="M88" s="156">
        <v>220075</v>
      </c>
      <c r="N88" s="156">
        <v>0</v>
      </c>
      <c r="O88" s="156">
        <v>0</v>
      </c>
      <c r="P88" s="156">
        <v>220075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220075</v>
      </c>
      <c r="AG88" s="156">
        <v>220075</v>
      </c>
      <c r="AH88" s="156">
        <v>0</v>
      </c>
      <c r="AI88" s="156">
        <v>309304</v>
      </c>
      <c r="AJ88" s="3"/>
      <c r="AK88" s="4"/>
    </row>
    <row r="89" spans="1:37">
      <c r="A89" s="228">
        <v>5</v>
      </c>
      <c r="B89" s="227" t="s">
        <v>364</v>
      </c>
      <c r="C89" s="227">
        <v>44101715201</v>
      </c>
      <c r="D89" s="227" t="s">
        <v>526</v>
      </c>
      <c r="E89" s="227" t="s">
        <v>527</v>
      </c>
      <c r="F89" s="227" t="s">
        <v>410</v>
      </c>
      <c r="G89" s="227" t="s">
        <v>410</v>
      </c>
      <c r="H89" s="227" t="s">
        <v>410</v>
      </c>
      <c r="I89" s="227" t="s">
        <v>410</v>
      </c>
      <c r="J89" s="229">
        <v>44201</v>
      </c>
      <c r="K89" s="156">
        <v>789395</v>
      </c>
      <c r="L89" s="156">
        <v>789395</v>
      </c>
      <c r="M89" s="156">
        <v>772436</v>
      </c>
      <c r="N89" s="156">
        <v>0</v>
      </c>
      <c r="O89" s="156">
        <v>0</v>
      </c>
      <c r="P89" s="156">
        <v>772436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772436</v>
      </c>
      <c r="AG89" s="156">
        <v>772436</v>
      </c>
      <c r="AH89" s="156">
        <v>0</v>
      </c>
      <c r="AI89" s="156">
        <v>659076</v>
      </c>
      <c r="AJ89" s="3"/>
      <c r="AK89" s="4"/>
    </row>
    <row r="90" spans="1:37">
      <c r="A90" s="228">
        <v>5</v>
      </c>
      <c r="B90" s="227" t="s">
        <v>554</v>
      </c>
      <c r="C90" s="227">
        <v>44541215201</v>
      </c>
      <c r="D90" s="227" t="s">
        <v>555</v>
      </c>
      <c r="E90" s="227" t="s">
        <v>556</v>
      </c>
      <c r="F90" s="227" t="s">
        <v>410</v>
      </c>
      <c r="G90" s="227" t="s">
        <v>410</v>
      </c>
      <c r="H90" s="227" t="s">
        <v>410</v>
      </c>
      <c r="I90" s="227" t="s">
        <v>410</v>
      </c>
      <c r="J90" s="229">
        <v>44257</v>
      </c>
      <c r="K90" s="156">
        <v>239156</v>
      </c>
      <c r="L90" s="156">
        <v>239156</v>
      </c>
      <c r="M90" s="156">
        <v>221370</v>
      </c>
      <c r="N90" s="156">
        <v>0</v>
      </c>
      <c r="O90" s="156">
        <v>0</v>
      </c>
      <c r="P90" s="156">
        <v>221370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221370</v>
      </c>
      <c r="AG90" s="156">
        <v>221370</v>
      </c>
      <c r="AH90" s="156">
        <v>0</v>
      </c>
      <c r="AI90" s="156">
        <v>305554</v>
      </c>
      <c r="AJ90" s="3"/>
      <c r="AK90" s="4"/>
    </row>
    <row r="91" spans="1:37">
      <c r="A91" s="228">
        <v>5</v>
      </c>
      <c r="B91" s="227" t="s">
        <v>366</v>
      </c>
      <c r="C91" s="227">
        <v>43988085201</v>
      </c>
      <c r="D91" s="227" t="s">
        <v>557</v>
      </c>
      <c r="E91" s="227" t="s">
        <v>558</v>
      </c>
      <c r="F91" s="227" t="s">
        <v>410</v>
      </c>
      <c r="G91" s="227" t="s">
        <v>410</v>
      </c>
      <c r="H91" s="227" t="s">
        <v>410</v>
      </c>
      <c r="I91" s="227" t="s">
        <v>410</v>
      </c>
      <c r="J91" s="229">
        <v>44229</v>
      </c>
      <c r="K91" s="156">
        <v>127056</v>
      </c>
      <c r="L91" s="156">
        <v>127056</v>
      </c>
      <c r="M91" s="156">
        <v>123994</v>
      </c>
      <c r="N91" s="156">
        <v>0</v>
      </c>
      <c r="O91" s="156">
        <v>0</v>
      </c>
      <c r="P91" s="156">
        <v>123994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123994</v>
      </c>
      <c r="AG91" s="156">
        <v>123994</v>
      </c>
      <c r="AH91" s="156">
        <v>0</v>
      </c>
      <c r="AI91" s="156">
        <v>169610</v>
      </c>
      <c r="AJ91" s="3"/>
      <c r="AK91" s="4"/>
    </row>
    <row r="92" spans="1:37">
      <c r="A92" s="228">
        <v>5</v>
      </c>
      <c r="B92" s="227" t="s">
        <v>274</v>
      </c>
      <c r="C92" s="227">
        <v>43913615201</v>
      </c>
      <c r="D92" s="227" t="s">
        <v>559</v>
      </c>
      <c r="E92" s="227" t="s">
        <v>560</v>
      </c>
      <c r="F92" s="227" t="s">
        <v>410</v>
      </c>
      <c r="G92" s="227" t="s">
        <v>410</v>
      </c>
      <c r="H92" s="227" t="s">
        <v>410</v>
      </c>
      <c r="I92" s="227" t="s">
        <v>410</v>
      </c>
      <c r="J92" s="229">
        <v>43928</v>
      </c>
      <c r="K92" s="156">
        <v>7339262</v>
      </c>
      <c r="L92" s="156">
        <v>7409262</v>
      </c>
      <c r="M92" s="156">
        <v>7411267</v>
      </c>
      <c r="N92" s="156">
        <v>70000</v>
      </c>
      <c r="O92" s="156">
        <v>0</v>
      </c>
      <c r="P92" s="156">
        <v>7390488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7411267</v>
      </c>
      <c r="AG92" s="156">
        <v>7390488</v>
      </c>
      <c r="AH92" s="156">
        <v>-20779</v>
      </c>
      <c r="AI92" s="156">
        <v>7635147</v>
      </c>
      <c r="AJ92" s="3"/>
      <c r="AK92" s="4"/>
    </row>
    <row r="93" spans="1:37">
      <c r="A93" s="228">
        <v>5</v>
      </c>
      <c r="B93" s="227" t="s">
        <v>276</v>
      </c>
      <c r="C93" s="227">
        <v>43793715201</v>
      </c>
      <c r="D93" s="227" t="s">
        <v>561</v>
      </c>
      <c r="E93" s="227" t="s">
        <v>562</v>
      </c>
      <c r="F93" s="227" t="s">
        <v>410</v>
      </c>
      <c r="G93" s="227" t="s">
        <v>410</v>
      </c>
      <c r="H93" s="227" t="s">
        <v>410</v>
      </c>
      <c r="I93" s="227" t="s">
        <v>410</v>
      </c>
      <c r="J93" s="229">
        <v>43739</v>
      </c>
      <c r="K93" s="156">
        <v>1872651</v>
      </c>
      <c r="L93" s="156">
        <v>1875633</v>
      </c>
      <c r="M93" s="156">
        <v>1830367</v>
      </c>
      <c r="N93" s="156">
        <v>2981.59</v>
      </c>
      <c r="O93" s="156">
        <v>0</v>
      </c>
      <c r="P93" s="156">
        <v>1825332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1830367</v>
      </c>
      <c r="AG93" s="156">
        <v>1825332</v>
      </c>
      <c r="AH93" s="156">
        <v>-5035</v>
      </c>
      <c r="AI93" s="156">
        <v>1916337</v>
      </c>
      <c r="AJ93" s="3"/>
      <c r="AK93" s="4"/>
    </row>
    <row r="94" spans="1:37">
      <c r="A94" s="228">
        <v>5</v>
      </c>
      <c r="B94" s="227" t="s">
        <v>278</v>
      </c>
      <c r="C94" s="227">
        <v>44326915201</v>
      </c>
      <c r="D94" s="227" t="s">
        <v>563</v>
      </c>
      <c r="E94" s="227" t="s">
        <v>564</v>
      </c>
      <c r="F94" s="227" t="s">
        <v>410</v>
      </c>
      <c r="G94" s="227" t="s">
        <v>410</v>
      </c>
      <c r="H94" s="227" t="s">
        <v>410</v>
      </c>
      <c r="I94" s="227" t="s">
        <v>410</v>
      </c>
      <c r="J94" s="229">
        <v>43928</v>
      </c>
      <c r="K94" s="156">
        <v>3873465</v>
      </c>
      <c r="L94" s="156">
        <v>3916343</v>
      </c>
      <c r="M94" s="156">
        <v>4113159</v>
      </c>
      <c r="N94" s="156">
        <v>42878.1</v>
      </c>
      <c r="O94" s="156">
        <v>0</v>
      </c>
      <c r="P94" s="156">
        <v>4113159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4113159</v>
      </c>
      <c r="AG94" s="156">
        <v>4113159</v>
      </c>
      <c r="AH94" s="156">
        <v>0</v>
      </c>
      <c r="AI94" s="156">
        <v>4116925</v>
      </c>
      <c r="AJ94" s="3" t="s">
        <v>565</v>
      </c>
      <c r="AK94" s="4" t="s">
        <v>566</v>
      </c>
    </row>
    <row r="95" spans="1:37">
      <c r="A95" s="228">
        <v>5</v>
      </c>
      <c r="B95" s="227" t="s">
        <v>368</v>
      </c>
      <c r="C95" s="227">
        <v>44116615201</v>
      </c>
      <c r="D95" s="227" t="s">
        <v>567</v>
      </c>
      <c r="E95" s="227" t="s">
        <v>568</v>
      </c>
      <c r="F95" s="227" t="s">
        <v>410</v>
      </c>
      <c r="G95" s="227" t="s">
        <v>410</v>
      </c>
      <c r="H95" s="227" t="s">
        <v>410</v>
      </c>
      <c r="I95" s="227" t="s">
        <v>410</v>
      </c>
      <c r="J95" s="229">
        <v>43802</v>
      </c>
      <c r="K95" s="156">
        <v>1299589</v>
      </c>
      <c r="L95" s="156">
        <v>1299589</v>
      </c>
      <c r="M95" s="156">
        <v>1316020</v>
      </c>
      <c r="N95" s="156">
        <v>0</v>
      </c>
      <c r="O95" s="156">
        <v>0</v>
      </c>
      <c r="P95" s="156">
        <v>1315225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1316020</v>
      </c>
      <c r="AG95" s="156">
        <v>1315225</v>
      </c>
      <c r="AH95" s="156">
        <v>-795</v>
      </c>
      <c r="AI95" s="156">
        <v>1579621</v>
      </c>
      <c r="AJ95" s="3"/>
      <c r="AK95" s="4"/>
    </row>
    <row r="96" spans="1:37">
      <c r="A96" s="228">
        <v>5</v>
      </c>
      <c r="B96" s="227" t="s">
        <v>280</v>
      </c>
      <c r="C96" s="227">
        <v>23949635201</v>
      </c>
      <c r="D96" s="227" t="s">
        <v>569</v>
      </c>
      <c r="E96" s="227" t="s">
        <v>570</v>
      </c>
      <c r="F96" s="227" t="s">
        <v>410</v>
      </c>
      <c r="G96" s="227" t="s">
        <v>410</v>
      </c>
      <c r="H96" s="227" t="s">
        <v>410</v>
      </c>
      <c r="I96" s="227" t="s">
        <v>410</v>
      </c>
      <c r="J96" s="229">
        <v>42977</v>
      </c>
      <c r="K96" s="156">
        <v>27752000</v>
      </c>
      <c r="L96" s="156">
        <v>28126749</v>
      </c>
      <c r="M96" s="156">
        <v>28782547</v>
      </c>
      <c r="N96" s="156">
        <v>374748.52</v>
      </c>
      <c r="O96" s="156">
        <v>-7304</v>
      </c>
      <c r="P96" s="156">
        <v>29206081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-7304</v>
      </c>
      <c r="W96" s="156">
        <v>-7304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-7304</v>
      </c>
      <c r="AF96" s="156">
        <v>28775243</v>
      </c>
      <c r="AG96" s="156">
        <v>29206081</v>
      </c>
      <c r="AH96" s="156">
        <v>430838</v>
      </c>
      <c r="AI96" s="156">
        <v>28403237</v>
      </c>
      <c r="AJ96" s="3"/>
      <c r="AK96" s="4"/>
    </row>
    <row r="97" spans="1:37">
      <c r="A97" s="228">
        <v>5</v>
      </c>
      <c r="B97" s="227" t="s">
        <v>282</v>
      </c>
      <c r="C97" s="227">
        <v>23827585201</v>
      </c>
      <c r="D97" s="227" t="s">
        <v>571</v>
      </c>
      <c r="E97" s="227" t="s">
        <v>572</v>
      </c>
      <c r="F97" s="227" t="s">
        <v>410</v>
      </c>
      <c r="G97" s="227" t="s">
        <v>410</v>
      </c>
      <c r="H97" s="227" t="s">
        <v>410</v>
      </c>
      <c r="I97" s="227" t="s">
        <v>410</v>
      </c>
      <c r="J97" s="229">
        <v>42788</v>
      </c>
      <c r="K97" s="156">
        <v>9883550</v>
      </c>
      <c r="L97" s="156">
        <v>9891919</v>
      </c>
      <c r="M97" s="156">
        <v>9834478</v>
      </c>
      <c r="N97" s="156">
        <v>8369.3700000000008</v>
      </c>
      <c r="O97" s="156">
        <v>0</v>
      </c>
      <c r="P97" s="156">
        <v>10163025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9834478</v>
      </c>
      <c r="AG97" s="156">
        <v>10163025</v>
      </c>
      <c r="AH97" s="156">
        <v>328547</v>
      </c>
      <c r="AI97" s="156">
        <v>14381890</v>
      </c>
      <c r="AJ97" s="3"/>
      <c r="AK97" s="4"/>
    </row>
    <row r="98" spans="1:37">
      <c r="A98" s="228">
        <v>5</v>
      </c>
      <c r="B98" s="227" t="s">
        <v>284</v>
      </c>
      <c r="C98" s="227">
        <v>43734115201</v>
      </c>
      <c r="D98" s="227" t="s">
        <v>569</v>
      </c>
      <c r="E98" s="227" t="s">
        <v>570</v>
      </c>
      <c r="F98" s="227" t="s">
        <v>410</v>
      </c>
      <c r="G98" s="227" t="s">
        <v>410</v>
      </c>
      <c r="H98" s="227" t="s">
        <v>410</v>
      </c>
      <c r="I98" s="227" t="s">
        <v>410</v>
      </c>
      <c r="J98" s="229">
        <v>43607</v>
      </c>
      <c r="K98" s="156">
        <v>16216216</v>
      </c>
      <c r="L98" s="156">
        <v>16216212</v>
      </c>
      <c r="M98" s="156">
        <v>16727455</v>
      </c>
      <c r="N98" s="156">
        <v>-4.3</v>
      </c>
      <c r="O98" s="156">
        <v>0</v>
      </c>
      <c r="P98" s="156">
        <v>16505113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16727455</v>
      </c>
      <c r="AG98" s="156">
        <v>16505113</v>
      </c>
      <c r="AH98" s="156">
        <v>-222342</v>
      </c>
      <c r="AI98" s="156">
        <v>16716427</v>
      </c>
      <c r="AJ98" s="3"/>
      <c r="AK98" s="4"/>
    </row>
    <row r="99" spans="1:37" ht="24">
      <c r="A99" s="228">
        <v>5</v>
      </c>
      <c r="B99" s="227" t="s">
        <v>286</v>
      </c>
      <c r="C99" s="227">
        <v>43386015201</v>
      </c>
      <c r="D99" s="227" t="s">
        <v>573</v>
      </c>
      <c r="E99" s="227" t="s">
        <v>574</v>
      </c>
      <c r="F99" s="227" t="s">
        <v>410</v>
      </c>
      <c r="G99" s="227" t="s">
        <v>410</v>
      </c>
      <c r="H99" s="227" t="s">
        <v>410</v>
      </c>
      <c r="I99" s="227" t="s">
        <v>410</v>
      </c>
      <c r="J99" s="229">
        <v>43404</v>
      </c>
      <c r="K99" s="156">
        <v>3244000</v>
      </c>
      <c r="L99" s="156">
        <v>6497176</v>
      </c>
      <c r="M99" s="156">
        <v>7037281</v>
      </c>
      <c r="N99" s="156">
        <v>3253176.27</v>
      </c>
      <c r="O99" s="156">
        <v>0</v>
      </c>
      <c r="P99" s="156">
        <v>7021113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7037281</v>
      </c>
      <c r="AG99" s="156">
        <v>7021113</v>
      </c>
      <c r="AH99" s="156">
        <v>-16169</v>
      </c>
      <c r="AI99" s="156">
        <v>3081320</v>
      </c>
      <c r="AJ99" s="3"/>
      <c r="AK99" s="4"/>
    </row>
    <row r="100" spans="1:37">
      <c r="A100" s="228">
        <v>5</v>
      </c>
      <c r="B100" s="227" t="s">
        <v>288</v>
      </c>
      <c r="C100" s="227">
        <v>43923515201</v>
      </c>
      <c r="D100" s="227" t="s">
        <v>575</v>
      </c>
      <c r="E100" s="227" t="s">
        <v>576</v>
      </c>
      <c r="F100" s="227" t="s">
        <v>410</v>
      </c>
      <c r="G100" s="227" t="s">
        <v>410</v>
      </c>
      <c r="H100" s="227" t="s">
        <v>410</v>
      </c>
      <c r="I100" s="227" t="s">
        <v>410</v>
      </c>
      <c r="J100" s="229">
        <v>43768</v>
      </c>
      <c r="K100" s="156">
        <v>9146375</v>
      </c>
      <c r="L100" s="156">
        <v>9218711</v>
      </c>
      <c r="M100" s="156">
        <v>9241919</v>
      </c>
      <c r="N100" s="156">
        <v>72336.38</v>
      </c>
      <c r="O100" s="156">
        <v>0</v>
      </c>
      <c r="P100" s="156">
        <v>9193416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9241919</v>
      </c>
      <c r="AG100" s="156">
        <v>9193416</v>
      </c>
      <c r="AH100" s="156">
        <v>-48503</v>
      </c>
      <c r="AI100" s="156">
        <v>7779291</v>
      </c>
      <c r="AJ100" s="3"/>
      <c r="AK100" s="4"/>
    </row>
    <row r="101" spans="1:37">
      <c r="A101" s="228">
        <v>5</v>
      </c>
      <c r="B101" s="227" t="s">
        <v>290</v>
      </c>
      <c r="C101" s="227">
        <v>43913915201</v>
      </c>
      <c r="D101" s="227" t="s">
        <v>419</v>
      </c>
      <c r="E101" s="227" t="s">
        <v>420</v>
      </c>
      <c r="F101" s="227" t="s">
        <v>410</v>
      </c>
      <c r="G101" s="227" t="s">
        <v>410</v>
      </c>
      <c r="H101" s="227" t="s">
        <v>410</v>
      </c>
      <c r="I101" s="227" t="s">
        <v>410</v>
      </c>
      <c r="J101" s="229">
        <v>43971</v>
      </c>
      <c r="K101" s="156">
        <v>3433963</v>
      </c>
      <c r="L101" s="156">
        <v>3456872</v>
      </c>
      <c r="M101" s="156">
        <v>3590532</v>
      </c>
      <c r="N101" s="156">
        <v>22908.37</v>
      </c>
      <c r="O101" s="156">
        <v>0</v>
      </c>
      <c r="P101" s="156">
        <v>3561652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3590532</v>
      </c>
      <c r="AG101" s="156">
        <v>3561652</v>
      </c>
      <c r="AH101" s="156">
        <v>-28879</v>
      </c>
      <c r="AI101" s="156">
        <v>4003251</v>
      </c>
      <c r="AJ101" s="3"/>
      <c r="AK101" s="4"/>
    </row>
    <row r="102" spans="1:37">
      <c r="A102" s="228">
        <v>5</v>
      </c>
      <c r="B102" s="227" t="s">
        <v>292</v>
      </c>
      <c r="C102" s="227">
        <v>43913115201</v>
      </c>
      <c r="D102" s="227" t="s">
        <v>571</v>
      </c>
      <c r="E102" s="227" t="s">
        <v>572</v>
      </c>
      <c r="F102" s="227" t="s">
        <v>410</v>
      </c>
      <c r="G102" s="227" t="s">
        <v>410</v>
      </c>
      <c r="H102" s="227" t="s">
        <v>410</v>
      </c>
      <c r="I102" s="227" t="s">
        <v>410</v>
      </c>
      <c r="J102" s="229">
        <v>43733</v>
      </c>
      <c r="K102" s="156">
        <v>9468271</v>
      </c>
      <c r="L102" s="156">
        <v>9554158</v>
      </c>
      <c r="M102" s="156">
        <v>9236375</v>
      </c>
      <c r="N102" s="156">
        <v>85887</v>
      </c>
      <c r="O102" s="156">
        <v>0</v>
      </c>
      <c r="P102" s="156">
        <v>9044854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9236375</v>
      </c>
      <c r="AG102" s="156">
        <v>9044854</v>
      </c>
      <c r="AH102" s="156">
        <v>-191521</v>
      </c>
      <c r="AI102" s="156">
        <v>12400166</v>
      </c>
      <c r="AJ102" s="3"/>
      <c r="AK102" s="4"/>
    </row>
    <row r="103" spans="1:37">
      <c r="A103" s="228">
        <v>5</v>
      </c>
      <c r="B103" s="227" t="s">
        <v>294</v>
      </c>
      <c r="C103" s="227">
        <v>43968215201</v>
      </c>
      <c r="D103" s="227" t="s">
        <v>577</v>
      </c>
      <c r="E103" s="227" t="s">
        <v>578</v>
      </c>
      <c r="F103" s="227" t="s">
        <v>410</v>
      </c>
      <c r="G103" s="227" t="s">
        <v>410</v>
      </c>
      <c r="H103" s="227" t="s">
        <v>410</v>
      </c>
      <c r="I103" s="227" t="s">
        <v>410</v>
      </c>
      <c r="J103" s="229">
        <v>43915</v>
      </c>
      <c r="K103" s="156">
        <v>5811031</v>
      </c>
      <c r="L103" s="156">
        <v>5814390</v>
      </c>
      <c r="M103" s="156">
        <v>5643783</v>
      </c>
      <c r="N103" s="156">
        <v>3359.62</v>
      </c>
      <c r="O103" s="156">
        <v>0</v>
      </c>
      <c r="P103" s="156">
        <v>5604250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5643783</v>
      </c>
      <c r="AG103" s="156">
        <v>5604250</v>
      </c>
      <c r="AH103" s="156">
        <v>-39533</v>
      </c>
      <c r="AI103" s="156">
        <v>6194317</v>
      </c>
      <c r="AJ103" s="3"/>
      <c r="AK103" s="4"/>
    </row>
    <row r="104" spans="1:37">
      <c r="A104" s="228">
        <v>5</v>
      </c>
      <c r="B104" s="227" t="s">
        <v>579</v>
      </c>
      <c r="C104" s="227">
        <v>44139615201</v>
      </c>
      <c r="D104" s="227" t="s">
        <v>571</v>
      </c>
      <c r="E104" s="227" t="s">
        <v>572</v>
      </c>
      <c r="F104" s="227" t="s">
        <v>410</v>
      </c>
      <c r="G104" s="227" t="s">
        <v>410</v>
      </c>
      <c r="H104" s="227" t="s">
        <v>410</v>
      </c>
      <c r="I104" s="227" t="s">
        <v>410</v>
      </c>
      <c r="J104" s="229">
        <v>44153</v>
      </c>
      <c r="K104" s="156">
        <v>1144140</v>
      </c>
      <c r="L104" s="156">
        <v>1144140</v>
      </c>
      <c r="M104" s="156">
        <v>1050473</v>
      </c>
      <c r="N104" s="156">
        <v>0</v>
      </c>
      <c r="O104" s="156">
        <v>0</v>
      </c>
      <c r="P104" s="156">
        <v>1085978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1050473</v>
      </c>
      <c r="AG104" s="156">
        <v>1085978</v>
      </c>
      <c r="AH104" s="156">
        <v>35505</v>
      </c>
      <c r="AI104" s="156">
        <v>1587329</v>
      </c>
      <c r="AJ104" s="3"/>
      <c r="AK104" s="4"/>
    </row>
    <row r="105" spans="1:37">
      <c r="A105" s="228">
        <v>5</v>
      </c>
      <c r="B105" s="227" t="s">
        <v>370</v>
      </c>
      <c r="C105" s="227">
        <v>44136515201</v>
      </c>
      <c r="D105" s="227" t="s">
        <v>549</v>
      </c>
      <c r="E105" s="227" t="s">
        <v>550</v>
      </c>
      <c r="F105" s="227" t="s">
        <v>410</v>
      </c>
      <c r="G105" s="227" t="s">
        <v>410</v>
      </c>
      <c r="H105" s="227" t="s">
        <v>410</v>
      </c>
      <c r="I105" s="227" t="s">
        <v>410</v>
      </c>
      <c r="J105" s="229">
        <v>44069</v>
      </c>
      <c r="K105" s="156">
        <v>1343897</v>
      </c>
      <c r="L105" s="156">
        <v>1343897</v>
      </c>
      <c r="M105" s="156">
        <v>1295471</v>
      </c>
      <c r="N105" s="156">
        <v>0</v>
      </c>
      <c r="O105" s="156">
        <v>0</v>
      </c>
      <c r="P105" s="156">
        <v>1296320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1295471</v>
      </c>
      <c r="AG105" s="156">
        <v>1296320</v>
      </c>
      <c r="AH105" s="156">
        <v>849</v>
      </c>
      <c r="AI105" s="156">
        <v>1376221</v>
      </c>
      <c r="AJ105" s="3"/>
      <c r="AK105" s="4"/>
    </row>
    <row r="106" spans="1:37">
      <c r="A106" s="228">
        <v>6</v>
      </c>
      <c r="B106" s="227" t="s">
        <v>296</v>
      </c>
      <c r="C106" s="227">
        <v>43652215201</v>
      </c>
      <c r="D106" s="227" t="s">
        <v>580</v>
      </c>
      <c r="E106" s="227" t="s">
        <v>581</v>
      </c>
      <c r="F106" s="227" t="s">
        <v>410</v>
      </c>
      <c r="G106" s="227" t="s">
        <v>410</v>
      </c>
      <c r="H106" s="227" t="s">
        <v>410</v>
      </c>
      <c r="I106" s="227" t="s">
        <v>410</v>
      </c>
      <c r="J106" s="229">
        <v>43125</v>
      </c>
      <c r="K106" s="156">
        <v>12962183</v>
      </c>
      <c r="L106" s="156">
        <v>14077180</v>
      </c>
      <c r="M106" s="156">
        <v>17042051</v>
      </c>
      <c r="N106" s="156">
        <v>1114996.6200000001</v>
      </c>
      <c r="O106" s="156">
        <v>0</v>
      </c>
      <c r="P106" s="156">
        <v>17042582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17042051</v>
      </c>
      <c r="AG106" s="156">
        <v>17042582</v>
      </c>
      <c r="AH106" s="156">
        <v>530</v>
      </c>
      <c r="AI106" s="156">
        <v>12118991</v>
      </c>
      <c r="AJ106" s="3"/>
      <c r="AK106" s="4"/>
    </row>
    <row r="107" spans="1:37">
      <c r="A107" s="228">
        <v>6</v>
      </c>
      <c r="B107" s="227" t="s">
        <v>298</v>
      </c>
      <c r="C107" s="227">
        <v>43653715201</v>
      </c>
      <c r="D107" s="227" t="s">
        <v>563</v>
      </c>
      <c r="E107" s="227" t="s">
        <v>564</v>
      </c>
      <c r="F107" s="227" t="s">
        <v>410</v>
      </c>
      <c r="G107" s="227" t="s">
        <v>410</v>
      </c>
      <c r="H107" s="227" t="s">
        <v>410</v>
      </c>
      <c r="I107" s="227" t="s">
        <v>410</v>
      </c>
      <c r="J107" s="229">
        <v>43671</v>
      </c>
      <c r="K107" s="156">
        <v>4293668</v>
      </c>
      <c r="L107" s="156">
        <v>4404270</v>
      </c>
      <c r="M107" s="156">
        <v>4390585</v>
      </c>
      <c r="N107" s="156">
        <v>110602.64</v>
      </c>
      <c r="O107" s="156">
        <v>0</v>
      </c>
      <c r="P107" s="156">
        <v>4390585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4390585</v>
      </c>
      <c r="AG107" s="156">
        <v>4390585</v>
      </c>
      <c r="AH107" s="156">
        <v>0</v>
      </c>
      <c r="AI107" s="156">
        <v>3248689</v>
      </c>
      <c r="AJ107" s="3"/>
      <c r="AK107" s="4"/>
    </row>
    <row r="108" spans="1:37">
      <c r="A108" s="228">
        <v>6</v>
      </c>
      <c r="B108" s="227" t="s">
        <v>300</v>
      </c>
      <c r="C108" s="227">
        <v>42930035201</v>
      </c>
      <c r="D108" s="227" t="s">
        <v>582</v>
      </c>
      <c r="E108" s="227" t="s">
        <v>583</v>
      </c>
      <c r="F108" s="227" t="s">
        <v>410</v>
      </c>
      <c r="G108" s="227" t="s">
        <v>410</v>
      </c>
      <c r="H108" s="227" t="s">
        <v>410</v>
      </c>
      <c r="I108" s="227" t="s">
        <v>410</v>
      </c>
      <c r="J108" s="229">
        <v>42697</v>
      </c>
      <c r="K108" s="156">
        <v>89490000</v>
      </c>
      <c r="L108" s="156">
        <v>91100952</v>
      </c>
      <c r="M108" s="156">
        <v>91019470</v>
      </c>
      <c r="N108" s="156">
        <v>1610951.88</v>
      </c>
      <c r="O108" s="156">
        <v>1320000</v>
      </c>
      <c r="P108" s="156">
        <v>91348469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1320000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1320000</v>
      </c>
      <c r="AE108" s="156">
        <v>1320000</v>
      </c>
      <c r="AF108" s="156">
        <v>92339470</v>
      </c>
      <c r="AG108" s="156">
        <v>91348469</v>
      </c>
      <c r="AH108" s="156">
        <v>-991000</v>
      </c>
      <c r="AI108" s="156">
        <v>75222050</v>
      </c>
      <c r="AJ108" s="3" t="s">
        <v>584</v>
      </c>
      <c r="AK108" s="4" t="s">
        <v>585</v>
      </c>
    </row>
    <row r="109" spans="1:37">
      <c r="A109" s="228">
        <v>6</v>
      </c>
      <c r="B109" s="227" t="s">
        <v>302</v>
      </c>
      <c r="C109" s="227">
        <v>43029139201</v>
      </c>
      <c r="D109" s="227" t="s">
        <v>447</v>
      </c>
      <c r="E109" s="227" t="s">
        <v>448</v>
      </c>
      <c r="F109" s="227" t="s">
        <v>410</v>
      </c>
      <c r="G109" s="227" t="s">
        <v>410</v>
      </c>
      <c r="H109" s="227" t="s">
        <v>410</v>
      </c>
      <c r="I109" s="227" t="s">
        <v>410</v>
      </c>
      <c r="J109" s="229">
        <v>43588</v>
      </c>
      <c r="K109" s="156">
        <v>3703968</v>
      </c>
      <c r="L109" s="156">
        <v>3809754</v>
      </c>
      <c r="M109" s="156">
        <v>3778569</v>
      </c>
      <c r="N109" s="156">
        <v>105785.83</v>
      </c>
      <c r="O109" s="156">
        <v>0</v>
      </c>
      <c r="P109" s="156">
        <v>0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3778569</v>
      </c>
      <c r="AG109" s="156">
        <v>0</v>
      </c>
      <c r="AH109" s="156">
        <v>-3778569</v>
      </c>
      <c r="AI109" s="156">
        <v>4250000</v>
      </c>
      <c r="AJ109" s="3" t="s">
        <v>586</v>
      </c>
      <c r="AK109" s="4" t="s">
        <v>587</v>
      </c>
    </row>
    <row r="110" spans="1:37">
      <c r="A110" s="228">
        <v>6</v>
      </c>
      <c r="B110" s="227" t="s">
        <v>372</v>
      </c>
      <c r="C110" s="227">
        <v>43653915201</v>
      </c>
      <c r="D110" s="227" t="s">
        <v>588</v>
      </c>
      <c r="E110" s="227" t="s">
        <v>589</v>
      </c>
      <c r="F110" s="227" t="s">
        <v>410</v>
      </c>
      <c r="G110" s="227" t="s">
        <v>410</v>
      </c>
      <c r="H110" s="227" t="s">
        <v>410</v>
      </c>
      <c r="I110" s="227" t="s">
        <v>410</v>
      </c>
      <c r="J110" s="229">
        <v>44042</v>
      </c>
      <c r="K110" s="156">
        <v>1871000</v>
      </c>
      <c r="L110" s="156">
        <v>1871000</v>
      </c>
      <c r="M110" s="156">
        <v>1887711</v>
      </c>
      <c r="N110" s="156">
        <v>0</v>
      </c>
      <c r="O110" s="156">
        <v>0</v>
      </c>
      <c r="P110" s="156">
        <v>1887711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1887711</v>
      </c>
      <c r="AG110" s="156">
        <v>1887711</v>
      </c>
      <c r="AH110" s="156">
        <v>0</v>
      </c>
      <c r="AI110" s="156">
        <v>2130684</v>
      </c>
      <c r="AJ110" s="3"/>
      <c r="AK110" s="4"/>
    </row>
    <row r="111" spans="1:37">
      <c r="A111" s="228">
        <v>6</v>
      </c>
      <c r="B111" s="227" t="s">
        <v>304</v>
      </c>
      <c r="C111" s="227">
        <v>44204015201</v>
      </c>
      <c r="D111" s="227" t="s">
        <v>590</v>
      </c>
      <c r="E111" s="227" t="s">
        <v>591</v>
      </c>
      <c r="F111" s="227" t="s">
        <v>410</v>
      </c>
      <c r="G111" s="227" t="s">
        <v>410</v>
      </c>
      <c r="H111" s="227" t="s">
        <v>410</v>
      </c>
      <c r="I111" s="227" t="s">
        <v>410</v>
      </c>
      <c r="J111" s="229">
        <v>43866</v>
      </c>
      <c r="K111" s="156">
        <v>4679092</v>
      </c>
      <c r="L111" s="156">
        <v>1480760</v>
      </c>
      <c r="M111" s="156">
        <v>1400668</v>
      </c>
      <c r="N111" s="156">
        <v>-3198331.59</v>
      </c>
      <c r="O111" s="156">
        <v>0</v>
      </c>
      <c r="P111" s="156">
        <v>1400668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1400668</v>
      </c>
      <c r="AG111" s="156">
        <v>1400668</v>
      </c>
      <c r="AH111" s="156">
        <v>0</v>
      </c>
      <c r="AI111" s="156">
        <v>4495092</v>
      </c>
      <c r="AJ111" s="3" t="s">
        <v>427</v>
      </c>
      <c r="AK111" s="4" t="s">
        <v>428</v>
      </c>
    </row>
    <row r="112" spans="1:37">
      <c r="A112" s="228">
        <v>6</v>
      </c>
      <c r="B112" s="227" t="s">
        <v>374</v>
      </c>
      <c r="C112" s="227">
        <v>44060415201</v>
      </c>
      <c r="D112" s="227" t="s">
        <v>592</v>
      </c>
      <c r="E112" s="227" t="s">
        <v>593</v>
      </c>
      <c r="F112" s="227" t="s">
        <v>410</v>
      </c>
      <c r="G112" s="227" t="s">
        <v>410</v>
      </c>
      <c r="H112" s="227" t="s">
        <v>410</v>
      </c>
      <c r="I112" s="227" t="s">
        <v>410</v>
      </c>
      <c r="J112" s="229">
        <v>43951</v>
      </c>
      <c r="K112" s="156">
        <v>589589</v>
      </c>
      <c r="L112" s="156">
        <v>589589</v>
      </c>
      <c r="M112" s="156">
        <v>561220</v>
      </c>
      <c r="N112" s="156">
        <v>0</v>
      </c>
      <c r="O112" s="156">
        <v>0</v>
      </c>
      <c r="P112" s="156">
        <v>561388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561220</v>
      </c>
      <c r="AG112" s="156">
        <v>561388</v>
      </c>
      <c r="AH112" s="156">
        <v>168</v>
      </c>
      <c r="AI112" s="156">
        <v>615217</v>
      </c>
      <c r="AJ112" s="3"/>
      <c r="AK112" s="4"/>
    </row>
    <row r="113" spans="1:37">
      <c r="A113" s="228">
        <v>6</v>
      </c>
      <c r="B113" s="227" t="s">
        <v>306</v>
      </c>
      <c r="C113" s="227">
        <v>44196115201</v>
      </c>
      <c r="D113" s="227" t="s">
        <v>594</v>
      </c>
      <c r="E113" s="227" t="s">
        <v>595</v>
      </c>
      <c r="F113" s="227" t="s">
        <v>410</v>
      </c>
      <c r="G113" s="227" t="s">
        <v>410</v>
      </c>
      <c r="H113" s="227" t="s">
        <v>410</v>
      </c>
      <c r="I113" s="227" t="s">
        <v>410</v>
      </c>
      <c r="J113" s="229">
        <v>44070</v>
      </c>
      <c r="K113" s="156">
        <v>291080</v>
      </c>
      <c r="L113" s="156">
        <v>324304</v>
      </c>
      <c r="M113" s="156">
        <v>276941</v>
      </c>
      <c r="N113" s="156">
        <v>33224</v>
      </c>
      <c r="O113" s="156">
        <v>0</v>
      </c>
      <c r="P113" s="156">
        <v>276941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276941</v>
      </c>
      <c r="AG113" s="156">
        <v>276941</v>
      </c>
      <c r="AH113" s="156">
        <v>0</v>
      </c>
      <c r="AI113" s="156">
        <v>335060</v>
      </c>
      <c r="AJ113" s="3"/>
      <c r="AK113" s="4"/>
    </row>
    <row r="114" spans="1:37">
      <c r="A114" s="228">
        <v>6</v>
      </c>
      <c r="B114" s="227" t="s">
        <v>308</v>
      </c>
      <c r="C114" s="227">
        <v>43345535201</v>
      </c>
      <c r="D114" s="227" t="s">
        <v>580</v>
      </c>
      <c r="E114" s="227" t="s">
        <v>581</v>
      </c>
      <c r="F114" s="227" t="s">
        <v>410</v>
      </c>
      <c r="G114" s="227" t="s">
        <v>410</v>
      </c>
      <c r="H114" s="227" t="s">
        <v>410</v>
      </c>
      <c r="I114" s="227" t="s">
        <v>410</v>
      </c>
      <c r="J114" s="229">
        <v>43803</v>
      </c>
      <c r="K114" s="156">
        <v>3445403</v>
      </c>
      <c r="L114" s="156">
        <v>3514192</v>
      </c>
      <c r="M114" s="156">
        <v>3479994</v>
      </c>
      <c r="N114" s="156">
        <v>68789.070000000007</v>
      </c>
      <c r="O114" s="156">
        <v>170000</v>
      </c>
      <c r="P114" s="156">
        <v>3454649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170000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170000</v>
      </c>
      <c r="AE114" s="156">
        <v>170000</v>
      </c>
      <c r="AF114" s="156">
        <v>3649994</v>
      </c>
      <c r="AG114" s="156">
        <v>3454649</v>
      </c>
      <c r="AH114" s="156">
        <v>-195345</v>
      </c>
      <c r="AI114" s="156">
        <v>3079920</v>
      </c>
      <c r="AJ114" s="3" t="s">
        <v>449</v>
      </c>
      <c r="AK114" s="4" t="s">
        <v>450</v>
      </c>
    </row>
    <row r="115" spans="1:37">
      <c r="A115" s="228">
        <v>6</v>
      </c>
      <c r="B115" s="227" t="s">
        <v>376</v>
      </c>
      <c r="C115" s="227">
        <v>44167015201</v>
      </c>
      <c r="D115" s="227" t="s">
        <v>596</v>
      </c>
      <c r="E115" s="227" t="s">
        <v>597</v>
      </c>
      <c r="F115" s="227" t="s">
        <v>410</v>
      </c>
      <c r="G115" s="227" t="s">
        <v>410</v>
      </c>
      <c r="H115" s="227" t="s">
        <v>410</v>
      </c>
      <c r="I115" s="227" t="s">
        <v>410</v>
      </c>
      <c r="J115" s="229">
        <v>43887</v>
      </c>
      <c r="K115" s="156">
        <v>1098693</v>
      </c>
      <c r="L115" s="156">
        <v>1098693</v>
      </c>
      <c r="M115" s="156">
        <v>1036954</v>
      </c>
      <c r="N115" s="156">
        <v>0</v>
      </c>
      <c r="O115" s="156">
        <v>0</v>
      </c>
      <c r="P115" s="156">
        <v>1036856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1036954</v>
      </c>
      <c r="AG115" s="156">
        <v>1036856</v>
      </c>
      <c r="AH115" s="156">
        <v>-98</v>
      </c>
      <c r="AI115" s="156">
        <v>1175314</v>
      </c>
      <c r="AJ115" s="3"/>
      <c r="AK115" s="4"/>
    </row>
    <row r="116" spans="1:37">
      <c r="A116" s="228">
        <v>6</v>
      </c>
      <c r="B116" s="227" t="s">
        <v>378</v>
      </c>
      <c r="C116" s="227">
        <v>43635525201</v>
      </c>
      <c r="D116" s="227" t="s">
        <v>598</v>
      </c>
      <c r="E116" s="227" t="s">
        <v>599</v>
      </c>
      <c r="F116" s="227" t="s">
        <v>410</v>
      </c>
      <c r="G116" s="227" t="s">
        <v>410</v>
      </c>
      <c r="H116" s="227" t="s">
        <v>410</v>
      </c>
      <c r="I116" s="227" t="s">
        <v>410</v>
      </c>
      <c r="J116" s="229">
        <v>43915</v>
      </c>
      <c r="K116" s="156">
        <v>3771815</v>
      </c>
      <c r="L116" s="156">
        <v>3809965</v>
      </c>
      <c r="M116" s="156">
        <v>3652358</v>
      </c>
      <c r="N116" s="156">
        <v>38150</v>
      </c>
      <c r="O116" s="156">
        <v>130000</v>
      </c>
      <c r="P116" s="156">
        <v>3668771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130000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130000</v>
      </c>
      <c r="AE116" s="156">
        <v>130000</v>
      </c>
      <c r="AF116" s="156">
        <v>3782358</v>
      </c>
      <c r="AG116" s="156">
        <v>3668771</v>
      </c>
      <c r="AH116" s="156">
        <v>-113588</v>
      </c>
      <c r="AI116" s="156">
        <v>4248051</v>
      </c>
      <c r="AJ116" s="3" t="s">
        <v>600</v>
      </c>
      <c r="AK116" s="4" t="s">
        <v>601</v>
      </c>
    </row>
    <row r="117" spans="1:37">
      <c r="A117" s="228">
        <v>6</v>
      </c>
      <c r="B117" s="227" t="s">
        <v>380</v>
      </c>
      <c r="C117" s="227">
        <v>44030415201</v>
      </c>
      <c r="D117" s="227" t="s">
        <v>602</v>
      </c>
      <c r="E117" s="227" t="s">
        <v>603</v>
      </c>
      <c r="F117" s="227" t="s">
        <v>410</v>
      </c>
      <c r="G117" s="227" t="s">
        <v>410</v>
      </c>
      <c r="H117" s="227" t="s">
        <v>410</v>
      </c>
      <c r="I117" s="227" t="s">
        <v>410</v>
      </c>
      <c r="J117" s="229">
        <v>43887</v>
      </c>
      <c r="K117" s="156">
        <v>419419</v>
      </c>
      <c r="L117" s="156">
        <v>419419</v>
      </c>
      <c r="M117" s="156">
        <v>372140</v>
      </c>
      <c r="N117" s="156">
        <v>0</v>
      </c>
      <c r="O117" s="156">
        <v>0</v>
      </c>
      <c r="P117" s="156">
        <v>372179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372140</v>
      </c>
      <c r="AG117" s="156">
        <v>372179</v>
      </c>
      <c r="AH117" s="156">
        <v>39</v>
      </c>
      <c r="AI117" s="156">
        <v>420618</v>
      </c>
      <c r="AJ117" s="3"/>
      <c r="AK117" s="4"/>
    </row>
    <row r="118" spans="1:37">
      <c r="A118" s="228">
        <v>6</v>
      </c>
      <c r="B118" s="227" t="s">
        <v>310</v>
      </c>
      <c r="C118" s="227">
        <v>44017815201</v>
      </c>
      <c r="D118" s="227" t="s">
        <v>530</v>
      </c>
      <c r="E118" s="227" t="s">
        <v>531</v>
      </c>
      <c r="F118" s="227" t="s">
        <v>410</v>
      </c>
      <c r="G118" s="227" t="s">
        <v>410</v>
      </c>
      <c r="H118" s="227" t="s">
        <v>410</v>
      </c>
      <c r="I118" s="227" t="s">
        <v>410</v>
      </c>
      <c r="J118" s="229">
        <v>43803</v>
      </c>
      <c r="K118" s="156">
        <v>996753</v>
      </c>
      <c r="L118" s="156">
        <v>1029269</v>
      </c>
      <c r="M118" s="156">
        <v>971330</v>
      </c>
      <c r="N118" s="156">
        <v>32516</v>
      </c>
      <c r="O118" s="156">
        <v>0</v>
      </c>
      <c r="P118" s="156">
        <v>971328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971330</v>
      </c>
      <c r="AG118" s="156">
        <v>971328</v>
      </c>
      <c r="AH118" s="156">
        <v>-2</v>
      </c>
      <c r="AI118" s="156">
        <v>819497</v>
      </c>
      <c r="AJ118" s="3"/>
      <c r="AK118" s="4"/>
    </row>
    <row r="119" spans="1:37">
      <c r="A119" s="228">
        <v>6</v>
      </c>
      <c r="B119" s="227" t="s">
        <v>312</v>
      </c>
      <c r="C119" s="227">
        <v>44331415201</v>
      </c>
      <c r="D119" s="227" t="s">
        <v>602</v>
      </c>
      <c r="E119" s="227" t="s">
        <v>603</v>
      </c>
      <c r="F119" s="227" t="s">
        <v>410</v>
      </c>
      <c r="G119" s="227" t="s">
        <v>410</v>
      </c>
      <c r="H119" s="227" t="s">
        <v>410</v>
      </c>
      <c r="I119" s="227" t="s">
        <v>410</v>
      </c>
      <c r="J119" s="229">
        <v>43768</v>
      </c>
      <c r="K119" s="156">
        <v>2625000</v>
      </c>
      <c r="L119" s="156">
        <v>2574951</v>
      </c>
      <c r="M119" s="156">
        <v>2200098</v>
      </c>
      <c r="N119" s="156">
        <v>-50049.49</v>
      </c>
      <c r="O119" s="156">
        <v>0</v>
      </c>
      <c r="P119" s="156">
        <v>2199992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0</v>
      </c>
      <c r="AE119" s="156">
        <v>0</v>
      </c>
      <c r="AF119" s="156">
        <v>2200098</v>
      </c>
      <c r="AG119" s="156">
        <v>2199992</v>
      </c>
      <c r="AH119" s="156">
        <v>-106</v>
      </c>
      <c r="AI119" s="156">
        <v>2833197</v>
      </c>
      <c r="AJ119" s="3"/>
      <c r="AK119" s="4"/>
    </row>
    <row r="120" spans="1:37">
      <c r="A120" s="228">
        <v>6</v>
      </c>
      <c r="B120" s="227" t="s">
        <v>382</v>
      </c>
      <c r="C120" s="227">
        <v>43080835201</v>
      </c>
      <c r="D120" s="227" t="s">
        <v>530</v>
      </c>
      <c r="E120" s="227" t="s">
        <v>531</v>
      </c>
      <c r="F120" s="227" t="s">
        <v>410</v>
      </c>
      <c r="G120" s="227" t="s">
        <v>410</v>
      </c>
      <c r="H120" s="227" t="s">
        <v>410</v>
      </c>
      <c r="I120" s="227" t="s">
        <v>410</v>
      </c>
      <c r="J120" s="229">
        <v>43859</v>
      </c>
      <c r="K120" s="156">
        <v>1171215</v>
      </c>
      <c r="L120" s="156">
        <v>1171215</v>
      </c>
      <c r="M120" s="156">
        <v>1109354</v>
      </c>
      <c r="N120" s="156">
        <v>0</v>
      </c>
      <c r="O120" s="156">
        <v>0</v>
      </c>
      <c r="P120" s="156">
        <v>1108186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1109354</v>
      </c>
      <c r="AG120" s="156">
        <v>1108186</v>
      </c>
      <c r="AH120" s="156">
        <v>-1169</v>
      </c>
      <c r="AI120" s="156">
        <v>865294</v>
      </c>
      <c r="AJ120" s="3"/>
      <c r="AK120" s="4"/>
    </row>
    <row r="121" spans="1:37">
      <c r="A121" s="228">
        <v>6</v>
      </c>
      <c r="B121" s="227" t="s">
        <v>384</v>
      </c>
      <c r="C121" s="227">
        <v>44167215201</v>
      </c>
      <c r="D121" s="227" t="s">
        <v>602</v>
      </c>
      <c r="E121" s="227" t="s">
        <v>603</v>
      </c>
      <c r="F121" s="227" t="s">
        <v>410</v>
      </c>
      <c r="G121" s="227" t="s">
        <v>410</v>
      </c>
      <c r="H121" s="227" t="s">
        <v>410</v>
      </c>
      <c r="I121" s="227" t="s">
        <v>410</v>
      </c>
      <c r="J121" s="229">
        <v>44041</v>
      </c>
      <c r="K121" s="156">
        <v>349349</v>
      </c>
      <c r="L121" s="156">
        <v>349349</v>
      </c>
      <c r="M121" s="156">
        <v>316341</v>
      </c>
      <c r="N121" s="156">
        <v>0</v>
      </c>
      <c r="O121" s="156">
        <v>0</v>
      </c>
      <c r="P121" s="156">
        <v>316342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316341</v>
      </c>
      <c r="AG121" s="156">
        <v>316342</v>
      </c>
      <c r="AH121" s="156">
        <v>1</v>
      </c>
      <c r="AI121" s="156">
        <v>359443</v>
      </c>
      <c r="AJ121" s="3"/>
      <c r="AK121" s="4"/>
    </row>
    <row r="122" spans="1:37">
      <c r="A122" s="228">
        <v>7</v>
      </c>
      <c r="B122" s="227" t="s">
        <v>386</v>
      </c>
      <c r="C122" s="227">
        <v>44144125201</v>
      </c>
      <c r="D122" s="227" t="s">
        <v>604</v>
      </c>
      <c r="E122" s="227" t="s">
        <v>605</v>
      </c>
      <c r="F122" s="227" t="s">
        <v>410</v>
      </c>
      <c r="G122" s="227" t="s">
        <v>410</v>
      </c>
      <c r="H122" s="227" t="s">
        <v>410</v>
      </c>
      <c r="I122" s="227" t="s">
        <v>410</v>
      </c>
      <c r="J122" s="229">
        <v>43901</v>
      </c>
      <c r="K122" s="156">
        <v>1622282</v>
      </c>
      <c r="L122" s="156">
        <v>1622282</v>
      </c>
      <c r="M122" s="156">
        <v>1554003</v>
      </c>
      <c r="N122" s="156">
        <v>0</v>
      </c>
      <c r="O122" s="156">
        <v>0</v>
      </c>
      <c r="P122" s="156">
        <v>1554555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1554003</v>
      </c>
      <c r="AG122" s="156">
        <v>1554555</v>
      </c>
      <c r="AH122" s="156">
        <v>552</v>
      </c>
      <c r="AI122" s="156">
        <v>1262053</v>
      </c>
      <c r="AJ122" s="3"/>
      <c r="AK122" s="4"/>
    </row>
    <row r="123" spans="1:37">
      <c r="A123" s="228">
        <v>7</v>
      </c>
      <c r="B123" s="227" t="s">
        <v>388</v>
      </c>
      <c r="C123" s="227">
        <v>43673415201</v>
      </c>
      <c r="D123" s="227" t="s">
        <v>422</v>
      </c>
      <c r="E123" s="227" t="s">
        <v>423</v>
      </c>
      <c r="F123" s="227" t="s">
        <v>410</v>
      </c>
      <c r="G123" s="227" t="s">
        <v>410</v>
      </c>
      <c r="H123" s="227" t="s">
        <v>410</v>
      </c>
      <c r="I123" s="227" t="s">
        <v>410</v>
      </c>
      <c r="J123" s="229">
        <v>43929</v>
      </c>
      <c r="K123" s="156">
        <v>1352812</v>
      </c>
      <c r="L123" s="156">
        <v>1352812</v>
      </c>
      <c r="M123" s="156">
        <v>1317432</v>
      </c>
      <c r="N123" s="156">
        <v>0</v>
      </c>
      <c r="O123" s="156">
        <v>0</v>
      </c>
      <c r="P123" s="156">
        <v>1317432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1317432</v>
      </c>
      <c r="AG123" s="156">
        <v>1317432</v>
      </c>
      <c r="AH123" s="156">
        <v>0</v>
      </c>
      <c r="AI123" s="156">
        <v>1640000</v>
      </c>
      <c r="AJ123" s="3"/>
      <c r="AK123" s="4"/>
    </row>
    <row r="124" spans="1:37">
      <c r="A124" s="228">
        <v>7</v>
      </c>
      <c r="B124" s="227" t="s">
        <v>314</v>
      </c>
      <c r="C124" s="227">
        <v>43762615201</v>
      </c>
      <c r="D124" s="227" t="s">
        <v>491</v>
      </c>
      <c r="E124" s="227" t="s">
        <v>492</v>
      </c>
      <c r="F124" s="227" t="s">
        <v>410</v>
      </c>
      <c r="G124" s="227" t="s">
        <v>410</v>
      </c>
      <c r="H124" s="227" t="s">
        <v>410</v>
      </c>
      <c r="I124" s="227" t="s">
        <v>410</v>
      </c>
      <c r="J124" s="229">
        <v>43964</v>
      </c>
      <c r="K124" s="156">
        <v>4564698</v>
      </c>
      <c r="L124" s="156">
        <v>4596212</v>
      </c>
      <c r="M124" s="156">
        <v>4520073</v>
      </c>
      <c r="N124" s="156">
        <v>31514.1</v>
      </c>
      <c r="O124" s="156">
        <v>0</v>
      </c>
      <c r="P124" s="156">
        <v>4462676</v>
      </c>
      <c r="Q124" s="156">
        <v>0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0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0</v>
      </c>
      <c r="AF124" s="156">
        <v>4520073</v>
      </c>
      <c r="AG124" s="156">
        <v>4462676</v>
      </c>
      <c r="AH124" s="156">
        <v>-57396</v>
      </c>
      <c r="AI124" s="156">
        <v>5061300</v>
      </c>
      <c r="AJ124" s="3"/>
      <c r="AK124" s="4"/>
    </row>
    <row r="125" spans="1:37">
      <c r="A125" s="228">
        <v>7</v>
      </c>
      <c r="B125" s="227" t="s">
        <v>316</v>
      </c>
      <c r="C125" s="227">
        <v>44383315201</v>
      </c>
      <c r="D125" s="227" t="s">
        <v>606</v>
      </c>
      <c r="E125" s="227" t="s">
        <v>607</v>
      </c>
      <c r="F125" s="227" t="s">
        <v>410</v>
      </c>
      <c r="G125" s="227" t="s">
        <v>410</v>
      </c>
      <c r="H125" s="227" t="s">
        <v>410</v>
      </c>
      <c r="I125" s="227" t="s">
        <v>410</v>
      </c>
      <c r="J125" s="229">
        <v>43901</v>
      </c>
      <c r="K125" s="156">
        <v>741228</v>
      </c>
      <c r="L125" s="156">
        <v>790728</v>
      </c>
      <c r="M125" s="156">
        <v>771044</v>
      </c>
      <c r="N125" s="156">
        <v>49500</v>
      </c>
      <c r="O125" s="156">
        <v>0</v>
      </c>
      <c r="P125" s="156">
        <v>771044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771044</v>
      </c>
      <c r="AG125" s="156">
        <v>771044</v>
      </c>
      <c r="AH125" s="156">
        <v>0</v>
      </c>
      <c r="AI125" s="156">
        <v>741279</v>
      </c>
      <c r="AJ125" s="3"/>
      <c r="AK125" s="4"/>
    </row>
    <row r="126" spans="1:37">
      <c r="A126" s="228">
        <v>7</v>
      </c>
      <c r="B126" s="227" t="s">
        <v>390</v>
      </c>
      <c r="C126" s="227">
        <v>43946015201</v>
      </c>
      <c r="D126" s="227" t="s">
        <v>455</v>
      </c>
      <c r="E126" s="227" t="s">
        <v>456</v>
      </c>
      <c r="F126" s="227" t="s">
        <v>410</v>
      </c>
      <c r="G126" s="227" t="s">
        <v>410</v>
      </c>
      <c r="H126" s="227" t="s">
        <v>410</v>
      </c>
      <c r="I126" s="227" t="s">
        <v>410</v>
      </c>
      <c r="J126" s="229">
        <v>44020</v>
      </c>
      <c r="K126" s="156">
        <v>873873</v>
      </c>
      <c r="L126" s="156">
        <v>873873</v>
      </c>
      <c r="M126" s="156">
        <v>855130</v>
      </c>
      <c r="N126" s="156">
        <v>0</v>
      </c>
      <c r="O126" s="156">
        <v>0</v>
      </c>
      <c r="P126" s="156">
        <v>855600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855130</v>
      </c>
      <c r="AG126" s="156">
        <v>855600</v>
      </c>
      <c r="AH126" s="156">
        <v>470</v>
      </c>
      <c r="AI126" s="156">
        <v>685000</v>
      </c>
      <c r="AJ126" s="3"/>
      <c r="AK126" s="4"/>
    </row>
    <row r="127" spans="1:37">
      <c r="A127" s="228">
        <v>7</v>
      </c>
      <c r="B127" s="227" t="s">
        <v>392</v>
      </c>
      <c r="C127" s="227">
        <v>43955415201</v>
      </c>
      <c r="D127" s="227" t="s">
        <v>555</v>
      </c>
      <c r="E127" s="227" t="s">
        <v>556</v>
      </c>
      <c r="F127" s="227" t="s">
        <v>410</v>
      </c>
      <c r="G127" s="227" t="s">
        <v>410</v>
      </c>
      <c r="H127" s="227" t="s">
        <v>410</v>
      </c>
      <c r="I127" s="227" t="s">
        <v>410</v>
      </c>
      <c r="J127" s="229">
        <v>44083</v>
      </c>
      <c r="K127" s="156">
        <v>357252</v>
      </c>
      <c r="L127" s="156">
        <v>357252</v>
      </c>
      <c r="M127" s="156">
        <v>337890</v>
      </c>
      <c r="N127" s="156">
        <v>0</v>
      </c>
      <c r="O127" s="156">
        <v>0</v>
      </c>
      <c r="P127" s="156">
        <v>337890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337890</v>
      </c>
      <c r="AG127" s="156">
        <v>337890</v>
      </c>
      <c r="AH127" s="156">
        <v>0</v>
      </c>
      <c r="AI127" s="156">
        <v>485498</v>
      </c>
      <c r="AJ127" s="3"/>
      <c r="AK127" s="4"/>
    </row>
    <row r="128" spans="1:37">
      <c r="A128" s="228">
        <v>7</v>
      </c>
      <c r="B128" s="227" t="s">
        <v>394</v>
      </c>
      <c r="C128" s="227">
        <v>44025215201</v>
      </c>
      <c r="D128" s="227" t="s">
        <v>491</v>
      </c>
      <c r="E128" s="227" t="s">
        <v>492</v>
      </c>
      <c r="F128" s="227" t="s">
        <v>410</v>
      </c>
      <c r="G128" s="227" t="s">
        <v>410</v>
      </c>
      <c r="H128" s="227" t="s">
        <v>410</v>
      </c>
      <c r="I128" s="227" t="s">
        <v>410</v>
      </c>
      <c r="J128" s="229">
        <v>44020</v>
      </c>
      <c r="K128" s="156">
        <v>3104340</v>
      </c>
      <c r="L128" s="156">
        <v>3104340</v>
      </c>
      <c r="M128" s="156">
        <v>3112890</v>
      </c>
      <c r="N128" s="156">
        <v>0</v>
      </c>
      <c r="O128" s="156">
        <v>0</v>
      </c>
      <c r="P128" s="156">
        <v>3077268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0</v>
      </c>
      <c r="AF128" s="156">
        <v>3112890</v>
      </c>
      <c r="AG128" s="156">
        <v>3077268</v>
      </c>
      <c r="AH128" s="156">
        <v>-35622</v>
      </c>
      <c r="AI128" s="156">
        <v>4202893</v>
      </c>
      <c r="AJ128" s="3"/>
      <c r="AK128" s="4"/>
    </row>
    <row r="129" spans="1:37">
      <c r="A129" s="228">
        <v>7</v>
      </c>
      <c r="B129" s="227" t="s">
        <v>608</v>
      </c>
      <c r="C129" s="227">
        <v>44701515201</v>
      </c>
      <c r="D129" s="227" t="s">
        <v>609</v>
      </c>
      <c r="E129" s="227" t="s">
        <v>610</v>
      </c>
      <c r="F129" s="227" t="s">
        <v>410</v>
      </c>
      <c r="G129" s="227" t="s">
        <v>410</v>
      </c>
      <c r="H129" s="227" t="s">
        <v>410</v>
      </c>
      <c r="I129" s="227" t="s">
        <v>410</v>
      </c>
      <c r="J129" s="229">
        <v>44216</v>
      </c>
      <c r="K129" s="156">
        <v>86342</v>
      </c>
      <c r="L129" s="156">
        <v>86342</v>
      </c>
      <c r="M129" s="156">
        <v>80991</v>
      </c>
      <c r="N129" s="156">
        <v>0</v>
      </c>
      <c r="O129" s="156">
        <v>0</v>
      </c>
      <c r="P129" s="156">
        <v>80991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0</v>
      </c>
      <c r="AF129" s="156">
        <v>80991</v>
      </c>
      <c r="AG129" s="156">
        <v>80991</v>
      </c>
      <c r="AH129" s="156">
        <v>0</v>
      </c>
      <c r="AI129" s="156">
        <v>127700</v>
      </c>
      <c r="AJ129" s="3"/>
      <c r="AK129" s="4"/>
    </row>
    <row r="130" spans="1:37">
      <c r="A130" s="228">
        <v>7</v>
      </c>
      <c r="B130" s="227" t="s">
        <v>318</v>
      </c>
      <c r="C130" s="227">
        <v>44368415201</v>
      </c>
      <c r="D130" s="227" t="s">
        <v>422</v>
      </c>
      <c r="E130" s="227" t="s">
        <v>423</v>
      </c>
      <c r="F130" s="227" t="s">
        <v>410</v>
      </c>
      <c r="G130" s="227" t="s">
        <v>410</v>
      </c>
      <c r="H130" s="227" t="s">
        <v>410</v>
      </c>
      <c r="I130" s="227" t="s">
        <v>410</v>
      </c>
      <c r="J130" s="229">
        <v>43676</v>
      </c>
      <c r="K130" s="156">
        <v>4637000</v>
      </c>
      <c r="L130" s="156">
        <v>5023330</v>
      </c>
      <c r="M130" s="156">
        <v>4952442</v>
      </c>
      <c r="N130" s="156">
        <v>386330.45</v>
      </c>
      <c r="O130" s="156">
        <v>0</v>
      </c>
      <c r="P130" s="156">
        <v>4910655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4952442</v>
      </c>
      <c r="AG130" s="156">
        <v>4910655</v>
      </c>
      <c r="AH130" s="156">
        <v>-41787</v>
      </c>
      <c r="AI130" s="156">
        <v>2700000</v>
      </c>
      <c r="AJ130" s="3" t="s">
        <v>586</v>
      </c>
      <c r="AK130" s="4" t="s">
        <v>587</v>
      </c>
    </row>
    <row r="131" spans="1:37">
      <c r="A131" s="228">
        <v>7</v>
      </c>
      <c r="B131" s="227" t="s">
        <v>320</v>
      </c>
      <c r="C131" s="227">
        <v>44335815201</v>
      </c>
      <c r="D131" s="227" t="s">
        <v>422</v>
      </c>
      <c r="E131" s="227" t="s">
        <v>423</v>
      </c>
      <c r="F131" s="227" t="s">
        <v>410</v>
      </c>
      <c r="G131" s="227" t="s">
        <v>410</v>
      </c>
      <c r="H131" s="227" t="s">
        <v>410</v>
      </c>
      <c r="I131" s="227" t="s">
        <v>410</v>
      </c>
      <c r="J131" s="229">
        <v>44047</v>
      </c>
      <c r="K131" s="156">
        <v>994444</v>
      </c>
      <c r="L131" s="156">
        <v>1037903</v>
      </c>
      <c r="M131" s="156">
        <v>984227</v>
      </c>
      <c r="N131" s="156">
        <v>43458.19</v>
      </c>
      <c r="O131" s="156">
        <v>0</v>
      </c>
      <c r="P131" s="156">
        <v>985956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984227</v>
      </c>
      <c r="AG131" s="156">
        <v>985956</v>
      </c>
      <c r="AH131" s="156">
        <v>1729</v>
      </c>
      <c r="AI131" s="156">
        <v>922458</v>
      </c>
      <c r="AJ131" s="3" t="s">
        <v>586</v>
      </c>
      <c r="AK131" s="4" t="s">
        <v>587</v>
      </c>
    </row>
    <row r="132" spans="1:37">
      <c r="A132" s="228">
        <v>7</v>
      </c>
      <c r="B132" s="227" t="s">
        <v>322</v>
      </c>
      <c r="C132" s="227">
        <v>25624325201</v>
      </c>
      <c r="D132" s="227" t="s">
        <v>611</v>
      </c>
      <c r="E132" s="227" t="s">
        <v>612</v>
      </c>
      <c r="F132" s="227" t="s">
        <v>410</v>
      </c>
      <c r="G132" s="227" t="s">
        <v>410</v>
      </c>
      <c r="H132" s="227" t="s">
        <v>410</v>
      </c>
      <c r="I132" s="227" t="s">
        <v>410</v>
      </c>
      <c r="J132" s="229">
        <v>42541</v>
      </c>
      <c r="K132" s="156">
        <v>12584444</v>
      </c>
      <c r="L132" s="156">
        <v>14503972</v>
      </c>
      <c r="M132" s="156">
        <v>15099334</v>
      </c>
      <c r="N132" s="156">
        <v>1919527.94</v>
      </c>
      <c r="O132" s="156">
        <v>0</v>
      </c>
      <c r="P132" s="156">
        <v>15347747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15099334</v>
      </c>
      <c r="AG132" s="156">
        <v>15347747</v>
      </c>
      <c r="AH132" s="156">
        <v>248412</v>
      </c>
      <c r="AI132" s="156">
        <v>18085000</v>
      </c>
      <c r="AJ132" s="3"/>
      <c r="AK132" s="4"/>
    </row>
    <row r="133" spans="1:37">
      <c r="A133" s="228">
        <v>7</v>
      </c>
      <c r="B133" s="227" t="s">
        <v>396</v>
      </c>
      <c r="C133" s="227">
        <v>43764115201</v>
      </c>
      <c r="D133" s="227" t="s">
        <v>419</v>
      </c>
      <c r="E133" s="227" t="s">
        <v>420</v>
      </c>
      <c r="F133" s="227" t="s">
        <v>410</v>
      </c>
      <c r="G133" s="227" t="s">
        <v>410</v>
      </c>
      <c r="H133" s="227" t="s">
        <v>410</v>
      </c>
      <c r="I133" s="227" t="s">
        <v>410</v>
      </c>
      <c r="J133" s="229">
        <v>43915</v>
      </c>
      <c r="K133" s="156">
        <v>3572269</v>
      </c>
      <c r="L133" s="156">
        <v>3572269</v>
      </c>
      <c r="M133" s="156">
        <v>3206137</v>
      </c>
      <c r="N133" s="156">
        <v>0</v>
      </c>
      <c r="O133" s="156">
        <v>-7737</v>
      </c>
      <c r="P133" s="156">
        <v>3190454</v>
      </c>
      <c r="Q133" s="156">
        <v>-7737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-7737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-7737</v>
      </c>
      <c r="AF133" s="156">
        <v>3198400</v>
      </c>
      <c r="AG133" s="156">
        <v>3190454</v>
      </c>
      <c r="AH133" s="156">
        <v>-7946</v>
      </c>
      <c r="AI133" s="156">
        <v>2900000</v>
      </c>
      <c r="AJ133" s="3"/>
      <c r="AK133" s="4"/>
    </row>
    <row r="134" spans="1:37">
      <c r="A134" s="228">
        <v>7</v>
      </c>
      <c r="B134" s="227" t="s">
        <v>398</v>
      </c>
      <c r="C134" s="227">
        <v>43764615201</v>
      </c>
      <c r="D134" s="227" t="s">
        <v>422</v>
      </c>
      <c r="E134" s="227" t="s">
        <v>423</v>
      </c>
      <c r="F134" s="227" t="s">
        <v>410</v>
      </c>
      <c r="G134" s="227" t="s">
        <v>410</v>
      </c>
      <c r="H134" s="227" t="s">
        <v>410</v>
      </c>
      <c r="I134" s="227" t="s">
        <v>410</v>
      </c>
      <c r="J134" s="229">
        <v>44153</v>
      </c>
      <c r="K134" s="156">
        <v>3084962</v>
      </c>
      <c r="L134" s="156">
        <v>3084962</v>
      </c>
      <c r="M134" s="156">
        <v>2884493</v>
      </c>
      <c r="N134" s="156">
        <v>0</v>
      </c>
      <c r="O134" s="156">
        <v>0</v>
      </c>
      <c r="P134" s="156">
        <v>2884493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2884493</v>
      </c>
      <c r="AG134" s="156">
        <v>2884493</v>
      </c>
      <c r="AH134" s="156">
        <v>0</v>
      </c>
      <c r="AI134" s="156">
        <v>2622400</v>
      </c>
      <c r="AJ134" s="3"/>
      <c r="AK134" s="4"/>
    </row>
    <row r="135" spans="1:37">
      <c r="A135" s="228">
        <v>8</v>
      </c>
      <c r="B135" s="227" t="s">
        <v>324</v>
      </c>
      <c r="C135" s="227">
        <v>41505115201</v>
      </c>
      <c r="D135" s="227" t="s">
        <v>613</v>
      </c>
      <c r="E135" s="227" t="s">
        <v>614</v>
      </c>
      <c r="F135" s="227" t="s">
        <v>410</v>
      </c>
      <c r="G135" s="227" t="s">
        <v>410</v>
      </c>
      <c r="H135" s="227" t="s">
        <v>410</v>
      </c>
      <c r="I135" s="227" t="s">
        <v>410</v>
      </c>
      <c r="J135" s="229">
        <v>41775</v>
      </c>
      <c r="K135" s="156">
        <v>73888232</v>
      </c>
      <c r="L135" s="156">
        <v>74290962</v>
      </c>
      <c r="M135" s="156">
        <v>74217617</v>
      </c>
      <c r="N135" s="156">
        <v>402729.5</v>
      </c>
      <c r="O135" s="156">
        <v>-51000</v>
      </c>
      <c r="P135" s="156">
        <v>72723061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-51000</v>
      </c>
      <c r="W135" s="156">
        <v>-51000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-51000</v>
      </c>
      <c r="AF135" s="156">
        <v>74166617</v>
      </c>
      <c r="AG135" s="156">
        <v>72723061</v>
      </c>
      <c r="AH135" s="156">
        <v>-1443556</v>
      </c>
      <c r="AI135" s="156">
        <v>78874307</v>
      </c>
      <c r="AJ135" s="3" t="s">
        <v>615</v>
      </c>
      <c r="AK135" s="4" t="s">
        <v>616</v>
      </c>
    </row>
    <row r="136" spans="1:37">
      <c r="A136" s="228">
        <v>8</v>
      </c>
      <c r="B136" s="227" t="s">
        <v>326</v>
      </c>
      <c r="C136" s="227">
        <v>41140615201</v>
      </c>
      <c r="D136" s="227" t="s">
        <v>617</v>
      </c>
      <c r="E136" s="227" t="s">
        <v>618</v>
      </c>
      <c r="F136" s="227" t="s">
        <v>410</v>
      </c>
      <c r="G136" s="227" t="s">
        <v>410</v>
      </c>
      <c r="H136" s="227" t="s">
        <v>410</v>
      </c>
      <c r="I136" s="227" t="s">
        <v>410</v>
      </c>
      <c r="J136" s="229">
        <v>42705</v>
      </c>
      <c r="K136" s="156">
        <v>176976815</v>
      </c>
      <c r="L136" s="156">
        <v>181606278</v>
      </c>
      <c r="M136" s="156">
        <v>183899695</v>
      </c>
      <c r="N136" s="156">
        <v>4629463.16</v>
      </c>
      <c r="O136" s="156">
        <v>1190000</v>
      </c>
      <c r="P136" s="156">
        <v>187388648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-10000</v>
      </c>
      <c r="W136" s="156">
        <v>-10000</v>
      </c>
      <c r="X136" s="156">
        <v>0</v>
      </c>
      <c r="Y136" s="156">
        <v>1200000</v>
      </c>
      <c r="Z136" s="156">
        <v>0</v>
      </c>
      <c r="AA136" s="156">
        <v>0</v>
      </c>
      <c r="AB136" s="156">
        <v>0</v>
      </c>
      <c r="AC136" s="156">
        <v>0</v>
      </c>
      <c r="AD136" s="156">
        <v>1200000</v>
      </c>
      <c r="AE136" s="156">
        <v>1190000</v>
      </c>
      <c r="AF136" s="156">
        <v>185089695</v>
      </c>
      <c r="AG136" s="156">
        <v>187388648</v>
      </c>
      <c r="AH136" s="156">
        <v>2298953</v>
      </c>
      <c r="AI136" s="156">
        <v>198773292</v>
      </c>
      <c r="AJ136" s="3" t="s">
        <v>619</v>
      </c>
      <c r="AK136" s="4" t="s">
        <v>620</v>
      </c>
    </row>
    <row r="137" spans="1:37">
      <c r="A137" s="228">
        <v>8</v>
      </c>
      <c r="B137" s="227" t="s">
        <v>328</v>
      </c>
      <c r="C137" s="227">
        <v>43652015201</v>
      </c>
      <c r="D137" s="227" t="s">
        <v>419</v>
      </c>
      <c r="E137" s="227" t="s">
        <v>420</v>
      </c>
      <c r="F137" s="227" t="s">
        <v>410</v>
      </c>
      <c r="G137" s="227" t="s">
        <v>410</v>
      </c>
      <c r="H137" s="227" t="s">
        <v>410</v>
      </c>
      <c r="I137" s="227" t="s">
        <v>410</v>
      </c>
      <c r="J137" s="229">
        <v>43788</v>
      </c>
      <c r="K137" s="156">
        <v>13519194</v>
      </c>
      <c r="L137" s="156">
        <v>13647938</v>
      </c>
      <c r="M137" s="156">
        <v>13835344</v>
      </c>
      <c r="N137" s="156">
        <v>128743.5</v>
      </c>
      <c r="O137" s="156">
        <v>0</v>
      </c>
      <c r="P137" s="156">
        <v>13763473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13835344</v>
      </c>
      <c r="AG137" s="156">
        <v>13763473</v>
      </c>
      <c r="AH137" s="156">
        <v>-71870</v>
      </c>
      <c r="AI137" s="156">
        <v>16504275</v>
      </c>
      <c r="AJ137" s="3"/>
      <c r="AK137" s="4"/>
    </row>
    <row r="138" spans="1:37">
      <c r="A138" s="228">
        <v>8</v>
      </c>
      <c r="B138" s="227" t="s">
        <v>330</v>
      </c>
      <c r="C138" s="227">
        <v>44132215201</v>
      </c>
      <c r="D138" s="227" t="s">
        <v>526</v>
      </c>
      <c r="E138" s="227" t="s">
        <v>527</v>
      </c>
      <c r="F138" s="227" t="s">
        <v>410</v>
      </c>
      <c r="G138" s="227" t="s">
        <v>410</v>
      </c>
      <c r="H138" s="227" t="s">
        <v>410</v>
      </c>
      <c r="I138" s="227" t="s">
        <v>410</v>
      </c>
      <c r="J138" s="229">
        <v>43508</v>
      </c>
      <c r="K138" s="156">
        <v>17604432</v>
      </c>
      <c r="L138" s="156">
        <v>17319890</v>
      </c>
      <c r="M138" s="156">
        <v>16726393</v>
      </c>
      <c r="N138" s="156">
        <v>-284542.88</v>
      </c>
      <c r="O138" s="156">
        <v>0</v>
      </c>
      <c r="P138" s="156">
        <v>16700477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16726393</v>
      </c>
      <c r="AG138" s="156">
        <v>16700477</v>
      </c>
      <c r="AH138" s="156">
        <v>-25916</v>
      </c>
      <c r="AI138" s="156">
        <v>15706807</v>
      </c>
      <c r="AJ138" s="3"/>
      <c r="AK138" s="4"/>
    </row>
    <row r="139" spans="1:37">
      <c r="A139" s="228">
        <v>8</v>
      </c>
      <c r="B139" s="227" t="s">
        <v>332</v>
      </c>
      <c r="C139" s="227">
        <v>42815445201</v>
      </c>
      <c r="D139" s="227" t="s">
        <v>621</v>
      </c>
      <c r="E139" s="227" t="s">
        <v>622</v>
      </c>
      <c r="F139" s="227" t="s">
        <v>410</v>
      </c>
      <c r="G139" s="227" t="s">
        <v>410</v>
      </c>
      <c r="H139" s="227" t="s">
        <v>410</v>
      </c>
      <c r="I139" s="227" t="s">
        <v>410</v>
      </c>
      <c r="J139" s="229">
        <v>43564</v>
      </c>
      <c r="K139" s="156">
        <v>7871284</v>
      </c>
      <c r="L139" s="156">
        <v>8314187</v>
      </c>
      <c r="M139" s="156">
        <v>5811967</v>
      </c>
      <c r="N139" s="156">
        <v>442902.29</v>
      </c>
      <c r="O139" s="156">
        <v>0</v>
      </c>
      <c r="P139" s="156">
        <v>5810160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0</v>
      </c>
      <c r="AE139" s="156">
        <v>0</v>
      </c>
      <c r="AF139" s="156">
        <v>5811967</v>
      </c>
      <c r="AG139" s="156">
        <v>5810160</v>
      </c>
      <c r="AH139" s="156">
        <v>-1807</v>
      </c>
      <c r="AI139" s="156">
        <v>9545164</v>
      </c>
      <c r="AJ139" s="3"/>
      <c r="AK139" s="4"/>
    </row>
    <row r="140" spans="1:37">
      <c r="A140" s="228">
        <v>8</v>
      </c>
      <c r="B140" s="227" t="s">
        <v>334</v>
      </c>
      <c r="C140" s="227">
        <v>44106715201</v>
      </c>
      <c r="D140" s="227" t="s">
        <v>623</v>
      </c>
      <c r="E140" s="227" t="s">
        <v>624</v>
      </c>
      <c r="F140" s="227" t="s">
        <v>410</v>
      </c>
      <c r="G140" s="227" t="s">
        <v>410</v>
      </c>
      <c r="H140" s="227" t="s">
        <v>410</v>
      </c>
      <c r="I140" s="227" t="s">
        <v>410</v>
      </c>
      <c r="J140" s="229">
        <v>43718</v>
      </c>
      <c r="K140" s="156">
        <v>5292443</v>
      </c>
      <c r="L140" s="156">
        <v>5312653</v>
      </c>
      <c r="M140" s="156">
        <v>5319849</v>
      </c>
      <c r="N140" s="156">
        <v>20210.25</v>
      </c>
      <c r="O140" s="156">
        <v>0</v>
      </c>
      <c r="P140" s="156">
        <v>5313201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5319849</v>
      </c>
      <c r="AG140" s="156">
        <v>5313201</v>
      </c>
      <c r="AH140" s="156">
        <v>-6647</v>
      </c>
      <c r="AI140" s="156">
        <v>4997184</v>
      </c>
      <c r="AJ140" s="3"/>
      <c r="AK140" s="4"/>
    </row>
    <row r="141" spans="1:37">
      <c r="A141" s="228">
        <v>8</v>
      </c>
      <c r="B141" s="227" t="s">
        <v>336</v>
      </c>
      <c r="C141" s="227">
        <v>44042315201</v>
      </c>
      <c r="D141" s="227" t="s">
        <v>625</v>
      </c>
      <c r="E141" s="227" t="s">
        <v>626</v>
      </c>
      <c r="F141" s="227" t="s">
        <v>410</v>
      </c>
      <c r="G141" s="227" t="s">
        <v>410</v>
      </c>
      <c r="H141" s="227" t="s">
        <v>410</v>
      </c>
      <c r="I141" s="227" t="s">
        <v>410</v>
      </c>
      <c r="J141" s="229">
        <v>43935</v>
      </c>
      <c r="K141" s="156">
        <v>9095686</v>
      </c>
      <c r="L141" s="156">
        <v>9114552</v>
      </c>
      <c r="M141" s="156">
        <v>9001603</v>
      </c>
      <c r="N141" s="156">
        <v>18865.240000000002</v>
      </c>
      <c r="O141" s="156">
        <v>0</v>
      </c>
      <c r="P141" s="156">
        <v>8960020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9001603</v>
      </c>
      <c r="AG141" s="156">
        <v>8960020</v>
      </c>
      <c r="AH141" s="156">
        <v>-41583</v>
      </c>
      <c r="AI141" s="156">
        <v>12888272</v>
      </c>
      <c r="AJ141" s="3"/>
      <c r="AK141" s="4"/>
    </row>
    <row r="142" spans="1:37">
      <c r="A142" s="228">
        <v>8</v>
      </c>
      <c r="B142" s="227" t="s">
        <v>338</v>
      </c>
      <c r="C142" s="227">
        <v>44514015201</v>
      </c>
      <c r="D142" s="227" t="s">
        <v>530</v>
      </c>
      <c r="E142" s="227" t="s">
        <v>531</v>
      </c>
      <c r="F142" s="227" t="s">
        <v>410</v>
      </c>
      <c r="G142" s="227" t="s">
        <v>410</v>
      </c>
      <c r="H142" s="227" t="s">
        <v>410</v>
      </c>
      <c r="I142" s="227" t="s">
        <v>410</v>
      </c>
      <c r="J142" s="229">
        <v>44173</v>
      </c>
      <c r="K142" s="156">
        <v>281612</v>
      </c>
      <c r="L142" s="156">
        <v>283592</v>
      </c>
      <c r="M142" s="156">
        <v>264303</v>
      </c>
      <c r="N142" s="156">
        <v>1980</v>
      </c>
      <c r="O142" s="156">
        <v>0</v>
      </c>
      <c r="P142" s="156">
        <v>264303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0</v>
      </c>
      <c r="AF142" s="156">
        <v>264303</v>
      </c>
      <c r="AG142" s="156">
        <v>264303</v>
      </c>
      <c r="AH142" s="156">
        <v>0</v>
      </c>
      <c r="AI142" s="156">
        <v>348350</v>
      </c>
      <c r="AJ142" s="3"/>
      <c r="AK142" s="4"/>
    </row>
    <row r="143" spans="1:37">
      <c r="A143" s="228">
        <v>8</v>
      </c>
      <c r="B143" s="227" t="s">
        <v>627</v>
      </c>
      <c r="C143" s="227">
        <v>44530715201</v>
      </c>
      <c r="D143" s="227" t="s">
        <v>628</v>
      </c>
      <c r="E143" s="227" t="s">
        <v>629</v>
      </c>
      <c r="F143" s="227" t="s">
        <v>410</v>
      </c>
      <c r="G143" s="227" t="s">
        <v>410</v>
      </c>
      <c r="H143" s="227" t="s">
        <v>410</v>
      </c>
      <c r="I143" s="227" t="s">
        <v>410</v>
      </c>
      <c r="J143" s="229">
        <v>44208</v>
      </c>
      <c r="K143" s="156">
        <v>842202</v>
      </c>
      <c r="L143" s="156">
        <v>842202</v>
      </c>
      <c r="M143" s="156">
        <v>728029</v>
      </c>
      <c r="N143" s="156">
        <v>0</v>
      </c>
      <c r="O143" s="156">
        <v>0</v>
      </c>
      <c r="P143" s="156">
        <v>728029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728029</v>
      </c>
      <c r="AG143" s="156">
        <v>728029</v>
      </c>
      <c r="AH143" s="156">
        <v>0</v>
      </c>
      <c r="AI143" s="156">
        <v>1031657</v>
      </c>
      <c r="AJ143" s="3"/>
      <c r="AK143" s="4"/>
    </row>
    <row r="144" spans="1:37" ht="24">
      <c r="A144" s="228">
        <v>8</v>
      </c>
      <c r="B144" s="227" t="s">
        <v>400</v>
      </c>
      <c r="C144" s="227">
        <v>44429215201</v>
      </c>
      <c r="D144" s="227" t="s">
        <v>630</v>
      </c>
      <c r="E144" s="227" t="s">
        <v>631</v>
      </c>
      <c r="F144" s="227" t="s">
        <v>410</v>
      </c>
      <c r="G144" s="227" t="s">
        <v>410</v>
      </c>
      <c r="H144" s="227" t="s">
        <v>410</v>
      </c>
      <c r="I144" s="227" t="s">
        <v>410</v>
      </c>
      <c r="J144" s="229">
        <v>44089</v>
      </c>
      <c r="K144" s="156">
        <v>351648</v>
      </c>
      <c r="L144" s="156">
        <v>351648</v>
      </c>
      <c r="M144" s="156">
        <v>296493</v>
      </c>
      <c r="N144" s="156">
        <v>0</v>
      </c>
      <c r="O144" s="156">
        <v>0</v>
      </c>
      <c r="P144" s="156">
        <v>296493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296493</v>
      </c>
      <c r="AG144" s="156">
        <v>296493</v>
      </c>
      <c r="AH144" s="156">
        <v>0</v>
      </c>
      <c r="AI144" s="156">
        <v>613041</v>
      </c>
      <c r="AJ144" s="3"/>
      <c r="AK144" s="4"/>
    </row>
    <row r="145" spans="1:37">
      <c r="A145" s="182"/>
      <c r="B145" s="177"/>
      <c r="C145" s="177"/>
      <c r="D145" s="177"/>
      <c r="E145" s="177"/>
      <c r="F145" s="177"/>
      <c r="G145" s="177"/>
      <c r="H145" s="177"/>
      <c r="I145" s="177"/>
      <c r="J145" s="178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80"/>
      <c r="AK145" s="181"/>
    </row>
    <row r="146" spans="1:37">
      <c r="A146" s="182"/>
      <c r="B146" s="177"/>
      <c r="C146" s="177"/>
      <c r="D146" s="177"/>
      <c r="E146" s="177"/>
      <c r="F146" s="177"/>
      <c r="G146" s="177"/>
      <c r="H146" s="177"/>
      <c r="I146" s="177"/>
      <c r="J146" s="178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80"/>
      <c r="AK146" s="181"/>
    </row>
    <row r="147" spans="1:37">
      <c r="A147" s="182"/>
      <c r="B147" s="177"/>
      <c r="C147" s="177"/>
      <c r="D147" s="177"/>
      <c r="E147" s="177"/>
      <c r="F147" s="177"/>
      <c r="G147" s="177"/>
      <c r="H147" s="177"/>
      <c r="I147" s="177"/>
      <c r="J147" s="178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80"/>
      <c r="AK147" s="181"/>
    </row>
    <row r="148" spans="1:37">
      <c r="A148" s="182"/>
      <c r="B148" s="177"/>
      <c r="C148" s="177"/>
      <c r="D148" s="177"/>
      <c r="E148" s="177"/>
      <c r="F148" s="177"/>
      <c r="G148" s="177"/>
      <c r="H148" s="177"/>
      <c r="I148" s="177"/>
      <c r="J148" s="178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80"/>
      <c r="AK148" s="181"/>
    </row>
    <row r="149" spans="1:37">
      <c r="A149" s="182"/>
      <c r="B149" s="177"/>
      <c r="C149" s="177"/>
      <c r="D149" s="177"/>
      <c r="E149" s="177"/>
      <c r="F149" s="177"/>
      <c r="G149" s="177"/>
      <c r="H149" s="177"/>
      <c r="I149" s="177"/>
      <c r="J149" s="178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80"/>
      <c r="AK149" s="181"/>
    </row>
    <row r="150" spans="1:37">
      <c r="A150" s="182"/>
      <c r="B150" s="177"/>
      <c r="C150" s="177"/>
      <c r="D150" s="177"/>
      <c r="E150" s="177"/>
      <c r="F150" s="177"/>
      <c r="G150" s="177"/>
      <c r="H150" s="177"/>
      <c r="I150" s="177"/>
      <c r="J150" s="178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80"/>
      <c r="AK150" s="181"/>
    </row>
    <row r="151" spans="1:37">
      <c r="A151" s="182"/>
      <c r="B151" s="177"/>
      <c r="C151" s="177"/>
      <c r="D151" s="177"/>
      <c r="E151" s="177"/>
      <c r="F151" s="177"/>
      <c r="G151" s="177"/>
      <c r="H151" s="177"/>
      <c r="I151" s="177"/>
      <c r="J151" s="178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80"/>
      <c r="AK151" s="181"/>
    </row>
    <row r="152" spans="1:37">
      <c r="A152" s="182"/>
      <c r="B152" s="177"/>
      <c r="C152" s="177"/>
      <c r="D152" s="177"/>
      <c r="E152" s="177"/>
      <c r="F152" s="177"/>
      <c r="G152" s="177"/>
      <c r="H152" s="177"/>
      <c r="I152" s="177"/>
      <c r="J152" s="178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80"/>
      <c r="AK152" s="181"/>
    </row>
    <row r="153" spans="1:37">
      <c r="A153" s="182"/>
      <c r="B153" s="177"/>
      <c r="C153" s="177"/>
      <c r="D153" s="177"/>
      <c r="E153" s="177"/>
      <c r="F153" s="177"/>
      <c r="G153" s="177"/>
      <c r="H153" s="177"/>
      <c r="I153" s="177"/>
      <c r="J153" s="178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80"/>
      <c r="AK153" s="181"/>
    </row>
    <row r="154" spans="1:37">
      <c r="A154" s="182"/>
      <c r="B154" s="177"/>
      <c r="C154" s="177"/>
      <c r="D154" s="177"/>
      <c r="E154" s="177"/>
      <c r="F154" s="177"/>
      <c r="G154" s="177"/>
      <c r="H154" s="177"/>
      <c r="I154" s="177"/>
      <c r="J154" s="178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80"/>
      <c r="AK154" s="181"/>
    </row>
    <row r="155" spans="1:37">
      <c r="A155" s="182"/>
      <c r="B155" s="177"/>
      <c r="C155" s="177"/>
      <c r="D155" s="177"/>
      <c r="E155" s="177"/>
      <c r="F155" s="177"/>
      <c r="G155" s="177"/>
      <c r="H155" s="177"/>
      <c r="I155" s="177"/>
      <c r="J155" s="178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80"/>
      <c r="AK155" s="181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01/13/2010&amp;C&amp;"Times New Roman,Bold"&amp;10Construction Cost and Time 
Innovative Contract Data
For Contracts Completed Second Quarter Fiscal Year 2009/2010&amp;RPage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29" sqref="C29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30" t="s">
        <v>707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33" sqref="CA133:CU142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.28515625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7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8.5703125" bestFit="1" customWidth="1"/>
    <col min="30" max="31" width="4" bestFit="1" customWidth="1"/>
    <col min="32" max="32" width="5.5703125" bestFit="1" customWidth="1"/>
    <col min="33" max="33" width="11" bestFit="1" customWidth="1"/>
    <col min="34" max="34" width="8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7" bestFit="1" customWidth="1"/>
    <col min="39" max="39" width="2" bestFit="1" customWidth="1"/>
    <col min="40" max="41" width="3.5703125" bestFit="1" customWidth="1"/>
    <col min="42" max="43" width="2" bestFit="1" customWidth="1"/>
    <col min="44" max="44" width="3.5703125" bestFit="1" customWidth="1"/>
    <col min="45" max="45" width="9.5703125" bestFit="1" customWidth="1"/>
    <col min="46" max="47" width="2" bestFit="1" customWidth="1"/>
    <col min="48" max="49" width="3.5703125" bestFit="1" customWidth="1"/>
    <col min="50" max="50" width="2" bestFit="1" customWidth="1"/>
    <col min="51" max="51" width="3" bestFit="1" customWidth="1"/>
    <col min="52" max="52" width="7" bestFit="1" customWidth="1"/>
    <col min="53" max="53" width="10.42578125" bestFit="1" customWidth="1"/>
    <col min="54" max="54" width="6" bestFit="1" customWidth="1"/>
    <col min="55" max="55" width="2" bestFit="1" customWidth="1"/>
    <col min="56" max="56" width="4.5703125" bestFit="1" customWidth="1"/>
    <col min="57" max="57" width="9.5703125" bestFit="1" customWidth="1"/>
    <col min="58" max="58" width="6" bestFit="1" customWidth="1"/>
    <col min="59" max="59" width="2" bestFit="1" customWidth="1"/>
    <col min="60" max="61" width="3.5703125" bestFit="1" customWidth="1"/>
    <col min="62" max="63" width="2" bestFit="1" customWidth="1"/>
    <col min="64" max="64" width="4.5703125" bestFit="1" customWidth="1"/>
    <col min="65" max="65" width="9" bestFit="1" customWidth="1"/>
    <col min="66" max="67" width="2" bestFit="1" customWidth="1"/>
    <col min="68" max="68" width="4.5703125" bestFit="1" customWidth="1"/>
    <col min="69" max="69" width="10.42578125" bestFit="1" customWidth="1"/>
    <col min="70" max="70" width="7" bestFit="1" customWidth="1"/>
    <col min="71" max="71" width="3" bestFit="1" customWidth="1"/>
    <col min="72" max="72" width="4.5703125" bestFit="1" customWidth="1"/>
    <col min="73" max="73" width="9" bestFit="1" customWidth="1"/>
    <col min="74" max="74" width="7" bestFit="1" customWidth="1"/>
    <col min="75" max="75" width="2" bestFit="1" customWidth="1"/>
    <col min="76" max="76" width="4.5703125" bestFit="1" customWidth="1"/>
    <col min="77" max="77" width="3.5703125" bestFit="1" customWidth="1"/>
    <col min="78" max="78" width="2" bestFit="1" customWidth="1"/>
    <col min="79" max="79" width="4" bestFit="1" customWidth="1"/>
    <col min="80" max="80" width="7" bestFit="1" customWidth="1"/>
    <col min="81" max="81" width="11" bestFit="1" customWidth="1"/>
    <col min="82" max="82" width="8" bestFit="1" customWidth="1"/>
    <col min="83" max="83" width="11" bestFit="1" customWidth="1"/>
    <col min="84" max="84" width="44.8554687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8.28515625" bestFit="1" customWidth="1"/>
    <col min="99" max="99" width="83.140625" bestFit="1" customWidth="1"/>
    <col min="100" max="100" width="3" bestFit="1" customWidth="1"/>
    <col min="101" max="101" width="4" bestFit="1" customWidth="1"/>
    <col min="102" max="102" width="2" bestFit="1" customWidth="1"/>
    <col min="103" max="103" width="2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178</v>
      </c>
      <c r="D1" s="67" t="s">
        <v>179</v>
      </c>
      <c r="E1" s="68">
        <v>43159</v>
      </c>
      <c r="F1" s="185" t="s">
        <v>632</v>
      </c>
      <c r="G1" s="67" t="s">
        <v>633</v>
      </c>
      <c r="H1" s="69">
        <v>1</v>
      </c>
      <c r="I1" s="69">
        <v>1</v>
      </c>
      <c r="J1" s="69">
        <v>150</v>
      </c>
      <c r="K1" s="69">
        <v>333</v>
      </c>
      <c r="L1" s="69">
        <v>333</v>
      </c>
      <c r="M1" s="69">
        <v>0</v>
      </c>
      <c r="N1" s="69">
        <v>0</v>
      </c>
      <c r="O1" s="69">
        <v>0</v>
      </c>
      <c r="P1" s="69">
        <v>183</v>
      </c>
      <c r="Q1" s="80">
        <v>0</v>
      </c>
      <c r="R1" s="80">
        <v>2262913</v>
      </c>
      <c r="S1" s="80">
        <v>50000</v>
      </c>
      <c r="T1" s="80">
        <v>2212913</v>
      </c>
      <c r="U1" s="80">
        <v>2254766</v>
      </c>
      <c r="V1" s="80">
        <v>2207735</v>
      </c>
      <c r="W1" s="80">
        <v>0</v>
      </c>
      <c r="X1" s="80">
        <v>0</v>
      </c>
      <c r="Y1" s="80">
        <v>0</v>
      </c>
      <c r="Z1" s="80">
        <v>2207735</v>
      </c>
      <c r="AA1" s="80">
        <v>2219978</v>
      </c>
      <c r="AB1" s="80">
        <v>12243</v>
      </c>
      <c r="AC1" s="69">
        <v>-8147</v>
      </c>
      <c r="AD1" s="69">
        <v>134</v>
      </c>
      <c r="AE1" s="69">
        <v>0</v>
      </c>
      <c r="AF1" s="80">
        <v>0</v>
      </c>
      <c r="AG1" s="80">
        <v>-4507</v>
      </c>
      <c r="AH1" s="69">
        <v>0</v>
      </c>
      <c r="AI1" s="69">
        <v>0</v>
      </c>
      <c r="AJ1" s="80">
        <v>0</v>
      </c>
      <c r="AK1" s="80">
        <v>5417</v>
      </c>
      <c r="AL1" s="69">
        <v>0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25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0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25</v>
      </c>
      <c r="CB1" s="80">
        <v>0</v>
      </c>
      <c r="CC1" s="80">
        <v>910</v>
      </c>
      <c r="CD1" s="69">
        <v>0</v>
      </c>
      <c r="CE1" s="69" t="s">
        <v>434</v>
      </c>
      <c r="CF1" s="69" t="s">
        <v>435</v>
      </c>
      <c r="CG1" s="69" t="s">
        <v>410</v>
      </c>
      <c r="CH1" s="69" t="s">
        <v>410</v>
      </c>
      <c r="CI1" s="69" t="s">
        <v>410</v>
      </c>
      <c r="CJ1" s="68" t="s">
        <v>410</v>
      </c>
      <c r="CK1" s="68">
        <v>44474</v>
      </c>
      <c r="CL1" s="185" t="s">
        <v>634</v>
      </c>
      <c r="CM1" s="67" t="s">
        <v>635</v>
      </c>
      <c r="CN1" s="67" t="s">
        <v>168</v>
      </c>
      <c r="CO1" s="68">
        <v>43643</v>
      </c>
      <c r="CP1" s="185" t="s">
        <v>636</v>
      </c>
      <c r="CQ1" s="67" t="s">
        <v>637</v>
      </c>
      <c r="CR1" s="67" t="s">
        <v>207</v>
      </c>
      <c r="CS1" s="69">
        <v>2483172.88</v>
      </c>
      <c r="CT1" s="69"/>
      <c r="CU1" s="69"/>
      <c r="CV1" s="69">
        <v>0</v>
      </c>
      <c r="CW1" s="69">
        <v>24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COUNTIF(A1:A142,"01CO")</f>
        <v>7</v>
      </c>
      <c r="DI1" t="s">
        <v>149</v>
      </c>
      <c r="DJ1">
        <v>1</v>
      </c>
      <c r="DK1">
        <f>DH1</f>
        <v>7</v>
      </c>
    </row>
    <row r="2" spans="1:115">
      <c r="A2" t="str">
        <f t="shared" si="0"/>
        <v>01CO</v>
      </c>
      <c r="B2" s="67" t="s">
        <v>129</v>
      </c>
      <c r="C2" s="67" t="s">
        <v>180</v>
      </c>
      <c r="D2" s="67" t="s">
        <v>181</v>
      </c>
      <c r="E2" s="68">
        <v>43369</v>
      </c>
      <c r="F2" s="185" t="s">
        <v>638</v>
      </c>
      <c r="G2" s="67" t="s">
        <v>637</v>
      </c>
      <c r="H2" s="69">
        <v>1</v>
      </c>
      <c r="I2" s="69">
        <v>1</v>
      </c>
      <c r="J2" s="69">
        <v>85</v>
      </c>
      <c r="K2" s="69">
        <v>102</v>
      </c>
      <c r="L2" s="69">
        <v>89</v>
      </c>
      <c r="M2" s="69">
        <v>13</v>
      </c>
      <c r="N2" s="69">
        <v>0</v>
      </c>
      <c r="O2" s="69">
        <v>0</v>
      </c>
      <c r="P2" s="69">
        <v>17</v>
      </c>
      <c r="Q2" s="80">
        <v>0</v>
      </c>
      <c r="R2" s="80">
        <v>409918</v>
      </c>
      <c r="S2" s="80">
        <v>11212</v>
      </c>
      <c r="T2" s="80">
        <v>398706</v>
      </c>
      <c r="U2" s="80">
        <v>418046</v>
      </c>
      <c r="V2" s="80">
        <v>383683</v>
      </c>
      <c r="W2" s="80">
        <v>0</v>
      </c>
      <c r="X2" s="80">
        <v>0</v>
      </c>
      <c r="Y2" s="80">
        <v>0</v>
      </c>
      <c r="Z2" s="80">
        <v>383683</v>
      </c>
      <c r="AA2" s="80">
        <v>383683</v>
      </c>
      <c r="AB2" s="80">
        <v>0</v>
      </c>
      <c r="AC2" s="69">
        <v>8128</v>
      </c>
      <c r="AD2" s="69">
        <v>11</v>
      </c>
      <c r="AE2" s="69">
        <v>0</v>
      </c>
      <c r="AF2" s="80">
        <v>0</v>
      </c>
      <c r="AG2" s="80">
        <v>8128</v>
      </c>
      <c r="AH2" s="69">
        <v>6258</v>
      </c>
      <c r="AI2" s="69">
        <v>0</v>
      </c>
      <c r="AJ2" s="80">
        <v>0</v>
      </c>
      <c r="AK2" s="80">
        <v>0</v>
      </c>
      <c r="AL2" s="69">
        <v>0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0</v>
      </c>
      <c r="CC2" s="80">
        <v>8128</v>
      </c>
      <c r="CD2" s="69">
        <v>6258</v>
      </c>
      <c r="CE2" s="69" t="s">
        <v>436</v>
      </c>
      <c r="CF2" s="69" t="s">
        <v>437</v>
      </c>
      <c r="CG2" s="69" t="s">
        <v>410</v>
      </c>
      <c r="CH2" s="69" t="s">
        <v>410</v>
      </c>
      <c r="CI2" s="69" t="s">
        <v>410</v>
      </c>
      <c r="CJ2" s="68" t="s">
        <v>410</v>
      </c>
      <c r="CK2" s="68">
        <v>44522</v>
      </c>
      <c r="CL2" s="185" t="s">
        <v>634</v>
      </c>
      <c r="CM2" s="67" t="s">
        <v>635</v>
      </c>
      <c r="CN2" s="67" t="s">
        <v>168</v>
      </c>
      <c r="CO2" s="68">
        <v>43738</v>
      </c>
      <c r="CP2" s="185" t="s">
        <v>638</v>
      </c>
      <c r="CQ2" s="67" t="s">
        <v>639</v>
      </c>
      <c r="CR2" s="67" t="s">
        <v>207</v>
      </c>
      <c r="CS2" s="69">
        <v>267364.21000000002</v>
      </c>
      <c r="CT2" s="69"/>
      <c r="CU2" s="69"/>
      <c r="CV2" s="69">
        <v>0</v>
      </c>
      <c r="CW2" s="69">
        <v>6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COUNTIF(A1:A142,"01DO")</f>
        <v>8</v>
      </c>
      <c r="DI2" t="s">
        <v>150</v>
      </c>
      <c r="DJ2">
        <f>DK1+1</f>
        <v>8</v>
      </c>
      <c r="DK2">
        <f>DJ2+DH2-1</f>
        <v>15</v>
      </c>
    </row>
    <row r="3" spans="1:115">
      <c r="A3" t="str">
        <f t="shared" si="0"/>
        <v>01CO</v>
      </c>
      <c r="B3" s="67" t="s">
        <v>129</v>
      </c>
      <c r="C3" s="67" t="s">
        <v>182</v>
      </c>
      <c r="D3" s="67" t="s">
        <v>183</v>
      </c>
      <c r="E3" s="68">
        <v>43705</v>
      </c>
      <c r="F3" s="185" t="s">
        <v>638</v>
      </c>
      <c r="G3" s="67" t="s">
        <v>639</v>
      </c>
      <c r="H3" s="69">
        <v>2</v>
      </c>
      <c r="I3" s="69">
        <v>6</v>
      </c>
      <c r="J3" s="69">
        <v>425</v>
      </c>
      <c r="K3" s="69">
        <v>532</v>
      </c>
      <c r="L3" s="69">
        <v>549</v>
      </c>
      <c r="M3" s="69">
        <v>-17</v>
      </c>
      <c r="N3" s="69">
        <v>17</v>
      </c>
      <c r="O3" s="69">
        <v>0</v>
      </c>
      <c r="P3" s="69">
        <v>106</v>
      </c>
      <c r="Q3" s="80">
        <v>1</v>
      </c>
      <c r="R3" s="80">
        <v>12256766</v>
      </c>
      <c r="S3" s="80">
        <v>131640</v>
      </c>
      <c r="T3" s="80">
        <v>12125126</v>
      </c>
      <c r="U3" s="80">
        <v>12232966</v>
      </c>
      <c r="V3" s="80">
        <v>12265846</v>
      </c>
      <c r="W3" s="80">
        <v>-82722</v>
      </c>
      <c r="X3" s="80">
        <v>0</v>
      </c>
      <c r="Y3" s="80">
        <v>-82722</v>
      </c>
      <c r="Z3" s="80">
        <v>12183124</v>
      </c>
      <c r="AA3" s="80">
        <v>12147745</v>
      </c>
      <c r="AB3" s="80">
        <v>-35379</v>
      </c>
      <c r="AC3" s="69">
        <v>-23800</v>
      </c>
      <c r="AD3" s="69">
        <v>78</v>
      </c>
      <c r="AE3" s="69">
        <v>0</v>
      </c>
      <c r="AF3" s="80">
        <v>1</v>
      </c>
      <c r="AG3" s="80">
        <v>266281</v>
      </c>
      <c r="AH3" s="69">
        <v>14344</v>
      </c>
      <c r="AI3" s="69">
        <v>0</v>
      </c>
      <c r="AJ3" s="80">
        <v>0</v>
      </c>
      <c r="AK3" s="80">
        <v>3015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-233898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1</v>
      </c>
      <c r="CC3" s="80">
        <v>-2605</v>
      </c>
      <c r="CD3" s="69">
        <v>14344</v>
      </c>
      <c r="CE3" s="69" t="s">
        <v>438</v>
      </c>
      <c r="CF3" s="69" t="s">
        <v>439</v>
      </c>
      <c r="CG3" s="69" t="s">
        <v>410</v>
      </c>
      <c r="CH3" s="69" t="s">
        <v>410</v>
      </c>
      <c r="CI3" s="69" t="s">
        <v>410</v>
      </c>
      <c r="CJ3" s="68" t="s">
        <v>410</v>
      </c>
      <c r="CK3" s="68">
        <v>44484</v>
      </c>
      <c r="CL3" s="185" t="s">
        <v>634</v>
      </c>
      <c r="CM3" s="67" t="s">
        <v>635</v>
      </c>
      <c r="CN3" s="67" t="s">
        <v>168</v>
      </c>
      <c r="CO3" s="68">
        <v>44384</v>
      </c>
      <c r="CP3" s="185" t="s">
        <v>638</v>
      </c>
      <c r="CQ3" s="67" t="s">
        <v>635</v>
      </c>
      <c r="CR3" s="67" t="s">
        <v>198</v>
      </c>
      <c r="CS3" s="69">
        <v>11662002.59</v>
      </c>
      <c r="CT3" s="69"/>
      <c r="CU3" s="69"/>
      <c r="CV3" s="69">
        <v>1</v>
      </c>
      <c r="CW3" s="69">
        <v>28</v>
      </c>
      <c r="CX3" s="69">
        <v>0</v>
      </c>
      <c r="CY3" s="69">
        <v>0</v>
      </c>
      <c r="CZ3" s="69">
        <v>-38003</v>
      </c>
      <c r="DA3" s="69">
        <v>0</v>
      </c>
      <c r="DG3" t="str">
        <f t="shared" si="1"/>
        <v>CO</v>
      </c>
      <c r="DH3">
        <f>COUNTIF(A1:A142,"02CO")</f>
        <v>16</v>
      </c>
      <c r="DI3" t="s">
        <v>151</v>
      </c>
      <c r="DJ3">
        <f t="shared" ref="DJ3:DJ16" si="2">DK2+1</f>
        <v>16</v>
      </c>
      <c r="DK3">
        <f t="shared" ref="DK3:DK16" si="3">DJ3+DH3-1</f>
        <v>31</v>
      </c>
    </row>
    <row r="4" spans="1:115">
      <c r="A4" t="str">
        <f t="shared" si="0"/>
        <v>01CO</v>
      </c>
      <c r="B4" s="67" t="s">
        <v>129</v>
      </c>
      <c r="C4" s="67" t="s">
        <v>184</v>
      </c>
      <c r="D4" s="67" t="s">
        <v>185</v>
      </c>
      <c r="E4" s="68">
        <v>43803</v>
      </c>
      <c r="F4" s="185" t="s">
        <v>634</v>
      </c>
      <c r="G4" s="67" t="s">
        <v>639</v>
      </c>
      <c r="H4" s="69">
        <v>1</v>
      </c>
      <c r="I4" s="69">
        <v>1</v>
      </c>
      <c r="J4" s="69">
        <v>260</v>
      </c>
      <c r="K4" s="69">
        <v>376</v>
      </c>
      <c r="L4" s="69">
        <v>373</v>
      </c>
      <c r="M4" s="69">
        <v>3</v>
      </c>
      <c r="N4" s="69">
        <v>0</v>
      </c>
      <c r="O4" s="69">
        <v>0</v>
      </c>
      <c r="P4" s="69">
        <v>116</v>
      </c>
      <c r="Q4" s="80">
        <v>0</v>
      </c>
      <c r="R4" s="80">
        <v>5620384</v>
      </c>
      <c r="S4" s="80">
        <v>66812</v>
      </c>
      <c r="T4" s="80">
        <v>5553572</v>
      </c>
      <c r="U4" s="80">
        <v>5602989</v>
      </c>
      <c r="V4" s="80">
        <v>5688348</v>
      </c>
      <c r="W4" s="80">
        <v>0</v>
      </c>
      <c r="X4" s="80">
        <v>0</v>
      </c>
      <c r="Y4" s="80">
        <v>0</v>
      </c>
      <c r="Z4" s="80">
        <v>5688348</v>
      </c>
      <c r="AA4" s="80">
        <v>5695271</v>
      </c>
      <c r="AB4" s="80">
        <v>6923</v>
      </c>
      <c r="AC4" s="69">
        <v>-17395</v>
      </c>
      <c r="AD4" s="69">
        <v>44</v>
      </c>
      <c r="AE4" s="69">
        <v>0</v>
      </c>
      <c r="AF4" s="80">
        <v>0</v>
      </c>
      <c r="AG4" s="80">
        <v>0</v>
      </c>
      <c r="AH4" s="69">
        <v>0</v>
      </c>
      <c r="AI4" s="69">
        <v>1</v>
      </c>
      <c r="AJ4" s="80">
        <v>0</v>
      </c>
      <c r="AK4" s="80">
        <v>-7908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11835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45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46</v>
      </c>
      <c r="CB4" s="80">
        <v>0</v>
      </c>
      <c r="CC4" s="80">
        <v>3926</v>
      </c>
      <c r="CD4" s="69">
        <v>0</v>
      </c>
      <c r="CE4" s="69" t="s">
        <v>417</v>
      </c>
      <c r="CF4" s="69" t="s">
        <v>418</v>
      </c>
      <c r="CG4" s="69" t="s">
        <v>410</v>
      </c>
      <c r="CH4" s="69" t="s">
        <v>410</v>
      </c>
      <c r="CI4" s="69" t="s">
        <v>410</v>
      </c>
      <c r="CJ4" s="68" t="s">
        <v>410</v>
      </c>
      <c r="CK4" s="68">
        <v>44483</v>
      </c>
      <c r="CL4" s="185" t="s">
        <v>634</v>
      </c>
      <c r="CM4" s="67" t="s">
        <v>635</v>
      </c>
      <c r="CN4" s="67" t="s">
        <v>168</v>
      </c>
      <c r="CO4" s="68">
        <v>44400</v>
      </c>
      <c r="CP4" s="185" t="s">
        <v>638</v>
      </c>
      <c r="CQ4" s="67" t="s">
        <v>635</v>
      </c>
      <c r="CR4" s="67" t="s">
        <v>207</v>
      </c>
      <c r="CS4" s="69">
        <v>6766075.21</v>
      </c>
      <c r="CT4" s="69"/>
      <c r="CU4" s="69"/>
      <c r="CV4" s="69">
        <v>0</v>
      </c>
      <c r="CW4" s="69">
        <v>26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COUNTIF(A1:A142,"02DO")</f>
        <v>13</v>
      </c>
      <c r="DI4" t="s">
        <v>152</v>
      </c>
      <c r="DJ4">
        <f t="shared" si="2"/>
        <v>32</v>
      </c>
      <c r="DK4">
        <f t="shared" si="3"/>
        <v>44</v>
      </c>
    </row>
    <row r="5" spans="1:115">
      <c r="A5" t="str">
        <f t="shared" si="0"/>
        <v>01CO</v>
      </c>
      <c r="B5" s="67" t="s">
        <v>129</v>
      </c>
      <c r="C5" s="67" t="s">
        <v>402</v>
      </c>
      <c r="D5" s="67" t="s">
        <v>403</v>
      </c>
      <c r="E5" s="68">
        <v>43971</v>
      </c>
      <c r="F5" s="185" t="s">
        <v>636</v>
      </c>
      <c r="G5" s="67" t="s">
        <v>639</v>
      </c>
      <c r="H5" s="69">
        <v>1</v>
      </c>
      <c r="I5" s="69">
        <v>0</v>
      </c>
      <c r="J5" s="69">
        <v>100</v>
      </c>
      <c r="K5" s="69">
        <v>137</v>
      </c>
      <c r="L5" s="69">
        <v>137</v>
      </c>
      <c r="M5" s="69">
        <v>0</v>
      </c>
      <c r="N5" s="69">
        <v>0</v>
      </c>
      <c r="O5" s="69">
        <v>0</v>
      </c>
      <c r="P5" s="69">
        <v>37</v>
      </c>
      <c r="Q5" s="80">
        <v>0</v>
      </c>
      <c r="R5" s="80">
        <v>381859</v>
      </c>
      <c r="S5" s="80">
        <v>15090</v>
      </c>
      <c r="T5" s="80">
        <v>366769</v>
      </c>
      <c r="U5" s="80">
        <v>381859</v>
      </c>
      <c r="V5" s="80">
        <v>358474</v>
      </c>
      <c r="W5" s="80">
        <v>0</v>
      </c>
      <c r="X5" s="80">
        <v>0</v>
      </c>
      <c r="Y5" s="80">
        <v>0</v>
      </c>
      <c r="Z5" s="80">
        <v>358474</v>
      </c>
      <c r="AA5" s="80">
        <v>358474</v>
      </c>
      <c r="AB5" s="80">
        <v>0</v>
      </c>
      <c r="AC5" s="69">
        <v>0</v>
      </c>
      <c r="AD5" s="69">
        <v>33</v>
      </c>
      <c r="AE5" s="69">
        <v>0</v>
      </c>
      <c r="AF5" s="80">
        <v>0</v>
      </c>
      <c r="AG5" s="80">
        <v>0</v>
      </c>
      <c r="AH5" s="69">
        <v>0</v>
      </c>
      <c r="AI5" s="69">
        <v>0</v>
      </c>
      <c r="AJ5" s="80">
        <v>0</v>
      </c>
      <c r="AK5" s="80">
        <v>0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0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0</v>
      </c>
      <c r="CC5" s="80">
        <v>0</v>
      </c>
      <c r="CD5" s="69">
        <v>0</v>
      </c>
      <c r="CE5" s="69" t="s">
        <v>440</v>
      </c>
      <c r="CF5" s="69" t="s">
        <v>441</v>
      </c>
      <c r="CG5" s="69" t="s">
        <v>410</v>
      </c>
      <c r="CH5" s="69" t="s">
        <v>410</v>
      </c>
      <c r="CI5" s="69" t="s">
        <v>410</v>
      </c>
      <c r="CJ5" s="68" t="s">
        <v>410</v>
      </c>
      <c r="CK5" s="68">
        <v>44396</v>
      </c>
      <c r="CL5" s="185" t="s">
        <v>638</v>
      </c>
      <c r="CM5" s="67" t="s">
        <v>635</v>
      </c>
      <c r="CN5" s="67" t="s">
        <v>168</v>
      </c>
      <c r="CO5" s="68">
        <v>44348</v>
      </c>
      <c r="CP5" s="185" t="s">
        <v>636</v>
      </c>
      <c r="CQ5" s="67" t="s">
        <v>640</v>
      </c>
      <c r="CR5" s="67" t="s">
        <v>207</v>
      </c>
      <c r="CS5" s="69">
        <v>386665.82</v>
      </c>
      <c r="CT5" s="69"/>
      <c r="CU5" s="69"/>
      <c r="CV5" s="69">
        <v>0</v>
      </c>
      <c r="CW5" s="69">
        <v>4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COUNTIF(A1:A142,"03CO")</f>
        <v>14</v>
      </c>
      <c r="DI5" t="s">
        <v>153</v>
      </c>
      <c r="DJ5">
        <f t="shared" si="2"/>
        <v>45</v>
      </c>
      <c r="DK5">
        <f t="shared" si="3"/>
        <v>58</v>
      </c>
    </row>
    <row r="6" spans="1:115">
      <c r="A6" t="str">
        <f t="shared" si="0"/>
        <v>01CO</v>
      </c>
      <c r="B6" s="67" t="s">
        <v>129</v>
      </c>
      <c r="C6" s="67" t="s">
        <v>186</v>
      </c>
      <c r="D6" s="67" t="s">
        <v>187</v>
      </c>
      <c r="E6" s="68">
        <v>43768</v>
      </c>
      <c r="F6" s="185" t="s">
        <v>634</v>
      </c>
      <c r="G6" s="67" t="s">
        <v>639</v>
      </c>
      <c r="H6" s="69">
        <v>2</v>
      </c>
      <c r="I6" s="69">
        <v>3</v>
      </c>
      <c r="J6" s="69">
        <v>200</v>
      </c>
      <c r="K6" s="69">
        <v>301</v>
      </c>
      <c r="L6" s="69">
        <v>264</v>
      </c>
      <c r="M6" s="69">
        <v>37</v>
      </c>
      <c r="N6" s="69">
        <v>0</v>
      </c>
      <c r="O6" s="69">
        <v>0</v>
      </c>
      <c r="P6" s="69">
        <v>69</v>
      </c>
      <c r="Q6" s="80">
        <v>32</v>
      </c>
      <c r="R6" s="80">
        <v>1847556</v>
      </c>
      <c r="S6" s="80">
        <v>50000</v>
      </c>
      <c r="T6" s="80">
        <v>1797556</v>
      </c>
      <c r="U6" s="80">
        <v>1962457</v>
      </c>
      <c r="V6" s="80">
        <v>1921734</v>
      </c>
      <c r="W6" s="80">
        <v>0</v>
      </c>
      <c r="X6" s="80">
        <v>0</v>
      </c>
      <c r="Y6" s="80">
        <v>0</v>
      </c>
      <c r="Z6" s="80">
        <v>1921734</v>
      </c>
      <c r="AA6" s="80">
        <v>1920578</v>
      </c>
      <c r="AB6" s="80">
        <v>-1156</v>
      </c>
      <c r="AC6" s="69">
        <v>114901</v>
      </c>
      <c r="AD6" s="69">
        <v>43</v>
      </c>
      <c r="AE6" s="69">
        <v>0</v>
      </c>
      <c r="AF6" s="80">
        <v>0</v>
      </c>
      <c r="AG6" s="80">
        <v>85699</v>
      </c>
      <c r="AH6" s="69">
        <v>0</v>
      </c>
      <c r="AI6" s="69">
        <v>0</v>
      </c>
      <c r="AJ6" s="80">
        <v>32</v>
      </c>
      <c r="AK6" s="80">
        <v>52352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32</v>
      </c>
      <c r="CC6" s="80">
        <v>138051</v>
      </c>
      <c r="CD6" s="69">
        <v>0</v>
      </c>
      <c r="CE6" s="69" t="s">
        <v>434</v>
      </c>
      <c r="CF6" s="69" t="s">
        <v>435</v>
      </c>
      <c r="CG6" s="69" t="s">
        <v>410</v>
      </c>
      <c r="CH6" s="69" t="s">
        <v>410</v>
      </c>
      <c r="CI6" s="69" t="s">
        <v>410</v>
      </c>
      <c r="CJ6" s="68" t="s">
        <v>410</v>
      </c>
      <c r="CK6" s="68">
        <v>44538</v>
      </c>
      <c r="CL6" s="185" t="s">
        <v>634</v>
      </c>
      <c r="CM6" s="67" t="s">
        <v>635</v>
      </c>
      <c r="CN6" s="67" t="s">
        <v>168</v>
      </c>
      <c r="CO6" s="68">
        <v>44246</v>
      </c>
      <c r="CP6" s="185" t="s">
        <v>632</v>
      </c>
      <c r="CQ6" s="67" t="s">
        <v>640</v>
      </c>
      <c r="CR6" s="67" t="s">
        <v>207</v>
      </c>
      <c r="CS6" s="69">
        <v>1876585.43</v>
      </c>
      <c r="CT6" s="69"/>
      <c r="CU6" s="69"/>
      <c r="CV6" s="69">
        <v>0</v>
      </c>
      <c r="CW6" s="69">
        <v>26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COUNTIF(A1:A142,"03DO")</f>
        <v>9</v>
      </c>
      <c r="DI6" t="s">
        <v>154</v>
      </c>
      <c r="DJ6">
        <f t="shared" si="2"/>
        <v>59</v>
      </c>
      <c r="DK6">
        <f t="shared" si="3"/>
        <v>67</v>
      </c>
    </row>
    <row r="7" spans="1:115">
      <c r="A7" t="str">
        <f t="shared" si="0"/>
        <v>01CO</v>
      </c>
      <c r="B7" s="67" t="s">
        <v>129</v>
      </c>
      <c r="C7" s="67" t="s">
        <v>404</v>
      </c>
      <c r="D7" s="67" t="s">
        <v>405</v>
      </c>
      <c r="E7" s="68">
        <v>44314</v>
      </c>
      <c r="F7" s="185" t="s">
        <v>636</v>
      </c>
      <c r="G7" s="67" t="s">
        <v>640</v>
      </c>
      <c r="H7" s="69">
        <v>1</v>
      </c>
      <c r="I7" s="69">
        <v>0</v>
      </c>
      <c r="J7" s="69">
        <v>90</v>
      </c>
      <c r="K7" s="69">
        <v>120</v>
      </c>
      <c r="L7" s="69">
        <v>120</v>
      </c>
      <c r="M7" s="69">
        <v>0</v>
      </c>
      <c r="N7" s="69">
        <v>0</v>
      </c>
      <c r="O7" s="69">
        <v>0</v>
      </c>
      <c r="P7" s="69">
        <v>30</v>
      </c>
      <c r="Q7" s="80">
        <v>0</v>
      </c>
      <c r="R7" s="80">
        <v>1630302</v>
      </c>
      <c r="S7" s="80">
        <v>50000</v>
      </c>
      <c r="T7" s="80">
        <v>1580302</v>
      </c>
      <c r="U7" s="80">
        <v>1630302</v>
      </c>
      <c r="V7" s="80">
        <v>1465226</v>
      </c>
      <c r="W7" s="80">
        <v>0</v>
      </c>
      <c r="X7" s="80">
        <v>0</v>
      </c>
      <c r="Y7" s="80">
        <v>0</v>
      </c>
      <c r="Z7" s="80">
        <v>1465226</v>
      </c>
      <c r="AA7" s="80">
        <v>1467413</v>
      </c>
      <c r="AB7" s="80">
        <v>2188</v>
      </c>
      <c r="AC7" s="69">
        <v>0</v>
      </c>
      <c r="AD7" s="69">
        <v>27</v>
      </c>
      <c r="AE7" s="69">
        <v>0</v>
      </c>
      <c r="AF7" s="80">
        <v>0</v>
      </c>
      <c r="AG7" s="80">
        <v>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0</v>
      </c>
      <c r="CC7" s="80">
        <v>0</v>
      </c>
      <c r="CD7" s="69">
        <v>0</v>
      </c>
      <c r="CE7" s="69" t="s">
        <v>422</v>
      </c>
      <c r="CF7" s="69" t="s">
        <v>423</v>
      </c>
      <c r="CG7" s="69" t="s">
        <v>410</v>
      </c>
      <c r="CH7" s="69" t="s">
        <v>410</v>
      </c>
      <c r="CI7" s="69" t="s">
        <v>410</v>
      </c>
      <c r="CJ7" s="68" t="s">
        <v>410</v>
      </c>
      <c r="CK7" s="68">
        <v>44550</v>
      </c>
      <c r="CL7" s="185" t="s">
        <v>634</v>
      </c>
      <c r="CM7" s="67" t="s">
        <v>635</v>
      </c>
      <c r="CN7" s="67" t="s">
        <v>168</v>
      </c>
      <c r="CO7" s="68">
        <v>44512</v>
      </c>
      <c r="CP7" s="185" t="s">
        <v>634</v>
      </c>
      <c r="CQ7" s="67" t="s">
        <v>635</v>
      </c>
      <c r="CR7" s="67" t="s">
        <v>175</v>
      </c>
      <c r="CS7" s="69">
        <v>2010635.43</v>
      </c>
      <c r="CT7" s="69"/>
      <c r="CU7" s="69"/>
      <c r="CV7" s="69">
        <v>0</v>
      </c>
      <c r="CW7" s="69">
        <v>3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COUNTIF(A1:A142,"04CO")</f>
        <v>14</v>
      </c>
      <c r="DI7" t="s">
        <v>155</v>
      </c>
      <c r="DJ7">
        <f t="shared" si="2"/>
        <v>68</v>
      </c>
      <c r="DK7">
        <f t="shared" si="3"/>
        <v>81</v>
      </c>
    </row>
    <row r="8" spans="1:115">
      <c r="A8" t="str">
        <f t="shared" si="0"/>
        <v>01DO</v>
      </c>
      <c r="B8" s="67" t="s">
        <v>129</v>
      </c>
      <c r="C8" s="67" t="s">
        <v>166</v>
      </c>
      <c r="D8" s="67" t="s">
        <v>167</v>
      </c>
      <c r="E8" s="68">
        <v>43846</v>
      </c>
      <c r="F8" s="185" t="s">
        <v>632</v>
      </c>
      <c r="G8" s="67" t="s">
        <v>639</v>
      </c>
      <c r="H8" s="69">
        <v>3</v>
      </c>
      <c r="I8" s="69">
        <v>3</v>
      </c>
      <c r="J8" s="69">
        <v>150</v>
      </c>
      <c r="K8" s="69">
        <v>261</v>
      </c>
      <c r="L8" s="69">
        <v>261</v>
      </c>
      <c r="M8" s="69">
        <v>0</v>
      </c>
      <c r="N8" s="69">
        <v>0</v>
      </c>
      <c r="O8" s="69">
        <v>0</v>
      </c>
      <c r="P8" s="69">
        <v>100</v>
      </c>
      <c r="Q8" s="80">
        <v>11</v>
      </c>
      <c r="R8" s="80">
        <v>881862</v>
      </c>
      <c r="S8" s="80">
        <v>41098</v>
      </c>
      <c r="T8" s="80">
        <v>840764</v>
      </c>
      <c r="U8" s="80">
        <v>950893</v>
      </c>
      <c r="V8" s="80">
        <v>869654</v>
      </c>
      <c r="W8" s="80">
        <v>0</v>
      </c>
      <c r="X8" s="80">
        <v>0</v>
      </c>
      <c r="Y8" s="80">
        <v>0</v>
      </c>
      <c r="Z8" s="80">
        <v>869654</v>
      </c>
      <c r="AA8" s="80">
        <v>870011</v>
      </c>
      <c r="AB8" s="80">
        <v>357</v>
      </c>
      <c r="AC8" s="69">
        <v>69031</v>
      </c>
      <c r="AD8" s="69">
        <v>29</v>
      </c>
      <c r="AE8" s="69">
        <v>51</v>
      </c>
      <c r="AF8" s="80">
        <v>0</v>
      </c>
      <c r="AG8" s="80">
        <v>24967</v>
      </c>
      <c r="AH8" s="69">
        <v>18162</v>
      </c>
      <c r="AI8" s="69">
        <v>0</v>
      </c>
      <c r="AJ8" s="80">
        <v>11</v>
      </c>
      <c r="AK8" s="80">
        <v>44064</v>
      </c>
      <c r="AL8" s="69">
        <v>41654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51</v>
      </c>
      <c r="CB8" s="80">
        <v>11</v>
      </c>
      <c r="CC8" s="80">
        <v>69031</v>
      </c>
      <c r="CD8" s="69">
        <v>59816</v>
      </c>
      <c r="CE8" s="69" t="s">
        <v>408</v>
      </c>
      <c r="CF8" s="69" t="s">
        <v>409</v>
      </c>
      <c r="CG8" s="69" t="s">
        <v>410</v>
      </c>
      <c r="CH8" s="69" t="s">
        <v>410</v>
      </c>
      <c r="CI8" s="69" t="s">
        <v>410</v>
      </c>
      <c r="CJ8" s="68" t="s">
        <v>410</v>
      </c>
      <c r="CK8" s="68">
        <v>44418</v>
      </c>
      <c r="CL8" s="185" t="s">
        <v>638</v>
      </c>
      <c r="CM8" s="67" t="s">
        <v>635</v>
      </c>
      <c r="CN8" s="67" t="s">
        <v>168</v>
      </c>
      <c r="CO8" s="68">
        <v>44299</v>
      </c>
      <c r="CP8" s="185" t="s">
        <v>636</v>
      </c>
      <c r="CQ8" s="67" t="s">
        <v>640</v>
      </c>
      <c r="CR8" s="67" t="s">
        <v>207</v>
      </c>
      <c r="CS8" s="69">
        <v>901554.85</v>
      </c>
      <c r="CT8" s="69"/>
      <c r="CU8" s="69"/>
      <c r="CV8" s="69">
        <v>0</v>
      </c>
      <c r="CW8" s="69">
        <v>20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DO</v>
      </c>
      <c r="DH8">
        <f>COUNTIF(A1:A142,"04DO")</f>
        <v>2</v>
      </c>
      <c r="DI8" t="s">
        <v>156</v>
      </c>
      <c r="DJ8">
        <f t="shared" si="2"/>
        <v>82</v>
      </c>
      <c r="DK8">
        <f t="shared" si="3"/>
        <v>83</v>
      </c>
    </row>
    <row r="9" spans="1:115">
      <c r="A9" t="str">
        <f t="shared" si="0"/>
        <v>01DO</v>
      </c>
      <c r="B9" s="67" t="s">
        <v>129</v>
      </c>
      <c r="C9" s="67" t="s">
        <v>169</v>
      </c>
      <c r="D9" s="67" t="s">
        <v>170</v>
      </c>
      <c r="E9" s="68">
        <v>43174</v>
      </c>
      <c r="F9" s="185" t="s">
        <v>632</v>
      </c>
      <c r="G9" s="67" t="s">
        <v>633</v>
      </c>
      <c r="H9" s="69">
        <v>3</v>
      </c>
      <c r="I9" s="69">
        <v>20</v>
      </c>
      <c r="J9" s="69">
        <v>637</v>
      </c>
      <c r="K9" s="69">
        <v>1044</v>
      </c>
      <c r="L9" s="69">
        <v>1041</v>
      </c>
      <c r="M9" s="69">
        <v>3</v>
      </c>
      <c r="N9" s="69">
        <v>0</v>
      </c>
      <c r="O9" s="69">
        <v>0</v>
      </c>
      <c r="P9" s="69">
        <v>226</v>
      </c>
      <c r="Q9" s="80">
        <v>181</v>
      </c>
      <c r="R9" s="80">
        <v>44539372</v>
      </c>
      <c r="S9" s="80">
        <v>150000</v>
      </c>
      <c r="T9" s="80">
        <v>44389372</v>
      </c>
      <c r="U9" s="80">
        <v>47408126</v>
      </c>
      <c r="V9" s="80">
        <v>47193361</v>
      </c>
      <c r="W9" s="80">
        <v>0</v>
      </c>
      <c r="X9" s="80">
        <v>0</v>
      </c>
      <c r="Y9" s="80">
        <v>0</v>
      </c>
      <c r="Z9" s="80">
        <v>47193361</v>
      </c>
      <c r="AA9" s="80">
        <v>47078549</v>
      </c>
      <c r="AB9" s="80">
        <v>-23194</v>
      </c>
      <c r="AC9" s="69">
        <v>2868754</v>
      </c>
      <c r="AD9" s="69">
        <v>166</v>
      </c>
      <c r="AE9" s="69">
        <v>0</v>
      </c>
      <c r="AF9" s="80">
        <v>106</v>
      </c>
      <c r="AG9" s="80">
        <v>3110410</v>
      </c>
      <c r="AH9" s="69">
        <v>0</v>
      </c>
      <c r="AI9" s="69">
        <v>0</v>
      </c>
      <c r="AJ9" s="80">
        <v>30</v>
      </c>
      <c r="AK9" s="80">
        <v>213917</v>
      </c>
      <c r="AL9" s="69">
        <v>87416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-138763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179254</v>
      </c>
      <c r="BB9" s="69">
        <v>0</v>
      </c>
      <c r="BC9" s="69">
        <v>0</v>
      </c>
      <c r="BD9" s="80">
        <v>0</v>
      </c>
      <c r="BE9" s="80">
        <v>-577152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136</v>
      </c>
      <c r="CC9" s="80">
        <v>2787665</v>
      </c>
      <c r="CD9" s="69">
        <v>87416</v>
      </c>
      <c r="CE9" s="69" t="s">
        <v>411</v>
      </c>
      <c r="CF9" s="69" t="s">
        <v>412</v>
      </c>
      <c r="CG9" s="69" t="s">
        <v>410</v>
      </c>
      <c r="CH9" s="69" t="s">
        <v>410</v>
      </c>
      <c r="CI9" s="69" t="s">
        <v>410</v>
      </c>
      <c r="CJ9" s="68" t="s">
        <v>410</v>
      </c>
      <c r="CK9" s="68">
        <v>44426</v>
      </c>
      <c r="CL9" s="185" t="s">
        <v>638</v>
      </c>
      <c r="CM9" s="67" t="s">
        <v>635</v>
      </c>
      <c r="CN9" s="67" t="s">
        <v>168</v>
      </c>
      <c r="CO9" s="68">
        <v>44330</v>
      </c>
      <c r="CP9" s="185" t="s">
        <v>636</v>
      </c>
      <c r="CQ9" s="67" t="s">
        <v>640</v>
      </c>
      <c r="CR9" s="67" t="s">
        <v>207</v>
      </c>
      <c r="CS9" s="69">
        <v>59075331.909999996</v>
      </c>
      <c r="CT9" s="69" t="s">
        <v>413</v>
      </c>
      <c r="CU9" s="69" t="s">
        <v>414</v>
      </c>
      <c r="CV9" s="69">
        <v>0</v>
      </c>
      <c r="CW9" s="69">
        <v>60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DO</v>
      </c>
      <c r="DH9">
        <f>COUNTIF(A1:A142,"05CO")</f>
        <v>10</v>
      </c>
      <c r="DI9" t="s">
        <v>157</v>
      </c>
      <c r="DJ9">
        <f t="shared" si="2"/>
        <v>84</v>
      </c>
      <c r="DK9">
        <f t="shared" si="3"/>
        <v>93</v>
      </c>
    </row>
    <row r="10" spans="1:115">
      <c r="A10" t="str">
        <f t="shared" si="0"/>
        <v>01DO</v>
      </c>
      <c r="B10" s="67" t="s">
        <v>129</v>
      </c>
      <c r="C10" s="67" t="s">
        <v>171</v>
      </c>
      <c r="D10" s="67" t="s">
        <v>172</v>
      </c>
      <c r="E10" s="68">
        <v>43846</v>
      </c>
      <c r="F10" s="185" t="s">
        <v>632</v>
      </c>
      <c r="G10" s="67" t="s">
        <v>639</v>
      </c>
      <c r="H10" s="69">
        <v>1</v>
      </c>
      <c r="I10" s="69">
        <v>4</v>
      </c>
      <c r="J10" s="69">
        <v>200</v>
      </c>
      <c r="K10" s="69">
        <v>217</v>
      </c>
      <c r="L10" s="69">
        <v>217</v>
      </c>
      <c r="M10" s="69">
        <v>0</v>
      </c>
      <c r="N10" s="69">
        <v>0</v>
      </c>
      <c r="O10" s="69">
        <v>0</v>
      </c>
      <c r="P10" s="69">
        <v>17</v>
      </c>
      <c r="Q10" s="80">
        <v>0</v>
      </c>
      <c r="R10" s="80">
        <v>2770000</v>
      </c>
      <c r="S10" s="80">
        <v>50000</v>
      </c>
      <c r="T10" s="80">
        <v>2720000</v>
      </c>
      <c r="U10" s="80">
        <v>3004222</v>
      </c>
      <c r="V10" s="80">
        <v>2811795</v>
      </c>
      <c r="W10" s="80">
        <v>0</v>
      </c>
      <c r="X10" s="80">
        <v>0</v>
      </c>
      <c r="Y10" s="80">
        <v>0</v>
      </c>
      <c r="Z10" s="80">
        <v>2811795</v>
      </c>
      <c r="AA10" s="80">
        <v>2798207</v>
      </c>
      <c r="AB10" s="80">
        <v>0</v>
      </c>
      <c r="AC10" s="69">
        <v>234222</v>
      </c>
      <c r="AD10" s="69">
        <v>11</v>
      </c>
      <c r="AE10" s="69">
        <v>0</v>
      </c>
      <c r="AF10" s="80">
        <v>0</v>
      </c>
      <c r="AG10" s="80">
        <v>189350</v>
      </c>
      <c r="AH10" s="69">
        <v>0</v>
      </c>
      <c r="AI10" s="69">
        <v>0</v>
      </c>
      <c r="AJ10" s="80">
        <v>0</v>
      </c>
      <c r="AK10" s="80">
        <v>31284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0</v>
      </c>
      <c r="CC10" s="80">
        <v>220634</v>
      </c>
      <c r="CD10" s="69">
        <v>0</v>
      </c>
      <c r="CE10" s="69" t="s">
        <v>415</v>
      </c>
      <c r="CF10" s="69" t="s">
        <v>416</v>
      </c>
      <c r="CG10" s="69" t="s">
        <v>410</v>
      </c>
      <c r="CH10" s="69" t="s">
        <v>410</v>
      </c>
      <c r="CI10" s="69" t="s">
        <v>410</v>
      </c>
      <c r="CJ10" s="68" t="s">
        <v>410</v>
      </c>
      <c r="CK10" s="68">
        <v>44557</v>
      </c>
      <c r="CL10" s="185" t="s">
        <v>634</v>
      </c>
      <c r="CM10" s="67" t="s">
        <v>635</v>
      </c>
      <c r="CN10" s="67" t="s">
        <v>168</v>
      </c>
      <c r="CO10" s="68">
        <v>44431</v>
      </c>
      <c r="CP10" s="185" t="s">
        <v>638</v>
      </c>
      <c r="CQ10" s="67" t="s">
        <v>635</v>
      </c>
      <c r="CR10" s="67" t="s">
        <v>198</v>
      </c>
      <c r="CS10" s="69">
        <v>3199272.33</v>
      </c>
      <c r="CT10" s="69"/>
      <c r="CU10" s="69"/>
      <c r="CV10" s="69">
        <v>0</v>
      </c>
      <c r="CW10" s="69">
        <v>6</v>
      </c>
      <c r="CX10" s="69">
        <v>0</v>
      </c>
      <c r="CY10" s="69">
        <v>0</v>
      </c>
      <c r="CZ10" s="69">
        <v>0</v>
      </c>
      <c r="DA10" s="69">
        <v>0</v>
      </c>
      <c r="DF10" t="s">
        <v>705</v>
      </c>
      <c r="DG10" t="str">
        <f t="shared" si="1"/>
        <v>DO</v>
      </c>
      <c r="DH10">
        <f>COUNTIF(A1:A142,"05DO")</f>
        <v>10</v>
      </c>
      <c r="DI10" t="s">
        <v>158</v>
      </c>
      <c r="DJ10">
        <f t="shared" si="2"/>
        <v>94</v>
      </c>
      <c r="DK10">
        <f t="shared" si="3"/>
        <v>103</v>
      </c>
    </row>
    <row r="11" spans="1:115">
      <c r="A11" t="str">
        <f t="shared" si="0"/>
        <v>01DO</v>
      </c>
      <c r="B11" s="67" t="s">
        <v>129</v>
      </c>
      <c r="C11" s="67" t="s">
        <v>173</v>
      </c>
      <c r="D11" s="67" t="s">
        <v>174</v>
      </c>
      <c r="E11" s="68">
        <v>43727</v>
      </c>
      <c r="F11" s="185" t="s">
        <v>638</v>
      </c>
      <c r="G11" s="67" t="s">
        <v>639</v>
      </c>
      <c r="H11" s="69">
        <v>2</v>
      </c>
      <c r="I11" s="69">
        <v>3</v>
      </c>
      <c r="J11" s="69">
        <v>200</v>
      </c>
      <c r="K11" s="69">
        <v>435</v>
      </c>
      <c r="L11" s="69">
        <v>430</v>
      </c>
      <c r="M11" s="69">
        <v>5</v>
      </c>
      <c r="N11" s="69">
        <v>0</v>
      </c>
      <c r="O11" s="69">
        <v>0</v>
      </c>
      <c r="P11" s="69">
        <v>235</v>
      </c>
      <c r="Q11" s="80">
        <v>0</v>
      </c>
      <c r="R11" s="80">
        <v>3418691</v>
      </c>
      <c r="S11" s="80">
        <v>50000</v>
      </c>
      <c r="T11" s="80">
        <v>3368691</v>
      </c>
      <c r="U11" s="80">
        <v>3599265</v>
      </c>
      <c r="V11" s="80">
        <v>3634779</v>
      </c>
      <c r="W11" s="80">
        <v>0</v>
      </c>
      <c r="X11" s="80">
        <v>0</v>
      </c>
      <c r="Y11" s="80">
        <v>0</v>
      </c>
      <c r="Z11" s="80">
        <v>3634779</v>
      </c>
      <c r="AA11" s="80">
        <v>3581913</v>
      </c>
      <c r="AB11" s="80">
        <v>-52866</v>
      </c>
      <c r="AC11" s="69">
        <v>180574</v>
      </c>
      <c r="AD11" s="69">
        <v>207</v>
      </c>
      <c r="AE11" s="69">
        <v>0</v>
      </c>
      <c r="AF11" s="80">
        <v>0</v>
      </c>
      <c r="AG11" s="80">
        <v>183811</v>
      </c>
      <c r="AH11" s="69">
        <v>15128</v>
      </c>
      <c r="AI11" s="69">
        <v>0</v>
      </c>
      <c r="AJ11" s="80">
        <v>0</v>
      </c>
      <c r="AK11" s="80">
        <v>6497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3220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193529</v>
      </c>
      <c r="CD11" s="69">
        <v>15128</v>
      </c>
      <c r="CE11" s="69" t="s">
        <v>417</v>
      </c>
      <c r="CF11" s="69" t="s">
        <v>418</v>
      </c>
      <c r="CG11" s="69" t="s">
        <v>410</v>
      </c>
      <c r="CH11" s="69" t="s">
        <v>410</v>
      </c>
      <c r="CI11" s="69" t="s">
        <v>410</v>
      </c>
      <c r="CJ11" s="68" t="s">
        <v>410</v>
      </c>
      <c r="CK11" s="68">
        <v>44495</v>
      </c>
      <c r="CL11" s="185" t="s">
        <v>634</v>
      </c>
      <c r="CM11" s="67" t="s">
        <v>635</v>
      </c>
      <c r="CN11" s="67" t="s">
        <v>168</v>
      </c>
      <c r="CO11" s="68">
        <v>44421</v>
      </c>
      <c r="CP11" s="185" t="s">
        <v>638</v>
      </c>
      <c r="CQ11" s="67" t="s">
        <v>635</v>
      </c>
      <c r="CR11" s="67" t="s">
        <v>207</v>
      </c>
      <c r="CS11" s="69">
        <v>3935082.53</v>
      </c>
      <c r="CT11" s="69"/>
      <c r="CU11" s="69"/>
      <c r="CV11" s="69">
        <v>0</v>
      </c>
      <c r="CW11" s="69">
        <v>28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DO</v>
      </c>
      <c r="DH11">
        <f>COUNTIF(A1:A142,"06CO")</f>
        <v>8</v>
      </c>
      <c r="DI11" t="s">
        <v>159</v>
      </c>
      <c r="DJ11">
        <f t="shared" si="2"/>
        <v>104</v>
      </c>
      <c r="DK11">
        <f t="shared" si="3"/>
        <v>111</v>
      </c>
    </row>
    <row r="12" spans="1:115">
      <c r="A12" t="str">
        <f t="shared" si="0"/>
        <v>01DO</v>
      </c>
      <c r="B12" s="67" t="s">
        <v>129</v>
      </c>
      <c r="C12" s="67" t="s">
        <v>176</v>
      </c>
      <c r="D12" s="67" t="s">
        <v>177</v>
      </c>
      <c r="E12" s="68">
        <v>43993</v>
      </c>
      <c r="F12" s="185" t="s">
        <v>636</v>
      </c>
      <c r="G12" s="67" t="s">
        <v>639</v>
      </c>
      <c r="H12" s="69">
        <v>1</v>
      </c>
      <c r="I12" s="69">
        <v>1</v>
      </c>
      <c r="J12" s="69">
        <v>250</v>
      </c>
      <c r="K12" s="69">
        <v>311</v>
      </c>
      <c r="L12" s="69">
        <v>291</v>
      </c>
      <c r="M12" s="69">
        <v>20</v>
      </c>
      <c r="N12" s="69">
        <v>0</v>
      </c>
      <c r="O12" s="69">
        <v>0</v>
      </c>
      <c r="P12" s="69">
        <v>61</v>
      </c>
      <c r="Q12" s="80">
        <v>0</v>
      </c>
      <c r="R12" s="80">
        <v>1335282</v>
      </c>
      <c r="S12" s="80">
        <v>50000</v>
      </c>
      <c r="T12" s="80">
        <v>1285282</v>
      </c>
      <c r="U12" s="80">
        <v>1434154</v>
      </c>
      <c r="V12" s="80">
        <v>1346419</v>
      </c>
      <c r="W12" s="80">
        <v>0</v>
      </c>
      <c r="X12" s="80">
        <v>0</v>
      </c>
      <c r="Y12" s="80">
        <v>0</v>
      </c>
      <c r="Z12" s="80">
        <v>1346419</v>
      </c>
      <c r="AA12" s="80">
        <v>1347016</v>
      </c>
      <c r="AB12" s="80">
        <v>596</v>
      </c>
      <c r="AC12" s="69">
        <v>98871</v>
      </c>
      <c r="AD12" s="69">
        <v>44</v>
      </c>
      <c r="AE12" s="69">
        <v>0</v>
      </c>
      <c r="AF12" s="80">
        <v>0</v>
      </c>
      <c r="AG12" s="80">
        <v>1685</v>
      </c>
      <c r="AH12" s="69">
        <v>0</v>
      </c>
      <c r="AI12" s="69">
        <v>0</v>
      </c>
      <c r="AJ12" s="80">
        <v>0</v>
      </c>
      <c r="AK12" s="80">
        <v>124875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126560</v>
      </c>
      <c r="CD12" s="69">
        <v>0</v>
      </c>
      <c r="CE12" s="69" t="s">
        <v>419</v>
      </c>
      <c r="CF12" s="69" t="s">
        <v>420</v>
      </c>
      <c r="CG12" s="69" t="s">
        <v>410</v>
      </c>
      <c r="CH12" s="69" t="s">
        <v>410</v>
      </c>
      <c r="CI12" s="69" t="s">
        <v>410</v>
      </c>
      <c r="CJ12" s="68" t="s">
        <v>410</v>
      </c>
      <c r="CK12" s="68">
        <v>44456</v>
      </c>
      <c r="CL12" s="185" t="s">
        <v>638</v>
      </c>
      <c r="CM12" s="67" t="s">
        <v>635</v>
      </c>
      <c r="CN12" s="67" t="s">
        <v>168</v>
      </c>
      <c r="CO12" s="68">
        <v>44343</v>
      </c>
      <c r="CP12" s="185" t="s">
        <v>636</v>
      </c>
      <c r="CQ12" s="67" t="s">
        <v>640</v>
      </c>
      <c r="CR12" s="67" t="s">
        <v>175</v>
      </c>
      <c r="CS12" s="69">
        <v>1282338.2</v>
      </c>
      <c r="CT12" s="69"/>
      <c r="CU12" s="69"/>
      <c r="CV12" s="69">
        <v>0</v>
      </c>
      <c r="CW12" s="69">
        <v>17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DO</v>
      </c>
      <c r="DH12">
        <f>COUNTIF(A1:A142,"06DO")</f>
        <v>8</v>
      </c>
      <c r="DI12" t="s">
        <v>160</v>
      </c>
      <c r="DJ12">
        <f t="shared" si="2"/>
        <v>112</v>
      </c>
      <c r="DK12">
        <f t="shared" si="3"/>
        <v>119</v>
      </c>
    </row>
    <row r="13" spans="1:115">
      <c r="A13" t="str">
        <f t="shared" si="0"/>
        <v>01DO</v>
      </c>
      <c r="B13" s="67" t="s">
        <v>129</v>
      </c>
      <c r="C13" s="67" t="s">
        <v>421</v>
      </c>
      <c r="D13" s="67" t="s">
        <v>641</v>
      </c>
      <c r="E13" s="68">
        <v>43993</v>
      </c>
      <c r="F13" s="185" t="s">
        <v>636</v>
      </c>
      <c r="G13" s="67" t="s">
        <v>639</v>
      </c>
      <c r="H13" s="69">
        <v>1</v>
      </c>
      <c r="I13" s="69">
        <v>0</v>
      </c>
      <c r="J13" s="69">
        <v>159</v>
      </c>
      <c r="K13" s="69">
        <v>194</v>
      </c>
      <c r="L13" s="69">
        <v>194</v>
      </c>
      <c r="M13" s="69">
        <v>0</v>
      </c>
      <c r="N13" s="69">
        <v>0</v>
      </c>
      <c r="O13" s="69">
        <v>0</v>
      </c>
      <c r="P13" s="69">
        <v>35</v>
      </c>
      <c r="Q13" s="80">
        <v>0</v>
      </c>
      <c r="R13" s="80">
        <v>2038002</v>
      </c>
      <c r="S13" s="80">
        <v>50000</v>
      </c>
      <c r="T13" s="80">
        <v>1988002</v>
      </c>
      <c r="U13" s="80">
        <v>2038002</v>
      </c>
      <c r="V13" s="80">
        <v>1947616</v>
      </c>
      <c r="W13" s="80">
        <v>0</v>
      </c>
      <c r="X13" s="80">
        <v>0</v>
      </c>
      <c r="Y13" s="80">
        <v>0</v>
      </c>
      <c r="Z13" s="80">
        <v>1947616</v>
      </c>
      <c r="AA13" s="80">
        <v>1941883</v>
      </c>
      <c r="AB13" s="80">
        <v>-5733</v>
      </c>
      <c r="AC13" s="69">
        <v>0</v>
      </c>
      <c r="AD13" s="69">
        <v>18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0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0</v>
      </c>
      <c r="CD13" s="69">
        <v>0</v>
      </c>
      <c r="CE13" s="69" t="s">
        <v>422</v>
      </c>
      <c r="CF13" s="69" t="s">
        <v>423</v>
      </c>
      <c r="CG13" s="69" t="s">
        <v>410</v>
      </c>
      <c r="CH13" s="69" t="s">
        <v>410</v>
      </c>
      <c r="CI13" s="69" t="s">
        <v>410</v>
      </c>
      <c r="CJ13" s="68" t="s">
        <v>410</v>
      </c>
      <c r="CK13" s="68">
        <v>44389</v>
      </c>
      <c r="CL13" s="185" t="s">
        <v>638</v>
      </c>
      <c r="CM13" s="67" t="s">
        <v>635</v>
      </c>
      <c r="CN13" s="67" t="s">
        <v>168</v>
      </c>
      <c r="CO13" s="68">
        <v>44302</v>
      </c>
      <c r="CP13" s="185" t="s">
        <v>636</v>
      </c>
      <c r="CQ13" s="67" t="s">
        <v>640</v>
      </c>
      <c r="CR13" s="67" t="s">
        <v>207</v>
      </c>
      <c r="CS13" s="69">
        <v>2189902.85</v>
      </c>
      <c r="CT13" s="69"/>
      <c r="CU13" s="69"/>
      <c r="CV13" s="69">
        <v>0</v>
      </c>
      <c r="CW13" s="69">
        <v>17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DO</v>
      </c>
      <c r="DH13">
        <f>COUNTIF(A1:A142,"07CO")</f>
        <v>3</v>
      </c>
      <c r="DI13" t="s">
        <v>161</v>
      </c>
      <c r="DJ13">
        <f t="shared" si="2"/>
        <v>120</v>
      </c>
      <c r="DK13">
        <f t="shared" si="3"/>
        <v>122</v>
      </c>
    </row>
    <row r="14" spans="1:115">
      <c r="A14" t="str">
        <f t="shared" si="0"/>
        <v>01DO</v>
      </c>
      <c r="B14" s="67" t="s">
        <v>129</v>
      </c>
      <c r="C14" s="67" t="s">
        <v>424</v>
      </c>
      <c r="D14" s="67" t="s">
        <v>642</v>
      </c>
      <c r="E14" s="68">
        <v>44027</v>
      </c>
      <c r="F14" s="185" t="s">
        <v>638</v>
      </c>
      <c r="G14" s="67" t="s">
        <v>640</v>
      </c>
      <c r="H14" s="69">
        <v>1</v>
      </c>
      <c r="I14" s="69">
        <v>0</v>
      </c>
      <c r="J14" s="69">
        <v>350</v>
      </c>
      <c r="K14" s="69">
        <v>366</v>
      </c>
      <c r="L14" s="69">
        <v>366</v>
      </c>
      <c r="M14" s="69">
        <v>0</v>
      </c>
      <c r="N14" s="69">
        <v>0</v>
      </c>
      <c r="O14" s="69">
        <v>0</v>
      </c>
      <c r="P14" s="69">
        <v>16</v>
      </c>
      <c r="Q14" s="80">
        <v>0</v>
      </c>
      <c r="R14" s="80">
        <v>1836500</v>
      </c>
      <c r="S14" s="80">
        <v>50000</v>
      </c>
      <c r="T14" s="80">
        <v>1786500</v>
      </c>
      <c r="U14" s="80">
        <v>1836500</v>
      </c>
      <c r="V14" s="80">
        <v>1786500</v>
      </c>
      <c r="W14" s="80">
        <v>0</v>
      </c>
      <c r="X14" s="80">
        <v>0</v>
      </c>
      <c r="Y14" s="80">
        <v>0</v>
      </c>
      <c r="Z14" s="80">
        <v>1786500</v>
      </c>
      <c r="AA14" s="80">
        <v>1787020</v>
      </c>
      <c r="AB14" s="80">
        <v>520</v>
      </c>
      <c r="AC14" s="69">
        <v>0</v>
      </c>
      <c r="AD14" s="69">
        <v>3</v>
      </c>
      <c r="AE14" s="69">
        <v>0</v>
      </c>
      <c r="AF14" s="80">
        <v>0</v>
      </c>
      <c r="AG14" s="80">
        <v>0</v>
      </c>
      <c r="AH14" s="69">
        <v>0</v>
      </c>
      <c r="AI14" s="69">
        <v>0</v>
      </c>
      <c r="AJ14" s="80">
        <v>0</v>
      </c>
      <c r="AK14" s="80">
        <v>0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0</v>
      </c>
      <c r="CC14" s="80">
        <v>0</v>
      </c>
      <c r="CD14" s="69">
        <v>0</v>
      </c>
      <c r="CE14" s="69" t="s">
        <v>425</v>
      </c>
      <c r="CF14" s="69" t="s">
        <v>426</v>
      </c>
      <c r="CG14" s="69" t="s">
        <v>410</v>
      </c>
      <c r="CH14" s="69" t="s">
        <v>410</v>
      </c>
      <c r="CI14" s="69" t="s">
        <v>410</v>
      </c>
      <c r="CJ14" s="68" t="s">
        <v>410</v>
      </c>
      <c r="CK14" s="68">
        <v>44467</v>
      </c>
      <c r="CL14" s="185" t="s">
        <v>638</v>
      </c>
      <c r="CM14" s="67" t="s">
        <v>635</v>
      </c>
      <c r="CN14" s="67" t="s">
        <v>168</v>
      </c>
      <c r="CO14" s="68">
        <v>44432</v>
      </c>
      <c r="CP14" s="185" t="s">
        <v>638</v>
      </c>
      <c r="CQ14" s="67" t="s">
        <v>635</v>
      </c>
      <c r="CR14" s="67" t="s">
        <v>175</v>
      </c>
      <c r="CS14" s="69">
        <v>1849529.09</v>
      </c>
      <c r="CT14" s="69" t="s">
        <v>427</v>
      </c>
      <c r="CU14" s="69" t="s">
        <v>428</v>
      </c>
      <c r="CV14" s="69">
        <v>0</v>
      </c>
      <c r="CW14" s="69">
        <v>13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DO</v>
      </c>
      <c r="DH14">
        <f>COUNTIF(A1:A142,"07DO")</f>
        <v>10</v>
      </c>
      <c r="DI14" t="s">
        <v>162</v>
      </c>
      <c r="DJ14">
        <f t="shared" si="2"/>
        <v>123</v>
      </c>
      <c r="DK14">
        <f t="shared" si="3"/>
        <v>132</v>
      </c>
    </row>
    <row r="15" spans="1:115">
      <c r="A15" t="str">
        <f t="shared" si="0"/>
        <v>01DO</v>
      </c>
      <c r="B15" s="67" t="s">
        <v>129</v>
      </c>
      <c r="C15" s="67" t="s">
        <v>429</v>
      </c>
      <c r="D15" s="67" t="s">
        <v>643</v>
      </c>
      <c r="E15" s="68">
        <v>44168</v>
      </c>
      <c r="F15" s="185" t="s">
        <v>634</v>
      </c>
      <c r="G15" s="67" t="s">
        <v>640</v>
      </c>
      <c r="H15" s="69">
        <v>1</v>
      </c>
      <c r="I15" s="69">
        <v>0</v>
      </c>
      <c r="J15" s="69">
        <v>80</v>
      </c>
      <c r="K15" s="69">
        <v>91</v>
      </c>
      <c r="L15" s="69">
        <v>91</v>
      </c>
      <c r="M15" s="69">
        <v>0</v>
      </c>
      <c r="N15" s="69">
        <v>0</v>
      </c>
      <c r="O15" s="69">
        <v>0</v>
      </c>
      <c r="P15" s="69">
        <v>11</v>
      </c>
      <c r="Q15" s="80">
        <v>0</v>
      </c>
      <c r="R15" s="80">
        <v>231014</v>
      </c>
      <c r="S15" s="80">
        <v>11809</v>
      </c>
      <c r="T15" s="80">
        <v>219205</v>
      </c>
      <c r="U15" s="80">
        <v>231014</v>
      </c>
      <c r="V15" s="80">
        <v>219205</v>
      </c>
      <c r="W15" s="80">
        <v>0</v>
      </c>
      <c r="X15" s="80">
        <v>0</v>
      </c>
      <c r="Y15" s="80">
        <v>0</v>
      </c>
      <c r="Z15" s="80">
        <v>219205</v>
      </c>
      <c r="AA15" s="80">
        <v>219205</v>
      </c>
      <c r="AB15" s="80">
        <v>0</v>
      </c>
      <c r="AC15" s="69">
        <v>0</v>
      </c>
      <c r="AD15" s="69">
        <v>11</v>
      </c>
      <c r="AE15" s="69">
        <v>0</v>
      </c>
      <c r="AF15" s="80">
        <v>0</v>
      </c>
      <c r="AG15" s="80">
        <v>0</v>
      </c>
      <c r="AH15" s="69">
        <v>0</v>
      </c>
      <c r="AI15" s="69">
        <v>0</v>
      </c>
      <c r="AJ15" s="80">
        <v>0</v>
      </c>
      <c r="AK15" s="80">
        <v>0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0</v>
      </c>
      <c r="CC15" s="80">
        <v>0</v>
      </c>
      <c r="CD15" s="69">
        <v>0</v>
      </c>
      <c r="CE15" s="69" t="s">
        <v>430</v>
      </c>
      <c r="CF15" s="69" t="s">
        <v>431</v>
      </c>
      <c r="CG15" s="69" t="s">
        <v>410</v>
      </c>
      <c r="CH15" s="69" t="s">
        <v>410</v>
      </c>
      <c r="CI15" s="69" t="s">
        <v>410</v>
      </c>
      <c r="CJ15" s="68" t="s">
        <v>410</v>
      </c>
      <c r="CK15" s="68">
        <v>44431</v>
      </c>
      <c r="CL15" s="185" t="s">
        <v>638</v>
      </c>
      <c r="CM15" s="67" t="s">
        <v>635</v>
      </c>
      <c r="CN15" s="67" t="s">
        <v>168</v>
      </c>
      <c r="CO15" s="68">
        <v>44332</v>
      </c>
      <c r="CP15" s="185" t="s">
        <v>636</v>
      </c>
      <c r="CQ15" s="67" t="s">
        <v>640</v>
      </c>
      <c r="CR15" s="67" t="s">
        <v>175</v>
      </c>
      <c r="CS15" s="69">
        <v>230281.92</v>
      </c>
      <c r="CT15" s="69" t="s">
        <v>432</v>
      </c>
      <c r="CU15" s="69" t="s">
        <v>433</v>
      </c>
      <c r="CV15" s="69">
        <v>0</v>
      </c>
      <c r="CW15" s="69">
        <v>0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DO</v>
      </c>
      <c r="DH15">
        <f>COUNTIF(A1:A142,"08CO")</f>
        <v>0</v>
      </c>
      <c r="DI15" t="s">
        <v>163</v>
      </c>
      <c r="DJ15">
        <f t="shared" si="2"/>
        <v>133</v>
      </c>
      <c r="DK15">
        <f t="shared" si="3"/>
        <v>132</v>
      </c>
    </row>
    <row r="16" spans="1:115">
      <c r="A16" t="str">
        <f t="shared" si="0"/>
        <v>02CO</v>
      </c>
      <c r="B16" s="67" t="s">
        <v>0</v>
      </c>
      <c r="C16" s="67" t="s">
        <v>203</v>
      </c>
      <c r="D16" s="67" t="s">
        <v>204</v>
      </c>
      <c r="E16" s="68">
        <v>42641</v>
      </c>
      <c r="F16" s="185" t="s">
        <v>638</v>
      </c>
      <c r="G16" s="67" t="s">
        <v>644</v>
      </c>
      <c r="H16" s="69">
        <v>3</v>
      </c>
      <c r="I16" s="69">
        <v>14</v>
      </c>
      <c r="J16" s="69">
        <v>1040</v>
      </c>
      <c r="K16" s="69">
        <v>1576</v>
      </c>
      <c r="L16" s="69">
        <v>1565</v>
      </c>
      <c r="M16" s="69">
        <v>11</v>
      </c>
      <c r="N16" s="69">
        <v>0</v>
      </c>
      <c r="O16" s="69">
        <v>0</v>
      </c>
      <c r="P16" s="69">
        <v>455</v>
      </c>
      <c r="Q16" s="80">
        <v>81</v>
      </c>
      <c r="R16" s="80">
        <v>39980618</v>
      </c>
      <c r="S16" s="80">
        <v>200000</v>
      </c>
      <c r="T16" s="80">
        <v>39780618</v>
      </c>
      <c r="U16" s="80">
        <v>41792741</v>
      </c>
      <c r="V16" s="80">
        <v>42556288</v>
      </c>
      <c r="W16" s="80">
        <v>0</v>
      </c>
      <c r="X16" s="80">
        <v>0</v>
      </c>
      <c r="Y16" s="80">
        <v>0</v>
      </c>
      <c r="Z16" s="80">
        <v>42556288</v>
      </c>
      <c r="AA16" s="80">
        <v>43113323</v>
      </c>
      <c r="AB16" s="80">
        <v>593970</v>
      </c>
      <c r="AC16" s="69">
        <v>1812123</v>
      </c>
      <c r="AD16" s="69">
        <v>319</v>
      </c>
      <c r="AE16" s="69">
        <v>0</v>
      </c>
      <c r="AF16" s="80">
        <v>11</v>
      </c>
      <c r="AG16" s="80">
        <v>719490</v>
      </c>
      <c r="AH16" s="69">
        <v>3757</v>
      </c>
      <c r="AI16" s="69">
        <v>0</v>
      </c>
      <c r="AJ16" s="80">
        <v>34</v>
      </c>
      <c r="AK16" s="80">
        <v>964158</v>
      </c>
      <c r="AL16" s="69">
        <v>8655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8303</v>
      </c>
      <c r="BB16" s="69">
        <v>0</v>
      </c>
      <c r="BC16" s="69">
        <v>0</v>
      </c>
      <c r="BD16" s="80">
        <v>0</v>
      </c>
      <c r="BE16" s="80">
        <v>33656</v>
      </c>
      <c r="BF16" s="69">
        <v>27317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161180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36</v>
      </c>
      <c r="BU16" s="80">
        <v>139221</v>
      </c>
      <c r="BV16" s="69">
        <v>139221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81</v>
      </c>
      <c r="CC16" s="80">
        <v>1952765</v>
      </c>
      <c r="CD16" s="69">
        <v>178951</v>
      </c>
      <c r="CE16" s="69" t="s">
        <v>470</v>
      </c>
      <c r="CF16" s="69" t="s">
        <v>471</v>
      </c>
      <c r="CG16" s="69" t="s">
        <v>410</v>
      </c>
      <c r="CH16" s="69" t="s">
        <v>410</v>
      </c>
      <c r="CI16" s="69" t="s">
        <v>410</v>
      </c>
      <c r="CJ16" s="68" t="s">
        <v>410</v>
      </c>
      <c r="CK16" s="68">
        <v>44449</v>
      </c>
      <c r="CL16" s="185" t="s">
        <v>638</v>
      </c>
      <c r="CM16" s="67" t="s">
        <v>635</v>
      </c>
      <c r="CN16" s="67" t="s">
        <v>168</v>
      </c>
      <c r="CO16" s="68">
        <v>44316</v>
      </c>
      <c r="CP16" s="185" t="s">
        <v>636</v>
      </c>
      <c r="CQ16" s="67" t="s">
        <v>640</v>
      </c>
      <c r="CR16" s="67" t="s">
        <v>645</v>
      </c>
      <c r="CS16" s="69">
        <v>35388991.100000001</v>
      </c>
      <c r="CT16" s="69"/>
      <c r="CU16" s="69"/>
      <c r="CV16" s="69">
        <v>4</v>
      </c>
      <c r="CW16" s="69">
        <v>136</v>
      </c>
      <c r="CX16" s="69">
        <v>0</v>
      </c>
      <c r="CY16" s="69">
        <v>0</v>
      </c>
      <c r="CZ16" s="69">
        <v>-73244</v>
      </c>
      <c r="DA16" s="69">
        <v>0</v>
      </c>
      <c r="DG16" t="str">
        <f t="shared" si="1"/>
        <v>CO</v>
      </c>
      <c r="DH16">
        <f>COUNTIF(A1:A142,"08DO")</f>
        <v>10</v>
      </c>
      <c r="DI16" t="s">
        <v>164</v>
      </c>
      <c r="DJ16">
        <f t="shared" si="2"/>
        <v>133</v>
      </c>
      <c r="DK16">
        <f t="shared" si="3"/>
        <v>142</v>
      </c>
    </row>
    <row r="17" spans="1:113">
      <c r="A17" t="str">
        <f t="shared" si="0"/>
        <v>02CO</v>
      </c>
      <c r="B17" s="67" t="s">
        <v>0</v>
      </c>
      <c r="C17" s="67" t="s">
        <v>205</v>
      </c>
      <c r="D17" s="67" t="s">
        <v>206</v>
      </c>
      <c r="E17" s="68">
        <v>42305</v>
      </c>
      <c r="F17" s="185" t="s">
        <v>634</v>
      </c>
      <c r="G17" s="67" t="s">
        <v>646</v>
      </c>
      <c r="H17" s="69">
        <v>3</v>
      </c>
      <c r="I17" s="69">
        <v>19</v>
      </c>
      <c r="J17" s="69">
        <v>1200</v>
      </c>
      <c r="K17" s="69">
        <v>1931</v>
      </c>
      <c r="L17" s="69">
        <v>1931</v>
      </c>
      <c r="M17" s="69">
        <v>0</v>
      </c>
      <c r="N17" s="69">
        <v>0</v>
      </c>
      <c r="O17" s="69">
        <v>0</v>
      </c>
      <c r="P17" s="69">
        <v>457</v>
      </c>
      <c r="Q17" s="80">
        <v>274</v>
      </c>
      <c r="R17" s="80">
        <v>59962436</v>
      </c>
      <c r="S17" s="80">
        <v>200000</v>
      </c>
      <c r="T17" s="80">
        <v>59762436</v>
      </c>
      <c r="U17" s="80">
        <v>63341457</v>
      </c>
      <c r="V17" s="80">
        <v>65450734</v>
      </c>
      <c r="W17" s="80">
        <v>0</v>
      </c>
      <c r="X17" s="80">
        <v>0</v>
      </c>
      <c r="Y17" s="80">
        <v>0</v>
      </c>
      <c r="Z17" s="80">
        <v>65450734</v>
      </c>
      <c r="AA17" s="80">
        <v>65555411</v>
      </c>
      <c r="AB17" s="80">
        <v>337124</v>
      </c>
      <c r="AC17" s="69">
        <v>3379021</v>
      </c>
      <c r="AD17" s="69">
        <v>270</v>
      </c>
      <c r="AE17" s="69">
        <v>4</v>
      </c>
      <c r="AF17" s="80">
        <v>173</v>
      </c>
      <c r="AG17" s="80">
        <v>2137240</v>
      </c>
      <c r="AH17" s="69">
        <v>30185</v>
      </c>
      <c r="AI17" s="69">
        <v>0</v>
      </c>
      <c r="AJ17" s="80">
        <v>27</v>
      </c>
      <c r="AK17" s="80">
        <v>505924</v>
      </c>
      <c r="AL17" s="69">
        <v>3873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5469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29</v>
      </c>
      <c r="BM17" s="80">
        <v>143722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32</v>
      </c>
      <c r="BU17" s="80">
        <v>374791</v>
      </c>
      <c r="BV17" s="69">
        <v>374791</v>
      </c>
      <c r="BW17" s="69">
        <v>0</v>
      </c>
      <c r="BX17" s="80">
        <v>0</v>
      </c>
      <c r="BY17" s="80">
        <v>0</v>
      </c>
      <c r="BZ17" s="69">
        <v>0</v>
      </c>
      <c r="CA17" s="69">
        <v>4</v>
      </c>
      <c r="CB17" s="80">
        <v>261</v>
      </c>
      <c r="CC17" s="80">
        <v>3167145</v>
      </c>
      <c r="CD17" s="69">
        <v>408848</v>
      </c>
      <c r="CE17" s="69" t="s">
        <v>472</v>
      </c>
      <c r="CF17" s="69" t="s">
        <v>473</v>
      </c>
      <c r="CG17" s="69" t="s">
        <v>410</v>
      </c>
      <c r="CH17" s="69" t="s">
        <v>410</v>
      </c>
      <c r="CI17" s="69" t="s">
        <v>410</v>
      </c>
      <c r="CJ17" s="68" t="s">
        <v>410</v>
      </c>
      <c r="CK17" s="68">
        <v>44516</v>
      </c>
      <c r="CL17" s="185" t="s">
        <v>634</v>
      </c>
      <c r="CM17" s="67" t="s">
        <v>635</v>
      </c>
      <c r="CN17" s="67" t="s">
        <v>168</v>
      </c>
      <c r="CO17" s="68">
        <v>44323</v>
      </c>
      <c r="CP17" s="185" t="s">
        <v>636</v>
      </c>
      <c r="CQ17" s="67" t="s">
        <v>640</v>
      </c>
      <c r="CR17" s="67" t="s">
        <v>645</v>
      </c>
      <c r="CS17" s="69">
        <v>62411015.710000001</v>
      </c>
      <c r="CT17" s="69"/>
      <c r="CU17" s="69"/>
      <c r="CV17" s="69">
        <v>91</v>
      </c>
      <c r="CW17" s="69">
        <v>196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CO</v>
      </c>
    </row>
    <row r="18" spans="1:113">
      <c r="A18" t="str">
        <f t="shared" si="0"/>
        <v>02CO</v>
      </c>
      <c r="B18" s="67" t="s">
        <v>0</v>
      </c>
      <c r="C18" s="67" t="s">
        <v>208</v>
      </c>
      <c r="D18" s="67" t="s">
        <v>209</v>
      </c>
      <c r="E18" s="68">
        <v>42669</v>
      </c>
      <c r="F18" s="185" t="s">
        <v>634</v>
      </c>
      <c r="G18" s="67" t="s">
        <v>644</v>
      </c>
      <c r="H18" s="69">
        <v>1</v>
      </c>
      <c r="I18" s="69">
        <v>13</v>
      </c>
      <c r="J18" s="69">
        <v>1040</v>
      </c>
      <c r="K18" s="69">
        <v>1482</v>
      </c>
      <c r="L18" s="69">
        <v>1482</v>
      </c>
      <c r="M18" s="69">
        <v>0</v>
      </c>
      <c r="N18" s="69">
        <v>0</v>
      </c>
      <c r="O18" s="69">
        <v>0</v>
      </c>
      <c r="P18" s="69">
        <v>225</v>
      </c>
      <c r="Q18" s="80">
        <v>217</v>
      </c>
      <c r="R18" s="80">
        <v>60315650</v>
      </c>
      <c r="S18" s="80">
        <v>150000</v>
      </c>
      <c r="T18" s="80">
        <v>60165650</v>
      </c>
      <c r="U18" s="80">
        <v>62391668</v>
      </c>
      <c r="V18" s="80">
        <v>63370802</v>
      </c>
      <c r="W18" s="80">
        <v>0</v>
      </c>
      <c r="X18" s="80">
        <v>0</v>
      </c>
      <c r="Y18" s="80">
        <v>0</v>
      </c>
      <c r="Z18" s="80">
        <v>63370802</v>
      </c>
      <c r="AA18" s="80">
        <v>64550404</v>
      </c>
      <c r="AB18" s="80">
        <v>1278355</v>
      </c>
      <c r="AC18" s="69">
        <v>2076018</v>
      </c>
      <c r="AD18" s="69">
        <v>139</v>
      </c>
      <c r="AE18" s="69">
        <v>0</v>
      </c>
      <c r="AF18" s="80">
        <v>217</v>
      </c>
      <c r="AG18" s="80">
        <v>1537516</v>
      </c>
      <c r="AH18" s="69">
        <v>64955</v>
      </c>
      <c r="AI18" s="69">
        <v>0</v>
      </c>
      <c r="AJ18" s="80">
        <v>0</v>
      </c>
      <c r="AK18" s="80">
        <v>301994</v>
      </c>
      <c r="AL18" s="69">
        <v>136991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24844</v>
      </c>
      <c r="BB18" s="69">
        <v>0</v>
      </c>
      <c r="BC18" s="69">
        <v>0</v>
      </c>
      <c r="BD18" s="80">
        <v>0</v>
      </c>
      <c r="BE18" s="80">
        <v>13630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103207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217</v>
      </c>
      <c r="CC18" s="80">
        <v>1981192</v>
      </c>
      <c r="CD18" s="69">
        <v>201946</v>
      </c>
      <c r="CE18" s="69" t="s">
        <v>472</v>
      </c>
      <c r="CF18" s="69" t="s">
        <v>473</v>
      </c>
      <c r="CG18" s="69" t="s">
        <v>410</v>
      </c>
      <c r="CH18" s="69" t="s">
        <v>410</v>
      </c>
      <c r="CI18" s="69" t="s">
        <v>410</v>
      </c>
      <c r="CJ18" s="68" t="s">
        <v>410</v>
      </c>
      <c r="CK18" s="68">
        <v>44518</v>
      </c>
      <c r="CL18" s="185" t="s">
        <v>634</v>
      </c>
      <c r="CM18" s="67" t="s">
        <v>635</v>
      </c>
      <c r="CN18" s="67" t="s">
        <v>168</v>
      </c>
      <c r="CO18" s="68">
        <v>44281</v>
      </c>
      <c r="CP18" s="185" t="s">
        <v>632</v>
      </c>
      <c r="CQ18" s="67" t="s">
        <v>640</v>
      </c>
      <c r="CR18" s="67" t="s">
        <v>645</v>
      </c>
      <c r="CS18" s="69">
        <v>62430986.700000003</v>
      </c>
      <c r="CT18" s="69"/>
      <c r="CU18" s="69"/>
      <c r="CV18" s="69">
        <v>0</v>
      </c>
      <c r="CW18" s="69">
        <v>86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CO</v>
      </c>
    </row>
    <row r="19" spans="1:113">
      <c r="A19" t="str">
        <f t="shared" si="0"/>
        <v>02CO</v>
      </c>
      <c r="B19" s="67" t="s">
        <v>0</v>
      </c>
      <c r="C19" s="67" t="s">
        <v>210</v>
      </c>
      <c r="D19" s="67" t="s">
        <v>211</v>
      </c>
      <c r="E19" s="68">
        <v>43215</v>
      </c>
      <c r="F19" s="185" t="s">
        <v>636</v>
      </c>
      <c r="G19" s="67" t="s">
        <v>633</v>
      </c>
      <c r="H19" s="69">
        <v>4</v>
      </c>
      <c r="I19" s="69">
        <v>4</v>
      </c>
      <c r="J19" s="69">
        <v>480</v>
      </c>
      <c r="K19" s="69">
        <v>733</v>
      </c>
      <c r="L19" s="69">
        <v>733</v>
      </c>
      <c r="M19" s="69">
        <v>0</v>
      </c>
      <c r="N19" s="69">
        <v>0</v>
      </c>
      <c r="O19" s="69">
        <v>0</v>
      </c>
      <c r="P19" s="69">
        <v>207</v>
      </c>
      <c r="Q19" s="80">
        <v>46</v>
      </c>
      <c r="R19" s="80">
        <v>11881880</v>
      </c>
      <c r="S19" s="80">
        <v>0</v>
      </c>
      <c r="T19" s="80">
        <v>11881880</v>
      </c>
      <c r="U19" s="80">
        <v>12125444</v>
      </c>
      <c r="V19" s="80">
        <v>12326250</v>
      </c>
      <c r="W19" s="80">
        <v>0</v>
      </c>
      <c r="X19" s="80">
        <v>0</v>
      </c>
      <c r="Y19" s="80">
        <v>0</v>
      </c>
      <c r="Z19" s="80">
        <v>12326250</v>
      </c>
      <c r="AA19" s="80">
        <v>12238377</v>
      </c>
      <c r="AB19" s="80">
        <v>-48704</v>
      </c>
      <c r="AC19" s="69">
        <v>243564</v>
      </c>
      <c r="AD19" s="69">
        <v>155</v>
      </c>
      <c r="AE19" s="69">
        <v>0</v>
      </c>
      <c r="AF19" s="80">
        <v>46</v>
      </c>
      <c r="AG19" s="80">
        <v>124284</v>
      </c>
      <c r="AH19" s="69">
        <v>10266</v>
      </c>
      <c r="AI19" s="69">
        <v>0</v>
      </c>
      <c r="AJ19" s="80">
        <v>0</v>
      </c>
      <c r="AK19" s="80">
        <v>80110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46</v>
      </c>
      <c r="CC19" s="80">
        <v>204395</v>
      </c>
      <c r="CD19" s="69">
        <v>10266</v>
      </c>
      <c r="CE19" s="69" t="s">
        <v>472</v>
      </c>
      <c r="CF19" s="69" t="s">
        <v>473</v>
      </c>
      <c r="CG19" s="69" t="s">
        <v>410</v>
      </c>
      <c r="CH19" s="69" t="s">
        <v>410</v>
      </c>
      <c r="CI19" s="69" t="s">
        <v>410</v>
      </c>
      <c r="CJ19" s="68" t="s">
        <v>410</v>
      </c>
      <c r="CK19" s="68">
        <v>44449</v>
      </c>
      <c r="CL19" s="185" t="s">
        <v>638</v>
      </c>
      <c r="CM19" s="67" t="s">
        <v>635</v>
      </c>
      <c r="CN19" s="67" t="s">
        <v>168</v>
      </c>
      <c r="CO19" s="68">
        <v>44085</v>
      </c>
      <c r="CP19" s="185" t="s">
        <v>638</v>
      </c>
      <c r="CQ19" s="67" t="s">
        <v>640</v>
      </c>
      <c r="CR19" s="67" t="s">
        <v>645</v>
      </c>
      <c r="CS19" s="69">
        <v>8810904.6899999995</v>
      </c>
      <c r="CT19" s="69"/>
      <c r="CU19" s="69"/>
      <c r="CV19" s="69">
        <v>0</v>
      </c>
      <c r="CW19" s="69">
        <v>52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02CO</v>
      </c>
      <c r="B20" s="67" t="s">
        <v>0</v>
      </c>
      <c r="C20" s="67" t="s">
        <v>212</v>
      </c>
      <c r="D20" s="67" t="s">
        <v>213</v>
      </c>
      <c r="E20" s="68">
        <v>43341</v>
      </c>
      <c r="F20" s="185" t="s">
        <v>638</v>
      </c>
      <c r="G20" s="67" t="s">
        <v>637</v>
      </c>
      <c r="H20" s="69">
        <v>1</v>
      </c>
      <c r="I20" s="69">
        <v>3</v>
      </c>
      <c r="J20" s="69">
        <v>300</v>
      </c>
      <c r="K20" s="69">
        <v>737</v>
      </c>
      <c r="L20" s="69">
        <v>749</v>
      </c>
      <c r="M20" s="69">
        <v>-12</v>
      </c>
      <c r="N20" s="69">
        <v>12</v>
      </c>
      <c r="O20" s="69">
        <v>0</v>
      </c>
      <c r="P20" s="69">
        <v>225</v>
      </c>
      <c r="Q20" s="80">
        <v>212</v>
      </c>
      <c r="R20" s="80">
        <v>3754465</v>
      </c>
      <c r="S20" s="80">
        <v>50000</v>
      </c>
      <c r="T20" s="80">
        <v>3704465</v>
      </c>
      <c r="U20" s="80">
        <v>3806745</v>
      </c>
      <c r="V20" s="80">
        <v>3827055</v>
      </c>
      <c r="W20" s="80">
        <v>-32544</v>
      </c>
      <c r="X20" s="80">
        <v>0</v>
      </c>
      <c r="Y20" s="80">
        <v>-32544</v>
      </c>
      <c r="Z20" s="80">
        <v>3794511</v>
      </c>
      <c r="AA20" s="80">
        <v>3793154</v>
      </c>
      <c r="AB20" s="80">
        <v>-1358</v>
      </c>
      <c r="AC20" s="69">
        <v>52280</v>
      </c>
      <c r="AD20" s="69">
        <v>46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10848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131</v>
      </c>
      <c r="BA20" s="80">
        <v>40265</v>
      </c>
      <c r="BB20" s="69">
        <v>40265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59</v>
      </c>
      <c r="BQ20" s="80">
        <v>0</v>
      </c>
      <c r="BR20" s="69">
        <v>0</v>
      </c>
      <c r="BS20" s="69">
        <v>0</v>
      </c>
      <c r="BT20" s="80">
        <v>22</v>
      </c>
      <c r="BU20" s="80">
        <v>12014</v>
      </c>
      <c r="BV20" s="69">
        <v>12014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212</v>
      </c>
      <c r="CC20" s="80">
        <v>63127</v>
      </c>
      <c r="CD20" s="69">
        <v>52280</v>
      </c>
      <c r="CE20" s="69" t="s">
        <v>474</v>
      </c>
      <c r="CF20" s="69" t="s">
        <v>475</v>
      </c>
      <c r="CG20" s="69" t="s">
        <v>410</v>
      </c>
      <c r="CH20" s="69" t="s">
        <v>410</v>
      </c>
      <c r="CI20" s="69" t="s">
        <v>410</v>
      </c>
      <c r="CJ20" s="68" t="s">
        <v>410</v>
      </c>
      <c r="CK20" s="68">
        <v>44400</v>
      </c>
      <c r="CL20" s="185" t="s">
        <v>638</v>
      </c>
      <c r="CM20" s="67" t="s">
        <v>635</v>
      </c>
      <c r="CN20" s="67" t="s">
        <v>168</v>
      </c>
      <c r="CO20" s="68">
        <v>44266</v>
      </c>
      <c r="CP20" s="185" t="s">
        <v>632</v>
      </c>
      <c r="CQ20" s="67" t="s">
        <v>640</v>
      </c>
      <c r="CR20" s="67" t="s">
        <v>645</v>
      </c>
      <c r="CS20" s="69">
        <v>4106536.1</v>
      </c>
      <c r="CT20" s="69"/>
      <c r="CU20" s="69"/>
      <c r="CV20" s="69">
        <v>0</v>
      </c>
      <c r="CW20" s="69">
        <v>56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02CO</v>
      </c>
      <c r="B21" s="67" t="s">
        <v>0</v>
      </c>
      <c r="C21" s="67" t="s">
        <v>214</v>
      </c>
      <c r="D21" s="67" t="s">
        <v>215</v>
      </c>
      <c r="E21" s="68">
        <v>43803</v>
      </c>
      <c r="F21" s="185" t="s">
        <v>634</v>
      </c>
      <c r="G21" s="67" t="s">
        <v>639</v>
      </c>
      <c r="H21" s="69">
        <v>1</v>
      </c>
      <c r="I21" s="69">
        <v>2</v>
      </c>
      <c r="J21" s="69">
        <v>300</v>
      </c>
      <c r="K21" s="69">
        <v>379</v>
      </c>
      <c r="L21" s="69">
        <v>286</v>
      </c>
      <c r="M21" s="69">
        <v>93</v>
      </c>
      <c r="N21" s="69">
        <v>0</v>
      </c>
      <c r="O21" s="69">
        <v>0</v>
      </c>
      <c r="P21" s="69">
        <v>55</v>
      </c>
      <c r="Q21" s="80">
        <v>24</v>
      </c>
      <c r="R21" s="80">
        <v>3416497</v>
      </c>
      <c r="S21" s="80">
        <v>50000</v>
      </c>
      <c r="T21" s="80">
        <v>3366497</v>
      </c>
      <c r="U21" s="80">
        <v>3891903</v>
      </c>
      <c r="V21" s="80">
        <v>3917050</v>
      </c>
      <c r="W21" s="80">
        <v>0</v>
      </c>
      <c r="X21" s="80">
        <v>0</v>
      </c>
      <c r="Y21" s="80">
        <v>0</v>
      </c>
      <c r="Z21" s="80">
        <v>3917050</v>
      </c>
      <c r="AA21" s="80">
        <v>3897876</v>
      </c>
      <c r="AB21" s="80">
        <v>-19174</v>
      </c>
      <c r="AC21" s="69">
        <v>475406</v>
      </c>
      <c r="AD21" s="69">
        <v>27</v>
      </c>
      <c r="AE21" s="69">
        <v>0</v>
      </c>
      <c r="AF21" s="80">
        <v>24</v>
      </c>
      <c r="AG21" s="80">
        <v>429046</v>
      </c>
      <c r="AH21" s="69">
        <v>0</v>
      </c>
      <c r="AI21" s="69">
        <v>0</v>
      </c>
      <c r="AJ21" s="80">
        <v>0</v>
      </c>
      <c r="AK21" s="80">
        <v>10222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24</v>
      </c>
      <c r="CC21" s="80">
        <v>439268</v>
      </c>
      <c r="CD21" s="69">
        <v>0</v>
      </c>
      <c r="CE21" s="69" t="s">
        <v>476</v>
      </c>
      <c r="CF21" s="69" t="s">
        <v>477</v>
      </c>
      <c r="CG21" s="69" t="s">
        <v>410</v>
      </c>
      <c r="CH21" s="69" t="s">
        <v>410</v>
      </c>
      <c r="CI21" s="69" t="s">
        <v>410</v>
      </c>
      <c r="CJ21" s="68" t="s">
        <v>410</v>
      </c>
      <c r="CK21" s="68">
        <v>44410</v>
      </c>
      <c r="CL21" s="185" t="s">
        <v>638</v>
      </c>
      <c r="CM21" s="67" t="s">
        <v>635</v>
      </c>
      <c r="CN21" s="67" t="s">
        <v>168</v>
      </c>
      <c r="CO21" s="68">
        <v>44218</v>
      </c>
      <c r="CP21" s="185" t="s">
        <v>632</v>
      </c>
      <c r="CQ21" s="67" t="s">
        <v>640</v>
      </c>
      <c r="CR21" s="67" t="s">
        <v>645</v>
      </c>
      <c r="CS21" s="69">
        <v>3898969.1</v>
      </c>
      <c r="CT21" s="69"/>
      <c r="CU21" s="69"/>
      <c r="CV21" s="69">
        <v>0</v>
      </c>
      <c r="CW21" s="69">
        <v>28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344</v>
      </c>
      <c r="D22" s="67" t="s">
        <v>345</v>
      </c>
      <c r="E22" s="68">
        <v>43887</v>
      </c>
      <c r="F22" s="185" t="s">
        <v>632</v>
      </c>
      <c r="G22" s="67" t="s">
        <v>639</v>
      </c>
      <c r="H22" s="69">
        <v>1</v>
      </c>
      <c r="I22" s="69">
        <v>0</v>
      </c>
      <c r="J22" s="69">
        <v>150</v>
      </c>
      <c r="K22" s="69">
        <v>194</v>
      </c>
      <c r="L22" s="69">
        <v>193</v>
      </c>
      <c r="M22" s="69">
        <v>1</v>
      </c>
      <c r="N22" s="69">
        <v>0</v>
      </c>
      <c r="O22" s="69">
        <v>0</v>
      </c>
      <c r="P22" s="69">
        <v>43</v>
      </c>
      <c r="Q22" s="80">
        <v>1</v>
      </c>
      <c r="R22" s="80">
        <v>4035736</v>
      </c>
      <c r="S22" s="80">
        <v>50000</v>
      </c>
      <c r="T22" s="80">
        <v>3985736</v>
      </c>
      <c r="U22" s="80">
        <v>4035736</v>
      </c>
      <c r="V22" s="80">
        <v>3954853</v>
      </c>
      <c r="W22" s="80">
        <v>0</v>
      </c>
      <c r="X22" s="80">
        <v>0</v>
      </c>
      <c r="Y22" s="80">
        <v>0</v>
      </c>
      <c r="Z22" s="80">
        <v>3954853</v>
      </c>
      <c r="AA22" s="80">
        <v>3920789</v>
      </c>
      <c r="AB22" s="80">
        <v>-34064</v>
      </c>
      <c r="AC22" s="69">
        <v>0</v>
      </c>
      <c r="AD22" s="69">
        <v>32</v>
      </c>
      <c r="AE22" s="69">
        <v>0</v>
      </c>
      <c r="AF22" s="80">
        <v>0</v>
      </c>
      <c r="AG22" s="80">
        <v>0</v>
      </c>
      <c r="AH22" s="69">
        <v>0</v>
      </c>
      <c r="AI22" s="69">
        <v>0</v>
      </c>
      <c r="AJ22" s="80">
        <v>1</v>
      </c>
      <c r="AK22" s="80">
        <v>2088</v>
      </c>
      <c r="AL22" s="69">
        <v>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1</v>
      </c>
      <c r="CC22" s="80">
        <v>2088</v>
      </c>
      <c r="CD22" s="69">
        <v>0</v>
      </c>
      <c r="CE22" s="69" t="s">
        <v>417</v>
      </c>
      <c r="CF22" s="69" t="s">
        <v>418</v>
      </c>
      <c r="CG22" s="69" t="s">
        <v>410</v>
      </c>
      <c r="CH22" s="69" t="s">
        <v>410</v>
      </c>
      <c r="CI22" s="69" t="s">
        <v>410</v>
      </c>
      <c r="CJ22" s="68" t="s">
        <v>410</v>
      </c>
      <c r="CK22" s="68">
        <v>44523</v>
      </c>
      <c r="CL22" s="185" t="s">
        <v>634</v>
      </c>
      <c r="CM22" s="67" t="s">
        <v>635</v>
      </c>
      <c r="CN22" s="67" t="s">
        <v>168</v>
      </c>
      <c r="CO22" s="68">
        <v>44175</v>
      </c>
      <c r="CP22" s="185" t="s">
        <v>634</v>
      </c>
      <c r="CQ22" s="67" t="s">
        <v>640</v>
      </c>
      <c r="CR22" s="67" t="s">
        <v>647</v>
      </c>
      <c r="CS22" s="69">
        <v>4365195.4400000004</v>
      </c>
      <c r="CT22" s="69"/>
      <c r="CU22" s="69"/>
      <c r="CV22" s="69">
        <v>1</v>
      </c>
      <c r="CW22" s="69">
        <v>11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216</v>
      </c>
      <c r="D23" s="67" t="s">
        <v>217</v>
      </c>
      <c r="E23" s="68">
        <v>43971</v>
      </c>
      <c r="F23" s="185" t="s">
        <v>636</v>
      </c>
      <c r="G23" s="67" t="s">
        <v>639</v>
      </c>
      <c r="H23" s="69">
        <v>1</v>
      </c>
      <c r="I23" s="69">
        <v>1</v>
      </c>
      <c r="J23" s="69">
        <v>200</v>
      </c>
      <c r="K23" s="69">
        <v>282</v>
      </c>
      <c r="L23" s="69">
        <v>320</v>
      </c>
      <c r="M23" s="69">
        <v>-38</v>
      </c>
      <c r="N23" s="69">
        <v>38</v>
      </c>
      <c r="O23" s="69">
        <v>0</v>
      </c>
      <c r="P23" s="69">
        <v>55</v>
      </c>
      <c r="Q23" s="80">
        <v>27</v>
      </c>
      <c r="R23" s="80">
        <v>6493175</v>
      </c>
      <c r="S23" s="80">
        <v>56059</v>
      </c>
      <c r="T23" s="80">
        <v>6437116</v>
      </c>
      <c r="U23" s="80">
        <v>6617231</v>
      </c>
      <c r="V23" s="80">
        <v>6291241</v>
      </c>
      <c r="W23" s="80">
        <v>-142728</v>
      </c>
      <c r="X23" s="80">
        <v>0</v>
      </c>
      <c r="Y23" s="80">
        <v>-142728</v>
      </c>
      <c r="Z23" s="80">
        <v>6148513</v>
      </c>
      <c r="AA23" s="80">
        <v>6267785</v>
      </c>
      <c r="AB23" s="80">
        <v>119272</v>
      </c>
      <c r="AC23" s="69">
        <v>124056</v>
      </c>
      <c r="AD23" s="69">
        <v>35</v>
      </c>
      <c r="AE23" s="69">
        <v>0</v>
      </c>
      <c r="AF23" s="80">
        <v>27</v>
      </c>
      <c r="AG23" s="80">
        <v>124056</v>
      </c>
      <c r="AH23" s="69">
        <v>0</v>
      </c>
      <c r="AI23" s="69">
        <v>0</v>
      </c>
      <c r="AJ23" s="80">
        <v>0</v>
      </c>
      <c r="AK23" s="80">
        <v>0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0</v>
      </c>
      <c r="CB23" s="80">
        <v>27</v>
      </c>
      <c r="CC23" s="80">
        <v>124056</v>
      </c>
      <c r="CD23" s="69">
        <v>0</v>
      </c>
      <c r="CE23" s="69" t="s">
        <v>457</v>
      </c>
      <c r="CF23" s="69" t="s">
        <v>458</v>
      </c>
      <c r="CG23" s="69" t="s">
        <v>410</v>
      </c>
      <c r="CH23" s="69" t="s">
        <v>410</v>
      </c>
      <c r="CI23" s="69" t="s">
        <v>410</v>
      </c>
      <c r="CJ23" s="68" t="s">
        <v>410</v>
      </c>
      <c r="CK23" s="68">
        <v>44536</v>
      </c>
      <c r="CL23" s="185" t="s">
        <v>634</v>
      </c>
      <c r="CM23" s="67" t="s">
        <v>635</v>
      </c>
      <c r="CN23" s="67" t="s">
        <v>168</v>
      </c>
      <c r="CO23" s="68">
        <v>44401</v>
      </c>
      <c r="CP23" s="185" t="s">
        <v>638</v>
      </c>
      <c r="CQ23" s="67" t="s">
        <v>635</v>
      </c>
      <c r="CR23" s="67" t="s">
        <v>648</v>
      </c>
      <c r="CS23" s="69">
        <v>5584101.4900000002</v>
      </c>
      <c r="CT23" s="69"/>
      <c r="CU23" s="69"/>
      <c r="CV23" s="69">
        <v>10</v>
      </c>
      <c r="CW23" s="69">
        <v>20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218</v>
      </c>
      <c r="D24" s="67" t="s">
        <v>219</v>
      </c>
      <c r="E24" s="68">
        <v>43950</v>
      </c>
      <c r="F24" s="185" t="s">
        <v>636</v>
      </c>
      <c r="G24" s="67" t="s">
        <v>639</v>
      </c>
      <c r="H24" s="69">
        <v>1</v>
      </c>
      <c r="I24" s="69">
        <v>2</v>
      </c>
      <c r="J24" s="69">
        <v>199</v>
      </c>
      <c r="K24" s="69">
        <v>268</v>
      </c>
      <c r="L24" s="69">
        <v>268</v>
      </c>
      <c r="M24" s="69">
        <v>0</v>
      </c>
      <c r="N24" s="69">
        <v>0</v>
      </c>
      <c r="O24" s="69">
        <v>0</v>
      </c>
      <c r="P24" s="69">
        <v>30</v>
      </c>
      <c r="Q24" s="80">
        <v>39</v>
      </c>
      <c r="R24" s="80">
        <v>1596635</v>
      </c>
      <c r="S24" s="80">
        <v>120</v>
      </c>
      <c r="T24" s="80">
        <v>1596515</v>
      </c>
      <c r="U24" s="80">
        <v>1683719</v>
      </c>
      <c r="V24" s="80">
        <v>1395080</v>
      </c>
      <c r="W24" s="80">
        <v>0</v>
      </c>
      <c r="X24" s="80">
        <v>0</v>
      </c>
      <c r="Y24" s="80">
        <v>0</v>
      </c>
      <c r="Z24" s="80">
        <v>1395080</v>
      </c>
      <c r="AA24" s="80">
        <v>1395080</v>
      </c>
      <c r="AB24" s="80">
        <v>0</v>
      </c>
      <c r="AC24" s="69">
        <v>87084</v>
      </c>
      <c r="AD24" s="69">
        <v>10</v>
      </c>
      <c r="AE24" s="69">
        <v>0</v>
      </c>
      <c r="AF24" s="80">
        <v>31</v>
      </c>
      <c r="AG24" s="80">
        <v>60834</v>
      </c>
      <c r="AH24" s="69">
        <v>0</v>
      </c>
      <c r="AI24" s="69">
        <v>0</v>
      </c>
      <c r="AJ24" s="80">
        <v>8</v>
      </c>
      <c r="AK24" s="80">
        <v>26250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39</v>
      </c>
      <c r="CC24" s="80">
        <v>87084</v>
      </c>
      <c r="CD24" s="69">
        <v>0</v>
      </c>
      <c r="CE24" s="69" t="s">
        <v>478</v>
      </c>
      <c r="CF24" s="69" t="s">
        <v>479</v>
      </c>
      <c r="CG24" s="69" t="s">
        <v>410</v>
      </c>
      <c r="CH24" s="69" t="s">
        <v>410</v>
      </c>
      <c r="CI24" s="69" t="s">
        <v>410</v>
      </c>
      <c r="CJ24" s="68" t="s">
        <v>410</v>
      </c>
      <c r="CK24" s="68">
        <v>44475</v>
      </c>
      <c r="CL24" s="185" t="s">
        <v>634</v>
      </c>
      <c r="CM24" s="67" t="s">
        <v>635</v>
      </c>
      <c r="CN24" s="67" t="s">
        <v>168</v>
      </c>
      <c r="CO24" s="68">
        <v>44376</v>
      </c>
      <c r="CP24" s="185" t="s">
        <v>636</v>
      </c>
      <c r="CQ24" s="67" t="s">
        <v>640</v>
      </c>
      <c r="CR24" s="67" t="s">
        <v>648</v>
      </c>
      <c r="CS24" s="69">
        <v>1936705</v>
      </c>
      <c r="CT24" s="69"/>
      <c r="CU24" s="69"/>
      <c r="CV24" s="69">
        <v>31</v>
      </c>
      <c r="CW24" s="69">
        <v>20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346</v>
      </c>
      <c r="D25" s="67" t="s">
        <v>347</v>
      </c>
      <c r="E25" s="68">
        <v>43950</v>
      </c>
      <c r="F25" s="185" t="s">
        <v>636</v>
      </c>
      <c r="G25" s="67" t="s">
        <v>639</v>
      </c>
      <c r="H25" s="69">
        <v>1</v>
      </c>
      <c r="I25" s="69">
        <v>0</v>
      </c>
      <c r="J25" s="69">
        <v>160</v>
      </c>
      <c r="K25" s="69">
        <v>239</v>
      </c>
      <c r="L25" s="69">
        <v>176</v>
      </c>
      <c r="M25" s="69">
        <v>63</v>
      </c>
      <c r="N25" s="69">
        <v>0</v>
      </c>
      <c r="O25" s="69">
        <v>0</v>
      </c>
      <c r="P25" s="69">
        <v>76</v>
      </c>
      <c r="Q25" s="80">
        <v>3</v>
      </c>
      <c r="R25" s="80">
        <v>1959598</v>
      </c>
      <c r="S25" s="80">
        <v>50000</v>
      </c>
      <c r="T25" s="80">
        <v>1909598</v>
      </c>
      <c r="U25" s="80">
        <v>1959598</v>
      </c>
      <c r="V25" s="80">
        <v>1892736</v>
      </c>
      <c r="W25" s="80">
        <v>0</v>
      </c>
      <c r="X25" s="80">
        <v>0</v>
      </c>
      <c r="Y25" s="80">
        <v>0</v>
      </c>
      <c r="Z25" s="80">
        <v>1892736</v>
      </c>
      <c r="AA25" s="80">
        <v>1893489</v>
      </c>
      <c r="AB25" s="80">
        <v>752</v>
      </c>
      <c r="AC25" s="69">
        <v>0</v>
      </c>
      <c r="AD25" s="69">
        <v>38</v>
      </c>
      <c r="AE25" s="69">
        <v>0</v>
      </c>
      <c r="AF25" s="80">
        <v>3</v>
      </c>
      <c r="AG25" s="80">
        <v>0</v>
      </c>
      <c r="AH25" s="69">
        <v>0</v>
      </c>
      <c r="AI25" s="69">
        <v>0</v>
      </c>
      <c r="AJ25" s="80">
        <v>0</v>
      </c>
      <c r="AK25" s="80">
        <v>11124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3</v>
      </c>
      <c r="CC25" s="80">
        <v>11124</v>
      </c>
      <c r="CD25" s="69">
        <v>0</v>
      </c>
      <c r="CE25" s="69" t="s">
        <v>480</v>
      </c>
      <c r="CF25" s="69" t="s">
        <v>481</v>
      </c>
      <c r="CG25" s="69" t="s">
        <v>410</v>
      </c>
      <c r="CH25" s="69" t="s">
        <v>410</v>
      </c>
      <c r="CI25" s="69" t="s">
        <v>410</v>
      </c>
      <c r="CJ25" s="68" t="s">
        <v>410</v>
      </c>
      <c r="CK25" s="68">
        <v>44407</v>
      </c>
      <c r="CL25" s="185" t="s">
        <v>638</v>
      </c>
      <c r="CM25" s="67" t="s">
        <v>635</v>
      </c>
      <c r="CN25" s="67" t="s">
        <v>168</v>
      </c>
      <c r="CO25" s="68">
        <v>44314</v>
      </c>
      <c r="CP25" s="185" t="s">
        <v>636</v>
      </c>
      <c r="CQ25" s="67" t="s">
        <v>640</v>
      </c>
      <c r="CR25" s="67" t="s">
        <v>647</v>
      </c>
      <c r="CS25" s="69">
        <v>1755198.42</v>
      </c>
      <c r="CT25" s="69"/>
      <c r="CU25" s="69"/>
      <c r="CV25" s="69">
        <v>3</v>
      </c>
      <c r="CW25" s="69">
        <v>38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220</v>
      </c>
      <c r="D26" s="67" t="s">
        <v>221</v>
      </c>
      <c r="E26" s="68">
        <v>43950</v>
      </c>
      <c r="F26" s="185" t="s">
        <v>636</v>
      </c>
      <c r="G26" s="67" t="s">
        <v>639</v>
      </c>
      <c r="H26" s="69">
        <v>1</v>
      </c>
      <c r="I26" s="69">
        <v>1</v>
      </c>
      <c r="J26" s="69">
        <v>180</v>
      </c>
      <c r="K26" s="69">
        <v>206</v>
      </c>
      <c r="L26" s="69">
        <v>135</v>
      </c>
      <c r="M26" s="69">
        <v>71</v>
      </c>
      <c r="N26" s="69">
        <v>0</v>
      </c>
      <c r="O26" s="69">
        <v>0</v>
      </c>
      <c r="P26" s="69">
        <v>26</v>
      </c>
      <c r="Q26" s="80">
        <v>0</v>
      </c>
      <c r="R26" s="80">
        <v>601043</v>
      </c>
      <c r="S26" s="80">
        <v>45269</v>
      </c>
      <c r="T26" s="80">
        <v>555774</v>
      </c>
      <c r="U26" s="80">
        <v>596270</v>
      </c>
      <c r="V26" s="80">
        <v>539883</v>
      </c>
      <c r="W26" s="80">
        <v>0</v>
      </c>
      <c r="X26" s="80">
        <v>0</v>
      </c>
      <c r="Y26" s="80">
        <v>0</v>
      </c>
      <c r="Z26" s="80">
        <v>539883</v>
      </c>
      <c r="AA26" s="80">
        <v>539883</v>
      </c>
      <c r="AB26" s="80">
        <v>0</v>
      </c>
      <c r="AC26" s="69">
        <v>-4773</v>
      </c>
      <c r="AD26" s="69">
        <v>3</v>
      </c>
      <c r="AE26" s="69">
        <v>0</v>
      </c>
      <c r="AF26" s="80">
        <v>0</v>
      </c>
      <c r="AG26" s="80">
        <v>-4773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0</v>
      </c>
      <c r="CB26" s="80">
        <v>0</v>
      </c>
      <c r="CC26" s="80">
        <v>-4773</v>
      </c>
      <c r="CD26" s="69">
        <v>0</v>
      </c>
      <c r="CE26" s="69" t="s">
        <v>482</v>
      </c>
      <c r="CF26" s="69" t="s">
        <v>483</v>
      </c>
      <c r="CG26" s="69" t="s">
        <v>410</v>
      </c>
      <c r="CH26" s="69" t="s">
        <v>410</v>
      </c>
      <c r="CI26" s="69" t="s">
        <v>410</v>
      </c>
      <c r="CJ26" s="68" t="s">
        <v>410</v>
      </c>
      <c r="CK26" s="68">
        <v>44379</v>
      </c>
      <c r="CL26" s="185" t="s">
        <v>638</v>
      </c>
      <c r="CM26" s="67" t="s">
        <v>635</v>
      </c>
      <c r="CN26" s="67" t="s">
        <v>168</v>
      </c>
      <c r="CO26" s="68">
        <v>44237</v>
      </c>
      <c r="CP26" s="185" t="s">
        <v>632</v>
      </c>
      <c r="CQ26" s="67" t="s">
        <v>640</v>
      </c>
      <c r="CR26" s="67" t="s">
        <v>647</v>
      </c>
      <c r="CS26" s="69">
        <v>942548.49</v>
      </c>
      <c r="CT26" s="69"/>
      <c r="CU26" s="69"/>
      <c r="CV26" s="69">
        <v>0</v>
      </c>
      <c r="CW26" s="69">
        <v>23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484</v>
      </c>
      <c r="D27" s="67" t="s">
        <v>649</v>
      </c>
      <c r="E27" s="68">
        <v>43971</v>
      </c>
      <c r="F27" s="185" t="s">
        <v>636</v>
      </c>
      <c r="G27" s="67" t="s">
        <v>639</v>
      </c>
      <c r="H27" s="69">
        <v>1</v>
      </c>
      <c r="I27" s="69">
        <v>0</v>
      </c>
      <c r="J27" s="69">
        <v>150</v>
      </c>
      <c r="K27" s="69">
        <v>176</v>
      </c>
      <c r="L27" s="69">
        <v>174</v>
      </c>
      <c r="M27" s="69">
        <v>2</v>
      </c>
      <c r="N27" s="69">
        <v>0</v>
      </c>
      <c r="O27" s="69">
        <v>0</v>
      </c>
      <c r="P27" s="69">
        <v>26</v>
      </c>
      <c r="Q27" s="80">
        <v>0</v>
      </c>
      <c r="R27" s="80">
        <v>1066490</v>
      </c>
      <c r="S27" s="80">
        <v>120</v>
      </c>
      <c r="T27" s="80">
        <v>1066370</v>
      </c>
      <c r="U27" s="80">
        <v>1066490</v>
      </c>
      <c r="V27" s="80">
        <v>1059789</v>
      </c>
      <c r="W27" s="80">
        <v>0</v>
      </c>
      <c r="X27" s="80">
        <v>0</v>
      </c>
      <c r="Y27" s="80">
        <v>0</v>
      </c>
      <c r="Z27" s="80">
        <v>1059789</v>
      </c>
      <c r="AA27" s="80">
        <v>1060127</v>
      </c>
      <c r="AB27" s="80">
        <v>338</v>
      </c>
      <c r="AC27" s="69">
        <v>0</v>
      </c>
      <c r="AD27" s="69">
        <v>11</v>
      </c>
      <c r="AE27" s="69">
        <v>0</v>
      </c>
      <c r="AF27" s="80">
        <v>0</v>
      </c>
      <c r="AG27" s="80">
        <v>0</v>
      </c>
      <c r="AH27" s="69">
        <v>0</v>
      </c>
      <c r="AI27" s="69">
        <v>0</v>
      </c>
      <c r="AJ27" s="80">
        <v>0</v>
      </c>
      <c r="AK27" s="80">
        <v>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0</v>
      </c>
      <c r="CC27" s="80">
        <v>0</v>
      </c>
      <c r="CD27" s="69">
        <v>0</v>
      </c>
      <c r="CE27" s="69" t="s">
        <v>485</v>
      </c>
      <c r="CF27" s="69" t="s">
        <v>486</v>
      </c>
      <c r="CG27" s="69" t="s">
        <v>410</v>
      </c>
      <c r="CH27" s="69" t="s">
        <v>410</v>
      </c>
      <c r="CI27" s="69" t="s">
        <v>410</v>
      </c>
      <c r="CJ27" s="68" t="s">
        <v>410</v>
      </c>
      <c r="CK27" s="68">
        <v>44462</v>
      </c>
      <c r="CL27" s="185" t="s">
        <v>638</v>
      </c>
      <c r="CM27" s="67" t="s">
        <v>635</v>
      </c>
      <c r="CN27" s="67" t="s">
        <v>168</v>
      </c>
      <c r="CO27" s="68">
        <v>44298</v>
      </c>
      <c r="CP27" s="185" t="s">
        <v>636</v>
      </c>
      <c r="CQ27" s="67" t="s">
        <v>640</v>
      </c>
      <c r="CR27" s="67" t="s">
        <v>647</v>
      </c>
      <c r="CS27" s="69">
        <v>1110093.8799999999</v>
      </c>
      <c r="CT27" s="69"/>
      <c r="CU27" s="69"/>
      <c r="CV27" s="69">
        <v>0</v>
      </c>
      <c r="CW27" s="69">
        <v>15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487</v>
      </c>
      <c r="D28" s="67" t="s">
        <v>650</v>
      </c>
      <c r="E28" s="68">
        <v>44041</v>
      </c>
      <c r="F28" s="185" t="s">
        <v>638</v>
      </c>
      <c r="G28" s="67" t="s">
        <v>640</v>
      </c>
      <c r="H28" s="69">
        <v>1</v>
      </c>
      <c r="I28" s="69">
        <v>0</v>
      </c>
      <c r="J28" s="69">
        <v>75</v>
      </c>
      <c r="K28" s="69">
        <v>90</v>
      </c>
      <c r="L28" s="69">
        <v>78</v>
      </c>
      <c r="M28" s="69">
        <v>12</v>
      </c>
      <c r="N28" s="69">
        <v>0</v>
      </c>
      <c r="O28" s="69">
        <v>0</v>
      </c>
      <c r="P28" s="69">
        <v>15</v>
      </c>
      <c r="Q28" s="80">
        <v>0</v>
      </c>
      <c r="R28" s="80">
        <v>198978</v>
      </c>
      <c r="S28" s="80">
        <v>9604</v>
      </c>
      <c r="T28" s="80">
        <v>189374</v>
      </c>
      <c r="U28" s="80">
        <v>198978</v>
      </c>
      <c r="V28" s="80">
        <v>196874</v>
      </c>
      <c r="W28" s="80">
        <v>0</v>
      </c>
      <c r="X28" s="80">
        <v>0</v>
      </c>
      <c r="Y28" s="80">
        <v>0</v>
      </c>
      <c r="Z28" s="80">
        <v>196874</v>
      </c>
      <c r="AA28" s="80">
        <v>196874</v>
      </c>
      <c r="AB28" s="80">
        <v>0</v>
      </c>
      <c r="AC28" s="69">
        <v>0</v>
      </c>
      <c r="AD28" s="69">
        <v>0</v>
      </c>
      <c r="AE28" s="69">
        <v>0</v>
      </c>
      <c r="AF28" s="80">
        <v>0</v>
      </c>
      <c r="AG28" s="80">
        <v>0</v>
      </c>
      <c r="AH28" s="69">
        <v>0</v>
      </c>
      <c r="AI28" s="69">
        <v>0</v>
      </c>
      <c r="AJ28" s="80">
        <v>0</v>
      </c>
      <c r="AK28" s="80">
        <v>0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0</v>
      </c>
      <c r="CC28" s="80">
        <v>0</v>
      </c>
      <c r="CD28" s="69">
        <v>0</v>
      </c>
      <c r="CE28" s="69" t="s">
        <v>488</v>
      </c>
      <c r="CF28" s="69" t="s">
        <v>489</v>
      </c>
      <c r="CG28" s="69" t="s">
        <v>410</v>
      </c>
      <c r="CH28" s="69" t="s">
        <v>410</v>
      </c>
      <c r="CI28" s="69" t="s">
        <v>410</v>
      </c>
      <c r="CJ28" s="68" t="s">
        <v>410</v>
      </c>
      <c r="CK28" s="68">
        <v>44383</v>
      </c>
      <c r="CL28" s="185" t="s">
        <v>638</v>
      </c>
      <c r="CM28" s="67" t="s">
        <v>635</v>
      </c>
      <c r="CN28" s="67" t="s">
        <v>168</v>
      </c>
      <c r="CO28" s="68">
        <v>44228</v>
      </c>
      <c r="CP28" s="185" t="s">
        <v>632</v>
      </c>
      <c r="CQ28" s="67" t="s">
        <v>640</v>
      </c>
      <c r="CR28" s="67" t="s">
        <v>648</v>
      </c>
      <c r="CS28" s="69">
        <v>202254.46</v>
      </c>
      <c r="CT28" s="69"/>
      <c r="CU28" s="69"/>
      <c r="CV28" s="69">
        <v>0</v>
      </c>
      <c r="CW28" s="69">
        <v>15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490</v>
      </c>
      <c r="D29" s="67" t="s">
        <v>651</v>
      </c>
      <c r="E29" s="68">
        <v>44041</v>
      </c>
      <c r="F29" s="185" t="s">
        <v>638</v>
      </c>
      <c r="G29" s="67" t="s">
        <v>640</v>
      </c>
      <c r="H29" s="69">
        <v>1</v>
      </c>
      <c r="I29" s="69">
        <v>0</v>
      </c>
      <c r="J29" s="69">
        <v>100</v>
      </c>
      <c r="K29" s="69">
        <v>116</v>
      </c>
      <c r="L29" s="69">
        <v>81</v>
      </c>
      <c r="M29" s="69">
        <v>35</v>
      </c>
      <c r="N29" s="69">
        <v>0</v>
      </c>
      <c r="O29" s="69">
        <v>0</v>
      </c>
      <c r="P29" s="69">
        <v>16</v>
      </c>
      <c r="Q29" s="80">
        <v>0</v>
      </c>
      <c r="R29" s="80">
        <v>237581</v>
      </c>
      <c r="S29" s="80">
        <v>13119</v>
      </c>
      <c r="T29" s="80">
        <v>224462</v>
      </c>
      <c r="U29" s="80">
        <v>237581</v>
      </c>
      <c r="V29" s="80">
        <v>222711</v>
      </c>
      <c r="W29" s="80">
        <v>0</v>
      </c>
      <c r="X29" s="80">
        <v>0</v>
      </c>
      <c r="Y29" s="80">
        <v>0</v>
      </c>
      <c r="Z29" s="80">
        <v>222711</v>
      </c>
      <c r="AA29" s="80">
        <v>222711</v>
      </c>
      <c r="AB29" s="80">
        <v>0</v>
      </c>
      <c r="AC29" s="69">
        <v>0</v>
      </c>
      <c r="AD29" s="69">
        <v>0</v>
      </c>
      <c r="AE29" s="69">
        <v>0</v>
      </c>
      <c r="AF29" s="80">
        <v>0</v>
      </c>
      <c r="AG29" s="80">
        <v>0</v>
      </c>
      <c r="AH29" s="69">
        <v>0</v>
      </c>
      <c r="AI29" s="69">
        <v>0</v>
      </c>
      <c r="AJ29" s="80">
        <v>0</v>
      </c>
      <c r="AK29" s="80">
        <v>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0</v>
      </c>
      <c r="CC29" s="80">
        <v>0</v>
      </c>
      <c r="CD29" s="69">
        <v>0</v>
      </c>
      <c r="CE29" s="69" t="s">
        <v>430</v>
      </c>
      <c r="CF29" s="69" t="s">
        <v>431</v>
      </c>
      <c r="CG29" s="69" t="s">
        <v>410</v>
      </c>
      <c r="CH29" s="69" t="s">
        <v>410</v>
      </c>
      <c r="CI29" s="69" t="s">
        <v>410</v>
      </c>
      <c r="CJ29" s="68" t="s">
        <v>410</v>
      </c>
      <c r="CK29" s="68">
        <v>44386</v>
      </c>
      <c r="CL29" s="185" t="s">
        <v>638</v>
      </c>
      <c r="CM29" s="67" t="s">
        <v>635</v>
      </c>
      <c r="CN29" s="67" t="s">
        <v>168</v>
      </c>
      <c r="CO29" s="68">
        <v>44201</v>
      </c>
      <c r="CP29" s="185" t="s">
        <v>632</v>
      </c>
      <c r="CQ29" s="67" t="s">
        <v>640</v>
      </c>
      <c r="CR29" s="67" t="s">
        <v>648</v>
      </c>
      <c r="CS29" s="69">
        <v>289606.86</v>
      </c>
      <c r="CT29" s="69"/>
      <c r="CU29" s="69"/>
      <c r="CV29" s="69">
        <v>0</v>
      </c>
      <c r="CW29" s="69">
        <v>16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348</v>
      </c>
      <c r="D30" s="67" t="s">
        <v>349</v>
      </c>
      <c r="E30" s="68">
        <v>44041</v>
      </c>
      <c r="F30" s="185" t="s">
        <v>638</v>
      </c>
      <c r="G30" s="67" t="s">
        <v>640</v>
      </c>
      <c r="H30" s="69">
        <v>1</v>
      </c>
      <c r="I30" s="69">
        <v>0</v>
      </c>
      <c r="J30" s="69">
        <v>250</v>
      </c>
      <c r="K30" s="69">
        <v>298</v>
      </c>
      <c r="L30" s="69">
        <v>229</v>
      </c>
      <c r="M30" s="69">
        <v>69</v>
      </c>
      <c r="N30" s="69">
        <v>0</v>
      </c>
      <c r="O30" s="69">
        <v>0</v>
      </c>
      <c r="P30" s="69">
        <v>48</v>
      </c>
      <c r="Q30" s="80">
        <v>0</v>
      </c>
      <c r="R30" s="80">
        <v>5990960</v>
      </c>
      <c r="S30" s="80">
        <v>72219</v>
      </c>
      <c r="T30" s="80">
        <v>5918741</v>
      </c>
      <c r="U30" s="80">
        <v>5990960</v>
      </c>
      <c r="V30" s="80">
        <v>5941443</v>
      </c>
      <c r="W30" s="80">
        <v>0</v>
      </c>
      <c r="X30" s="80">
        <v>0</v>
      </c>
      <c r="Y30" s="80">
        <v>0</v>
      </c>
      <c r="Z30" s="80">
        <v>5941443</v>
      </c>
      <c r="AA30" s="80">
        <v>5882422</v>
      </c>
      <c r="AB30" s="80">
        <v>-59022</v>
      </c>
      <c r="AC30" s="69">
        <v>0</v>
      </c>
      <c r="AD30" s="69">
        <v>28</v>
      </c>
      <c r="AE30" s="69">
        <v>0</v>
      </c>
      <c r="AF30" s="80">
        <v>0</v>
      </c>
      <c r="AG30" s="80">
        <v>9592</v>
      </c>
      <c r="AH30" s="69">
        <v>0</v>
      </c>
      <c r="AI30" s="69">
        <v>0</v>
      </c>
      <c r="AJ30" s="80">
        <v>0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0</v>
      </c>
      <c r="CB30" s="80">
        <v>0</v>
      </c>
      <c r="CC30" s="80">
        <v>9592</v>
      </c>
      <c r="CD30" s="69">
        <v>0</v>
      </c>
      <c r="CE30" s="69" t="s">
        <v>491</v>
      </c>
      <c r="CF30" s="69" t="s">
        <v>492</v>
      </c>
      <c r="CG30" s="69" t="s">
        <v>410</v>
      </c>
      <c r="CH30" s="69" t="s">
        <v>410</v>
      </c>
      <c r="CI30" s="69" t="s">
        <v>410</v>
      </c>
      <c r="CJ30" s="68" t="s">
        <v>410</v>
      </c>
      <c r="CK30" s="68">
        <v>44518</v>
      </c>
      <c r="CL30" s="185" t="s">
        <v>634</v>
      </c>
      <c r="CM30" s="67" t="s">
        <v>635</v>
      </c>
      <c r="CN30" s="67" t="s">
        <v>168</v>
      </c>
      <c r="CO30" s="68">
        <v>44379</v>
      </c>
      <c r="CP30" s="185" t="s">
        <v>638</v>
      </c>
      <c r="CQ30" s="67" t="s">
        <v>635</v>
      </c>
      <c r="CR30" s="67" t="s">
        <v>645</v>
      </c>
      <c r="CS30" s="69">
        <v>7170016</v>
      </c>
      <c r="CT30" s="69"/>
      <c r="CU30" s="69"/>
      <c r="CV30" s="69">
        <v>0</v>
      </c>
      <c r="CW30" s="69">
        <v>20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222</v>
      </c>
      <c r="D31" s="67" t="s">
        <v>223</v>
      </c>
      <c r="E31" s="68">
        <v>43950</v>
      </c>
      <c r="F31" s="185" t="s">
        <v>636</v>
      </c>
      <c r="G31" s="67" t="s">
        <v>639</v>
      </c>
      <c r="H31" s="69">
        <v>2</v>
      </c>
      <c r="I31" s="69">
        <v>4</v>
      </c>
      <c r="J31" s="69">
        <v>250</v>
      </c>
      <c r="K31" s="69">
        <v>290</v>
      </c>
      <c r="L31" s="69">
        <v>290</v>
      </c>
      <c r="M31" s="69">
        <v>0</v>
      </c>
      <c r="N31" s="69">
        <v>0</v>
      </c>
      <c r="O31" s="69">
        <v>0</v>
      </c>
      <c r="P31" s="69">
        <v>29</v>
      </c>
      <c r="Q31" s="80">
        <v>11</v>
      </c>
      <c r="R31" s="80">
        <v>1990220</v>
      </c>
      <c r="S31" s="80">
        <v>0</v>
      </c>
      <c r="T31" s="80">
        <v>1990220</v>
      </c>
      <c r="U31" s="80">
        <v>2080312</v>
      </c>
      <c r="V31" s="80">
        <v>2092740</v>
      </c>
      <c r="W31" s="80">
        <v>0</v>
      </c>
      <c r="X31" s="80">
        <v>0</v>
      </c>
      <c r="Y31" s="80">
        <v>0</v>
      </c>
      <c r="Z31" s="80">
        <v>2092740</v>
      </c>
      <c r="AA31" s="80">
        <v>2092740</v>
      </c>
      <c r="AB31" s="80">
        <v>0</v>
      </c>
      <c r="AC31" s="69">
        <v>90092</v>
      </c>
      <c r="AD31" s="69">
        <v>12</v>
      </c>
      <c r="AE31" s="69">
        <v>0</v>
      </c>
      <c r="AF31" s="80">
        <v>11</v>
      </c>
      <c r="AG31" s="80">
        <v>0</v>
      </c>
      <c r="AH31" s="69">
        <v>0</v>
      </c>
      <c r="AI31" s="69">
        <v>0</v>
      </c>
      <c r="AJ31" s="80">
        <v>0</v>
      </c>
      <c r="AK31" s="80">
        <v>40092</v>
      </c>
      <c r="AL31" s="69">
        <v>6446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11</v>
      </c>
      <c r="CC31" s="80">
        <v>40092</v>
      </c>
      <c r="CD31" s="69">
        <v>6446</v>
      </c>
      <c r="CE31" s="69" t="s">
        <v>482</v>
      </c>
      <c r="CF31" s="69" t="s">
        <v>483</v>
      </c>
      <c r="CG31" s="69" t="s">
        <v>410</v>
      </c>
      <c r="CH31" s="69" t="s">
        <v>410</v>
      </c>
      <c r="CI31" s="69" t="s">
        <v>410</v>
      </c>
      <c r="CJ31" s="68" t="s">
        <v>410</v>
      </c>
      <c r="CK31" s="68">
        <v>44468</v>
      </c>
      <c r="CL31" s="185" t="s">
        <v>638</v>
      </c>
      <c r="CM31" s="67" t="s">
        <v>635</v>
      </c>
      <c r="CN31" s="67" t="s">
        <v>168</v>
      </c>
      <c r="CO31" s="68">
        <v>44405</v>
      </c>
      <c r="CP31" s="185" t="s">
        <v>638</v>
      </c>
      <c r="CQ31" s="67" t="s">
        <v>635</v>
      </c>
      <c r="CR31" s="67" t="s">
        <v>648</v>
      </c>
      <c r="CS31" s="69">
        <v>1872854.66</v>
      </c>
      <c r="CT31" s="69"/>
      <c r="CU31" s="69"/>
      <c r="CV31" s="69">
        <v>11</v>
      </c>
      <c r="CW31" s="69">
        <v>17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02DO</v>
      </c>
      <c r="B32" s="67" t="s">
        <v>0</v>
      </c>
      <c r="C32" s="67" t="s">
        <v>442</v>
      </c>
      <c r="D32" s="67" t="s">
        <v>652</v>
      </c>
      <c r="E32" s="68">
        <v>44181</v>
      </c>
      <c r="F32" s="185" t="s">
        <v>634</v>
      </c>
      <c r="G32" s="67" t="s">
        <v>640</v>
      </c>
      <c r="H32" s="69">
        <v>1</v>
      </c>
      <c r="I32" s="69">
        <v>0</v>
      </c>
      <c r="J32" s="69">
        <v>150</v>
      </c>
      <c r="K32" s="69">
        <v>158</v>
      </c>
      <c r="L32" s="69">
        <v>110</v>
      </c>
      <c r="M32" s="69">
        <v>48</v>
      </c>
      <c r="N32" s="69">
        <v>0</v>
      </c>
      <c r="O32" s="69">
        <v>0</v>
      </c>
      <c r="P32" s="69">
        <v>8</v>
      </c>
      <c r="Q32" s="80">
        <v>0</v>
      </c>
      <c r="R32" s="80">
        <v>539351</v>
      </c>
      <c r="S32" s="80">
        <v>31674</v>
      </c>
      <c r="T32" s="80">
        <v>507677</v>
      </c>
      <c r="U32" s="80">
        <v>539351</v>
      </c>
      <c r="V32" s="80">
        <v>482138</v>
      </c>
      <c r="W32" s="80">
        <v>0</v>
      </c>
      <c r="X32" s="80">
        <v>0</v>
      </c>
      <c r="Y32" s="80">
        <v>0</v>
      </c>
      <c r="Z32" s="80">
        <v>482138</v>
      </c>
      <c r="AA32" s="80">
        <v>482138</v>
      </c>
      <c r="AB32" s="80">
        <v>0</v>
      </c>
      <c r="AC32" s="69">
        <v>0</v>
      </c>
      <c r="AD32" s="69">
        <v>5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0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0</v>
      </c>
      <c r="CB32" s="80">
        <v>0</v>
      </c>
      <c r="CC32" s="80">
        <v>0</v>
      </c>
      <c r="CD32" s="69">
        <v>0</v>
      </c>
      <c r="CE32" s="69" t="s">
        <v>443</v>
      </c>
      <c r="CF32" s="69" t="s">
        <v>444</v>
      </c>
      <c r="CG32" s="69" t="s">
        <v>410</v>
      </c>
      <c r="CH32" s="69" t="s">
        <v>410</v>
      </c>
      <c r="CI32" s="69" t="s">
        <v>410</v>
      </c>
      <c r="CJ32" s="68" t="s">
        <v>410</v>
      </c>
      <c r="CK32" s="68">
        <v>44470</v>
      </c>
      <c r="CL32" s="185" t="s">
        <v>634</v>
      </c>
      <c r="CM32" s="67" t="s">
        <v>635</v>
      </c>
      <c r="CN32" s="67" t="s">
        <v>168</v>
      </c>
      <c r="CO32" s="68">
        <v>44368</v>
      </c>
      <c r="CP32" s="185" t="s">
        <v>636</v>
      </c>
      <c r="CQ32" s="67" t="s">
        <v>640</v>
      </c>
      <c r="CR32" s="67" t="s">
        <v>645</v>
      </c>
      <c r="CS32" s="69">
        <v>678652.08</v>
      </c>
      <c r="CT32" s="69"/>
      <c r="CU32" s="69"/>
      <c r="CV32" s="69">
        <v>0</v>
      </c>
      <c r="CW32" s="69">
        <v>3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DO</v>
      </c>
    </row>
    <row r="33" spans="1:111">
      <c r="A33" t="str">
        <f t="shared" ref="A33:A64" si="4">CONCATENATE(B33,DG33)</f>
        <v>02DO</v>
      </c>
      <c r="B33" s="67" t="s">
        <v>0</v>
      </c>
      <c r="C33" s="67" t="s">
        <v>188</v>
      </c>
      <c r="D33" s="67" t="s">
        <v>189</v>
      </c>
      <c r="E33" s="68">
        <v>44076</v>
      </c>
      <c r="F33" s="185" t="s">
        <v>638</v>
      </c>
      <c r="G33" s="67" t="s">
        <v>640</v>
      </c>
      <c r="H33" s="69">
        <v>1</v>
      </c>
      <c r="I33" s="69">
        <v>2</v>
      </c>
      <c r="J33" s="69">
        <v>115</v>
      </c>
      <c r="K33" s="69">
        <v>267</v>
      </c>
      <c r="L33" s="69">
        <v>265</v>
      </c>
      <c r="M33" s="69">
        <v>2</v>
      </c>
      <c r="N33" s="69">
        <v>0</v>
      </c>
      <c r="O33" s="69">
        <v>0</v>
      </c>
      <c r="P33" s="69">
        <v>92</v>
      </c>
      <c r="Q33" s="80">
        <v>60</v>
      </c>
      <c r="R33" s="80">
        <v>394410</v>
      </c>
      <c r="S33" s="80">
        <v>27902</v>
      </c>
      <c r="T33" s="80">
        <v>366509</v>
      </c>
      <c r="U33" s="80">
        <v>571805</v>
      </c>
      <c r="V33" s="80">
        <v>486787</v>
      </c>
      <c r="W33" s="80">
        <v>0</v>
      </c>
      <c r="X33" s="80">
        <v>0</v>
      </c>
      <c r="Y33" s="80">
        <v>0</v>
      </c>
      <c r="Z33" s="80">
        <v>486787</v>
      </c>
      <c r="AA33" s="80">
        <v>486787</v>
      </c>
      <c r="AB33" s="80">
        <v>0</v>
      </c>
      <c r="AC33" s="69">
        <v>177395</v>
      </c>
      <c r="AD33" s="69">
        <v>58</v>
      </c>
      <c r="AE33" s="69">
        <v>0</v>
      </c>
      <c r="AF33" s="80">
        <v>0</v>
      </c>
      <c r="AG33" s="80">
        <v>8890</v>
      </c>
      <c r="AH33" s="69">
        <v>0</v>
      </c>
      <c r="AI33" s="69">
        <v>0</v>
      </c>
      <c r="AJ33" s="80">
        <v>60</v>
      </c>
      <c r="AK33" s="80">
        <v>177395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60</v>
      </c>
      <c r="CC33" s="80">
        <v>186285</v>
      </c>
      <c r="CD33" s="69">
        <v>0</v>
      </c>
      <c r="CE33" s="69" t="s">
        <v>445</v>
      </c>
      <c r="CF33" s="69" t="s">
        <v>446</v>
      </c>
      <c r="CG33" s="69" t="s">
        <v>410</v>
      </c>
      <c r="CH33" s="69" t="s">
        <v>410</v>
      </c>
      <c r="CI33" s="69" t="s">
        <v>410</v>
      </c>
      <c r="CJ33" s="68" t="s">
        <v>410</v>
      </c>
      <c r="CK33" s="68">
        <v>44470</v>
      </c>
      <c r="CL33" s="185" t="s">
        <v>634</v>
      </c>
      <c r="CM33" s="67" t="s">
        <v>635</v>
      </c>
      <c r="CN33" s="67" t="s">
        <v>168</v>
      </c>
      <c r="CO33" s="68">
        <v>44410</v>
      </c>
      <c r="CP33" s="185" t="s">
        <v>638</v>
      </c>
      <c r="CQ33" s="67" t="s">
        <v>635</v>
      </c>
      <c r="CR33" s="67" t="s">
        <v>645</v>
      </c>
      <c r="CS33" s="69">
        <v>493957.36</v>
      </c>
      <c r="CT33" s="69"/>
      <c r="CU33" s="69"/>
      <c r="CV33" s="69">
        <v>0</v>
      </c>
      <c r="CW33" s="69">
        <v>34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DO</v>
      </c>
    </row>
    <row r="34" spans="1:111">
      <c r="A34" t="str">
        <f t="shared" si="4"/>
        <v>02DO</v>
      </c>
      <c r="B34" s="67" t="s">
        <v>0</v>
      </c>
      <c r="C34" s="67" t="s">
        <v>190</v>
      </c>
      <c r="D34" s="67" t="s">
        <v>191</v>
      </c>
      <c r="E34" s="68">
        <v>43026</v>
      </c>
      <c r="F34" s="185" t="s">
        <v>634</v>
      </c>
      <c r="G34" s="67" t="s">
        <v>633</v>
      </c>
      <c r="H34" s="69">
        <v>3</v>
      </c>
      <c r="I34" s="69">
        <v>12</v>
      </c>
      <c r="J34" s="69">
        <v>750</v>
      </c>
      <c r="K34" s="69">
        <v>983</v>
      </c>
      <c r="L34" s="69">
        <v>983</v>
      </c>
      <c r="M34" s="69">
        <v>0</v>
      </c>
      <c r="N34" s="69">
        <v>0</v>
      </c>
      <c r="O34" s="69">
        <v>0</v>
      </c>
      <c r="P34" s="69">
        <v>173</v>
      </c>
      <c r="Q34" s="80">
        <v>60</v>
      </c>
      <c r="R34" s="80">
        <v>16294500</v>
      </c>
      <c r="S34" s="80">
        <v>150000</v>
      </c>
      <c r="T34" s="80">
        <v>16144500</v>
      </c>
      <c r="U34" s="80">
        <v>17291837</v>
      </c>
      <c r="V34" s="80">
        <v>17466265</v>
      </c>
      <c r="W34" s="80">
        <v>0</v>
      </c>
      <c r="X34" s="80">
        <v>1350000</v>
      </c>
      <c r="Y34" s="80">
        <v>1350000</v>
      </c>
      <c r="Z34" s="80">
        <v>18816265</v>
      </c>
      <c r="AA34" s="80">
        <v>17457479</v>
      </c>
      <c r="AB34" s="80">
        <v>-1354420</v>
      </c>
      <c r="AC34" s="69">
        <v>997337</v>
      </c>
      <c r="AD34" s="69">
        <v>55</v>
      </c>
      <c r="AE34" s="69">
        <v>0</v>
      </c>
      <c r="AF34" s="80">
        <v>0</v>
      </c>
      <c r="AG34" s="80">
        <v>307141</v>
      </c>
      <c r="AH34" s="69">
        <v>216458</v>
      </c>
      <c r="AI34" s="69">
        <v>0</v>
      </c>
      <c r="AJ34" s="80">
        <v>0</v>
      </c>
      <c r="AK34" s="80">
        <v>269830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487314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4365</v>
      </c>
      <c r="BN34" s="69">
        <v>0</v>
      </c>
      <c r="BO34" s="69">
        <v>0</v>
      </c>
      <c r="BP34" s="80">
        <v>60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60</v>
      </c>
      <c r="CC34" s="80">
        <v>1068650</v>
      </c>
      <c r="CD34" s="69">
        <v>216458</v>
      </c>
      <c r="CE34" s="69" t="s">
        <v>447</v>
      </c>
      <c r="CF34" s="69" t="s">
        <v>448</v>
      </c>
      <c r="CG34" s="69" t="s">
        <v>410</v>
      </c>
      <c r="CH34" s="69" t="s">
        <v>410</v>
      </c>
      <c r="CI34" s="69" t="s">
        <v>410</v>
      </c>
      <c r="CJ34" s="68" t="s">
        <v>410</v>
      </c>
      <c r="CK34" s="68">
        <v>44392</v>
      </c>
      <c r="CL34" s="185" t="s">
        <v>638</v>
      </c>
      <c r="CM34" s="67" t="s">
        <v>635</v>
      </c>
      <c r="CN34" s="67" t="s">
        <v>168</v>
      </c>
      <c r="CO34" s="68">
        <v>44064</v>
      </c>
      <c r="CP34" s="185" t="s">
        <v>638</v>
      </c>
      <c r="CQ34" s="67" t="s">
        <v>640</v>
      </c>
      <c r="CR34" s="67" t="s">
        <v>648</v>
      </c>
      <c r="CS34" s="69">
        <v>18122424.219999999</v>
      </c>
      <c r="CT34" s="69" t="s">
        <v>449</v>
      </c>
      <c r="CU34" s="69" t="s">
        <v>450</v>
      </c>
      <c r="CV34" s="69">
        <v>0</v>
      </c>
      <c r="CW34" s="69">
        <v>118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DO</v>
      </c>
    </row>
    <row r="35" spans="1:111">
      <c r="A35" t="str">
        <f t="shared" si="4"/>
        <v>02DO</v>
      </c>
      <c r="B35" s="67" t="s">
        <v>0</v>
      </c>
      <c r="C35" s="67" t="s">
        <v>192</v>
      </c>
      <c r="D35" s="67" t="s">
        <v>193</v>
      </c>
      <c r="E35" s="68">
        <v>43054</v>
      </c>
      <c r="F35" s="185" t="s">
        <v>634</v>
      </c>
      <c r="G35" s="67" t="s">
        <v>633</v>
      </c>
      <c r="H35" s="69">
        <v>1</v>
      </c>
      <c r="I35" s="69">
        <v>1</v>
      </c>
      <c r="J35" s="69">
        <v>302</v>
      </c>
      <c r="K35" s="69">
        <v>575</v>
      </c>
      <c r="L35" s="69">
        <v>575</v>
      </c>
      <c r="M35" s="69">
        <v>0</v>
      </c>
      <c r="N35" s="69">
        <v>0</v>
      </c>
      <c r="O35" s="69">
        <v>0</v>
      </c>
      <c r="P35" s="69">
        <v>228</v>
      </c>
      <c r="Q35" s="80">
        <v>45</v>
      </c>
      <c r="R35" s="80">
        <v>1444429</v>
      </c>
      <c r="S35" s="80">
        <v>50000</v>
      </c>
      <c r="T35" s="80">
        <v>1394429</v>
      </c>
      <c r="U35" s="80">
        <v>2840551</v>
      </c>
      <c r="V35" s="80">
        <v>2999816</v>
      </c>
      <c r="W35" s="80">
        <v>0</v>
      </c>
      <c r="X35" s="80">
        <v>0</v>
      </c>
      <c r="Y35" s="80">
        <v>0</v>
      </c>
      <c r="Z35" s="80">
        <v>2999816</v>
      </c>
      <c r="AA35" s="80">
        <v>2999816</v>
      </c>
      <c r="AB35" s="80">
        <v>0</v>
      </c>
      <c r="AC35" s="69">
        <v>1396122</v>
      </c>
      <c r="AD35" s="69">
        <v>103</v>
      </c>
      <c r="AE35" s="69">
        <v>0</v>
      </c>
      <c r="AF35" s="80">
        <v>27</v>
      </c>
      <c r="AG35" s="80">
        <v>0</v>
      </c>
      <c r="AH35" s="69">
        <v>0</v>
      </c>
      <c r="AI35" s="69">
        <v>93</v>
      </c>
      <c r="AJ35" s="80">
        <v>0</v>
      </c>
      <c r="AK35" s="80">
        <v>0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24691</v>
      </c>
      <c r="BN35" s="69">
        <v>0</v>
      </c>
      <c r="BO35" s="69">
        <v>0</v>
      </c>
      <c r="BP35" s="80">
        <v>18</v>
      </c>
      <c r="BQ35" s="80">
        <v>1400122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93</v>
      </c>
      <c r="CB35" s="80">
        <v>45</v>
      </c>
      <c r="CC35" s="80">
        <v>1424814</v>
      </c>
      <c r="CD35" s="69">
        <v>0</v>
      </c>
      <c r="CE35" s="69" t="s">
        <v>451</v>
      </c>
      <c r="CF35" s="69" t="s">
        <v>452</v>
      </c>
      <c r="CG35" s="69" t="s">
        <v>410</v>
      </c>
      <c r="CH35" s="69" t="s">
        <v>410</v>
      </c>
      <c r="CI35" s="69" t="s">
        <v>410</v>
      </c>
      <c r="CJ35" s="68" t="s">
        <v>410</v>
      </c>
      <c r="CK35" s="68">
        <v>44484</v>
      </c>
      <c r="CL35" s="185" t="s">
        <v>634</v>
      </c>
      <c r="CM35" s="67" t="s">
        <v>635</v>
      </c>
      <c r="CN35" s="67" t="s">
        <v>168</v>
      </c>
      <c r="CO35" s="68">
        <v>43794</v>
      </c>
      <c r="CP35" s="185" t="s">
        <v>634</v>
      </c>
      <c r="CQ35" s="67" t="s">
        <v>639</v>
      </c>
      <c r="CR35" s="67" t="s">
        <v>653</v>
      </c>
      <c r="CS35" s="69">
        <v>1103685.42</v>
      </c>
      <c r="CT35" s="69"/>
      <c r="CU35" s="69"/>
      <c r="CV35" s="69">
        <v>27</v>
      </c>
      <c r="CW35" s="69">
        <v>32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DO</v>
      </c>
    </row>
    <row r="36" spans="1:111">
      <c r="A36" t="str">
        <f t="shared" si="4"/>
        <v>02DO</v>
      </c>
      <c r="B36" s="67" t="s">
        <v>0</v>
      </c>
      <c r="C36" s="67" t="s">
        <v>194</v>
      </c>
      <c r="D36" s="67" t="s">
        <v>195</v>
      </c>
      <c r="E36" s="68">
        <v>43964</v>
      </c>
      <c r="F36" s="185" t="s">
        <v>636</v>
      </c>
      <c r="G36" s="67" t="s">
        <v>639</v>
      </c>
      <c r="H36" s="69">
        <v>1</v>
      </c>
      <c r="I36" s="69">
        <v>1</v>
      </c>
      <c r="J36" s="69">
        <v>150</v>
      </c>
      <c r="K36" s="69">
        <v>169</v>
      </c>
      <c r="L36" s="69">
        <v>145</v>
      </c>
      <c r="M36" s="69">
        <v>24</v>
      </c>
      <c r="N36" s="69">
        <v>0</v>
      </c>
      <c r="O36" s="69">
        <v>0</v>
      </c>
      <c r="P36" s="69">
        <v>19</v>
      </c>
      <c r="Q36" s="80">
        <v>0</v>
      </c>
      <c r="R36" s="80">
        <v>1280762</v>
      </c>
      <c r="S36" s="80">
        <v>50000</v>
      </c>
      <c r="T36" s="80">
        <v>1230762</v>
      </c>
      <c r="U36" s="80">
        <v>1204874</v>
      </c>
      <c r="V36" s="80">
        <v>1079365</v>
      </c>
      <c r="W36" s="80">
        <v>0</v>
      </c>
      <c r="X36" s="80">
        <v>0</v>
      </c>
      <c r="Y36" s="80">
        <v>0</v>
      </c>
      <c r="Z36" s="80">
        <v>1079365</v>
      </c>
      <c r="AA36" s="80">
        <v>1079365</v>
      </c>
      <c r="AB36" s="80">
        <v>0</v>
      </c>
      <c r="AC36" s="69">
        <v>-75888</v>
      </c>
      <c r="AD36" s="69">
        <v>4</v>
      </c>
      <c r="AE36" s="69">
        <v>0</v>
      </c>
      <c r="AF36" s="80">
        <v>0</v>
      </c>
      <c r="AG36" s="80">
        <v>0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0</v>
      </c>
      <c r="CC36" s="80">
        <v>-75888</v>
      </c>
      <c r="CD36" s="69">
        <v>0</v>
      </c>
      <c r="CE36" s="69" t="s">
        <v>453</v>
      </c>
      <c r="CF36" s="69" t="s">
        <v>454</v>
      </c>
      <c r="CG36" s="69" t="s">
        <v>410</v>
      </c>
      <c r="CH36" s="69" t="s">
        <v>410</v>
      </c>
      <c r="CI36" s="69" t="s">
        <v>410</v>
      </c>
      <c r="CJ36" s="68" t="s">
        <v>410</v>
      </c>
      <c r="CK36" s="68">
        <v>44410</v>
      </c>
      <c r="CL36" s="185" t="s">
        <v>638</v>
      </c>
      <c r="CM36" s="67" t="s">
        <v>635</v>
      </c>
      <c r="CN36" s="67" t="s">
        <v>168</v>
      </c>
      <c r="CO36" s="68">
        <v>44274</v>
      </c>
      <c r="CP36" s="185" t="s">
        <v>632</v>
      </c>
      <c r="CQ36" s="67" t="s">
        <v>640</v>
      </c>
      <c r="CR36" s="67" t="s">
        <v>645</v>
      </c>
      <c r="CS36" s="69">
        <v>2106516.3199999998</v>
      </c>
      <c r="CT36" s="69"/>
      <c r="CU36" s="69"/>
      <c r="CV36" s="69">
        <v>0</v>
      </c>
      <c r="CW36" s="69">
        <v>15</v>
      </c>
      <c r="CX36" s="69">
        <v>0</v>
      </c>
      <c r="CY36" s="69">
        <v>0</v>
      </c>
      <c r="CZ36" s="69">
        <v>-75888</v>
      </c>
      <c r="DA36" s="69">
        <v>0</v>
      </c>
      <c r="DG36" t="str">
        <f t="shared" si="1"/>
        <v>DO</v>
      </c>
    </row>
    <row r="37" spans="1:111">
      <c r="A37" t="str">
        <f t="shared" si="4"/>
        <v>02DO</v>
      </c>
      <c r="B37" s="67" t="s">
        <v>0</v>
      </c>
      <c r="C37" s="67" t="s">
        <v>196</v>
      </c>
      <c r="D37" s="67" t="s">
        <v>197</v>
      </c>
      <c r="E37" s="68">
        <v>43782</v>
      </c>
      <c r="F37" s="185" t="s">
        <v>634</v>
      </c>
      <c r="G37" s="67" t="s">
        <v>639</v>
      </c>
      <c r="H37" s="69">
        <v>1</v>
      </c>
      <c r="I37" s="69">
        <v>1</v>
      </c>
      <c r="J37" s="69">
        <v>250</v>
      </c>
      <c r="K37" s="69">
        <v>373</v>
      </c>
      <c r="L37" s="69">
        <v>373</v>
      </c>
      <c r="M37" s="69">
        <v>0</v>
      </c>
      <c r="N37" s="69">
        <v>0</v>
      </c>
      <c r="O37" s="69">
        <v>0</v>
      </c>
      <c r="P37" s="69">
        <v>118</v>
      </c>
      <c r="Q37" s="80">
        <v>5</v>
      </c>
      <c r="R37" s="80">
        <v>4028350</v>
      </c>
      <c r="S37" s="80">
        <v>50000</v>
      </c>
      <c r="T37" s="80">
        <v>3978350</v>
      </c>
      <c r="U37" s="80">
        <v>4078350</v>
      </c>
      <c r="V37" s="80">
        <v>4286744</v>
      </c>
      <c r="W37" s="80">
        <v>0</v>
      </c>
      <c r="X37" s="80">
        <v>0</v>
      </c>
      <c r="Y37" s="80">
        <v>0</v>
      </c>
      <c r="Z37" s="80">
        <v>4286744</v>
      </c>
      <c r="AA37" s="80">
        <v>4286650</v>
      </c>
      <c r="AB37" s="80">
        <v>-94</v>
      </c>
      <c r="AC37" s="69">
        <v>50000</v>
      </c>
      <c r="AD37" s="69">
        <v>30</v>
      </c>
      <c r="AE37" s="69">
        <v>0</v>
      </c>
      <c r="AF37" s="80">
        <v>2</v>
      </c>
      <c r="AG37" s="80">
        <v>23210</v>
      </c>
      <c r="AH37" s="69">
        <v>0</v>
      </c>
      <c r="AI37" s="69">
        <v>11</v>
      </c>
      <c r="AJ37" s="80">
        <v>4</v>
      </c>
      <c r="AK37" s="80">
        <v>42669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4829</v>
      </c>
      <c r="BB37" s="69">
        <v>0</v>
      </c>
      <c r="BC37" s="69">
        <v>0</v>
      </c>
      <c r="BD37" s="80">
        <v>0</v>
      </c>
      <c r="BE37" s="80">
        <v>16912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11</v>
      </c>
      <c r="CB37" s="80">
        <v>6</v>
      </c>
      <c r="CC37" s="80">
        <v>87620</v>
      </c>
      <c r="CD37" s="69">
        <v>0</v>
      </c>
      <c r="CE37" s="69" t="s">
        <v>455</v>
      </c>
      <c r="CF37" s="69" t="s">
        <v>456</v>
      </c>
      <c r="CG37" s="69" t="s">
        <v>410</v>
      </c>
      <c r="CH37" s="69" t="s">
        <v>410</v>
      </c>
      <c r="CI37" s="69" t="s">
        <v>410</v>
      </c>
      <c r="CJ37" s="68" t="s">
        <v>410</v>
      </c>
      <c r="CK37" s="68">
        <v>44516</v>
      </c>
      <c r="CL37" s="185" t="s">
        <v>634</v>
      </c>
      <c r="CM37" s="67" t="s">
        <v>635</v>
      </c>
      <c r="CN37" s="67" t="s">
        <v>168</v>
      </c>
      <c r="CO37" s="68">
        <v>44320</v>
      </c>
      <c r="CP37" s="185" t="s">
        <v>636</v>
      </c>
      <c r="CQ37" s="67" t="s">
        <v>640</v>
      </c>
      <c r="CR37" s="67" t="s">
        <v>645</v>
      </c>
      <c r="CS37" s="69">
        <v>3704637.21</v>
      </c>
      <c r="CT37" s="69"/>
      <c r="CU37" s="69"/>
      <c r="CV37" s="69">
        <v>5</v>
      </c>
      <c r="CW37" s="69">
        <v>77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DO</v>
      </c>
    </row>
    <row r="38" spans="1:111">
      <c r="A38" t="str">
        <f t="shared" si="4"/>
        <v>02DO</v>
      </c>
      <c r="B38" s="67" t="s">
        <v>0</v>
      </c>
      <c r="C38" s="67" t="s">
        <v>340</v>
      </c>
      <c r="D38" s="67" t="s">
        <v>341</v>
      </c>
      <c r="E38" s="68">
        <v>43782</v>
      </c>
      <c r="F38" s="185" t="s">
        <v>634</v>
      </c>
      <c r="G38" s="67" t="s">
        <v>639</v>
      </c>
      <c r="H38" s="69">
        <v>2</v>
      </c>
      <c r="I38" s="69">
        <v>0</v>
      </c>
      <c r="J38" s="69">
        <v>300</v>
      </c>
      <c r="K38" s="69">
        <v>385</v>
      </c>
      <c r="L38" s="69">
        <v>383</v>
      </c>
      <c r="M38" s="69">
        <v>2</v>
      </c>
      <c r="N38" s="69">
        <v>0</v>
      </c>
      <c r="O38" s="69">
        <v>0</v>
      </c>
      <c r="P38" s="69">
        <v>85</v>
      </c>
      <c r="Q38" s="80">
        <v>0</v>
      </c>
      <c r="R38" s="80">
        <v>3884320</v>
      </c>
      <c r="S38" s="80">
        <v>50000</v>
      </c>
      <c r="T38" s="80">
        <v>3834320</v>
      </c>
      <c r="U38" s="80">
        <v>3884320</v>
      </c>
      <c r="V38" s="80">
        <v>3769800</v>
      </c>
      <c r="W38" s="80">
        <v>0</v>
      </c>
      <c r="X38" s="80">
        <v>0</v>
      </c>
      <c r="Y38" s="80">
        <v>0</v>
      </c>
      <c r="Z38" s="80">
        <v>3769800</v>
      </c>
      <c r="AA38" s="80">
        <v>3768427</v>
      </c>
      <c r="AB38" s="80">
        <v>-1374</v>
      </c>
      <c r="AC38" s="69">
        <v>0</v>
      </c>
      <c r="AD38" s="69">
        <v>63</v>
      </c>
      <c r="AE38" s="69">
        <v>0</v>
      </c>
      <c r="AF38" s="80">
        <v>0</v>
      </c>
      <c r="AG38" s="80">
        <v>0</v>
      </c>
      <c r="AH38" s="69">
        <v>0</v>
      </c>
      <c r="AI38" s="69">
        <v>0</v>
      </c>
      <c r="AJ38" s="80">
        <v>0</v>
      </c>
      <c r="AK38" s="80">
        <v>15314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0</v>
      </c>
      <c r="CC38" s="80">
        <v>15314</v>
      </c>
      <c r="CD38" s="69">
        <v>0</v>
      </c>
      <c r="CE38" s="69" t="s">
        <v>457</v>
      </c>
      <c r="CF38" s="69" t="s">
        <v>458</v>
      </c>
      <c r="CG38" s="69" t="s">
        <v>410</v>
      </c>
      <c r="CH38" s="69" t="s">
        <v>410</v>
      </c>
      <c r="CI38" s="69" t="s">
        <v>410</v>
      </c>
      <c r="CJ38" s="68" t="s">
        <v>410</v>
      </c>
      <c r="CK38" s="68">
        <v>44407</v>
      </c>
      <c r="CL38" s="185" t="s">
        <v>638</v>
      </c>
      <c r="CM38" s="67" t="s">
        <v>635</v>
      </c>
      <c r="CN38" s="67" t="s">
        <v>168</v>
      </c>
      <c r="CO38" s="68">
        <v>44286</v>
      </c>
      <c r="CP38" s="185" t="s">
        <v>632</v>
      </c>
      <c r="CQ38" s="67" t="s">
        <v>640</v>
      </c>
      <c r="CR38" s="67" t="s">
        <v>648</v>
      </c>
      <c r="CS38" s="69">
        <v>4380188.78</v>
      </c>
      <c r="CT38" s="69"/>
      <c r="CU38" s="69"/>
      <c r="CV38" s="69">
        <v>0</v>
      </c>
      <c r="CW38" s="69">
        <v>22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DO</v>
      </c>
    </row>
    <row r="39" spans="1:111">
      <c r="A39" t="str">
        <f t="shared" si="4"/>
        <v>02DO</v>
      </c>
      <c r="B39" s="67" t="s">
        <v>0</v>
      </c>
      <c r="C39" s="67" t="s">
        <v>459</v>
      </c>
      <c r="D39" s="67" t="s">
        <v>654</v>
      </c>
      <c r="E39" s="68">
        <v>43880</v>
      </c>
      <c r="F39" s="185" t="s">
        <v>632</v>
      </c>
      <c r="G39" s="67" t="s">
        <v>639</v>
      </c>
      <c r="H39" s="69">
        <v>1</v>
      </c>
      <c r="I39" s="69">
        <v>0</v>
      </c>
      <c r="J39" s="69">
        <v>150</v>
      </c>
      <c r="K39" s="69">
        <v>184</v>
      </c>
      <c r="L39" s="69">
        <v>184</v>
      </c>
      <c r="M39" s="69">
        <v>0</v>
      </c>
      <c r="N39" s="69">
        <v>0</v>
      </c>
      <c r="O39" s="69">
        <v>0</v>
      </c>
      <c r="P39" s="69">
        <v>34</v>
      </c>
      <c r="Q39" s="80">
        <v>0</v>
      </c>
      <c r="R39" s="80">
        <v>1624143</v>
      </c>
      <c r="S39" s="80">
        <v>50000</v>
      </c>
      <c r="T39" s="80">
        <v>1574143</v>
      </c>
      <c r="U39" s="80">
        <v>1624143</v>
      </c>
      <c r="V39" s="80">
        <v>1547862</v>
      </c>
      <c r="W39" s="80">
        <v>0</v>
      </c>
      <c r="X39" s="80">
        <v>0</v>
      </c>
      <c r="Y39" s="80">
        <v>0</v>
      </c>
      <c r="Z39" s="80">
        <v>1547862</v>
      </c>
      <c r="AA39" s="80">
        <v>1547862</v>
      </c>
      <c r="AB39" s="80">
        <v>0</v>
      </c>
      <c r="AC39" s="69">
        <v>0</v>
      </c>
      <c r="AD39" s="69">
        <v>14</v>
      </c>
      <c r="AE39" s="69">
        <v>0</v>
      </c>
      <c r="AF39" s="80">
        <v>0</v>
      </c>
      <c r="AG39" s="80">
        <v>0</v>
      </c>
      <c r="AH39" s="69">
        <v>0</v>
      </c>
      <c r="AI39" s="69">
        <v>0</v>
      </c>
      <c r="AJ39" s="80">
        <v>0</v>
      </c>
      <c r="AK39" s="80">
        <v>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0</v>
      </c>
      <c r="CB39" s="80">
        <v>0</v>
      </c>
      <c r="CC39" s="80">
        <v>0</v>
      </c>
      <c r="CD39" s="69">
        <v>0</v>
      </c>
      <c r="CE39" s="69" t="s">
        <v>447</v>
      </c>
      <c r="CF39" s="69" t="s">
        <v>448</v>
      </c>
      <c r="CG39" s="69" t="s">
        <v>410</v>
      </c>
      <c r="CH39" s="69" t="s">
        <v>410</v>
      </c>
      <c r="CI39" s="69" t="s">
        <v>410</v>
      </c>
      <c r="CJ39" s="68" t="s">
        <v>410</v>
      </c>
      <c r="CK39" s="68">
        <v>44379</v>
      </c>
      <c r="CL39" s="185" t="s">
        <v>638</v>
      </c>
      <c r="CM39" s="67" t="s">
        <v>635</v>
      </c>
      <c r="CN39" s="67" t="s">
        <v>168</v>
      </c>
      <c r="CO39" s="68">
        <v>44238</v>
      </c>
      <c r="CP39" s="185" t="s">
        <v>632</v>
      </c>
      <c r="CQ39" s="67" t="s">
        <v>640</v>
      </c>
      <c r="CR39" s="67" t="s">
        <v>648</v>
      </c>
      <c r="CS39" s="69">
        <v>1701418.99</v>
      </c>
      <c r="CT39" s="69"/>
      <c r="CU39" s="69"/>
      <c r="CV39" s="69">
        <v>0</v>
      </c>
      <c r="CW39" s="69">
        <v>20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DO</v>
      </c>
    </row>
    <row r="40" spans="1:111">
      <c r="A40" t="str">
        <f t="shared" si="4"/>
        <v>02DO</v>
      </c>
      <c r="B40" s="67" t="s">
        <v>0</v>
      </c>
      <c r="C40" s="67" t="s">
        <v>199</v>
      </c>
      <c r="D40" s="67" t="s">
        <v>200</v>
      </c>
      <c r="E40" s="68">
        <v>43817</v>
      </c>
      <c r="F40" s="185" t="s">
        <v>634</v>
      </c>
      <c r="G40" s="67" t="s">
        <v>639</v>
      </c>
      <c r="H40" s="69">
        <v>1</v>
      </c>
      <c r="I40" s="69">
        <v>3</v>
      </c>
      <c r="J40" s="69">
        <v>90</v>
      </c>
      <c r="K40" s="69">
        <v>236</v>
      </c>
      <c r="L40" s="69">
        <v>236</v>
      </c>
      <c r="M40" s="69">
        <v>0</v>
      </c>
      <c r="N40" s="69">
        <v>0</v>
      </c>
      <c r="O40" s="69">
        <v>0</v>
      </c>
      <c r="P40" s="69">
        <v>57</v>
      </c>
      <c r="Q40" s="80">
        <v>89</v>
      </c>
      <c r="R40" s="80">
        <v>363396</v>
      </c>
      <c r="S40" s="80">
        <v>16952</v>
      </c>
      <c r="T40" s="80">
        <v>346444</v>
      </c>
      <c r="U40" s="80">
        <v>445802</v>
      </c>
      <c r="V40" s="80">
        <v>448483</v>
      </c>
      <c r="W40" s="80">
        <v>0</v>
      </c>
      <c r="X40" s="80">
        <v>0</v>
      </c>
      <c r="Y40" s="80">
        <v>0</v>
      </c>
      <c r="Z40" s="80">
        <v>448483</v>
      </c>
      <c r="AA40" s="80">
        <v>448483</v>
      </c>
      <c r="AB40" s="80">
        <v>0</v>
      </c>
      <c r="AC40" s="69">
        <v>82407</v>
      </c>
      <c r="AD40" s="69">
        <v>16</v>
      </c>
      <c r="AE40" s="69">
        <v>21</v>
      </c>
      <c r="AF40" s="80">
        <v>89</v>
      </c>
      <c r="AG40" s="80">
        <v>82407</v>
      </c>
      <c r="AH40" s="69">
        <v>0</v>
      </c>
      <c r="AI40" s="69">
        <v>0</v>
      </c>
      <c r="AJ40" s="80">
        <v>0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21</v>
      </c>
      <c r="CB40" s="80">
        <v>89</v>
      </c>
      <c r="CC40" s="80">
        <v>82407</v>
      </c>
      <c r="CD40" s="69">
        <v>0</v>
      </c>
      <c r="CE40" s="69" t="s">
        <v>460</v>
      </c>
      <c r="CF40" s="69" t="s">
        <v>461</v>
      </c>
      <c r="CG40" s="69" t="s">
        <v>410</v>
      </c>
      <c r="CH40" s="69" t="s">
        <v>410</v>
      </c>
      <c r="CI40" s="69" t="s">
        <v>410</v>
      </c>
      <c r="CJ40" s="68" t="s">
        <v>410</v>
      </c>
      <c r="CK40" s="68">
        <v>44522</v>
      </c>
      <c r="CL40" s="185" t="s">
        <v>634</v>
      </c>
      <c r="CM40" s="67" t="s">
        <v>635</v>
      </c>
      <c r="CN40" s="67" t="s">
        <v>168</v>
      </c>
      <c r="CO40" s="68">
        <v>44351</v>
      </c>
      <c r="CP40" s="185" t="s">
        <v>636</v>
      </c>
      <c r="CQ40" s="67" t="s">
        <v>640</v>
      </c>
      <c r="CR40" s="67" t="s">
        <v>645</v>
      </c>
      <c r="CS40" s="69">
        <v>356089.27</v>
      </c>
      <c r="CT40" s="69"/>
      <c r="CU40" s="69"/>
      <c r="CV40" s="69">
        <v>0</v>
      </c>
      <c r="CW40" s="69">
        <v>20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DO</v>
      </c>
    </row>
    <row r="41" spans="1:111">
      <c r="A41" t="str">
        <f t="shared" si="4"/>
        <v>02DO</v>
      </c>
      <c r="B41" s="67" t="s">
        <v>0</v>
      </c>
      <c r="C41" s="67" t="s">
        <v>462</v>
      </c>
      <c r="D41" s="67" t="s">
        <v>655</v>
      </c>
      <c r="E41" s="68">
        <v>43936</v>
      </c>
      <c r="F41" s="185" t="s">
        <v>636</v>
      </c>
      <c r="G41" s="67" t="s">
        <v>639</v>
      </c>
      <c r="H41" s="69">
        <v>1</v>
      </c>
      <c r="I41" s="69">
        <v>0</v>
      </c>
      <c r="J41" s="69">
        <v>440</v>
      </c>
      <c r="K41" s="69">
        <v>444</v>
      </c>
      <c r="L41" s="69">
        <v>137</v>
      </c>
      <c r="M41" s="69">
        <v>307</v>
      </c>
      <c r="N41" s="69">
        <v>0</v>
      </c>
      <c r="O41" s="69">
        <v>0</v>
      </c>
      <c r="P41" s="69">
        <v>4</v>
      </c>
      <c r="Q41" s="80">
        <v>0</v>
      </c>
      <c r="R41" s="80">
        <v>788792</v>
      </c>
      <c r="S41" s="80">
        <v>50000</v>
      </c>
      <c r="T41" s="80">
        <v>738792</v>
      </c>
      <c r="U41" s="80">
        <v>788792</v>
      </c>
      <c r="V41" s="80">
        <v>738086</v>
      </c>
      <c r="W41" s="80">
        <v>0</v>
      </c>
      <c r="X41" s="80">
        <v>0</v>
      </c>
      <c r="Y41" s="80">
        <v>0</v>
      </c>
      <c r="Z41" s="80">
        <v>738086</v>
      </c>
      <c r="AA41" s="80">
        <v>738086</v>
      </c>
      <c r="AB41" s="80">
        <v>0</v>
      </c>
      <c r="AC41" s="69">
        <v>0</v>
      </c>
      <c r="AD41" s="69">
        <v>1</v>
      </c>
      <c r="AE41" s="69">
        <v>0</v>
      </c>
      <c r="AF41" s="80">
        <v>0</v>
      </c>
      <c r="AG41" s="80">
        <v>0</v>
      </c>
      <c r="AH41" s="69">
        <v>0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0</v>
      </c>
      <c r="CC41" s="80">
        <v>0</v>
      </c>
      <c r="CD41" s="69">
        <v>0</v>
      </c>
      <c r="CE41" s="69" t="s">
        <v>463</v>
      </c>
      <c r="CF41" s="69" t="s">
        <v>464</v>
      </c>
      <c r="CG41" s="69" t="s">
        <v>410</v>
      </c>
      <c r="CH41" s="69" t="s">
        <v>410</v>
      </c>
      <c r="CI41" s="69" t="s">
        <v>410</v>
      </c>
      <c r="CJ41" s="68" t="s">
        <v>410</v>
      </c>
      <c r="CK41" s="68">
        <v>44447</v>
      </c>
      <c r="CL41" s="185" t="s">
        <v>638</v>
      </c>
      <c r="CM41" s="67" t="s">
        <v>635</v>
      </c>
      <c r="CN41" s="67" t="s">
        <v>168</v>
      </c>
      <c r="CO41" s="68">
        <v>44351</v>
      </c>
      <c r="CP41" s="185" t="s">
        <v>636</v>
      </c>
      <c r="CQ41" s="67" t="s">
        <v>640</v>
      </c>
      <c r="CR41" s="67" t="s">
        <v>645</v>
      </c>
      <c r="CS41" s="69">
        <v>1315899.7</v>
      </c>
      <c r="CT41" s="69"/>
      <c r="CU41" s="69"/>
      <c r="CV41" s="69">
        <v>0</v>
      </c>
      <c r="CW41" s="69">
        <v>3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DO</v>
      </c>
    </row>
    <row r="42" spans="1:111">
      <c r="A42" t="str">
        <f t="shared" si="4"/>
        <v>02DO</v>
      </c>
      <c r="B42" s="67" t="s">
        <v>0</v>
      </c>
      <c r="C42" s="67" t="s">
        <v>201</v>
      </c>
      <c r="D42" s="67" t="s">
        <v>202</v>
      </c>
      <c r="E42" s="68">
        <v>43908</v>
      </c>
      <c r="F42" s="185" t="s">
        <v>632</v>
      </c>
      <c r="G42" s="67" t="s">
        <v>639</v>
      </c>
      <c r="H42" s="69">
        <v>1</v>
      </c>
      <c r="I42" s="69">
        <v>2</v>
      </c>
      <c r="J42" s="69">
        <v>310</v>
      </c>
      <c r="K42" s="69">
        <v>356</v>
      </c>
      <c r="L42" s="69">
        <v>240</v>
      </c>
      <c r="M42" s="69">
        <v>116</v>
      </c>
      <c r="N42" s="69">
        <v>0</v>
      </c>
      <c r="O42" s="69">
        <v>0</v>
      </c>
      <c r="P42" s="69">
        <v>46</v>
      </c>
      <c r="Q42" s="80">
        <v>0</v>
      </c>
      <c r="R42" s="80">
        <v>1635960</v>
      </c>
      <c r="S42" s="80">
        <v>50000</v>
      </c>
      <c r="T42" s="80">
        <v>1585960</v>
      </c>
      <c r="U42" s="80">
        <v>1685775</v>
      </c>
      <c r="V42" s="80">
        <v>1669775</v>
      </c>
      <c r="W42" s="80">
        <v>0</v>
      </c>
      <c r="X42" s="80">
        <v>0</v>
      </c>
      <c r="Y42" s="80">
        <v>0</v>
      </c>
      <c r="Z42" s="80">
        <v>1669775</v>
      </c>
      <c r="AA42" s="80">
        <v>1669775</v>
      </c>
      <c r="AB42" s="80">
        <v>0</v>
      </c>
      <c r="AC42" s="69">
        <v>49816</v>
      </c>
      <c r="AD42" s="69">
        <v>24</v>
      </c>
      <c r="AE42" s="69">
        <v>0</v>
      </c>
      <c r="AF42" s="80">
        <v>0</v>
      </c>
      <c r="AG42" s="80">
        <v>0</v>
      </c>
      <c r="AH42" s="69">
        <v>0</v>
      </c>
      <c r="AI42" s="69">
        <v>0</v>
      </c>
      <c r="AJ42" s="80">
        <v>0</v>
      </c>
      <c r="AK42" s="80">
        <v>109543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0</v>
      </c>
      <c r="CC42" s="80">
        <v>109543</v>
      </c>
      <c r="CD42" s="69">
        <v>0</v>
      </c>
      <c r="CE42" s="69" t="s">
        <v>465</v>
      </c>
      <c r="CF42" s="69" t="s">
        <v>466</v>
      </c>
      <c r="CG42" s="69" t="s">
        <v>410</v>
      </c>
      <c r="CH42" s="69" t="s">
        <v>410</v>
      </c>
      <c r="CI42" s="69" t="s">
        <v>410</v>
      </c>
      <c r="CJ42" s="68" t="s">
        <v>410</v>
      </c>
      <c r="CK42" s="68">
        <v>44384</v>
      </c>
      <c r="CL42" s="185" t="s">
        <v>638</v>
      </c>
      <c r="CM42" s="67" t="s">
        <v>635</v>
      </c>
      <c r="CN42" s="67" t="s">
        <v>168</v>
      </c>
      <c r="CO42" s="68">
        <v>44294</v>
      </c>
      <c r="CP42" s="185" t="s">
        <v>636</v>
      </c>
      <c r="CQ42" s="67" t="s">
        <v>640</v>
      </c>
      <c r="CR42" s="67" t="s">
        <v>645</v>
      </c>
      <c r="CS42" s="69">
        <v>1762746.86</v>
      </c>
      <c r="CT42" s="69"/>
      <c r="CU42" s="69"/>
      <c r="CV42" s="69">
        <v>0</v>
      </c>
      <c r="CW42" s="69">
        <v>22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DO</v>
      </c>
    </row>
    <row r="43" spans="1:111">
      <c r="A43" t="str">
        <f t="shared" si="4"/>
        <v>02DO</v>
      </c>
      <c r="B43" s="67" t="s">
        <v>0</v>
      </c>
      <c r="C43" s="67" t="s">
        <v>342</v>
      </c>
      <c r="D43" s="67" t="s">
        <v>343</v>
      </c>
      <c r="E43" s="68">
        <v>43964</v>
      </c>
      <c r="F43" s="185" t="s">
        <v>636</v>
      </c>
      <c r="G43" s="67" t="s">
        <v>639</v>
      </c>
      <c r="H43" s="69">
        <v>1</v>
      </c>
      <c r="I43" s="69">
        <v>0</v>
      </c>
      <c r="J43" s="69">
        <v>200</v>
      </c>
      <c r="K43" s="69">
        <v>317</v>
      </c>
      <c r="L43" s="69">
        <v>315</v>
      </c>
      <c r="M43" s="69">
        <v>2</v>
      </c>
      <c r="N43" s="69">
        <v>0</v>
      </c>
      <c r="O43" s="69">
        <v>0</v>
      </c>
      <c r="P43" s="69">
        <v>96</v>
      </c>
      <c r="Q43" s="80">
        <v>21</v>
      </c>
      <c r="R43" s="80">
        <v>1206264</v>
      </c>
      <c r="S43" s="80">
        <v>50000</v>
      </c>
      <c r="T43" s="80">
        <v>1156264</v>
      </c>
      <c r="U43" s="80">
        <v>1206264</v>
      </c>
      <c r="V43" s="80">
        <v>1198471</v>
      </c>
      <c r="W43" s="80">
        <v>0</v>
      </c>
      <c r="X43" s="80">
        <v>0</v>
      </c>
      <c r="Y43" s="80">
        <v>0</v>
      </c>
      <c r="Z43" s="80">
        <v>1198471</v>
      </c>
      <c r="AA43" s="80">
        <v>1198471</v>
      </c>
      <c r="AB43" s="80">
        <v>0</v>
      </c>
      <c r="AC43" s="69">
        <v>0</v>
      </c>
      <c r="AD43" s="69">
        <v>48</v>
      </c>
      <c r="AE43" s="69">
        <v>0</v>
      </c>
      <c r="AF43" s="80">
        <v>0</v>
      </c>
      <c r="AG43" s="80">
        <v>0</v>
      </c>
      <c r="AH43" s="69">
        <v>0</v>
      </c>
      <c r="AI43" s="69">
        <v>0</v>
      </c>
      <c r="AJ43" s="80">
        <v>0</v>
      </c>
      <c r="AK43" s="80">
        <v>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21</v>
      </c>
      <c r="BY43" s="80">
        <v>0</v>
      </c>
      <c r="BZ43" s="69">
        <v>0</v>
      </c>
      <c r="CA43" s="69">
        <v>0</v>
      </c>
      <c r="CB43" s="80">
        <v>21</v>
      </c>
      <c r="CC43" s="80">
        <v>0</v>
      </c>
      <c r="CD43" s="69">
        <v>0</v>
      </c>
      <c r="CE43" s="69" t="s">
        <v>463</v>
      </c>
      <c r="CF43" s="69" t="s">
        <v>464</v>
      </c>
      <c r="CG43" s="69" t="s">
        <v>410</v>
      </c>
      <c r="CH43" s="69" t="s">
        <v>410</v>
      </c>
      <c r="CI43" s="69" t="s">
        <v>410</v>
      </c>
      <c r="CJ43" s="68" t="s">
        <v>410</v>
      </c>
      <c r="CK43" s="68">
        <v>44552</v>
      </c>
      <c r="CL43" s="185" t="s">
        <v>634</v>
      </c>
      <c r="CM43" s="67" t="s">
        <v>635</v>
      </c>
      <c r="CN43" s="67" t="s">
        <v>168</v>
      </c>
      <c r="CO43" s="68">
        <v>44432</v>
      </c>
      <c r="CP43" s="185" t="s">
        <v>638</v>
      </c>
      <c r="CQ43" s="67" t="s">
        <v>635</v>
      </c>
      <c r="CR43" s="67" t="s">
        <v>653</v>
      </c>
      <c r="CS43" s="69">
        <v>1268308.03</v>
      </c>
      <c r="CT43" s="69"/>
      <c r="CU43" s="69"/>
      <c r="CV43" s="69">
        <v>21</v>
      </c>
      <c r="CW43" s="69">
        <v>48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DO</v>
      </c>
    </row>
    <row r="44" spans="1:111">
      <c r="A44" t="str">
        <f t="shared" si="4"/>
        <v>02DO</v>
      </c>
      <c r="B44" s="67" t="s">
        <v>0</v>
      </c>
      <c r="C44" s="67" t="s">
        <v>467</v>
      </c>
      <c r="D44" s="67" t="s">
        <v>656</v>
      </c>
      <c r="E44" s="68">
        <v>43964</v>
      </c>
      <c r="F44" s="185" t="s">
        <v>636</v>
      </c>
      <c r="G44" s="67" t="s">
        <v>639</v>
      </c>
      <c r="H44" s="69">
        <v>1</v>
      </c>
      <c r="I44" s="69">
        <v>0</v>
      </c>
      <c r="J44" s="69">
        <v>100</v>
      </c>
      <c r="K44" s="69">
        <v>152</v>
      </c>
      <c r="L44" s="69">
        <v>152</v>
      </c>
      <c r="M44" s="69">
        <v>0</v>
      </c>
      <c r="N44" s="69">
        <v>0</v>
      </c>
      <c r="O44" s="69">
        <v>0</v>
      </c>
      <c r="P44" s="69">
        <v>52</v>
      </c>
      <c r="Q44" s="80">
        <v>0</v>
      </c>
      <c r="R44" s="80">
        <v>744154</v>
      </c>
      <c r="S44" s="80">
        <v>40931</v>
      </c>
      <c r="T44" s="80">
        <v>703223</v>
      </c>
      <c r="U44" s="80">
        <v>744154</v>
      </c>
      <c r="V44" s="80">
        <v>696705</v>
      </c>
      <c r="W44" s="80">
        <v>0</v>
      </c>
      <c r="X44" s="80">
        <v>0</v>
      </c>
      <c r="Y44" s="80">
        <v>0</v>
      </c>
      <c r="Z44" s="80">
        <v>696705</v>
      </c>
      <c r="AA44" s="80">
        <v>696705</v>
      </c>
      <c r="AB44" s="80">
        <v>0</v>
      </c>
      <c r="AC44" s="69">
        <v>0</v>
      </c>
      <c r="AD44" s="69">
        <v>33</v>
      </c>
      <c r="AE44" s="69">
        <v>0</v>
      </c>
      <c r="AF44" s="80">
        <v>0</v>
      </c>
      <c r="AG44" s="80">
        <v>0</v>
      </c>
      <c r="AH44" s="69">
        <v>0</v>
      </c>
      <c r="AI44" s="69">
        <v>0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0</v>
      </c>
      <c r="CC44" s="80">
        <v>0</v>
      </c>
      <c r="CD44" s="69">
        <v>0</v>
      </c>
      <c r="CE44" s="69" t="s">
        <v>468</v>
      </c>
      <c r="CF44" s="69" t="s">
        <v>469</v>
      </c>
      <c r="CG44" s="69" t="s">
        <v>410</v>
      </c>
      <c r="CH44" s="69" t="s">
        <v>410</v>
      </c>
      <c r="CI44" s="69" t="s">
        <v>410</v>
      </c>
      <c r="CJ44" s="68" t="s">
        <v>410</v>
      </c>
      <c r="CK44" s="68">
        <v>44390</v>
      </c>
      <c r="CL44" s="185" t="s">
        <v>638</v>
      </c>
      <c r="CM44" s="67" t="s">
        <v>635</v>
      </c>
      <c r="CN44" s="67" t="s">
        <v>168</v>
      </c>
      <c r="CO44" s="68">
        <v>44207</v>
      </c>
      <c r="CP44" s="185" t="s">
        <v>632</v>
      </c>
      <c r="CQ44" s="67" t="s">
        <v>640</v>
      </c>
      <c r="CR44" s="67" t="s">
        <v>647</v>
      </c>
      <c r="CS44" s="69">
        <v>797485.71</v>
      </c>
      <c r="CT44" s="69"/>
      <c r="CU44" s="69"/>
      <c r="CV44" s="69">
        <v>0</v>
      </c>
      <c r="CW44" s="69">
        <v>19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DO</v>
      </c>
    </row>
    <row r="45" spans="1:111">
      <c r="A45" t="str">
        <f t="shared" si="4"/>
        <v>03CO</v>
      </c>
      <c r="B45" s="67" t="s">
        <v>2</v>
      </c>
      <c r="C45" s="67" t="s">
        <v>511</v>
      </c>
      <c r="D45" s="67" t="s">
        <v>657</v>
      </c>
      <c r="E45" s="68">
        <v>43859</v>
      </c>
      <c r="F45" s="185" t="s">
        <v>632</v>
      </c>
      <c r="G45" s="67" t="s">
        <v>639</v>
      </c>
      <c r="H45" s="69">
        <v>1</v>
      </c>
      <c r="I45" s="69">
        <v>0</v>
      </c>
      <c r="J45" s="69">
        <v>60</v>
      </c>
      <c r="K45" s="69">
        <v>75</v>
      </c>
      <c r="L45" s="69">
        <v>75</v>
      </c>
      <c r="M45" s="69">
        <v>0</v>
      </c>
      <c r="N45" s="69">
        <v>0</v>
      </c>
      <c r="O45" s="69">
        <v>0</v>
      </c>
      <c r="P45" s="69">
        <v>15</v>
      </c>
      <c r="Q45" s="80">
        <v>0</v>
      </c>
      <c r="R45" s="80">
        <v>720412</v>
      </c>
      <c r="S45" s="80">
        <v>24077</v>
      </c>
      <c r="T45" s="80">
        <v>696335</v>
      </c>
      <c r="U45" s="80">
        <v>720412</v>
      </c>
      <c r="V45" s="80">
        <v>691249</v>
      </c>
      <c r="W45" s="80">
        <v>0</v>
      </c>
      <c r="X45" s="80">
        <v>0</v>
      </c>
      <c r="Y45" s="80">
        <v>0</v>
      </c>
      <c r="Z45" s="80">
        <v>691249</v>
      </c>
      <c r="AA45" s="80">
        <v>691249</v>
      </c>
      <c r="AB45" s="80">
        <v>0</v>
      </c>
      <c r="AC45" s="69">
        <v>0</v>
      </c>
      <c r="AD45" s="69">
        <v>11</v>
      </c>
      <c r="AE45" s="69">
        <v>0</v>
      </c>
      <c r="AF45" s="80">
        <v>0</v>
      </c>
      <c r="AG45" s="80">
        <v>0</v>
      </c>
      <c r="AH45" s="69">
        <v>0</v>
      </c>
      <c r="AI45" s="69">
        <v>0</v>
      </c>
      <c r="AJ45" s="80">
        <v>0</v>
      </c>
      <c r="AK45" s="80">
        <v>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0</v>
      </c>
      <c r="CC45" s="80">
        <v>0</v>
      </c>
      <c r="CD45" s="69">
        <v>0</v>
      </c>
      <c r="CE45" s="69" t="s">
        <v>419</v>
      </c>
      <c r="CF45" s="69" t="s">
        <v>420</v>
      </c>
      <c r="CG45" s="69" t="s">
        <v>410</v>
      </c>
      <c r="CH45" s="69" t="s">
        <v>410</v>
      </c>
      <c r="CI45" s="69" t="s">
        <v>410</v>
      </c>
      <c r="CJ45" s="68" t="s">
        <v>410</v>
      </c>
      <c r="CK45" s="68">
        <v>44459</v>
      </c>
      <c r="CL45" s="185" t="s">
        <v>638</v>
      </c>
      <c r="CM45" s="67" t="s">
        <v>635</v>
      </c>
      <c r="CN45" s="67" t="s">
        <v>168</v>
      </c>
      <c r="CO45" s="68">
        <v>44011</v>
      </c>
      <c r="CP45" s="185" t="s">
        <v>636</v>
      </c>
      <c r="CQ45" s="67" t="s">
        <v>639</v>
      </c>
      <c r="CR45" s="67" t="s">
        <v>658</v>
      </c>
      <c r="CS45" s="69">
        <v>499996.54</v>
      </c>
      <c r="CT45" s="69" t="s">
        <v>432</v>
      </c>
      <c r="CU45" s="69" t="s">
        <v>433</v>
      </c>
      <c r="CV45" s="69">
        <v>0</v>
      </c>
      <c r="CW45" s="69">
        <v>4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03CO</v>
      </c>
      <c r="B46" s="67" t="s">
        <v>2</v>
      </c>
      <c r="C46" s="67" t="s">
        <v>234</v>
      </c>
      <c r="D46" s="67" t="s">
        <v>235</v>
      </c>
      <c r="E46" s="68">
        <v>43187</v>
      </c>
      <c r="F46" s="185" t="s">
        <v>632</v>
      </c>
      <c r="G46" s="67" t="s">
        <v>633</v>
      </c>
      <c r="H46" s="69">
        <v>2</v>
      </c>
      <c r="I46" s="69">
        <v>5</v>
      </c>
      <c r="J46" s="69">
        <v>850</v>
      </c>
      <c r="K46" s="69">
        <v>1118</v>
      </c>
      <c r="L46" s="69">
        <v>1089</v>
      </c>
      <c r="M46" s="69">
        <v>29</v>
      </c>
      <c r="N46" s="69">
        <v>0</v>
      </c>
      <c r="O46" s="69">
        <v>0</v>
      </c>
      <c r="P46" s="69">
        <v>243</v>
      </c>
      <c r="Q46" s="80">
        <v>25</v>
      </c>
      <c r="R46" s="80">
        <v>15646589</v>
      </c>
      <c r="S46" s="80">
        <v>150000</v>
      </c>
      <c r="T46" s="80">
        <v>15496589</v>
      </c>
      <c r="U46" s="80">
        <v>15902989</v>
      </c>
      <c r="V46" s="80">
        <v>15169686</v>
      </c>
      <c r="W46" s="80">
        <v>0</v>
      </c>
      <c r="X46" s="80">
        <v>0</v>
      </c>
      <c r="Y46" s="80">
        <v>0</v>
      </c>
      <c r="Z46" s="80">
        <v>15169686</v>
      </c>
      <c r="AA46" s="80">
        <v>15142928</v>
      </c>
      <c r="AB46" s="80">
        <v>28314</v>
      </c>
      <c r="AC46" s="69">
        <v>256400</v>
      </c>
      <c r="AD46" s="69">
        <v>170</v>
      </c>
      <c r="AE46" s="69">
        <v>0</v>
      </c>
      <c r="AF46" s="80">
        <v>0</v>
      </c>
      <c r="AG46" s="80">
        <v>28644</v>
      </c>
      <c r="AH46" s="69">
        <v>0</v>
      </c>
      <c r="AI46" s="69">
        <v>0</v>
      </c>
      <c r="AJ46" s="80">
        <v>25</v>
      </c>
      <c r="AK46" s="80">
        <v>172683</v>
      </c>
      <c r="AL46" s="69">
        <v>73650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25</v>
      </c>
      <c r="CC46" s="80">
        <v>201327</v>
      </c>
      <c r="CD46" s="69">
        <v>73650</v>
      </c>
      <c r="CE46" s="69" t="s">
        <v>457</v>
      </c>
      <c r="CF46" s="69" t="s">
        <v>458</v>
      </c>
      <c r="CG46" s="69" t="s">
        <v>410</v>
      </c>
      <c r="CH46" s="69" t="s">
        <v>410</v>
      </c>
      <c r="CI46" s="69" t="s">
        <v>410</v>
      </c>
      <c r="CJ46" s="68" t="s">
        <v>410</v>
      </c>
      <c r="CK46" s="68">
        <v>44522</v>
      </c>
      <c r="CL46" s="185" t="s">
        <v>634</v>
      </c>
      <c r="CM46" s="67" t="s">
        <v>635</v>
      </c>
      <c r="CN46" s="67" t="s">
        <v>168</v>
      </c>
      <c r="CO46" s="68">
        <v>44393</v>
      </c>
      <c r="CP46" s="185" t="s">
        <v>638</v>
      </c>
      <c r="CQ46" s="67" t="s">
        <v>635</v>
      </c>
      <c r="CR46" s="67" t="s">
        <v>659</v>
      </c>
      <c r="CS46" s="69">
        <v>21200000</v>
      </c>
      <c r="CT46" s="69"/>
      <c r="CU46" s="69"/>
      <c r="CV46" s="69">
        <v>0</v>
      </c>
      <c r="CW46" s="69">
        <v>73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03CO</v>
      </c>
      <c r="B47" s="67" t="s">
        <v>2</v>
      </c>
      <c r="C47" s="67" t="s">
        <v>512</v>
      </c>
      <c r="D47" s="67" t="s">
        <v>660</v>
      </c>
      <c r="E47" s="68">
        <v>44286</v>
      </c>
      <c r="F47" s="185" t="s">
        <v>632</v>
      </c>
      <c r="G47" s="67" t="s">
        <v>640</v>
      </c>
      <c r="H47" s="69">
        <v>1</v>
      </c>
      <c r="I47" s="69">
        <v>0</v>
      </c>
      <c r="J47" s="69">
        <v>75</v>
      </c>
      <c r="K47" s="69">
        <v>81</v>
      </c>
      <c r="L47" s="69">
        <v>56</v>
      </c>
      <c r="M47" s="69">
        <v>25</v>
      </c>
      <c r="N47" s="69">
        <v>0</v>
      </c>
      <c r="O47" s="69">
        <v>0</v>
      </c>
      <c r="P47" s="69">
        <v>6</v>
      </c>
      <c r="Q47" s="80">
        <v>0</v>
      </c>
      <c r="R47" s="80">
        <v>346966</v>
      </c>
      <c r="S47" s="80">
        <v>15090</v>
      </c>
      <c r="T47" s="80">
        <v>331877</v>
      </c>
      <c r="U47" s="80">
        <v>346966</v>
      </c>
      <c r="V47" s="80">
        <v>335754</v>
      </c>
      <c r="W47" s="80">
        <v>0</v>
      </c>
      <c r="X47" s="80">
        <v>0</v>
      </c>
      <c r="Y47" s="80">
        <v>0</v>
      </c>
      <c r="Z47" s="80">
        <v>335754</v>
      </c>
      <c r="AA47" s="80">
        <v>335754</v>
      </c>
      <c r="AB47" s="80">
        <v>0</v>
      </c>
      <c r="AC47" s="69">
        <v>0</v>
      </c>
      <c r="AD47" s="69">
        <v>2</v>
      </c>
      <c r="AE47" s="69">
        <v>0</v>
      </c>
      <c r="AF47" s="80">
        <v>0</v>
      </c>
      <c r="AG47" s="80">
        <v>0</v>
      </c>
      <c r="AH47" s="69">
        <v>0</v>
      </c>
      <c r="AI47" s="69">
        <v>0</v>
      </c>
      <c r="AJ47" s="80">
        <v>0</v>
      </c>
      <c r="AK47" s="80">
        <v>0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0</v>
      </c>
      <c r="CB47" s="80">
        <v>0</v>
      </c>
      <c r="CC47" s="80">
        <v>0</v>
      </c>
      <c r="CD47" s="69">
        <v>0</v>
      </c>
      <c r="CE47" s="69" t="s">
        <v>488</v>
      </c>
      <c r="CF47" s="69" t="s">
        <v>489</v>
      </c>
      <c r="CG47" s="69" t="s">
        <v>410</v>
      </c>
      <c r="CH47" s="69" t="s">
        <v>410</v>
      </c>
      <c r="CI47" s="69" t="s">
        <v>410</v>
      </c>
      <c r="CJ47" s="68" t="s">
        <v>410</v>
      </c>
      <c r="CK47" s="68">
        <v>44482</v>
      </c>
      <c r="CL47" s="185" t="s">
        <v>634</v>
      </c>
      <c r="CM47" s="67" t="s">
        <v>635</v>
      </c>
      <c r="CN47" s="67" t="s">
        <v>168</v>
      </c>
      <c r="CO47" s="68">
        <v>44426</v>
      </c>
      <c r="CP47" s="185" t="s">
        <v>638</v>
      </c>
      <c r="CQ47" s="67" t="s">
        <v>635</v>
      </c>
      <c r="CR47" s="67" t="s">
        <v>661</v>
      </c>
      <c r="CS47" s="69">
        <v>319059.90999999997</v>
      </c>
      <c r="CT47" s="69"/>
      <c r="CU47" s="69"/>
      <c r="CV47" s="69">
        <v>0</v>
      </c>
      <c r="CW47" s="69">
        <v>4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4"/>
        <v>03CO</v>
      </c>
      <c r="B48" s="67" t="s">
        <v>2</v>
      </c>
      <c r="C48" s="67" t="s">
        <v>236</v>
      </c>
      <c r="D48" s="67" t="s">
        <v>237</v>
      </c>
      <c r="E48" s="68">
        <v>43551</v>
      </c>
      <c r="F48" s="185" t="s">
        <v>632</v>
      </c>
      <c r="G48" s="67" t="s">
        <v>637</v>
      </c>
      <c r="H48" s="69">
        <v>3</v>
      </c>
      <c r="I48" s="69">
        <v>17</v>
      </c>
      <c r="J48" s="69">
        <v>420</v>
      </c>
      <c r="K48" s="69">
        <v>847</v>
      </c>
      <c r="L48" s="69">
        <v>843</v>
      </c>
      <c r="M48" s="69">
        <v>4</v>
      </c>
      <c r="N48" s="69">
        <v>0</v>
      </c>
      <c r="O48" s="69">
        <v>0</v>
      </c>
      <c r="P48" s="69">
        <v>420</v>
      </c>
      <c r="Q48" s="80">
        <v>7</v>
      </c>
      <c r="R48" s="80">
        <v>8791950</v>
      </c>
      <c r="S48" s="80">
        <v>109575</v>
      </c>
      <c r="T48" s="80">
        <v>8682375</v>
      </c>
      <c r="U48" s="80">
        <v>9177543</v>
      </c>
      <c r="V48" s="80">
        <v>9191379</v>
      </c>
      <c r="W48" s="80">
        <v>0</v>
      </c>
      <c r="X48" s="80">
        <v>0</v>
      </c>
      <c r="Y48" s="80">
        <v>0</v>
      </c>
      <c r="Z48" s="80">
        <v>9191379</v>
      </c>
      <c r="AA48" s="80">
        <v>9092805</v>
      </c>
      <c r="AB48" s="80">
        <v>-86540</v>
      </c>
      <c r="AC48" s="69">
        <v>385593</v>
      </c>
      <c r="AD48" s="69">
        <v>320</v>
      </c>
      <c r="AE48" s="69">
        <v>0</v>
      </c>
      <c r="AF48" s="80">
        <v>3</v>
      </c>
      <c r="AG48" s="80">
        <v>71605</v>
      </c>
      <c r="AH48" s="69">
        <v>0</v>
      </c>
      <c r="AI48" s="69">
        <v>0</v>
      </c>
      <c r="AJ48" s="80">
        <v>4</v>
      </c>
      <c r="AK48" s="80">
        <v>120094</v>
      </c>
      <c r="AL48" s="69">
        <v>16635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211388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26151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7</v>
      </c>
      <c r="CC48" s="80">
        <v>429239</v>
      </c>
      <c r="CD48" s="69">
        <v>16635</v>
      </c>
      <c r="CE48" s="69" t="s">
        <v>513</v>
      </c>
      <c r="CF48" s="69" t="s">
        <v>514</v>
      </c>
      <c r="CG48" s="69" t="s">
        <v>410</v>
      </c>
      <c r="CH48" s="69" t="s">
        <v>410</v>
      </c>
      <c r="CI48" s="69" t="s">
        <v>410</v>
      </c>
      <c r="CJ48" s="68" t="s">
        <v>410</v>
      </c>
      <c r="CK48" s="68">
        <v>44516</v>
      </c>
      <c r="CL48" s="185" t="s">
        <v>634</v>
      </c>
      <c r="CM48" s="67" t="s">
        <v>635</v>
      </c>
      <c r="CN48" s="67" t="s">
        <v>168</v>
      </c>
      <c r="CO48" s="68">
        <v>44470</v>
      </c>
      <c r="CP48" s="185" t="s">
        <v>634</v>
      </c>
      <c r="CQ48" s="67" t="s">
        <v>635</v>
      </c>
      <c r="CR48" s="67" t="s">
        <v>662</v>
      </c>
      <c r="CS48" s="69">
        <v>10784326.93</v>
      </c>
      <c r="CT48" s="69"/>
      <c r="CU48" s="69"/>
      <c r="CV48" s="69">
        <v>6</v>
      </c>
      <c r="CW48" s="69">
        <v>100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4"/>
        <v>03CO</v>
      </c>
      <c r="B49" s="67" t="s">
        <v>2</v>
      </c>
      <c r="C49" s="67" t="s">
        <v>238</v>
      </c>
      <c r="D49" s="67" t="s">
        <v>239</v>
      </c>
      <c r="E49" s="68">
        <v>43803</v>
      </c>
      <c r="F49" s="185" t="s">
        <v>634</v>
      </c>
      <c r="G49" s="67" t="s">
        <v>639</v>
      </c>
      <c r="H49" s="69">
        <v>1</v>
      </c>
      <c r="I49" s="69">
        <v>2</v>
      </c>
      <c r="J49" s="69">
        <v>235</v>
      </c>
      <c r="K49" s="69">
        <v>441</v>
      </c>
      <c r="L49" s="69">
        <v>441</v>
      </c>
      <c r="M49" s="69">
        <v>0</v>
      </c>
      <c r="N49" s="69">
        <v>0</v>
      </c>
      <c r="O49" s="69">
        <v>0</v>
      </c>
      <c r="P49" s="69">
        <v>206</v>
      </c>
      <c r="Q49" s="80">
        <v>0</v>
      </c>
      <c r="R49" s="80">
        <v>2694142</v>
      </c>
      <c r="S49" s="80">
        <v>0</v>
      </c>
      <c r="T49" s="80">
        <v>2694142</v>
      </c>
      <c r="U49" s="80">
        <v>2663955</v>
      </c>
      <c r="V49" s="80">
        <v>2668318</v>
      </c>
      <c r="W49" s="80">
        <v>0</v>
      </c>
      <c r="X49" s="80">
        <v>0</v>
      </c>
      <c r="Y49" s="80">
        <v>0</v>
      </c>
      <c r="Z49" s="80">
        <v>2668318</v>
      </c>
      <c r="AA49" s="80">
        <v>2665830</v>
      </c>
      <c r="AB49" s="80">
        <v>-2489</v>
      </c>
      <c r="AC49" s="69">
        <v>-30187</v>
      </c>
      <c r="AD49" s="69">
        <v>126</v>
      </c>
      <c r="AE49" s="69">
        <v>15</v>
      </c>
      <c r="AF49" s="80">
        <v>0</v>
      </c>
      <c r="AG49" s="80">
        <v>-30187</v>
      </c>
      <c r="AH49" s="69">
        <v>0</v>
      </c>
      <c r="AI49" s="69">
        <v>21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36</v>
      </c>
      <c r="CB49" s="80">
        <v>0</v>
      </c>
      <c r="CC49" s="80">
        <v>-30187</v>
      </c>
      <c r="CD49" s="69">
        <v>0</v>
      </c>
      <c r="CE49" s="69" t="s">
        <v>515</v>
      </c>
      <c r="CF49" s="69" t="s">
        <v>516</v>
      </c>
      <c r="CG49" s="69" t="s">
        <v>410</v>
      </c>
      <c r="CH49" s="69" t="s">
        <v>410</v>
      </c>
      <c r="CI49" s="69" t="s">
        <v>410</v>
      </c>
      <c r="CJ49" s="68" t="s">
        <v>410</v>
      </c>
      <c r="CK49" s="68">
        <v>44468</v>
      </c>
      <c r="CL49" s="185" t="s">
        <v>638</v>
      </c>
      <c r="CM49" s="67" t="s">
        <v>635</v>
      </c>
      <c r="CN49" s="67" t="s">
        <v>168</v>
      </c>
      <c r="CO49" s="68">
        <v>44327</v>
      </c>
      <c r="CP49" s="185" t="s">
        <v>636</v>
      </c>
      <c r="CQ49" s="67" t="s">
        <v>640</v>
      </c>
      <c r="CR49" s="67" t="s">
        <v>658</v>
      </c>
      <c r="CS49" s="69">
        <v>2634439.7999999998</v>
      </c>
      <c r="CT49" s="69"/>
      <c r="CU49" s="69"/>
      <c r="CV49" s="69">
        <v>0</v>
      </c>
      <c r="CW49" s="69">
        <v>44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4"/>
        <v>03CO</v>
      </c>
      <c r="B50" s="67" t="s">
        <v>2</v>
      </c>
      <c r="C50" s="67" t="s">
        <v>517</v>
      </c>
      <c r="D50" s="67" t="s">
        <v>663</v>
      </c>
      <c r="E50" s="68">
        <v>44069</v>
      </c>
      <c r="F50" s="185" t="s">
        <v>638</v>
      </c>
      <c r="G50" s="67" t="s">
        <v>640</v>
      </c>
      <c r="H50" s="69">
        <v>4</v>
      </c>
      <c r="I50" s="69">
        <v>0</v>
      </c>
      <c r="J50" s="69">
        <v>180</v>
      </c>
      <c r="K50" s="69">
        <v>236</v>
      </c>
      <c r="L50" s="69">
        <v>231</v>
      </c>
      <c r="M50" s="69">
        <v>5</v>
      </c>
      <c r="N50" s="69">
        <v>0</v>
      </c>
      <c r="O50" s="69">
        <v>0</v>
      </c>
      <c r="P50" s="69">
        <v>56</v>
      </c>
      <c r="Q50" s="80">
        <v>0</v>
      </c>
      <c r="R50" s="80">
        <v>678788</v>
      </c>
      <c r="S50" s="80">
        <v>33282</v>
      </c>
      <c r="T50" s="80">
        <v>645507</v>
      </c>
      <c r="U50" s="80">
        <v>678788</v>
      </c>
      <c r="V50" s="80">
        <v>592391</v>
      </c>
      <c r="W50" s="80">
        <v>0</v>
      </c>
      <c r="X50" s="80">
        <v>0</v>
      </c>
      <c r="Y50" s="80">
        <v>0</v>
      </c>
      <c r="Z50" s="80">
        <v>592391</v>
      </c>
      <c r="AA50" s="80">
        <v>592857</v>
      </c>
      <c r="AB50" s="80">
        <v>466</v>
      </c>
      <c r="AC50" s="69">
        <v>0</v>
      </c>
      <c r="AD50" s="69">
        <v>32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518</v>
      </c>
      <c r="CF50" s="69" t="s">
        <v>519</v>
      </c>
      <c r="CG50" s="69" t="s">
        <v>410</v>
      </c>
      <c r="CH50" s="69" t="s">
        <v>410</v>
      </c>
      <c r="CI50" s="69" t="s">
        <v>410</v>
      </c>
      <c r="CJ50" s="68" t="s">
        <v>410</v>
      </c>
      <c r="CK50" s="68">
        <v>44473</v>
      </c>
      <c r="CL50" s="185" t="s">
        <v>634</v>
      </c>
      <c r="CM50" s="67" t="s">
        <v>635</v>
      </c>
      <c r="CN50" s="67" t="s">
        <v>168</v>
      </c>
      <c r="CO50" s="68">
        <v>44375</v>
      </c>
      <c r="CP50" s="185" t="s">
        <v>636</v>
      </c>
      <c r="CQ50" s="67" t="s">
        <v>640</v>
      </c>
      <c r="CR50" s="67" t="s">
        <v>658</v>
      </c>
      <c r="CS50" s="69">
        <v>960134.24</v>
      </c>
      <c r="CT50" s="69"/>
      <c r="CU50" s="69"/>
      <c r="CV50" s="69">
        <v>0</v>
      </c>
      <c r="CW50" s="69">
        <v>24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4"/>
        <v>03CO</v>
      </c>
      <c r="B51" s="67" t="s">
        <v>2</v>
      </c>
      <c r="C51" s="67" t="s">
        <v>240</v>
      </c>
      <c r="D51" s="67" t="s">
        <v>241</v>
      </c>
      <c r="E51" s="68">
        <v>44041</v>
      </c>
      <c r="F51" s="185" t="s">
        <v>638</v>
      </c>
      <c r="G51" s="67" t="s">
        <v>640</v>
      </c>
      <c r="H51" s="69">
        <v>1</v>
      </c>
      <c r="I51" s="69">
        <v>1</v>
      </c>
      <c r="J51" s="69">
        <v>150</v>
      </c>
      <c r="K51" s="69">
        <v>203</v>
      </c>
      <c r="L51" s="69">
        <v>202</v>
      </c>
      <c r="M51" s="69">
        <v>1</v>
      </c>
      <c r="N51" s="69">
        <v>0</v>
      </c>
      <c r="O51" s="69">
        <v>0</v>
      </c>
      <c r="P51" s="69">
        <v>50</v>
      </c>
      <c r="Q51" s="80">
        <v>3</v>
      </c>
      <c r="R51" s="80">
        <v>770613</v>
      </c>
      <c r="S51" s="80">
        <v>0</v>
      </c>
      <c r="T51" s="80">
        <v>770613</v>
      </c>
      <c r="U51" s="80">
        <v>797858</v>
      </c>
      <c r="V51" s="80">
        <v>802448</v>
      </c>
      <c r="W51" s="80">
        <v>0</v>
      </c>
      <c r="X51" s="80">
        <v>0</v>
      </c>
      <c r="Y51" s="80">
        <v>0</v>
      </c>
      <c r="Z51" s="80">
        <v>802448</v>
      </c>
      <c r="AA51" s="80">
        <v>802695</v>
      </c>
      <c r="AB51" s="80">
        <v>247</v>
      </c>
      <c r="AC51" s="69">
        <v>27245</v>
      </c>
      <c r="AD51" s="69">
        <v>34</v>
      </c>
      <c r="AE51" s="69">
        <v>0</v>
      </c>
      <c r="AF51" s="80">
        <v>3</v>
      </c>
      <c r="AG51" s="80">
        <v>27245</v>
      </c>
      <c r="AH51" s="69">
        <v>0</v>
      </c>
      <c r="AI51" s="69">
        <v>0</v>
      </c>
      <c r="AJ51" s="80">
        <v>0</v>
      </c>
      <c r="AK51" s="80">
        <v>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3</v>
      </c>
      <c r="CC51" s="80">
        <v>27245</v>
      </c>
      <c r="CD51" s="69">
        <v>0</v>
      </c>
      <c r="CE51" s="69" t="s">
        <v>457</v>
      </c>
      <c r="CF51" s="69" t="s">
        <v>458</v>
      </c>
      <c r="CG51" s="69" t="s">
        <v>410</v>
      </c>
      <c r="CH51" s="69" t="s">
        <v>410</v>
      </c>
      <c r="CI51" s="69" t="s">
        <v>410</v>
      </c>
      <c r="CJ51" s="68" t="s">
        <v>410</v>
      </c>
      <c r="CK51" s="68">
        <v>44452</v>
      </c>
      <c r="CL51" s="185" t="s">
        <v>638</v>
      </c>
      <c r="CM51" s="67" t="s">
        <v>635</v>
      </c>
      <c r="CN51" s="67" t="s">
        <v>168</v>
      </c>
      <c r="CO51" s="68">
        <v>44320</v>
      </c>
      <c r="CP51" s="185" t="s">
        <v>636</v>
      </c>
      <c r="CQ51" s="67" t="s">
        <v>640</v>
      </c>
      <c r="CR51" s="67" t="s">
        <v>661</v>
      </c>
      <c r="CS51" s="69">
        <v>750108.46</v>
      </c>
      <c r="CT51" s="69"/>
      <c r="CU51" s="69"/>
      <c r="CV51" s="69">
        <v>0</v>
      </c>
      <c r="CW51" s="69">
        <v>16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03CO</v>
      </c>
      <c r="B52" s="67" t="s">
        <v>2</v>
      </c>
      <c r="C52" s="67" t="s">
        <v>242</v>
      </c>
      <c r="D52" s="67" t="s">
        <v>243</v>
      </c>
      <c r="E52" s="68">
        <v>43859</v>
      </c>
      <c r="F52" s="185" t="s">
        <v>632</v>
      </c>
      <c r="G52" s="67" t="s">
        <v>639</v>
      </c>
      <c r="H52" s="69">
        <v>2</v>
      </c>
      <c r="I52" s="69">
        <v>1</v>
      </c>
      <c r="J52" s="69">
        <v>180</v>
      </c>
      <c r="K52" s="69">
        <v>323</v>
      </c>
      <c r="L52" s="69">
        <v>323</v>
      </c>
      <c r="M52" s="69">
        <v>0</v>
      </c>
      <c r="N52" s="69">
        <v>0</v>
      </c>
      <c r="O52" s="69">
        <v>0</v>
      </c>
      <c r="P52" s="69">
        <v>135</v>
      </c>
      <c r="Q52" s="80">
        <v>8</v>
      </c>
      <c r="R52" s="80">
        <v>4514950</v>
      </c>
      <c r="S52" s="80">
        <v>52853</v>
      </c>
      <c r="T52" s="80">
        <v>4462097</v>
      </c>
      <c r="U52" s="80">
        <v>4573579</v>
      </c>
      <c r="V52" s="80">
        <v>4689305</v>
      </c>
      <c r="W52" s="80">
        <v>-24500</v>
      </c>
      <c r="X52" s="80">
        <v>0</v>
      </c>
      <c r="Y52" s="80">
        <v>-24500</v>
      </c>
      <c r="Z52" s="80">
        <v>4664805</v>
      </c>
      <c r="AA52" s="80">
        <v>4517927</v>
      </c>
      <c r="AB52" s="80">
        <v>-146878</v>
      </c>
      <c r="AC52" s="69">
        <v>58629</v>
      </c>
      <c r="AD52" s="69">
        <v>112</v>
      </c>
      <c r="AE52" s="69">
        <v>0</v>
      </c>
      <c r="AF52" s="80">
        <v>0</v>
      </c>
      <c r="AG52" s="80">
        <v>0</v>
      </c>
      <c r="AH52" s="69">
        <v>0</v>
      </c>
      <c r="AI52" s="69">
        <v>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1</v>
      </c>
      <c r="BA52" s="80">
        <v>2567</v>
      </c>
      <c r="BB52" s="69">
        <v>0</v>
      </c>
      <c r="BC52" s="69">
        <v>0</v>
      </c>
      <c r="BD52" s="80">
        <v>1</v>
      </c>
      <c r="BE52" s="80">
        <v>2099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6</v>
      </c>
      <c r="BM52" s="80">
        <v>58629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8</v>
      </c>
      <c r="CC52" s="80">
        <v>63295</v>
      </c>
      <c r="CD52" s="69">
        <v>0</v>
      </c>
      <c r="CE52" s="69" t="s">
        <v>520</v>
      </c>
      <c r="CF52" s="69" t="s">
        <v>521</v>
      </c>
      <c r="CG52" s="69" t="s">
        <v>410</v>
      </c>
      <c r="CH52" s="69" t="s">
        <v>410</v>
      </c>
      <c r="CI52" s="69" t="s">
        <v>410</v>
      </c>
      <c r="CJ52" s="68" t="s">
        <v>410</v>
      </c>
      <c r="CK52" s="68">
        <v>44494</v>
      </c>
      <c r="CL52" s="185" t="s">
        <v>634</v>
      </c>
      <c r="CM52" s="67" t="s">
        <v>635</v>
      </c>
      <c r="CN52" s="67" t="s">
        <v>168</v>
      </c>
      <c r="CO52" s="68">
        <v>44259</v>
      </c>
      <c r="CP52" s="185" t="s">
        <v>632</v>
      </c>
      <c r="CQ52" s="67" t="s">
        <v>640</v>
      </c>
      <c r="CR52" s="67" t="s">
        <v>662</v>
      </c>
      <c r="CS52" s="69">
        <v>5332164.83</v>
      </c>
      <c r="CT52" s="69"/>
      <c r="CU52" s="69"/>
      <c r="CV52" s="69">
        <v>2</v>
      </c>
      <c r="CW52" s="69">
        <v>23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03CO</v>
      </c>
      <c r="B53" s="67" t="s">
        <v>2</v>
      </c>
      <c r="C53" s="67" t="s">
        <v>244</v>
      </c>
      <c r="D53" s="67" t="s">
        <v>245</v>
      </c>
      <c r="E53" s="68">
        <v>43950</v>
      </c>
      <c r="F53" s="185" t="s">
        <v>636</v>
      </c>
      <c r="G53" s="67" t="s">
        <v>639</v>
      </c>
      <c r="H53" s="69">
        <v>2</v>
      </c>
      <c r="I53" s="69">
        <v>1</v>
      </c>
      <c r="J53" s="69">
        <v>220</v>
      </c>
      <c r="K53" s="69">
        <v>314</v>
      </c>
      <c r="L53" s="69">
        <v>314</v>
      </c>
      <c r="M53" s="69">
        <v>0</v>
      </c>
      <c r="N53" s="69">
        <v>0</v>
      </c>
      <c r="O53" s="69">
        <v>0</v>
      </c>
      <c r="P53" s="69">
        <v>92</v>
      </c>
      <c r="Q53" s="80">
        <v>2</v>
      </c>
      <c r="R53" s="80">
        <v>7592042</v>
      </c>
      <c r="S53" s="80">
        <v>95077</v>
      </c>
      <c r="T53" s="80">
        <v>7496965</v>
      </c>
      <c r="U53" s="80">
        <v>7796389</v>
      </c>
      <c r="V53" s="80">
        <v>8177990</v>
      </c>
      <c r="W53" s="80">
        <v>0</v>
      </c>
      <c r="X53" s="80">
        <v>0</v>
      </c>
      <c r="Y53" s="80">
        <v>0</v>
      </c>
      <c r="Z53" s="80">
        <v>8177990</v>
      </c>
      <c r="AA53" s="80">
        <v>8127837</v>
      </c>
      <c r="AB53" s="80">
        <v>-50153</v>
      </c>
      <c r="AC53" s="69">
        <v>204347</v>
      </c>
      <c r="AD53" s="69">
        <v>63</v>
      </c>
      <c r="AE53" s="69">
        <v>2</v>
      </c>
      <c r="AF53" s="80">
        <v>2</v>
      </c>
      <c r="AG53" s="80">
        <v>8460</v>
      </c>
      <c r="AH53" s="69">
        <v>0</v>
      </c>
      <c r="AI53" s="69">
        <v>0</v>
      </c>
      <c r="AJ53" s="80">
        <v>0</v>
      </c>
      <c r="AK53" s="80">
        <v>7132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2</v>
      </c>
      <c r="BD53" s="80">
        <v>0</v>
      </c>
      <c r="BE53" s="80">
        <v>204347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4</v>
      </c>
      <c r="CB53" s="80">
        <v>2</v>
      </c>
      <c r="CC53" s="80">
        <v>219939</v>
      </c>
      <c r="CD53" s="69">
        <v>0</v>
      </c>
      <c r="CE53" s="69" t="s">
        <v>419</v>
      </c>
      <c r="CF53" s="69" t="s">
        <v>420</v>
      </c>
      <c r="CG53" s="69" t="s">
        <v>410</v>
      </c>
      <c r="CH53" s="69" t="s">
        <v>410</v>
      </c>
      <c r="CI53" s="69" t="s">
        <v>410</v>
      </c>
      <c r="CJ53" s="68" t="s">
        <v>410</v>
      </c>
      <c r="CK53" s="68">
        <v>44467</v>
      </c>
      <c r="CL53" s="185" t="s">
        <v>638</v>
      </c>
      <c r="CM53" s="67" t="s">
        <v>635</v>
      </c>
      <c r="CN53" s="67" t="s">
        <v>168</v>
      </c>
      <c r="CO53" s="68">
        <v>44338</v>
      </c>
      <c r="CP53" s="185" t="s">
        <v>636</v>
      </c>
      <c r="CQ53" s="67" t="s">
        <v>640</v>
      </c>
      <c r="CR53" s="67" t="s">
        <v>659</v>
      </c>
      <c r="CS53" s="69">
        <v>9289555.8499999996</v>
      </c>
      <c r="CT53" s="69"/>
      <c r="CU53" s="69"/>
      <c r="CV53" s="69">
        <v>2</v>
      </c>
      <c r="CW53" s="69">
        <v>25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03CO</v>
      </c>
      <c r="B54" s="67" t="s">
        <v>2</v>
      </c>
      <c r="C54" s="67" t="s">
        <v>246</v>
      </c>
      <c r="D54" s="67" t="s">
        <v>247</v>
      </c>
      <c r="E54" s="68">
        <v>43971</v>
      </c>
      <c r="F54" s="185" t="s">
        <v>636</v>
      </c>
      <c r="G54" s="67" t="s">
        <v>639</v>
      </c>
      <c r="H54" s="69">
        <v>2</v>
      </c>
      <c r="I54" s="69">
        <v>3</v>
      </c>
      <c r="J54" s="69">
        <v>180</v>
      </c>
      <c r="K54" s="69">
        <v>271</v>
      </c>
      <c r="L54" s="69">
        <v>271</v>
      </c>
      <c r="M54" s="69">
        <v>0</v>
      </c>
      <c r="N54" s="69">
        <v>0</v>
      </c>
      <c r="O54" s="69">
        <v>0</v>
      </c>
      <c r="P54" s="69">
        <v>91</v>
      </c>
      <c r="Q54" s="80">
        <v>0</v>
      </c>
      <c r="R54" s="80">
        <v>1336283</v>
      </c>
      <c r="S54" s="80">
        <v>50150</v>
      </c>
      <c r="T54" s="80">
        <v>1286133</v>
      </c>
      <c r="U54" s="80">
        <v>1373486</v>
      </c>
      <c r="V54" s="80">
        <v>1300986</v>
      </c>
      <c r="W54" s="80">
        <v>0</v>
      </c>
      <c r="X54" s="80">
        <v>0</v>
      </c>
      <c r="Y54" s="80">
        <v>0</v>
      </c>
      <c r="Z54" s="80">
        <v>1300986</v>
      </c>
      <c r="AA54" s="80">
        <v>1302036</v>
      </c>
      <c r="AB54" s="80">
        <v>1050</v>
      </c>
      <c r="AC54" s="69">
        <v>37203</v>
      </c>
      <c r="AD54" s="69">
        <v>43</v>
      </c>
      <c r="AE54" s="69">
        <v>0</v>
      </c>
      <c r="AF54" s="80">
        <v>0</v>
      </c>
      <c r="AG54" s="80">
        <v>0</v>
      </c>
      <c r="AH54" s="69">
        <v>0</v>
      </c>
      <c r="AI54" s="69">
        <v>14</v>
      </c>
      <c r="AJ54" s="80">
        <v>0</v>
      </c>
      <c r="AK54" s="80">
        <v>34377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5043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14</v>
      </c>
      <c r="CB54" s="80">
        <v>0</v>
      </c>
      <c r="CC54" s="80">
        <v>39420</v>
      </c>
      <c r="CD54" s="69">
        <v>0</v>
      </c>
      <c r="CE54" s="69" t="s">
        <v>513</v>
      </c>
      <c r="CF54" s="69" t="s">
        <v>514</v>
      </c>
      <c r="CG54" s="69" t="s">
        <v>410</v>
      </c>
      <c r="CH54" s="69" t="s">
        <v>410</v>
      </c>
      <c r="CI54" s="69" t="s">
        <v>410</v>
      </c>
      <c r="CJ54" s="68" t="s">
        <v>410</v>
      </c>
      <c r="CK54" s="68">
        <v>44508</v>
      </c>
      <c r="CL54" s="185" t="s">
        <v>634</v>
      </c>
      <c r="CM54" s="67" t="s">
        <v>635</v>
      </c>
      <c r="CN54" s="67" t="s">
        <v>168</v>
      </c>
      <c r="CO54" s="68">
        <v>44316</v>
      </c>
      <c r="CP54" s="185" t="s">
        <v>636</v>
      </c>
      <c r="CQ54" s="67" t="s">
        <v>640</v>
      </c>
      <c r="CR54" s="67" t="s">
        <v>662</v>
      </c>
      <c r="CS54" s="69">
        <v>1328096.8600000001</v>
      </c>
      <c r="CT54" s="69"/>
      <c r="CU54" s="69"/>
      <c r="CV54" s="69">
        <v>0</v>
      </c>
      <c r="CW54" s="69">
        <v>34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03CO</v>
      </c>
      <c r="B55" s="67" t="s">
        <v>2</v>
      </c>
      <c r="C55" s="67" t="s">
        <v>406</v>
      </c>
      <c r="D55" s="67" t="s">
        <v>407</v>
      </c>
      <c r="E55" s="68">
        <v>43859</v>
      </c>
      <c r="F55" s="185" t="s">
        <v>632</v>
      </c>
      <c r="G55" s="67" t="s">
        <v>639</v>
      </c>
      <c r="H55" s="69">
        <v>1</v>
      </c>
      <c r="I55" s="69">
        <v>0</v>
      </c>
      <c r="J55" s="69">
        <v>180</v>
      </c>
      <c r="K55" s="69">
        <v>380</v>
      </c>
      <c r="L55" s="69">
        <v>380</v>
      </c>
      <c r="M55" s="69">
        <v>0</v>
      </c>
      <c r="N55" s="69">
        <v>0</v>
      </c>
      <c r="O55" s="69">
        <v>0</v>
      </c>
      <c r="P55" s="69">
        <v>200</v>
      </c>
      <c r="Q55" s="80">
        <v>0</v>
      </c>
      <c r="R55" s="80">
        <v>5906321</v>
      </c>
      <c r="S55" s="80">
        <v>55841</v>
      </c>
      <c r="T55" s="80">
        <v>5850481</v>
      </c>
      <c r="U55" s="80">
        <v>5906321</v>
      </c>
      <c r="V55" s="80">
        <v>6014134</v>
      </c>
      <c r="W55" s="80">
        <v>0</v>
      </c>
      <c r="X55" s="80">
        <v>0</v>
      </c>
      <c r="Y55" s="80">
        <v>0</v>
      </c>
      <c r="Z55" s="80">
        <v>6014134</v>
      </c>
      <c r="AA55" s="80">
        <v>5961005</v>
      </c>
      <c r="AB55" s="80">
        <v>-53128</v>
      </c>
      <c r="AC55" s="69">
        <v>0</v>
      </c>
      <c r="AD55" s="69">
        <v>168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0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0</v>
      </c>
      <c r="CC55" s="80">
        <v>0</v>
      </c>
      <c r="CD55" s="69">
        <v>0</v>
      </c>
      <c r="CE55" s="69" t="s">
        <v>457</v>
      </c>
      <c r="CF55" s="69" t="s">
        <v>458</v>
      </c>
      <c r="CG55" s="69" t="s">
        <v>410</v>
      </c>
      <c r="CH55" s="69" t="s">
        <v>410</v>
      </c>
      <c r="CI55" s="69" t="s">
        <v>410</v>
      </c>
      <c r="CJ55" s="68" t="s">
        <v>410</v>
      </c>
      <c r="CK55" s="68">
        <v>44460</v>
      </c>
      <c r="CL55" s="185" t="s">
        <v>638</v>
      </c>
      <c r="CM55" s="67" t="s">
        <v>635</v>
      </c>
      <c r="CN55" s="67" t="s">
        <v>168</v>
      </c>
      <c r="CO55" s="68">
        <v>44316</v>
      </c>
      <c r="CP55" s="185" t="s">
        <v>636</v>
      </c>
      <c r="CQ55" s="67" t="s">
        <v>640</v>
      </c>
      <c r="CR55" s="67" t="s">
        <v>658</v>
      </c>
      <c r="CS55" s="69">
        <v>5368995.9000000004</v>
      </c>
      <c r="CT55" s="69"/>
      <c r="CU55" s="69"/>
      <c r="CV55" s="69">
        <v>0</v>
      </c>
      <c r="CW55" s="69">
        <v>32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03CO</v>
      </c>
      <c r="B56" s="67" t="s">
        <v>2</v>
      </c>
      <c r="C56" s="67" t="s">
        <v>522</v>
      </c>
      <c r="D56" s="67" t="s">
        <v>664</v>
      </c>
      <c r="E56" s="68">
        <v>44104</v>
      </c>
      <c r="F56" s="185" t="s">
        <v>638</v>
      </c>
      <c r="G56" s="67" t="s">
        <v>640</v>
      </c>
      <c r="H56" s="69">
        <v>1</v>
      </c>
      <c r="I56" s="69">
        <v>0</v>
      </c>
      <c r="J56" s="69">
        <v>150</v>
      </c>
      <c r="K56" s="69">
        <v>182</v>
      </c>
      <c r="L56" s="69">
        <v>164</v>
      </c>
      <c r="M56" s="69">
        <v>18</v>
      </c>
      <c r="N56" s="69">
        <v>0</v>
      </c>
      <c r="O56" s="69">
        <v>0</v>
      </c>
      <c r="P56" s="69">
        <v>32</v>
      </c>
      <c r="Q56" s="80">
        <v>0</v>
      </c>
      <c r="R56" s="80">
        <v>4283738</v>
      </c>
      <c r="S56" s="80">
        <v>56162</v>
      </c>
      <c r="T56" s="80">
        <v>4227576</v>
      </c>
      <c r="U56" s="80">
        <v>4283738</v>
      </c>
      <c r="V56" s="80">
        <v>4494319</v>
      </c>
      <c r="W56" s="80">
        <v>0</v>
      </c>
      <c r="X56" s="80">
        <v>0</v>
      </c>
      <c r="Y56" s="80">
        <v>0</v>
      </c>
      <c r="Z56" s="80">
        <v>4494319</v>
      </c>
      <c r="AA56" s="80">
        <v>4570359</v>
      </c>
      <c r="AB56" s="80">
        <v>76040</v>
      </c>
      <c r="AC56" s="69">
        <v>0</v>
      </c>
      <c r="AD56" s="69">
        <v>24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0</v>
      </c>
      <c r="CD56" s="69">
        <v>0</v>
      </c>
      <c r="CE56" s="69" t="s">
        <v>457</v>
      </c>
      <c r="CF56" s="69" t="s">
        <v>458</v>
      </c>
      <c r="CG56" s="69" t="s">
        <v>410</v>
      </c>
      <c r="CH56" s="69" t="s">
        <v>410</v>
      </c>
      <c r="CI56" s="69" t="s">
        <v>410</v>
      </c>
      <c r="CJ56" s="68" t="s">
        <v>410</v>
      </c>
      <c r="CK56" s="68">
        <v>44523</v>
      </c>
      <c r="CL56" s="185" t="s">
        <v>634</v>
      </c>
      <c r="CM56" s="67" t="s">
        <v>635</v>
      </c>
      <c r="CN56" s="67" t="s">
        <v>168</v>
      </c>
      <c r="CO56" s="68">
        <v>44399</v>
      </c>
      <c r="CP56" s="185" t="s">
        <v>638</v>
      </c>
      <c r="CQ56" s="67" t="s">
        <v>635</v>
      </c>
      <c r="CR56" s="67" t="s">
        <v>659</v>
      </c>
      <c r="CS56" s="69">
        <v>5641395.1299999999</v>
      </c>
      <c r="CT56" s="69"/>
      <c r="CU56" s="69"/>
      <c r="CV56" s="69">
        <v>0</v>
      </c>
      <c r="CW56" s="69">
        <v>8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03CO</v>
      </c>
      <c r="B57" s="67" t="s">
        <v>2</v>
      </c>
      <c r="C57" s="67" t="s">
        <v>354</v>
      </c>
      <c r="D57" s="67" t="s">
        <v>355</v>
      </c>
      <c r="E57" s="68">
        <v>43992</v>
      </c>
      <c r="F57" s="185" t="s">
        <v>636</v>
      </c>
      <c r="G57" s="67" t="s">
        <v>639</v>
      </c>
      <c r="H57" s="69">
        <v>1</v>
      </c>
      <c r="I57" s="69">
        <v>0</v>
      </c>
      <c r="J57" s="69">
        <v>90</v>
      </c>
      <c r="K57" s="69">
        <v>174</v>
      </c>
      <c r="L57" s="69">
        <v>176</v>
      </c>
      <c r="M57" s="69">
        <v>-2</v>
      </c>
      <c r="N57" s="69">
        <v>2</v>
      </c>
      <c r="O57" s="69">
        <v>0</v>
      </c>
      <c r="P57" s="69">
        <v>77</v>
      </c>
      <c r="Q57" s="80">
        <v>7</v>
      </c>
      <c r="R57" s="80">
        <v>755462</v>
      </c>
      <c r="S57" s="80">
        <v>38702</v>
      </c>
      <c r="T57" s="80">
        <v>716760</v>
      </c>
      <c r="U57" s="80">
        <v>755462</v>
      </c>
      <c r="V57" s="80">
        <v>668670</v>
      </c>
      <c r="W57" s="80">
        <v>0</v>
      </c>
      <c r="X57" s="80">
        <v>0</v>
      </c>
      <c r="Y57" s="80">
        <v>0</v>
      </c>
      <c r="Z57" s="80">
        <v>668670</v>
      </c>
      <c r="AA57" s="80">
        <v>668670</v>
      </c>
      <c r="AB57" s="80">
        <v>0</v>
      </c>
      <c r="AC57" s="69">
        <v>0</v>
      </c>
      <c r="AD57" s="69">
        <v>39</v>
      </c>
      <c r="AE57" s="69">
        <v>0</v>
      </c>
      <c r="AF57" s="80">
        <v>7</v>
      </c>
      <c r="AG57" s="80">
        <v>5200</v>
      </c>
      <c r="AH57" s="69">
        <v>0</v>
      </c>
      <c r="AI57" s="69">
        <v>0</v>
      </c>
      <c r="AJ57" s="80">
        <v>0</v>
      </c>
      <c r="AK57" s="80">
        <v>0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7</v>
      </c>
      <c r="CC57" s="80">
        <v>5200</v>
      </c>
      <c r="CD57" s="69">
        <v>0</v>
      </c>
      <c r="CE57" s="69" t="s">
        <v>507</v>
      </c>
      <c r="CF57" s="69" t="s">
        <v>508</v>
      </c>
      <c r="CG57" s="69" t="s">
        <v>410</v>
      </c>
      <c r="CH57" s="69" t="s">
        <v>410</v>
      </c>
      <c r="CI57" s="69" t="s">
        <v>410</v>
      </c>
      <c r="CJ57" s="68" t="s">
        <v>410</v>
      </c>
      <c r="CK57" s="68">
        <v>44481</v>
      </c>
      <c r="CL57" s="185" t="s">
        <v>634</v>
      </c>
      <c r="CM57" s="67" t="s">
        <v>635</v>
      </c>
      <c r="CN57" s="67" t="s">
        <v>168</v>
      </c>
      <c r="CO57" s="68">
        <v>44323</v>
      </c>
      <c r="CP57" s="185" t="s">
        <v>636</v>
      </c>
      <c r="CQ57" s="67" t="s">
        <v>640</v>
      </c>
      <c r="CR57" s="67" t="s">
        <v>658</v>
      </c>
      <c r="CS57" s="69">
        <v>824730.61</v>
      </c>
      <c r="CT57" s="69"/>
      <c r="CU57" s="69"/>
      <c r="CV57" s="69">
        <v>7</v>
      </c>
      <c r="CW57" s="69">
        <v>38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03CO</v>
      </c>
      <c r="B58" s="67" t="s">
        <v>2</v>
      </c>
      <c r="C58" s="67" t="s">
        <v>523</v>
      </c>
      <c r="D58" s="67" t="s">
        <v>665</v>
      </c>
      <c r="E58" s="68">
        <v>44244</v>
      </c>
      <c r="F58" s="185" t="s">
        <v>632</v>
      </c>
      <c r="G58" s="67" t="s">
        <v>640</v>
      </c>
      <c r="H58" s="69">
        <v>1</v>
      </c>
      <c r="I58" s="69">
        <v>1</v>
      </c>
      <c r="J58" s="69">
        <v>75</v>
      </c>
      <c r="K58" s="69">
        <v>98</v>
      </c>
      <c r="L58" s="69">
        <v>89</v>
      </c>
      <c r="M58" s="69">
        <v>9</v>
      </c>
      <c r="N58" s="69">
        <v>0</v>
      </c>
      <c r="O58" s="69">
        <v>0</v>
      </c>
      <c r="P58" s="69">
        <v>23</v>
      </c>
      <c r="Q58" s="80">
        <v>0</v>
      </c>
      <c r="R58" s="80">
        <v>224915</v>
      </c>
      <c r="S58" s="80">
        <v>0</v>
      </c>
      <c r="T58" s="80">
        <v>224915</v>
      </c>
      <c r="U58" s="80">
        <v>224915</v>
      </c>
      <c r="V58" s="80">
        <v>229832</v>
      </c>
      <c r="W58" s="80">
        <v>0</v>
      </c>
      <c r="X58" s="80">
        <v>0</v>
      </c>
      <c r="Y58" s="80">
        <v>0</v>
      </c>
      <c r="Z58" s="80">
        <v>229832</v>
      </c>
      <c r="AA58" s="80">
        <v>229832</v>
      </c>
      <c r="AB58" s="80">
        <v>0</v>
      </c>
      <c r="AC58" s="69">
        <v>0</v>
      </c>
      <c r="AD58" s="69">
        <v>19</v>
      </c>
      <c r="AE58" s="69">
        <v>0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0</v>
      </c>
      <c r="CB58" s="80">
        <v>0</v>
      </c>
      <c r="CC58" s="80">
        <v>0</v>
      </c>
      <c r="CD58" s="69">
        <v>0</v>
      </c>
      <c r="CE58" s="69" t="s">
        <v>478</v>
      </c>
      <c r="CF58" s="69" t="s">
        <v>479</v>
      </c>
      <c r="CG58" s="69" t="s">
        <v>410</v>
      </c>
      <c r="CH58" s="69" t="s">
        <v>410</v>
      </c>
      <c r="CI58" s="69" t="s">
        <v>410</v>
      </c>
      <c r="CJ58" s="68" t="s">
        <v>410</v>
      </c>
      <c r="CK58" s="68">
        <v>44524</v>
      </c>
      <c r="CL58" s="185" t="s">
        <v>634</v>
      </c>
      <c r="CM58" s="67" t="s">
        <v>635</v>
      </c>
      <c r="CN58" s="67" t="s">
        <v>168</v>
      </c>
      <c r="CO58" s="68">
        <v>44442</v>
      </c>
      <c r="CP58" s="185" t="s">
        <v>638</v>
      </c>
      <c r="CQ58" s="67" t="s">
        <v>635</v>
      </c>
      <c r="CR58" s="67" t="s">
        <v>659</v>
      </c>
      <c r="CS58" s="69">
        <v>248070.75</v>
      </c>
      <c r="CT58" s="69"/>
      <c r="CU58" s="69"/>
      <c r="CV58" s="69">
        <v>0</v>
      </c>
      <c r="CW58" s="69">
        <v>4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4"/>
        <v>03DO</v>
      </c>
      <c r="B59" s="67" t="s">
        <v>2</v>
      </c>
      <c r="C59" s="67" t="s">
        <v>224</v>
      </c>
      <c r="D59" s="67" t="s">
        <v>225</v>
      </c>
      <c r="E59" s="68">
        <v>42936</v>
      </c>
      <c r="F59" s="185" t="s">
        <v>638</v>
      </c>
      <c r="G59" s="67" t="s">
        <v>633</v>
      </c>
      <c r="H59" s="69">
        <v>1</v>
      </c>
      <c r="I59" s="69">
        <v>4</v>
      </c>
      <c r="J59" s="69">
        <v>380</v>
      </c>
      <c r="K59" s="69">
        <v>979</v>
      </c>
      <c r="L59" s="69">
        <v>1139</v>
      </c>
      <c r="M59" s="69">
        <v>-160</v>
      </c>
      <c r="N59" s="69">
        <v>160</v>
      </c>
      <c r="O59" s="69">
        <v>0</v>
      </c>
      <c r="P59" s="69">
        <v>587</v>
      </c>
      <c r="Q59" s="80">
        <v>12</v>
      </c>
      <c r="R59" s="80">
        <v>4412093</v>
      </c>
      <c r="S59" s="80">
        <v>50000</v>
      </c>
      <c r="T59" s="80">
        <v>4362093</v>
      </c>
      <c r="U59" s="80">
        <v>4461209</v>
      </c>
      <c r="V59" s="80">
        <v>4457747</v>
      </c>
      <c r="W59" s="80">
        <v>-449760</v>
      </c>
      <c r="X59" s="80">
        <v>0</v>
      </c>
      <c r="Y59" s="80">
        <v>-449760</v>
      </c>
      <c r="Z59" s="80">
        <v>4007987</v>
      </c>
      <c r="AA59" s="80">
        <v>3986724</v>
      </c>
      <c r="AB59" s="80">
        <v>0</v>
      </c>
      <c r="AC59" s="69">
        <v>49116</v>
      </c>
      <c r="AD59" s="69">
        <v>256</v>
      </c>
      <c r="AE59" s="69">
        <v>241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241</v>
      </c>
      <c r="CB59" s="80">
        <v>0</v>
      </c>
      <c r="CC59" s="80">
        <v>0</v>
      </c>
      <c r="CD59" s="69">
        <v>0</v>
      </c>
      <c r="CE59" s="69" t="s">
        <v>493</v>
      </c>
      <c r="CF59" s="69" t="s">
        <v>494</v>
      </c>
      <c r="CG59" s="69" t="s">
        <v>410</v>
      </c>
      <c r="CH59" s="69" t="s">
        <v>410</v>
      </c>
      <c r="CI59" s="69" t="s">
        <v>410</v>
      </c>
      <c r="CJ59" s="68" t="s">
        <v>410</v>
      </c>
      <c r="CK59" s="68">
        <v>44412</v>
      </c>
      <c r="CL59" s="185" t="s">
        <v>638</v>
      </c>
      <c r="CM59" s="67" t="s">
        <v>635</v>
      </c>
      <c r="CN59" s="67" t="s">
        <v>168</v>
      </c>
      <c r="CO59" s="68">
        <v>44134</v>
      </c>
      <c r="CP59" s="185" t="s">
        <v>634</v>
      </c>
      <c r="CQ59" s="67" t="s">
        <v>640</v>
      </c>
      <c r="CR59" s="67" t="s">
        <v>666</v>
      </c>
      <c r="CS59" s="69">
        <v>4688434.5</v>
      </c>
      <c r="CT59" s="69" t="s">
        <v>495</v>
      </c>
      <c r="CU59" s="69" t="s">
        <v>496</v>
      </c>
      <c r="CV59" s="69">
        <v>0</v>
      </c>
      <c r="CW59" s="69">
        <v>90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DO</v>
      </c>
    </row>
    <row r="60" spans="1:111">
      <c r="A60" t="str">
        <f t="shared" si="4"/>
        <v>03DO</v>
      </c>
      <c r="B60" s="67" t="s">
        <v>2</v>
      </c>
      <c r="C60" s="67" t="s">
        <v>226</v>
      </c>
      <c r="D60" s="67" t="s">
        <v>227</v>
      </c>
      <c r="E60" s="68">
        <v>43720</v>
      </c>
      <c r="F60" s="185" t="s">
        <v>638</v>
      </c>
      <c r="G60" s="67" t="s">
        <v>639</v>
      </c>
      <c r="H60" s="69">
        <v>1</v>
      </c>
      <c r="I60" s="69">
        <v>1</v>
      </c>
      <c r="J60" s="69">
        <v>150</v>
      </c>
      <c r="K60" s="69">
        <v>475</v>
      </c>
      <c r="L60" s="69">
        <v>475</v>
      </c>
      <c r="M60" s="69">
        <v>0</v>
      </c>
      <c r="N60" s="69">
        <v>0</v>
      </c>
      <c r="O60" s="69">
        <v>0</v>
      </c>
      <c r="P60" s="69">
        <v>236</v>
      </c>
      <c r="Q60" s="80">
        <v>89</v>
      </c>
      <c r="R60" s="80">
        <v>2507433</v>
      </c>
      <c r="S60" s="80">
        <v>50000</v>
      </c>
      <c r="T60" s="80">
        <v>2457433</v>
      </c>
      <c r="U60" s="80">
        <v>2507433</v>
      </c>
      <c r="V60" s="80">
        <v>2457433</v>
      </c>
      <c r="W60" s="80">
        <v>0</v>
      </c>
      <c r="X60" s="80">
        <v>0</v>
      </c>
      <c r="Y60" s="80">
        <v>0</v>
      </c>
      <c r="Z60" s="80">
        <v>2457433</v>
      </c>
      <c r="AA60" s="80">
        <v>2457433</v>
      </c>
      <c r="AB60" s="80">
        <v>0</v>
      </c>
      <c r="AC60" s="69">
        <v>0</v>
      </c>
      <c r="AD60" s="69">
        <v>213</v>
      </c>
      <c r="AE60" s="69">
        <v>0</v>
      </c>
      <c r="AF60" s="80">
        <v>71</v>
      </c>
      <c r="AG60" s="80">
        <v>0</v>
      </c>
      <c r="AH60" s="69">
        <v>0</v>
      </c>
      <c r="AI60" s="69">
        <v>0</v>
      </c>
      <c r="AJ60" s="80">
        <v>0</v>
      </c>
      <c r="AK60" s="80">
        <v>0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18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0</v>
      </c>
      <c r="CB60" s="80">
        <v>89</v>
      </c>
      <c r="CC60" s="80">
        <v>0</v>
      </c>
      <c r="CD60" s="69">
        <v>0</v>
      </c>
      <c r="CE60" s="69" t="s">
        <v>497</v>
      </c>
      <c r="CF60" s="69" t="s">
        <v>498</v>
      </c>
      <c r="CG60" s="69" t="s">
        <v>410</v>
      </c>
      <c r="CH60" s="69" t="s">
        <v>410</v>
      </c>
      <c r="CI60" s="69" t="s">
        <v>410</v>
      </c>
      <c r="CJ60" s="68" t="s">
        <v>410</v>
      </c>
      <c r="CK60" s="68">
        <v>44398</v>
      </c>
      <c r="CL60" s="185" t="s">
        <v>638</v>
      </c>
      <c r="CM60" s="67" t="s">
        <v>635</v>
      </c>
      <c r="CN60" s="67" t="s">
        <v>168</v>
      </c>
      <c r="CO60" s="68">
        <v>44329</v>
      </c>
      <c r="CP60" s="185" t="s">
        <v>636</v>
      </c>
      <c r="CQ60" s="67" t="s">
        <v>640</v>
      </c>
      <c r="CR60" s="67" t="s">
        <v>661</v>
      </c>
      <c r="CS60" s="69">
        <v>2985049</v>
      </c>
      <c r="CT60" s="69"/>
      <c r="CU60" s="69"/>
      <c r="CV60" s="69">
        <v>0</v>
      </c>
      <c r="CW60" s="69">
        <v>23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DO</v>
      </c>
    </row>
    <row r="61" spans="1:111">
      <c r="A61" t="str">
        <f t="shared" si="4"/>
        <v>03DO</v>
      </c>
      <c r="B61" s="67" t="s">
        <v>2</v>
      </c>
      <c r="C61" s="67" t="s">
        <v>499</v>
      </c>
      <c r="D61" s="67" t="s">
        <v>500</v>
      </c>
      <c r="E61" s="68">
        <v>43811</v>
      </c>
      <c r="F61" s="185" t="s">
        <v>634</v>
      </c>
      <c r="G61" s="67" t="s">
        <v>639</v>
      </c>
      <c r="H61" s="69">
        <v>5</v>
      </c>
      <c r="I61" s="69">
        <v>2</v>
      </c>
      <c r="J61" s="69">
        <v>150</v>
      </c>
      <c r="K61" s="69">
        <v>156</v>
      </c>
      <c r="L61" s="69">
        <v>85</v>
      </c>
      <c r="M61" s="69">
        <v>71</v>
      </c>
      <c r="N61" s="69">
        <v>0</v>
      </c>
      <c r="O61" s="69">
        <v>0</v>
      </c>
      <c r="P61" s="69">
        <v>6</v>
      </c>
      <c r="Q61" s="80">
        <v>0</v>
      </c>
      <c r="R61" s="80">
        <v>174645</v>
      </c>
      <c r="S61" s="80">
        <v>0</v>
      </c>
      <c r="T61" s="80">
        <v>174645</v>
      </c>
      <c r="U61" s="80">
        <v>174645</v>
      </c>
      <c r="V61" s="80">
        <v>174645</v>
      </c>
      <c r="W61" s="80">
        <v>0</v>
      </c>
      <c r="X61" s="80">
        <v>0</v>
      </c>
      <c r="Y61" s="80">
        <v>0</v>
      </c>
      <c r="Z61" s="80">
        <v>174645</v>
      </c>
      <c r="AA61" s="80">
        <v>0</v>
      </c>
      <c r="AB61" s="80">
        <v>-174645</v>
      </c>
      <c r="AC61" s="69">
        <v>0</v>
      </c>
      <c r="AD61" s="69">
        <v>3</v>
      </c>
      <c r="AE61" s="69">
        <v>0</v>
      </c>
      <c r="AF61" s="80">
        <v>0</v>
      </c>
      <c r="AG61" s="80">
        <v>0</v>
      </c>
      <c r="AH61" s="69">
        <v>0</v>
      </c>
      <c r="AI61" s="69">
        <v>0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0</v>
      </c>
      <c r="CC61" s="80">
        <v>0</v>
      </c>
      <c r="CD61" s="69">
        <v>0</v>
      </c>
      <c r="CE61" s="69" t="s">
        <v>501</v>
      </c>
      <c r="CF61" s="69" t="s">
        <v>502</v>
      </c>
      <c r="CG61" s="69" t="s">
        <v>410</v>
      </c>
      <c r="CH61" s="69" t="s">
        <v>410</v>
      </c>
      <c r="CI61" s="69" t="s">
        <v>410</v>
      </c>
      <c r="CJ61" s="68" t="s">
        <v>410</v>
      </c>
      <c r="CK61" s="68">
        <v>44405</v>
      </c>
      <c r="CL61" s="185" t="s">
        <v>638</v>
      </c>
      <c r="CM61" s="67" t="s">
        <v>635</v>
      </c>
      <c r="CN61" s="67" t="s">
        <v>168</v>
      </c>
      <c r="CO61" s="68">
        <v>44039</v>
      </c>
      <c r="CP61" s="185" t="s">
        <v>638</v>
      </c>
      <c r="CQ61" s="67" t="s">
        <v>640</v>
      </c>
      <c r="CR61" s="67" t="s">
        <v>659</v>
      </c>
      <c r="CS61" s="69">
        <v>212648.33</v>
      </c>
      <c r="CT61" s="69"/>
      <c r="CU61" s="69"/>
      <c r="CV61" s="69">
        <v>0</v>
      </c>
      <c r="CW61" s="69">
        <v>3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DO</v>
      </c>
    </row>
    <row r="62" spans="1:111">
      <c r="A62" t="str">
        <f t="shared" si="4"/>
        <v>03DO</v>
      </c>
      <c r="B62" s="67" t="s">
        <v>2</v>
      </c>
      <c r="C62" s="67" t="s">
        <v>350</v>
      </c>
      <c r="D62" s="67" t="s">
        <v>351</v>
      </c>
      <c r="E62" s="68">
        <v>44021</v>
      </c>
      <c r="F62" s="185" t="s">
        <v>638</v>
      </c>
      <c r="G62" s="67" t="s">
        <v>640</v>
      </c>
      <c r="H62" s="69">
        <v>1</v>
      </c>
      <c r="I62" s="69">
        <v>0</v>
      </c>
      <c r="J62" s="69">
        <v>120</v>
      </c>
      <c r="K62" s="69">
        <v>165</v>
      </c>
      <c r="L62" s="69">
        <v>164</v>
      </c>
      <c r="M62" s="69">
        <v>1</v>
      </c>
      <c r="N62" s="69">
        <v>0</v>
      </c>
      <c r="O62" s="69">
        <v>0</v>
      </c>
      <c r="P62" s="69">
        <v>45</v>
      </c>
      <c r="Q62" s="80">
        <v>0</v>
      </c>
      <c r="R62" s="80">
        <v>2058102</v>
      </c>
      <c r="S62" s="80">
        <v>50000</v>
      </c>
      <c r="T62" s="80">
        <v>2008102</v>
      </c>
      <c r="U62" s="80">
        <v>2058102</v>
      </c>
      <c r="V62" s="80">
        <v>2116209</v>
      </c>
      <c r="W62" s="80">
        <v>0</v>
      </c>
      <c r="X62" s="80">
        <v>0</v>
      </c>
      <c r="Y62" s="80">
        <v>0</v>
      </c>
      <c r="Z62" s="80">
        <v>2116209</v>
      </c>
      <c r="AA62" s="80">
        <v>2113685</v>
      </c>
      <c r="AB62" s="80">
        <v>-2525</v>
      </c>
      <c r="AC62" s="69">
        <v>0</v>
      </c>
      <c r="AD62" s="69">
        <v>25</v>
      </c>
      <c r="AE62" s="69">
        <v>0</v>
      </c>
      <c r="AF62" s="80">
        <v>0</v>
      </c>
      <c r="AG62" s="80">
        <v>0</v>
      </c>
      <c r="AH62" s="69">
        <v>0</v>
      </c>
      <c r="AI62" s="69">
        <v>0</v>
      </c>
      <c r="AJ62" s="80">
        <v>0</v>
      </c>
      <c r="AK62" s="80">
        <v>3638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3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3</v>
      </c>
      <c r="CB62" s="80">
        <v>0</v>
      </c>
      <c r="CC62" s="80">
        <v>3638</v>
      </c>
      <c r="CD62" s="69">
        <v>0</v>
      </c>
      <c r="CE62" s="69" t="s">
        <v>503</v>
      </c>
      <c r="CF62" s="69" t="s">
        <v>504</v>
      </c>
      <c r="CG62" s="69" t="s">
        <v>410</v>
      </c>
      <c r="CH62" s="69" t="s">
        <v>410</v>
      </c>
      <c r="CI62" s="69" t="s">
        <v>410</v>
      </c>
      <c r="CJ62" s="68" t="s">
        <v>410</v>
      </c>
      <c r="CK62" s="68">
        <v>44432</v>
      </c>
      <c r="CL62" s="185" t="s">
        <v>638</v>
      </c>
      <c r="CM62" s="67" t="s">
        <v>635</v>
      </c>
      <c r="CN62" s="67" t="s">
        <v>168</v>
      </c>
      <c r="CO62" s="68">
        <v>44300</v>
      </c>
      <c r="CP62" s="185" t="s">
        <v>636</v>
      </c>
      <c r="CQ62" s="67" t="s">
        <v>640</v>
      </c>
      <c r="CR62" s="67" t="s">
        <v>659</v>
      </c>
      <c r="CS62" s="69">
        <v>2347515.39</v>
      </c>
      <c r="CT62" s="69"/>
      <c r="CU62" s="69"/>
      <c r="CV62" s="69">
        <v>0</v>
      </c>
      <c r="CW62" s="69">
        <v>17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DO</v>
      </c>
    </row>
    <row r="63" spans="1:111">
      <c r="A63" t="str">
        <f t="shared" si="4"/>
        <v>03DO</v>
      </c>
      <c r="B63" s="67" t="s">
        <v>2</v>
      </c>
      <c r="C63" s="67" t="s">
        <v>352</v>
      </c>
      <c r="D63" s="67" t="s">
        <v>353</v>
      </c>
      <c r="E63" s="68">
        <v>44182</v>
      </c>
      <c r="F63" s="185" t="s">
        <v>634</v>
      </c>
      <c r="G63" s="67" t="s">
        <v>640</v>
      </c>
      <c r="H63" s="69">
        <v>2</v>
      </c>
      <c r="I63" s="69">
        <v>0</v>
      </c>
      <c r="J63" s="69">
        <v>180</v>
      </c>
      <c r="K63" s="69">
        <v>198</v>
      </c>
      <c r="L63" s="69">
        <v>111</v>
      </c>
      <c r="M63" s="69">
        <v>87</v>
      </c>
      <c r="N63" s="69">
        <v>0</v>
      </c>
      <c r="O63" s="69">
        <v>0</v>
      </c>
      <c r="P63" s="69">
        <v>18</v>
      </c>
      <c r="Q63" s="80">
        <v>0</v>
      </c>
      <c r="R63" s="80">
        <v>673158</v>
      </c>
      <c r="S63" s="80">
        <v>40026</v>
      </c>
      <c r="T63" s="80">
        <v>633132</v>
      </c>
      <c r="U63" s="80">
        <v>673158</v>
      </c>
      <c r="V63" s="80">
        <v>632738</v>
      </c>
      <c r="W63" s="80">
        <v>0</v>
      </c>
      <c r="X63" s="80">
        <v>0</v>
      </c>
      <c r="Y63" s="80">
        <v>0</v>
      </c>
      <c r="Z63" s="80">
        <v>632738</v>
      </c>
      <c r="AA63" s="80">
        <v>632738</v>
      </c>
      <c r="AB63" s="80">
        <v>0</v>
      </c>
      <c r="AC63" s="69">
        <v>0</v>
      </c>
      <c r="AD63" s="69">
        <v>10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4606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0</v>
      </c>
      <c r="CC63" s="80">
        <v>4606</v>
      </c>
      <c r="CD63" s="69">
        <v>0</v>
      </c>
      <c r="CE63" s="69" t="s">
        <v>443</v>
      </c>
      <c r="CF63" s="69" t="s">
        <v>444</v>
      </c>
      <c r="CG63" s="69" t="s">
        <v>410</v>
      </c>
      <c r="CH63" s="69" t="s">
        <v>410</v>
      </c>
      <c r="CI63" s="69" t="s">
        <v>410</v>
      </c>
      <c r="CJ63" s="68" t="s">
        <v>410</v>
      </c>
      <c r="CK63" s="68">
        <v>44489</v>
      </c>
      <c r="CL63" s="185" t="s">
        <v>634</v>
      </c>
      <c r="CM63" s="67" t="s">
        <v>635</v>
      </c>
      <c r="CN63" s="67" t="s">
        <v>168</v>
      </c>
      <c r="CO63" s="68">
        <v>44418</v>
      </c>
      <c r="CP63" s="185" t="s">
        <v>638</v>
      </c>
      <c r="CQ63" s="67" t="s">
        <v>635</v>
      </c>
      <c r="CR63" s="67" t="s">
        <v>658</v>
      </c>
      <c r="CS63" s="69">
        <v>803647.79</v>
      </c>
      <c r="CT63" s="69"/>
      <c r="CU63" s="69"/>
      <c r="CV63" s="69">
        <v>0</v>
      </c>
      <c r="CW63" s="69">
        <v>8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DO</v>
      </c>
    </row>
    <row r="64" spans="1:111">
      <c r="A64" t="str">
        <f t="shared" si="4"/>
        <v>03DO</v>
      </c>
      <c r="B64" s="67" t="s">
        <v>2</v>
      </c>
      <c r="C64" s="67" t="s">
        <v>228</v>
      </c>
      <c r="D64" s="67" t="s">
        <v>229</v>
      </c>
      <c r="E64" s="68">
        <v>43993</v>
      </c>
      <c r="F64" s="185" t="s">
        <v>636</v>
      </c>
      <c r="G64" s="67" t="s">
        <v>639</v>
      </c>
      <c r="H64" s="69">
        <v>1</v>
      </c>
      <c r="I64" s="69">
        <v>3</v>
      </c>
      <c r="J64" s="69">
        <v>90</v>
      </c>
      <c r="K64" s="69">
        <v>146</v>
      </c>
      <c r="L64" s="69">
        <v>146</v>
      </c>
      <c r="M64" s="69">
        <v>0</v>
      </c>
      <c r="N64" s="69">
        <v>0</v>
      </c>
      <c r="O64" s="69">
        <v>0</v>
      </c>
      <c r="P64" s="69">
        <v>49</v>
      </c>
      <c r="Q64" s="80">
        <v>7</v>
      </c>
      <c r="R64" s="80">
        <v>1454221</v>
      </c>
      <c r="S64" s="80">
        <v>50000</v>
      </c>
      <c r="T64" s="80">
        <v>1404221</v>
      </c>
      <c r="U64" s="80">
        <v>1547027</v>
      </c>
      <c r="V64" s="80">
        <v>1426180</v>
      </c>
      <c r="W64" s="80">
        <v>0</v>
      </c>
      <c r="X64" s="80">
        <v>25000</v>
      </c>
      <c r="Y64" s="80">
        <v>25000</v>
      </c>
      <c r="Z64" s="80">
        <v>1451180</v>
      </c>
      <c r="AA64" s="80">
        <v>1426180</v>
      </c>
      <c r="AB64" s="80">
        <v>-25000</v>
      </c>
      <c r="AC64" s="69">
        <v>92806</v>
      </c>
      <c r="AD64" s="69">
        <v>26</v>
      </c>
      <c r="AE64" s="69">
        <v>0</v>
      </c>
      <c r="AF64" s="80">
        <v>0</v>
      </c>
      <c r="AG64" s="80">
        <v>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7</v>
      </c>
      <c r="BA64" s="80">
        <v>92806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6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6</v>
      </c>
      <c r="CB64" s="80">
        <v>7</v>
      </c>
      <c r="CC64" s="80">
        <v>92806</v>
      </c>
      <c r="CD64" s="69">
        <v>0</v>
      </c>
      <c r="CE64" s="69" t="s">
        <v>457</v>
      </c>
      <c r="CF64" s="69" t="s">
        <v>458</v>
      </c>
      <c r="CG64" s="69" t="s">
        <v>410</v>
      </c>
      <c r="CH64" s="69" t="s">
        <v>410</v>
      </c>
      <c r="CI64" s="69" t="s">
        <v>410</v>
      </c>
      <c r="CJ64" s="68" t="s">
        <v>410</v>
      </c>
      <c r="CK64" s="68">
        <v>44545</v>
      </c>
      <c r="CL64" s="185" t="s">
        <v>634</v>
      </c>
      <c r="CM64" s="67" t="s">
        <v>635</v>
      </c>
      <c r="CN64" s="67" t="s">
        <v>168</v>
      </c>
      <c r="CO64" s="68">
        <v>44350</v>
      </c>
      <c r="CP64" s="185" t="s">
        <v>636</v>
      </c>
      <c r="CQ64" s="67" t="s">
        <v>640</v>
      </c>
      <c r="CR64" s="67" t="s">
        <v>662</v>
      </c>
      <c r="CS64" s="69">
        <v>1274993.94</v>
      </c>
      <c r="CT64" s="69" t="s">
        <v>505</v>
      </c>
      <c r="CU64" s="69" t="s">
        <v>506</v>
      </c>
      <c r="CV64" s="69">
        <v>0</v>
      </c>
      <c r="CW64" s="69">
        <v>17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96" si="5">CONCATENATE(B65,DG65)</f>
        <v>03DO</v>
      </c>
      <c r="B65" s="67" t="s">
        <v>2</v>
      </c>
      <c r="C65" s="67" t="s">
        <v>230</v>
      </c>
      <c r="D65" s="67" t="s">
        <v>231</v>
      </c>
      <c r="E65" s="68">
        <v>43902</v>
      </c>
      <c r="F65" s="185" t="s">
        <v>632</v>
      </c>
      <c r="G65" s="67" t="s">
        <v>639</v>
      </c>
      <c r="H65" s="69">
        <v>1</v>
      </c>
      <c r="I65" s="69">
        <v>1</v>
      </c>
      <c r="J65" s="69">
        <v>90</v>
      </c>
      <c r="K65" s="69">
        <v>305</v>
      </c>
      <c r="L65" s="69">
        <v>305</v>
      </c>
      <c r="M65" s="69">
        <v>0</v>
      </c>
      <c r="N65" s="69">
        <v>0</v>
      </c>
      <c r="O65" s="69">
        <v>0</v>
      </c>
      <c r="P65" s="69">
        <v>201</v>
      </c>
      <c r="Q65" s="80">
        <v>14</v>
      </c>
      <c r="R65" s="80">
        <v>883399</v>
      </c>
      <c r="S65" s="80">
        <v>32152</v>
      </c>
      <c r="T65" s="80">
        <v>851247</v>
      </c>
      <c r="U65" s="80">
        <v>898220</v>
      </c>
      <c r="V65" s="80">
        <v>890748</v>
      </c>
      <c r="W65" s="80">
        <v>0</v>
      </c>
      <c r="X65" s="80">
        <v>0</v>
      </c>
      <c r="Y65" s="80">
        <v>0</v>
      </c>
      <c r="Z65" s="80">
        <v>890748</v>
      </c>
      <c r="AA65" s="80">
        <v>890748</v>
      </c>
      <c r="AB65" s="80">
        <v>0</v>
      </c>
      <c r="AC65" s="69">
        <v>14821</v>
      </c>
      <c r="AD65" s="69">
        <v>35</v>
      </c>
      <c r="AE65" s="69">
        <v>124</v>
      </c>
      <c r="AF65" s="80">
        <v>0</v>
      </c>
      <c r="AG65" s="80">
        <v>0</v>
      </c>
      <c r="AH65" s="69">
        <v>0</v>
      </c>
      <c r="AI65" s="69">
        <v>0</v>
      </c>
      <c r="AJ65" s="80">
        <v>0</v>
      </c>
      <c r="AK65" s="80">
        <v>0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14</v>
      </c>
      <c r="BA65" s="80">
        <v>14821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124</v>
      </c>
      <c r="CB65" s="80">
        <v>14</v>
      </c>
      <c r="CC65" s="80">
        <v>14821</v>
      </c>
      <c r="CD65" s="69">
        <v>0</v>
      </c>
      <c r="CE65" s="69" t="s">
        <v>507</v>
      </c>
      <c r="CF65" s="69" t="s">
        <v>508</v>
      </c>
      <c r="CG65" s="69" t="s">
        <v>410</v>
      </c>
      <c r="CH65" s="69" t="s">
        <v>410</v>
      </c>
      <c r="CI65" s="69" t="s">
        <v>410</v>
      </c>
      <c r="CJ65" s="68" t="s">
        <v>410</v>
      </c>
      <c r="CK65" s="68">
        <v>44490</v>
      </c>
      <c r="CL65" s="185" t="s">
        <v>634</v>
      </c>
      <c r="CM65" s="67" t="s">
        <v>635</v>
      </c>
      <c r="CN65" s="67" t="s">
        <v>168</v>
      </c>
      <c r="CO65" s="68">
        <v>44417</v>
      </c>
      <c r="CP65" s="185" t="s">
        <v>638</v>
      </c>
      <c r="CQ65" s="67" t="s">
        <v>635</v>
      </c>
      <c r="CR65" s="67" t="s">
        <v>661</v>
      </c>
      <c r="CS65" s="69">
        <v>673070.45</v>
      </c>
      <c r="CT65" s="69"/>
      <c r="CU65" s="69"/>
      <c r="CV65" s="69">
        <v>0</v>
      </c>
      <c r="CW65" s="69">
        <v>42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6">IF(LEFT(C65,1)="E","DO","CO")</f>
        <v>DO</v>
      </c>
    </row>
    <row r="66" spans="1:111">
      <c r="A66" t="str">
        <f t="shared" si="5"/>
        <v>03DO</v>
      </c>
      <c r="B66" s="67" t="s">
        <v>2</v>
      </c>
      <c r="C66" s="67" t="s">
        <v>509</v>
      </c>
      <c r="D66" s="67" t="s">
        <v>510</v>
      </c>
      <c r="E66" s="68">
        <v>43902</v>
      </c>
      <c r="F66" s="185" t="s">
        <v>632</v>
      </c>
      <c r="G66" s="67" t="s">
        <v>639</v>
      </c>
      <c r="H66" s="69">
        <v>1</v>
      </c>
      <c r="I66" s="69">
        <v>1</v>
      </c>
      <c r="J66" s="69">
        <v>90</v>
      </c>
      <c r="K66" s="69">
        <v>99</v>
      </c>
      <c r="L66" s="69">
        <v>86</v>
      </c>
      <c r="M66" s="69">
        <v>13</v>
      </c>
      <c r="N66" s="69">
        <v>0</v>
      </c>
      <c r="O66" s="69">
        <v>0</v>
      </c>
      <c r="P66" s="69">
        <v>9</v>
      </c>
      <c r="Q66" s="80">
        <v>0</v>
      </c>
      <c r="R66" s="80">
        <v>232082</v>
      </c>
      <c r="S66" s="80">
        <v>0</v>
      </c>
      <c r="T66" s="80">
        <v>232082</v>
      </c>
      <c r="U66" s="80">
        <v>232082</v>
      </c>
      <c r="V66" s="80">
        <v>225968</v>
      </c>
      <c r="W66" s="80">
        <v>0</v>
      </c>
      <c r="X66" s="80">
        <v>0</v>
      </c>
      <c r="Y66" s="80">
        <v>0</v>
      </c>
      <c r="Z66" s="80">
        <v>225968</v>
      </c>
      <c r="AA66" s="80">
        <v>0</v>
      </c>
      <c r="AB66" s="80">
        <v>-225968</v>
      </c>
      <c r="AC66" s="69">
        <v>0</v>
      </c>
      <c r="AD66" s="69">
        <v>5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0</v>
      </c>
      <c r="AK66" s="80">
        <v>0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0</v>
      </c>
      <c r="CC66" s="80">
        <v>0</v>
      </c>
      <c r="CD66" s="69">
        <v>0</v>
      </c>
      <c r="CE66" s="69" t="s">
        <v>501</v>
      </c>
      <c r="CF66" s="69" t="s">
        <v>502</v>
      </c>
      <c r="CG66" s="69" t="s">
        <v>410</v>
      </c>
      <c r="CH66" s="69" t="s">
        <v>410</v>
      </c>
      <c r="CI66" s="69" t="s">
        <v>410</v>
      </c>
      <c r="CJ66" s="68" t="s">
        <v>410</v>
      </c>
      <c r="CK66" s="68">
        <v>44405</v>
      </c>
      <c r="CL66" s="185" t="s">
        <v>638</v>
      </c>
      <c r="CM66" s="67" t="s">
        <v>635</v>
      </c>
      <c r="CN66" s="67" t="s">
        <v>168</v>
      </c>
      <c r="CO66" s="68">
        <v>44124</v>
      </c>
      <c r="CP66" s="185" t="s">
        <v>634</v>
      </c>
      <c r="CQ66" s="67" t="s">
        <v>640</v>
      </c>
      <c r="CR66" s="67" t="s">
        <v>658</v>
      </c>
      <c r="CS66" s="69">
        <v>246220</v>
      </c>
      <c r="CT66" s="69"/>
      <c r="CU66" s="69"/>
      <c r="CV66" s="69">
        <v>0</v>
      </c>
      <c r="CW66" s="69">
        <v>4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DO</v>
      </c>
    </row>
    <row r="67" spans="1:111">
      <c r="A67" t="str">
        <f t="shared" si="5"/>
        <v>03DO</v>
      </c>
      <c r="B67" s="67" t="s">
        <v>2</v>
      </c>
      <c r="C67" s="67" t="s">
        <v>232</v>
      </c>
      <c r="D67" s="67" t="s">
        <v>233</v>
      </c>
      <c r="E67" s="68">
        <v>44056</v>
      </c>
      <c r="F67" s="185" t="s">
        <v>638</v>
      </c>
      <c r="G67" s="67" t="s">
        <v>640</v>
      </c>
      <c r="H67" s="69">
        <v>2</v>
      </c>
      <c r="I67" s="69">
        <v>1</v>
      </c>
      <c r="J67" s="69">
        <v>90</v>
      </c>
      <c r="K67" s="69">
        <v>163</v>
      </c>
      <c r="L67" s="69">
        <v>162</v>
      </c>
      <c r="M67" s="69">
        <v>1</v>
      </c>
      <c r="N67" s="69">
        <v>0</v>
      </c>
      <c r="O67" s="69">
        <v>0</v>
      </c>
      <c r="P67" s="69">
        <v>33</v>
      </c>
      <c r="Q67" s="80">
        <v>40</v>
      </c>
      <c r="R67" s="80">
        <v>782169</v>
      </c>
      <c r="S67" s="80">
        <v>0</v>
      </c>
      <c r="T67" s="80">
        <v>782169</v>
      </c>
      <c r="U67" s="80">
        <v>1364937</v>
      </c>
      <c r="V67" s="80">
        <v>1338192</v>
      </c>
      <c r="W67" s="80">
        <v>0</v>
      </c>
      <c r="X67" s="80">
        <v>0</v>
      </c>
      <c r="Y67" s="80">
        <v>0</v>
      </c>
      <c r="Z67" s="80">
        <v>1338192</v>
      </c>
      <c r="AA67" s="80">
        <v>0</v>
      </c>
      <c r="AB67" s="80">
        <v>-1338192</v>
      </c>
      <c r="AC67" s="69">
        <v>582769</v>
      </c>
      <c r="AD67" s="69">
        <v>17</v>
      </c>
      <c r="AE67" s="69">
        <v>0</v>
      </c>
      <c r="AF67" s="80">
        <v>0</v>
      </c>
      <c r="AG67" s="80">
        <v>0</v>
      </c>
      <c r="AH67" s="69">
        <v>0</v>
      </c>
      <c r="AI67" s="69">
        <v>5</v>
      </c>
      <c r="AJ67" s="80">
        <v>0</v>
      </c>
      <c r="AK67" s="80">
        <v>0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40</v>
      </c>
      <c r="BM67" s="80">
        <v>582769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5</v>
      </c>
      <c r="CB67" s="80">
        <v>40</v>
      </c>
      <c r="CC67" s="80">
        <v>582769</v>
      </c>
      <c r="CD67" s="69">
        <v>0</v>
      </c>
      <c r="CE67" s="69" t="s">
        <v>472</v>
      </c>
      <c r="CF67" s="69" t="s">
        <v>473</v>
      </c>
      <c r="CG67" s="69" t="s">
        <v>410</v>
      </c>
      <c r="CH67" s="69" t="s">
        <v>410</v>
      </c>
      <c r="CI67" s="69" t="s">
        <v>410</v>
      </c>
      <c r="CJ67" s="68" t="s">
        <v>410</v>
      </c>
      <c r="CK67" s="68">
        <v>44522</v>
      </c>
      <c r="CL67" s="185" t="s">
        <v>634</v>
      </c>
      <c r="CM67" s="67" t="s">
        <v>635</v>
      </c>
      <c r="CN67" s="67" t="s">
        <v>168</v>
      </c>
      <c r="CO67" s="68">
        <v>44328</v>
      </c>
      <c r="CP67" s="185" t="s">
        <v>636</v>
      </c>
      <c r="CQ67" s="67" t="s">
        <v>640</v>
      </c>
      <c r="CR67" s="67" t="s">
        <v>661</v>
      </c>
      <c r="CS67" s="69">
        <v>1084959.1000000001</v>
      </c>
      <c r="CT67" s="69"/>
      <c r="CU67" s="69"/>
      <c r="CV67" s="69">
        <v>0</v>
      </c>
      <c r="CW67" s="69">
        <v>11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DO</v>
      </c>
    </row>
    <row r="68" spans="1:111">
      <c r="A68" t="str">
        <f t="shared" si="5"/>
        <v>04CO</v>
      </c>
      <c r="B68" s="67" t="s">
        <v>3</v>
      </c>
      <c r="C68" s="67" t="s">
        <v>252</v>
      </c>
      <c r="D68" s="67" t="s">
        <v>253</v>
      </c>
      <c r="E68" s="68">
        <v>43215</v>
      </c>
      <c r="F68" s="185" t="s">
        <v>636</v>
      </c>
      <c r="G68" s="67" t="s">
        <v>633</v>
      </c>
      <c r="H68" s="69">
        <v>4</v>
      </c>
      <c r="I68" s="69">
        <v>16</v>
      </c>
      <c r="J68" s="69">
        <v>379</v>
      </c>
      <c r="K68" s="69">
        <v>803</v>
      </c>
      <c r="L68" s="69">
        <v>790</v>
      </c>
      <c r="M68" s="69">
        <v>13</v>
      </c>
      <c r="N68" s="69">
        <v>0</v>
      </c>
      <c r="O68" s="69">
        <v>0</v>
      </c>
      <c r="P68" s="69">
        <v>230</v>
      </c>
      <c r="Q68" s="80">
        <v>194</v>
      </c>
      <c r="R68" s="80">
        <v>5223993</v>
      </c>
      <c r="S68" s="80">
        <v>55803</v>
      </c>
      <c r="T68" s="80">
        <v>5168190</v>
      </c>
      <c r="U68" s="80">
        <v>5569665</v>
      </c>
      <c r="V68" s="80">
        <v>5480351</v>
      </c>
      <c r="W68" s="80">
        <v>-68940</v>
      </c>
      <c r="X68" s="80">
        <v>0</v>
      </c>
      <c r="Y68" s="80">
        <v>-68940</v>
      </c>
      <c r="Z68" s="80">
        <v>5411411</v>
      </c>
      <c r="AA68" s="80">
        <v>5390271</v>
      </c>
      <c r="AB68" s="80">
        <v>-5522</v>
      </c>
      <c r="AC68" s="69">
        <v>345672</v>
      </c>
      <c r="AD68" s="69">
        <v>158</v>
      </c>
      <c r="AE68" s="69">
        <v>0</v>
      </c>
      <c r="AF68" s="80">
        <v>0</v>
      </c>
      <c r="AG68" s="80">
        <v>70013</v>
      </c>
      <c r="AH68" s="69">
        <v>0</v>
      </c>
      <c r="AI68" s="69">
        <v>6</v>
      </c>
      <c r="AJ68" s="80">
        <v>31</v>
      </c>
      <c r="AK68" s="80">
        <v>115548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42241</v>
      </c>
      <c r="BB68" s="69">
        <v>0</v>
      </c>
      <c r="BC68" s="69">
        <v>0</v>
      </c>
      <c r="BD68" s="80">
        <v>6</v>
      </c>
      <c r="BE68" s="80">
        <v>32074</v>
      </c>
      <c r="BF68" s="69">
        <v>25640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48303</v>
      </c>
      <c r="BR68" s="69">
        <v>48303</v>
      </c>
      <c r="BS68" s="69">
        <v>18</v>
      </c>
      <c r="BT68" s="80">
        <v>42</v>
      </c>
      <c r="BU68" s="80">
        <v>81001</v>
      </c>
      <c r="BV68" s="69">
        <v>74912</v>
      </c>
      <c r="BW68" s="69">
        <v>0</v>
      </c>
      <c r="BX68" s="80">
        <v>0</v>
      </c>
      <c r="BY68" s="80">
        <v>0</v>
      </c>
      <c r="BZ68" s="69">
        <v>0</v>
      </c>
      <c r="CA68" s="69">
        <v>24</v>
      </c>
      <c r="CB68" s="80">
        <v>79</v>
      </c>
      <c r="CC68" s="80">
        <v>342551</v>
      </c>
      <c r="CD68" s="69">
        <v>148855</v>
      </c>
      <c r="CE68" s="69" t="s">
        <v>528</v>
      </c>
      <c r="CF68" s="69" t="s">
        <v>529</v>
      </c>
      <c r="CG68" s="69" t="s">
        <v>410</v>
      </c>
      <c r="CH68" s="69" t="s">
        <v>410</v>
      </c>
      <c r="CI68" s="69" t="s">
        <v>410</v>
      </c>
      <c r="CJ68" s="68" t="s">
        <v>410</v>
      </c>
      <c r="CK68" s="68">
        <v>44473</v>
      </c>
      <c r="CL68" s="185" t="s">
        <v>634</v>
      </c>
      <c r="CM68" s="67" t="s">
        <v>635</v>
      </c>
      <c r="CN68" s="67" t="s">
        <v>168</v>
      </c>
      <c r="CO68" s="68">
        <v>44294</v>
      </c>
      <c r="CP68" s="185" t="s">
        <v>636</v>
      </c>
      <c r="CQ68" s="67" t="s">
        <v>640</v>
      </c>
      <c r="CR68" s="67" t="s">
        <v>667</v>
      </c>
      <c r="CS68" s="69">
        <v>5507060.3200000003</v>
      </c>
      <c r="CT68" s="69"/>
      <c r="CU68" s="69"/>
      <c r="CV68" s="69">
        <v>7</v>
      </c>
      <c r="CW68" s="69">
        <v>48</v>
      </c>
      <c r="CX68" s="69">
        <v>0</v>
      </c>
      <c r="CY68" s="69">
        <v>0</v>
      </c>
      <c r="CZ68" s="69">
        <v>-46629</v>
      </c>
      <c r="DA68" s="69">
        <v>0</v>
      </c>
      <c r="DG68" t="str">
        <f t="shared" si="6"/>
        <v>CO</v>
      </c>
    </row>
    <row r="69" spans="1:111">
      <c r="A69" t="str">
        <f t="shared" si="5"/>
        <v>04CO</v>
      </c>
      <c r="B69" s="67" t="s">
        <v>3</v>
      </c>
      <c r="C69" s="67" t="s">
        <v>254</v>
      </c>
      <c r="D69" s="67" t="s">
        <v>255</v>
      </c>
      <c r="E69" s="68">
        <v>43705</v>
      </c>
      <c r="F69" s="185" t="s">
        <v>638</v>
      </c>
      <c r="G69" s="67" t="s">
        <v>639</v>
      </c>
      <c r="H69" s="69">
        <v>1</v>
      </c>
      <c r="I69" s="69">
        <v>1</v>
      </c>
      <c r="J69" s="69">
        <v>225</v>
      </c>
      <c r="K69" s="69">
        <v>278</v>
      </c>
      <c r="L69" s="69">
        <v>278</v>
      </c>
      <c r="M69" s="69">
        <v>0</v>
      </c>
      <c r="N69" s="69">
        <v>0</v>
      </c>
      <c r="O69" s="69">
        <v>0</v>
      </c>
      <c r="P69" s="69">
        <v>53</v>
      </c>
      <c r="Q69" s="80">
        <v>0</v>
      </c>
      <c r="R69" s="80">
        <v>552418</v>
      </c>
      <c r="S69" s="80">
        <v>13640</v>
      </c>
      <c r="T69" s="80">
        <v>538778</v>
      </c>
      <c r="U69" s="80">
        <v>602867</v>
      </c>
      <c r="V69" s="80">
        <v>592608</v>
      </c>
      <c r="W69" s="80">
        <v>0</v>
      </c>
      <c r="X69" s="80">
        <v>0</v>
      </c>
      <c r="Y69" s="80">
        <v>0</v>
      </c>
      <c r="Z69" s="80">
        <v>592608</v>
      </c>
      <c r="AA69" s="80">
        <v>592529</v>
      </c>
      <c r="AB69" s="80">
        <v>-79</v>
      </c>
      <c r="AC69" s="69">
        <v>50449</v>
      </c>
      <c r="AD69" s="69">
        <v>44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26098</v>
      </c>
      <c r="AL69" s="69">
        <v>22219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1243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28229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0</v>
      </c>
      <c r="CC69" s="80">
        <v>55569</v>
      </c>
      <c r="CD69" s="69">
        <v>22219</v>
      </c>
      <c r="CE69" s="69" t="s">
        <v>530</v>
      </c>
      <c r="CF69" s="69" t="s">
        <v>531</v>
      </c>
      <c r="CG69" s="69" t="s">
        <v>410</v>
      </c>
      <c r="CH69" s="69" t="s">
        <v>410</v>
      </c>
      <c r="CI69" s="69" t="s">
        <v>410</v>
      </c>
      <c r="CJ69" s="68" t="s">
        <v>410</v>
      </c>
      <c r="CK69" s="68">
        <v>44467</v>
      </c>
      <c r="CL69" s="185" t="s">
        <v>638</v>
      </c>
      <c r="CM69" s="67" t="s">
        <v>635</v>
      </c>
      <c r="CN69" s="67" t="s">
        <v>168</v>
      </c>
      <c r="CO69" s="68">
        <v>44113</v>
      </c>
      <c r="CP69" s="185" t="s">
        <v>634</v>
      </c>
      <c r="CQ69" s="67" t="s">
        <v>640</v>
      </c>
      <c r="CR69" s="67" t="s">
        <v>667</v>
      </c>
      <c r="CS69" s="69">
        <v>285674.52</v>
      </c>
      <c r="CT69" s="69"/>
      <c r="CU69" s="69"/>
      <c r="CV69" s="69">
        <v>0</v>
      </c>
      <c r="CW69" s="69">
        <v>9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CO</v>
      </c>
    </row>
    <row r="70" spans="1:111">
      <c r="A70" t="str">
        <f t="shared" si="5"/>
        <v>04CO</v>
      </c>
      <c r="B70" s="67" t="s">
        <v>3</v>
      </c>
      <c r="C70" s="67" t="s">
        <v>256</v>
      </c>
      <c r="D70" s="67" t="s">
        <v>257</v>
      </c>
      <c r="E70" s="68">
        <v>43579</v>
      </c>
      <c r="F70" s="185" t="s">
        <v>636</v>
      </c>
      <c r="G70" s="67" t="s">
        <v>637</v>
      </c>
      <c r="H70" s="69">
        <v>3</v>
      </c>
      <c r="I70" s="69">
        <v>7</v>
      </c>
      <c r="J70" s="69">
        <v>410</v>
      </c>
      <c r="K70" s="69">
        <v>518</v>
      </c>
      <c r="L70" s="69">
        <v>518</v>
      </c>
      <c r="M70" s="69">
        <v>0</v>
      </c>
      <c r="N70" s="69">
        <v>0</v>
      </c>
      <c r="O70" s="69">
        <v>0</v>
      </c>
      <c r="P70" s="69">
        <v>94</v>
      </c>
      <c r="Q70" s="80">
        <v>14</v>
      </c>
      <c r="R70" s="80">
        <v>5685198</v>
      </c>
      <c r="S70" s="80">
        <v>52736</v>
      </c>
      <c r="T70" s="80">
        <v>5632462</v>
      </c>
      <c r="U70" s="80">
        <v>5923341</v>
      </c>
      <c r="V70" s="80">
        <v>5849802</v>
      </c>
      <c r="W70" s="80">
        <v>0</v>
      </c>
      <c r="X70" s="80">
        <v>0</v>
      </c>
      <c r="Y70" s="80">
        <v>0</v>
      </c>
      <c r="Z70" s="80">
        <v>5849802</v>
      </c>
      <c r="AA70" s="80">
        <v>5808702</v>
      </c>
      <c r="AB70" s="80">
        <v>-41100</v>
      </c>
      <c r="AC70" s="69">
        <v>238143</v>
      </c>
      <c r="AD70" s="69">
        <v>56</v>
      </c>
      <c r="AE70" s="69">
        <v>0</v>
      </c>
      <c r="AF70" s="80">
        <v>0</v>
      </c>
      <c r="AG70" s="80">
        <v>62867</v>
      </c>
      <c r="AH70" s="69">
        <v>0</v>
      </c>
      <c r="AI70" s="69">
        <v>0</v>
      </c>
      <c r="AJ70" s="80">
        <v>0</v>
      </c>
      <c r="AK70" s="80">
        <v>154196</v>
      </c>
      <c r="AL70" s="69">
        <v>90401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1442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14</v>
      </c>
      <c r="BU70" s="80">
        <v>7756</v>
      </c>
      <c r="BV70" s="69">
        <v>7756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14</v>
      </c>
      <c r="CC70" s="80">
        <v>226261</v>
      </c>
      <c r="CD70" s="69">
        <v>98158</v>
      </c>
      <c r="CE70" s="69" t="s">
        <v>526</v>
      </c>
      <c r="CF70" s="69" t="s">
        <v>527</v>
      </c>
      <c r="CG70" s="69" t="s">
        <v>410</v>
      </c>
      <c r="CH70" s="69" t="s">
        <v>410</v>
      </c>
      <c r="CI70" s="69" t="s">
        <v>410</v>
      </c>
      <c r="CJ70" s="68" t="s">
        <v>410</v>
      </c>
      <c r="CK70" s="68">
        <v>44396</v>
      </c>
      <c r="CL70" s="185" t="s">
        <v>638</v>
      </c>
      <c r="CM70" s="67" t="s">
        <v>635</v>
      </c>
      <c r="CN70" s="67" t="s">
        <v>168</v>
      </c>
      <c r="CO70" s="68">
        <v>44279</v>
      </c>
      <c r="CP70" s="185" t="s">
        <v>632</v>
      </c>
      <c r="CQ70" s="67" t="s">
        <v>640</v>
      </c>
      <c r="CR70" s="67" t="s">
        <v>667</v>
      </c>
      <c r="CS70" s="69">
        <v>5359258.83</v>
      </c>
      <c r="CT70" s="69"/>
      <c r="CU70" s="69"/>
      <c r="CV70" s="69">
        <v>0</v>
      </c>
      <c r="CW70" s="69">
        <v>38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CO</v>
      </c>
    </row>
    <row r="71" spans="1:111">
      <c r="A71" t="str">
        <f t="shared" si="5"/>
        <v>04CO</v>
      </c>
      <c r="B71" s="67" t="s">
        <v>3</v>
      </c>
      <c r="C71" s="67" t="s">
        <v>258</v>
      </c>
      <c r="D71" s="67" t="s">
        <v>259</v>
      </c>
      <c r="E71" s="68">
        <v>43523</v>
      </c>
      <c r="F71" s="185" t="s">
        <v>632</v>
      </c>
      <c r="G71" s="67" t="s">
        <v>637</v>
      </c>
      <c r="H71" s="69">
        <v>2</v>
      </c>
      <c r="I71" s="69">
        <v>10</v>
      </c>
      <c r="J71" s="69">
        <v>501</v>
      </c>
      <c r="K71" s="69">
        <v>768</v>
      </c>
      <c r="L71" s="69">
        <v>757</v>
      </c>
      <c r="M71" s="69">
        <v>11</v>
      </c>
      <c r="N71" s="69">
        <v>0</v>
      </c>
      <c r="O71" s="69">
        <v>0</v>
      </c>
      <c r="P71" s="69">
        <v>156</v>
      </c>
      <c r="Q71" s="80">
        <v>111</v>
      </c>
      <c r="R71" s="80">
        <v>7969825</v>
      </c>
      <c r="S71" s="80">
        <v>89478</v>
      </c>
      <c r="T71" s="80">
        <v>7880348</v>
      </c>
      <c r="U71" s="80">
        <v>9671721</v>
      </c>
      <c r="V71" s="80">
        <v>9618307</v>
      </c>
      <c r="W71" s="80">
        <v>0</v>
      </c>
      <c r="X71" s="80">
        <v>0</v>
      </c>
      <c r="Y71" s="80">
        <v>0</v>
      </c>
      <c r="Z71" s="80">
        <v>9618307</v>
      </c>
      <c r="AA71" s="80">
        <v>9568488</v>
      </c>
      <c r="AB71" s="80">
        <v>-38478</v>
      </c>
      <c r="AC71" s="69">
        <v>1701896</v>
      </c>
      <c r="AD71" s="69">
        <v>99</v>
      </c>
      <c r="AE71" s="69">
        <v>0</v>
      </c>
      <c r="AF71" s="80">
        <v>111</v>
      </c>
      <c r="AG71" s="80">
        <v>1524927</v>
      </c>
      <c r="AH71" s="69">
        <v>1339455</v>
      </c>
      <c r="AI71" s="69">
        <v>0</v>
      </c>
      <c r="AJ71" s="80">
        <v>0</v>
      </c>
      <c r="AK71" s="80">
        <v>207660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935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111</v>
      </c>
      <c r="CC71" s="80">
        <v>1733522</v>
      </c>
      <c r="CD71" s="69">
        <v>1339455</v>
      </c>
      <c r="CE71" s="69" t="s">
        <v>524</v>
      </c>
      <c r="CF71" s="69" t="s">
        <v>525</v>
      </c>
      <c r="CG71" s="69" t="s">
        <v>410</v>
      </c>
      <c r="CH71" s="69" t="s">
        <v>410</v>
      </c>
      <c r="CI71" s="69" t="s">
        <v>410</v>
      </c>
      <c r="CJ71" s="68" t="s">
        <v>410</v>
      </c>
      <c r="CK71" s="68">
        <v>44452</v>
      </c>
      <c r="CL71" s="185" t="s">
        <v>638</v>
      </c>
      <c r="CM71" s="67" t="s">
        <v>635</v>
      </c>
      <c r="CN71" s="67" t="s">
        <v>168</v>
      </c>
      <c r="CO71" s="68">
        <v>44396</v>
      </c>
      <c r="CP71" s="185" t="s">
        <v>638</v>
      </c>
      <c r="CQ71" s="67" t="s">
        <v>635</v>
      </c>
      <c r="CR71" s="67" t="s">
        <v>667</v>
      </c>
      <c r="CS71" s="69">
        <v>9083314.3399999999</v>
      </c>
      <c r="CT71" s="69"/>
      <c r="CU71" s="69"/>
      <c r="CV71" s="69">
        <v>0</v>
      </c>
      <c r="CW71" s="69">
        <v>57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CO</v>
      </c>
    </row>
    <row r="72" spans="1:111">
      <c r="A72" t="str">
        <f t="shared" si="5"/>
        <v>04CO</v>
      </c>
      <c r="B72" s="67" t="s">
        <v>3</v>
      </c>
      <c r="C72" s="67" t="s">
        <v>260</v>
      </c>
      <c r="D72" s="67" t="s">
        <v>261</v>
      </c>
      <c r="E72" s="68">
        <v>43607</v>
      </c>
      <c r="F72" s="185" t="s">
        <v>636</v>
      </c>
      <c r="G72" s="67" t="s">
        <v>637</v>
      </c>
      <c r="H72" s="69">
        <v>1</v>
      </c>
      <c r="I72" s="69">
        <v>3</v>
      </c>
      <c r="J72" s="69">
        <v>440</v>
      </c>
      <c r="K72" s="69">
        <v>619</v>
      </c>
      <c r="L72" s="69">
        <v>612</v>
      </c>
      <c r="M72" s="69">
        <v>7</v>
      </c>
      <c r="N72" s="69">
        <v>0</v>
      </c>
      <c r="O72" s="69">
        <v>0</v>
      </c>
      <c r="P72" s="69">
        <v>154</v>
      </c>
      <c r="Q72" s="80">
        <v>25</v>
      </c>
      <c r="R72" s="80">
        <v>8446061</v>
      </c>
      <c r="S72" s="80">
        <v>84606</v>
      </c>
      <c r="T72" s="80">
        <v>8361454</v>
      </c>
      <c r="U72" s="80">
        <v>9282205</v>
      </c>
      <c r="V72" s="80">
        <v>9225023</v>
      </c>
      <c r="W72" s="80">
        <v>0</v>
      </c>
      <c r="X72" s="80">
        <v>0</v>
      </c>
      <c r="Y72" s="80">
        <v>0</v>
      </c>
      <c r="Z72" s="80">
        <v>9225023</v>
      </c>
      <c r="AA72" s="80">
        <v>9088376</v>
      </c>
      <c r="AB72" s="80">
        <v>-136647</v>
      </c>
      <c r="AC72" s="69">
        <v>836144</v>
      </c>
      <c r="AD72" s="69">
        <v>110</v>
      </c>
      <c r="AE72" s="69">
        <v>0</v>
      </c>
      <c r="AF72" s="80">
        <v>0</v>
      </c>
      <c r="AG72" s="80">
        <v>785348</v>
      </c>
      <c r="AH72" s="69">
        <v>0</v>
      </c>
      <c r="AI72" s="69">
        <v>0</v>
      </c>
      <c r="AJ72" s="80">
        <v>25</v>
      </c>
      <c r="AK72" s="80">
        <v>180556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-121762</v>
      </c>
      <c r="BB72" s="69">
        <v>0</v>
      </c>
      <c r="BC72" s="69">
        <v>0</v>
      </c>
      <c r="BD72" s="80">
        <v>0</v>
      </c>
      <c r="BE72" s="80">
        <v>54431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25</v>
      </c>
      <c r="CC72" s="80">
        <v>898572</v>
      </c>
      <c r="CD72" s="69">
        <v>0</v>
      </c>
      <c r="CE72" s="69" t="s">
        <v>532</v>
      </c>
      <c r="CF72" s="69" t="s">
        <v>533</v>
      </c>
      <c r="CG72" s="69" t="s">
        <v>410</v>
      </c>
      <c r="CH72" s="69" t="s">
        <v>410</v>
      </c>
      <c r="CI72" s="69" t="s">
        <v>410</v>
      </c>
      <c r="CJ72" s="68" t="s">
        <v>410</v>
      </c>
      <c r="CK72" s="68">
        <v>44435</v>
      </c>
      <c r="CL72" s="185" t="s">
        <v>638</v>
      </c>
      <c r="CM72" s="67" t="s">
        <v>635</v>
      </c>
      <c r="CN72" s="67" t="s">
        <v>168</v>
      </c>
      <c r="CO72" s="68">
        <v>44333</v>
      </c>
      <c r="CP72" s="185" t="s">
        <v>636</v>
      </c>
      <c r="CQ72" s="67" t="s">
        <v>640</v>
      </c>
      <c r="CR72" s="67" t="s">
        <v>668</v>
      </c>
      <c r="CS72" s="69">
        <v>9046599.2899999991</v>
      </c>
      <c r="CT72" s="69"/>
      <c r="CU72" s="69"/>
      <c r="CV72" s="69">
        <v>0</v>
      </c>
      <c r="CW72" s="69">
        <v>44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04CO</v>
      </c>
      <c r="B73" s="67" t="s">
        <v>3</v>
      </c>
      <c r="C73" s="67" t="s">
        <v>262</v>
      </c>
      <c r="D73" s="67" t="s">
        <v>263</v>
      </c>
      <c r="E73" s="68">
        <v>43551</v>
      </c>
      <c r="F73" s="185" t="s">
        <v>632</v>
      </c>
      <c r="G73" s="67" t="s">
        <v>637</v>
      </c>
      <c r="H73" s="69">
        <v>3</v>
      </c>
      <c r="I73" s="69">
        <v>2</v>
      </c>
      <c r="J73" s="69">
        <v>433</v>
      </c>
      <c r="K73" s="69">
        <v>533</v>
      </c>
      <c r="L73" s="69">
        <v>533</v>
      </c>
      <c r="M73" s="69">
        <v>0</v>
      </c>
      <c r="N73" s="69">
        <v>0</v>
      </c>
      <c r="O73" s="69">
        <v>0</v>
      </c>
      <c r="P73" s="69">
        <v>94</v>
      </c>
      <c r="Q73" s="80">
        <v>6</v>
      </c>
      <c r="R73" s="80">
        <v>7195336</v>
      </c>
      <c r="S73" s="80">
        <v>71972</v>
      </c>
      <c r="T73" s="80">
        <v>7123364</v>
      </c>
      <c r="U73" s="80">
        <v>7097482</v>
      </c>
      <c r="V73" s="80">
        <v>6908157</v>
      </c>
      <c r="W73" s="80">
        <v>0</v>
      </c>
      <c r="X73" s="80">
        <v>0</v>
      </c>
      <c r="Y73" s="80">
        <v>0</v>
      </c>
      <c r="Z73" s="80">
        <v>6908157</v>
      </c>
      <c r="AA73" s="80">
        <v>6847745</v>
      </c>
      <c r="AB73" s="80">
        <v>-58724</v>
      </c>
      <c r="AC73" s="69">
        <v>-97855</v>
      </c>
      <c r="AD73" s="69">
        <v>61</v>
      </c>
      <c r="AE73" s="69">
        <v>0</v>
      </c>
      <c r="AF73" s="80">
        <v>6</v>
      </c>
      <c r="AG73" s="80">
        <v>22633</v>
      </c>
      <c r="AH73" s="69">
        <v>0</v>
      </c>
      <c r="AI73" s="69">
        <v>0</v>
      </c>
      <c r="AJ73" s="80">
        <v>0</v>
      </c>
      <c r="AK73" s="80">
        <v>18580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6</v>
      </c>
      <c r="CC73" s="80">
        <v>-58328</v>
      </c>
      <c r="CD73" s="69">
        <v>0</v>
      </c>
      <c r="CE73" s="69" t="s">
        <v>534</v>
      </c>
      <c r="CF73" s="69" t="s">
        <v>535</v>
      </c>
      <c r="CG73" s="69" t="s">
        <v>410</v>
      </c>
      <c r="CH73" s="69" t="s">
        <v>410</v>
      </c>
      <c r="CI73" s="69" t="s">
        <v>410</v>
      </c>
      <c r="CJ73" s="68" t="s">
        <v>410</v>
      </c>
      <c r="CK73" s="68">
        <v>44428</v>
      </c>
      <c r="CL73" s="185" t="s">
        <v>638</v>
      </c>
      <c r="CM73" s="67" t="s">
        <v>635</v>
      </c>
      <c r="CN73" s="67" t="s">
        <v>168</v>
      </c>
      <c r="CO73" s="68">
        <v>44313</v>
      </c>
      <c r="CP73" s="185" t="s">
        <v>636</v>
      </c>
      <c r="CQ73" s="67" t="s">
        <v>640</v>
      </c>
      <c r="CR73" s="67" t="s">
        <v>669</v>
      </c>
      <c r="CS73" s="69">
        <v>7395888.1699999999</v>
      </c>
      <c r="CT73" s="69"/>
      <c r="CU73" s="69"/>
      <c r="CV73" s="69">
        <v>6</v>
      </c>
      <c r="CW73" s="69">
        <v>33</v>
      </c>
      <c r="CX73" s="69">
        <v>0</v>
      </c>
      <c r="CY73" s="69">
        <v>0</v>
      </c>
      <c r="CZ73" s="69">
        <v>-99541</v>
      </c>
      <c r="DA73" s="69">
        <v>0</v>
      </c>
      <c r="DG73" t="str">
        <f t="shared" si="6"/>
        <v>CO</v>
      </c>
    </row>
    <row r="74" spans="1:111">
      <c r="A74" t="str">
        <f t="shared" si="5"/>
        <v>04CO</v>
      </c>
      <c r="B74" s="67" t="s">
        <v>3</v>
      </c>
      <c r="C74" s="67" t="s">
        <v>264</v>
      </c>
      <c r="D74" s="67" t="s">
        <v>265</v>
      </c>
      <c r="E74" s="68">
        <v>43579</v>
      </c>
      <c r="F74" s="185" t="s">
        <v>636</v>
      </c>
      <c r="G74" s="67" t="s">
        <v>637</v>
      </c>
      <c r="H74" s="69">
        <v>4</v>
      </c>
      <c r="I74" s="69">
        <v>3</v>
      </c>
      <c r="J74" s="69">
        <v>389</v>
      </c>
      <c r="K74" s="69">
        <v>514</v>
      </c>
      <c r="L74" s="69">
        <v>512</v>
      </c>
      <c r="M74" s="69">
        <v>2</v>
      </c>
      <c r="N74" s="69">
        <v>0</v>
      </c>
      <c r="O74" s="69">
        <v>0</v>
      </c>
      <c r="P74" s="69">
        <v>125</v>
      </c>
      <c r="Q74" s="80">
        <v>0</v>
      </c>
      <c r="R74" s="80">
        <v>3049775</v>
      </c>
      <c r="S74" s="80">
        <v>50000</v>
      </c>
      <c r="T74" s="80">
        <v>2999775</v>
      </c>
      <c r="U74" s="80">
        <v>3212084</v>
      </c>
      <c r="V74" s="80">
        <v>3151909</v>
      </c>
      <c r="W74" s="80">
        <v>0</v>
      </c>
      <c r="X74" s="80">
        <v>0</v>
      </c>
      <c r="Y74" s="80">
        <v>0</v>
      </c>
      <c r="Z74" s="80">
        <v>3151909</v>
      </c>
      <c r="AA74" s="80">
        <v>3123371</v>
      </c>
      <c r="AB74" s="80">
        <v>-17714</v>
      </c>
      <c r="AC74" s="69">
        <v>162310</v>
      </c>
      <c r="AD74" s="69">
        <v>92</v>
      </c>
      <c r="AE74" s="69">
        <v>0</v>
      </c>
      <c r="AF74" s="80">
        <v>0</v>
      </c>
      <c r="AG74" s="80">
        <v>2010</v>
      </c>
      <c r="AH74" s="69">
        <v>0</v>
      </c>
      <c r="AI74" s="69">
        <v>0</v>
      </c>
      <c r="AJ74" s="80">
        <v>0</v>
      </c>
      <c r="AK74" s="80">
        <v>154906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0</v>
      </c>
      <c r="CC74" s="80">
        <v>156916</v>
      </c>
      <c r="CD74" s="69">
        <v>0</v>
      </c>
      <c r="CE74" s="69" t="s">
        <v>536</v>
      </c>
      <c r="CF74" s="69" t="s">
        <v>537</v>
      </c>
      <c r="CG74" s="69" t="s">
        <v>410</v>
      </c>
      <c r="CH74" s="69" t="s">
        <v>410</v>
      </c>
      <c r="CI74" s="69" t="s">
        <v>410</v>
      </c>
      <c r="CJ74" s="68" t="s">
        <v>410</v>
      </c>
      <c r="CK74" s="68">
        <v>44448</v>
      </c>
      <c r="CL74" s="185" t="s">
        <v>638</v>
      </c>
      <c r="CM74" s="67" t="s">
        <v>635</v>
      </c>
      <c r="CN74" s="67" t="s">
        <v>168</v>
      </c>
      <c r="CO74" s="68">
        <v>44168</v>
      </c>
      <c r="CP74" s="185" t="s">
        <v>634</v>
      </c>
      <c r="CQ74" s="67" t="s">
        <v>640</v>
      </c>
      <c r="CR74" s="67" t="s">
        <v>669</v>
      </c>
      <c r="CS74" s="69">
        <v>2802936.17</v>
      </c>
      <c r="CT74" s="69"/>
      <c r="CU74" s="69"/>
      <c r="CV74" s="69">
        <v>0</v>
      </c>
      <c r="CW74" s="69">
        <v>33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6"/>
        <v>CO</v>
      </c>
    </row>
    <row r="75" spans="1:111">
      <c r="A75" t="str">
        <f t="shared" si="5"/>
        <v>04CO</v>
      </c>
      <c r="B75" s="67" t="s">
        <v>3</v>
      </c>
      <c r="C75" s="67" t="s">
        <v>266</v>
      </c>
      <c r="D75" s="67" t="s">
        <v>267</v>
      </c>
      <c r="E75" s="68">
        <v>43579</v>
      </c>
      <c r="F75" s="185" t="s">
        <v>636</v>
      </c>
      <c r="G75" s="67" t="s">
        <v>637</v>
      </c>
      <c r="H75" s="69">
        <v>1</v>
      </c>
      <c r="I75" s="69">
        <v>1</v>
      </c>
      <c r="J75" s="69">
        <v>439</v>
      </c>
      <c r="K75" s="69">
        <v>543</v>
      </c>
      <c r="L75" s="69">
        <v>421</v>
      </c>
      <c r="M75" s="69">
        <v>122</v>
      </c>
      <c r="N75" s="69">
        <v>0</v>
      </c>
      <c r="O75" s="69">
        <v>0</v>
      </c>
      <c r="P75" s="69">
        <v>104</v>
      </c>
      <c r="Q75" s="80">
        <v>0</v>
      </c>
      <c r="R75" s="80">
        <v>2099355</v>
      </c>
      <c r="S75" s="80">
        <v>50000</v>
      </c>
      <c r="T75" s="80">
        <v>2049355</v>
      </c>
      <c r="U75" s="80">
        <v>2040900</v>
      </c>
      <c r="V75" s="80">
        <v>1905910</v>
      </c>
      <c r="W75" s="80">
        <v>0</v>
      </c>
      <c r="X75" s="80">
        <v>0</v>
      </c>
      <c r="Y75" s="80">
        <v>0</v>
      </c>
      <c r="Z75" s="80">
        <v>1905910</v>
      </c>
      <c r="AA75" s="80">
        <v>1888675</v>
      </c>
      <c r="AB75" s="80">
        <v>-17236</v>
      </c>
      <c r="AC75" s="69">
        <v>-58454</v>
      </c>
      <c r="AD75" s="69">
        <v>82</v>
      </c>
      <c r="AE75" s="69">
        <v>0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-49737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0</v>
      </c>
      <c r="CB75" s="80">
        <v>0</v>
      </c>
      <c r="CC75" s="80">
        <v>-49737</v>
      </c>
      <c r="CD75" s="69">
        <v>0</v>
      </c>
      <c r="CE75" s="69" t="s">
        <v>538</v>
      </c>
      <c r="CF75" s="69" t="s">
        <v>539</v>
      </c>
      <c r="CG75" s="69" t="s">
        <v>410</v>
      </c>
      <c r="CH75" s="69" t="s">
        <v>410</v>
      </c>
      <c r="CI75" s="69" t="s">
        <v>410</v>
      </c>
      <c r="CJ75" s="68" t="s">
        <v>410</v>
      </c>
      <c r="CK75" s="68">
        <v>44404</v>
      </c>
      <c r="CL75" s="185" t="s">
        <v>638</v>
      </c>
      <c r="CM75" s="67" t="s">
        <v>635</v>
      </c>
      <c r="CN75" s="67" t="s">
        <v>168</v>
      </c>
      <c r="CO75" s="68">
        <v>44291</v>
      </c>
      <c r="CP75" s="185" t="s">
        <v>636</v>
      </c>
      <c r="CQ75" s="67" t="s">
        <v>640</v>
      </c>
      <c r="CR75" s="67" t="s">
        <v>669</v>
      </c>
      <c r="CS75" s="69">
        <v>2266163.2000000002</v>
      </c>
      <c r="CT75" s="69"/>
      <c r="CU75" s="69"/>
      <c r="CV75" s="69">
        <v>0</v>
      </c>
      <c r="CW75" s="69">
        <v>22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CO</v>
      </c>
    </row>
    <row r="76" spans="1:111">
      <c r="A76" t="str">
        <f t="shared" si="5"/>
        <v>04CO</v>
      </c>
      <c r="B76" s="67" t="s">
        <v>3</v>
      </c>
      <c r="C76" s="67" t="s">
        <v>268</v>
      </c>
      <c r="D76" s="67" t="s">
        <v>269</v>
      </c>
      <c r="E76" s="68">
        <v>43705</v>
      </c>
      <c r="F76" s="185" t="s">
        <v>638</v>
      </c>
      <c r="G76" s="67" t="s">
        <v>639</v>
      </c>
      <c r="H76" s="69">
        <v>1</v>
      </c>
      <c r="I76" s="69">
        <v>3</v>
      </c>
      <c r="J76" s="69">
        <v>367</v>
      </c>
      <c r="K76" s="69">
        <v>479</v>
      </c>
      <c r="L76" s="69">
        <v>478</v>
      </c>
      <c r="M76" s="69">
        <v>1</v>
      </c>
      <c r="N76" s="69">
        <v>0</v>
      </c>
      <c r="O76" s="69">
        <v>0</v>
      </c>
      <c r="P76" s="69">
        <v>102</v>
      </c>
      <c r="Q76" s="80">
        <v>10</v>
      </c>
      <c r="R76" s="80">
        <v>8207877</v>
      </c>
      <c r="S76" s="80">
        <v>88188</v>
      </c>
      <c r="T76" s="80">
        <v>8119689</v>
      </c>
      <c r="U76" s="80">
        <v>8281895</v>
      </c>
      <c r="V76" s="80">
        <v>8003190</v>
      </c>
      <c r="W76" s="80">
        <v>0</v>
      </c>
      <c r="X76" s="80">
        <v>0</v>
      </c>
      <c r="Y76" s="80">
        <v>0</v>
      </c>
      <c r="Z76" s="80">
        <v>8003190</v>
      </c>
      <c r="AA76" s="80">
        <v>7894972</v>
      </c>
      <c r="AB76" s="80">
        <v>-108218</v>
      </c>
      <c r="AC76" s="69">
        <v>74017</v>
      </c>
      <c r="AD76" s="69">
        <v>79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0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-28976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10</v>
      </c>
      <c r="BA76" s="80">
        <v>179816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10</v>
      </c>
      <c r="CC76" s="80">
        <v>150840</v>
      </c>
      <c r="CD76" s="69">
        <v>0</v>
      </c>
      <c r="CE76" s="69" t="s">
        <v>526</v>
      </c>
      <c r="CF76" s="69" t="s">
        <v>527</v>
      </c>
      <c r="CG76" s="69" t="s">
        <v>410</v>
      </c>
      <c r="CH76" s="69" t="s">
        <v>410</v>
      </c>
      <c r="CI76" s="69" t="s">
        <v>410</v>
      </c>
      <c r="CJ76" s="68" t="s">
        <v>410</v>
      </c>
      <c r="CK76" s="68">
        <v>44427</v>
      </c>
      <c r="CL76" s="185" t="s">
        <v>638</v>
      </c>
      <c r="CM76" s="67" t="s">
        <v>635</v>
      </c>
      <c r="CN76" s="67" t="s">
        <v>168</v>
      </c>
      <c r="CO76" s="68">
        <v>44313</v>
      </c>
      <c r="CP76" s="185" t="s">
        <v>636</v>
      </c>
      <c r="CQ76" s="67" t="s">
        <v>640</v>
      </c>
      <c r="CR76" s="67" t="s">
        <v>669</v>
      </c>
      <c r="CS76" s="69">
        <v>8969820.9499999993</v>
      </c>
      <c r="CT76" s="69"/>
      <c r="CU76" s="69"/>
      <c r="CV76" s="69">
        <v>10</v>
      </c>
      <c r="CW76" s="69">
        <v>23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CO</v>
      </c>
    </row>
    <row r="77" spans="1:111">
      <c r="A77" t="str">
        <f t="shared" si="5"/>
        <v>04CO</v>
      </c>
      <c r="B77" s="67" t="s">
        <v>3</v>
      </c>
      <c r="C77" s="67" t="s">
        <v>356</v>
      </c>
      <c r="D77" s="67" t="s">
        <v>357</v>
      </c>
      <c r="E77" s="68">
        <v>44069</v>
      </c>
      <c r="F77" s="185" t="s">
        <v>638</v>
      </c>
      <c r="G77" s="67" t="s">
        <v>640</v>
      </c>
      <c r="H77" s="69">
        <v>1</v>
      </c>
      <c r="I77" s="69">
        <v>0</v>
      </c>
      <c r="J77" s="69">
        <v>100</v>
      </c>
      <c r="K77" s="69">
        <v>105</v>
      </c>
      <c r="L77" s="69">
        <v>105</v>
      </c>
      <c r="M77" s="69">
        <v>0</v>
      </c>
      <c r="N77" s="69">
        <v>0</v>
      </c>
      <c r="O77" s="69">
        <v>0</v>
      </c>
      <c r="P77" s="69">
        <v>5</v>
      </c>
      <c r="Q77" s="80">
        <v>0</v>
      </c>
      <c r="R77" s="80">
        <v>547645</v>
      </c>
      <c r="S77" s="80">
        <v>23267</v>
      </c>
      <c r="T77" s="80">
        <v>524378</v>
      </c>
      <c r="U77" s="80">
        <v>547645</v>
      </c>
      <c r="V77" s="80">
        <v>476343</v>
      </c>
      <c r="W77" s="80">
        <v>0</v>
      </c>
      <c r="X77" s="80">
        <v>0</v>
      </c>
      <c r="Y77" s="80">
        <v>0</v>
      </c>
      <c r="Z77" s="80">
        <v>476343</v>
      </c>
      <c r="AA77" s="80">
        <v>476343</v>
      </c>
      <c r="AB77" s="80">
        <v>0</v>
      </c>
      <c r="AC77" s="69">
        <v>0</v>
      </c>
      <c r="AD77" s="69">
        <v>2</v>
      </c>
      <c r="AE77" s="69">
        <v>0</v>
      </c>
      <c r="AF77" s="80">
        <v>0</v>
      </c>
      <c r="AG77" s="80">
        <v>0</v>
      </c>
      <c r="AH77" s="69">
        <v>0</v>
      </c>
      <c r="AI77" s="69">
        <v>0</v>
      </c>
      <c r="AJ77" s="80">
        <v>0</v>
      </c>
      <c r="AK77" s="80">
        <v>1045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8491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0</v>
      </c>
      <c r="CC77" s="80">
        <v>9536</v>
      </c>
      <c r="CD77" s="69">
        <v>0</v>
      </c>
      <c r="CE77" s="69" t="s">
        <v>540</v>
      </c>
      <c r="CF77" s="69" t="s">
        <v>541</v>
      </c>
      <c r="CG77" s="69" t="s">
        <v>410</v>
      </c>
      <c r="CH77" s="69" t="s">
        <v>410</v>
      </c>
      <c r="CI77" s="69" t="s">
        <v>410</v>
      </c>
      <c r="CJ77" s="68" t="s">
        <v>410</v>
      </c>
      <c r="CK77" s="68">
        <v>44386</v>
      </c>
      <c r="CL77" s="185" t="s">
        <v>638</v>
      </c>
      <c r="CM77" s="67" t="s">
        <v>635</v>
      </c>
      <c r="CN77" s="67" t="s">
        <v>168</v>
      </c>
      <c r="CO77" s="68">
        <v>44363</v>
      </c>
      <c r="CP77" s="185" t="s">
        <v>636</v>
      </c>
      <c r="CQ77" s="67" t="s">
        <v>640</v>
      </c>
      <c r="CR77" s="67" t="s">
        <v>668</v>
      </c>
      <c r="CS77" s="69">
        <v>487570.3</v>
      </c>
      <c r="CT77" s="69"/>
      <c r="CU77" s="69"/>
      <c r="CV77" s="69">
        <v>0</v>
      </c>
      <c r="CW77" s="69">
        <v>3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CO</v>
      </c>
    </row>
    <row r="78" spans="1:111">
      <c r="A78" t="str">
        <f t="shared" si="5"/>
        <v>04CO</v>
      </c>
      <c r="B78" s="67" t="s">
        <v>3</v>
      </c>
      <c r="C78" s="67" t="s">
        <v>270</v>
      </c>
      <c r="D78" s="67" t="s">
        <v>271</v>
      </c>
      <c r="E78" s="68">
        <v>43803</v>
      </c>
      <c r="F78" s="185" t="s">
        <v>634</v>
      </c>
      <c r="G78" s="67" t="s">
        <v>639</v>
      </c>
      <c r="H78" s="69">
        <v>1</v>
      </c>
      <c r="I78" s="69">
        <v>2</v>
      </c>
      <c r="J78" s="69">
        <v>388</v>
      </c>
      <c r="K78" s="69">
        <v>469</v>
      </c>
      <c r="L78" s="69">
        <v>456</v>
      </c>
      <c r="M78" s="69">
        <v>13</v>
      </c>
      <c r="N78" s="69">
        <v>0</v>
      </c>
      <c r="O78" s="69">
        <v>0</v>
      </c>
      <c r="P78" s="69">
        <v>81</v>
      </c>
      <c r="Q78" s="80">
        <v>0</v>
      </c>
      <c r="R78" s="80">
        <v>4642816</v>
      </c>
      <c r="S78" s="80">
        <v>50000</v>
      </c>
      <c r="T78" s="80">
        <v>4592816</v>
      </c>
      <c r="U78" s="80">
        <v>4682420</v>
      </c>
      <c r="V78" s="80">
        <v>4650889</v>
      </c>
      <c r="W78" s="80">
        <v>0</v>
      </c>
      <c r="X78" s="80">
        <v>0</v>
      </c>
      <c r="Y78" s="80">
        <v>0</v>
      </c>
      <c r="Z78" s="80">
        <v>4650889</v>
      </c>
      <c r="AA78" s="80">
        <v>4619922</v>
      </c>
      <c r="AB78" s="80">
        <v>-30966</v>
      </c>
      <c r="AC78" s="69">
        <v>39603</v>
      </c>
      <c r="AD78" s="69">
        <v>54</v>
      </c>
      <c r="AE78" s="69">
        <v>0</v>
      </c>
      <c r="AF78" s="80">
        <v>0</v>
      </c>
      <c r="AG78" s="80">
        <v>28246</v>
      </c>
      <c r="AH78" s="69">
        <v>0</v>
      </c>
      <c r="AI78" s="69">
        <v>0</v>
      </c>
      <c r="AJ78" s="80">
        <v>0</v>
      </c>
      <c r="AK78" s="80">
        <v>31566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0</v>
      </c>
      <c r="BA78" s="80">
        <v>0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0</v>
      </c>
      <c r="CB78" s="80">
        <v>0</v>
      </c>
      <c r="CC78" s="80">
        <v>59811</v>
      </c>
      <c r="CD78" s="69">
        <v>0</v>
      </c>
      <c r="CE78" s="69" t="s">
        <v>542</v>
      </c>
      <c r="CF78" s="69" t="s">
        <v>543</v>
      </c>
      <c r="CG78" s="69" t="s">
        <v>410</v>
      </c>
      <c r="CH78" s="69" t="s">
        <v>410</v>
      </c>
      <c r="CI78" s="69" t="s">
        <v>410</v>
      </c>
      <c r="CJ78" s="68" t="s">
        <v>410</v>
      </c>
      <c r="CK78" s="68">
        <v>44496</v>
      </c>
      <c r="CL78" s="185" t="s">
        <v>634</v>
      </c>
      <c r="CM78" s="67" t="s">
        <v>635</v>
      </c>
      <c r="CN78" s="67" t="s">
        <v>168</v>
      </c>
      <c r="CO78" s="68">
        <v>44389</v>
      </c>
      <c r="CP78" s="185" t="s">
        <v>638</v>
      </c>
      <c r="CQ78" s="67" t="s">
        <v>635</v>
      </c>
      <c r="CR78" s="67" t="s">
        <v>669</v>
      </c>
      <c r="CS78" s="69">
        <v>4777019.03</v>
      </c>
      <c r="CT78" s="69"/>
      <c r="CU78" s="69"/>
      <c r="CV78" s="69">
        <v>0</v>
      </c>
      <c r="CW78" s="69">
        <v>27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CO</v>
      </c>
    </row>
    <row r="79" spans="1:111">
      <c r="A79" t="str">
        <f t="shared" si="5"/>
        <v>04CO</v>
      </c>
      <c r="B79" s="67" t="s">
        <v>3</v>
      </c>
      <c r="C79" s="67" t="s">
        <v>358</v>
      </c>
      <c r="D79" s="67" t="s">
        <v>359</v>
      </c>
      <c r="E79" s="68">
        <v>43915</v>
      </c>
      <c r="F79" s="185" t="s">
        <v>632</v>
      </c>
      <c r="G79" s="67" t="s">
        <v>639</v>
      </c>
      <c r="H79" s="69">
        <v>1</v>
      </c>
      <c r="I79" s="69">
        <v>0</v>
      </c>
      <c r="J79" s="69">
        <v>180</v>
      </c>
      <c r="K79" s="69">
        <v>278</v>
      </c>
      <c r="L79" s="69">
        <v>278</v>
      </c>
      <c r="M79" s="69">
        <v>0</v>
      </c>
      <c r="N79" s="69">
        <v>0</v>
      </c>
      <c r="O79" s="69">
        <v>0</v>
      </c>
      <c r="P79" s="69">
        <v>98</v>
      </c>
      <c r="Q79" s="80">
        <v>0</v>
      </c>
      <c r="R79" s="80">
        <v>589517</v>
      </c>
      <c r="S79" s="80">
        <v>23421</v>
      </c>
      <c r="T79" s="80">
        <v>566096</v>
      </c>
      <c r="U79" s="80">
        <v>589517</v>
      </c>
      <c r="V79" s="80">
        <v>585765</v>
      </c>
      <c r="W79" s="80">
        <v>0</v>
      </c>
      <c r="X79" s="80">
        <v>0</v>
      </c>
      <c r="Y79" s="80">
        <v>0</v>
      </c>
      <c r="Z79" s="80">
        <v>585765</v>
      </c>
      <c r="AA79" s="80">
        <v>586015</v>
      </c>
      <c r="AB79" s="80">
        <v>250</v>
      </c>
      <c r="AC79" s="69">
        <v>0</v>
      </c>
      <c r="AD79" s="69">
        <v>81</v>
      </c>
      <c r="AE79" s="69">
        <v>0</v>
      </c>
      <c r="AF79" s="80">
        <v>0</v>
      </c>
      <c r="AG79" s="80">
        <v>0</v>
      </c>
      <c r="AH79" s="69">
        <v>0</v>
      </c>
      <c r="AI79" s="69">
        <v>0</v>
      </c>
      <c r="AJ79" s="80">
        <v>0</v>
      </c>
      <c r="AK79" s="80">
        <v>2057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10799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12855</v>
      </c>
      <c r="CD79" s="69">
        <v>0</v>
      </c>
      <c r="CE79" s="69" t="s">
        <v>530</v>
      </c>
      <c r="CF79" s="69" t="s">
        <v>531</v>
      </c>
      <c r="CG79" s="69" t="s">
        <v>410</v>
      </c>
      <c r="CH79" s="69" t="s">
        <v>410</v>
      </c>
      <c r="CI79" s="69" t="s">
        <v>410</v>
      </c>
      <c r="CJ79" s="68" t="s">
        <v>410</v>
      </c>
      <c r="CK79" s="68">
        <v>44509</v>
      </c>
      <c r="CL79" s="185" t="s">
        <v>634</v>
      </c>
      <c r="CM79" s="67" t="s">
        <v>635</v>
      </c>
      <c r="CN79" s="67" t="s">
        <v>168</v>
      </c>
      <c r="CO79" s="68">
        <v>44424</v>
      </c>
      <c r="CP79" s="185" t="s">
        <v>638</v>
      </c>
      <c r="CQ79" s="67" t="s">
        <v>635</v>
      </c>
      <c r="CR79" s="67" t="s">
        <v>669</v>
      </c>
      <c r="CS79" s="69">
        <v>492570.89</v>
      </c>
      <c r="CT79" s="69"/>
      <c r="CU79" s="69"/>
      <c r="CV79" s="69">
        <v>0</v>
      </c>
      <c r="CW79" s="69">
        <v>17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6"/>
        <v>CO</v>
      </c>
    </row>
    <row r="80" spans="1:111">
      <c r="A80" t="str">
        <f t="shared" si="5"/>
        <v>04CO</v>
      </c>
      <c r="B80" s="67" t="s">
        <v>3</v>
      </c>
      <c r="C80" s="67" t="s">
        <v>360</v>
      </c>
      <c r="D80" s="67" t="s">
        <v>361</v>
      </c>
      <c r="E80" s="68">
        <v>43915</v>
      </c>
      <c r="F80" s="185" t="s">
        <v>632</v>
      </c>
      <c r="G80" s="67" t="s">
        <v>639</v>
      </c>
      <c r="H80" s="69">
        <v>1</v>
      </c>
      <c r="I80" s="69">
        <v>0</v>
      </c>
      <c r="J80" s="69">
        <v>199</v>
      </c>
      <c r="K80" s="69">
        <v>242</v>
      </c>
      <c r="L80" s="69">
        <v>176</v>
      </c>
      <c r="M80" s="69">
        <v>66</v>
      </c>
      <c r="N80" s="69">
        <v>0</v>
      </c>
      <c r="O80" s="69">
        <v>0</v>
      </c>
      <c r="P80" s="69">
        <v>43</v>
      </c>
      <c r="Q80" s="80">
        <v>0</v>
      </c>
      <c r="R80" s="80">
        <v>689567</v>
      </c>
      <c r="S80" s="80">
        <v>28623</v>
      </c>
      <c r="T80" s="80">
        <v>660944</v>
      </c>
      <c r="U80" s="80">
        <v>689567</v>
      </c>
      <c r="V80" s="80">
        <v>649805</v>
      </c>
      <c r="W80" s="80">
        <v>0</v>
      </c>
      <c r="X80" s="80">
        <v>0</v>
      </c>
      <c r="Y80" s="80">
        <v>0</v>
      </c>
      <c r="Z80" s="80">
        <v>649805</v>
      </c>
      <c r="AA80" s="80">
        <v>650042</v>
      </c>
      <c r="AB80" s="80">
        <v>237</v>
      </c>
      <c r="AC80" s="69">
        <v>0</v>
      </c>
      <c r="AD80" s="69">
        <v>25</v>
      </c>
      <c r="AE80" s="69">
        <v>0</v>
      </c>
      <c r="AF80" s="80">
        <v>0</v>
      </c>
      <c r="AG80" s="80">
        <v>1476</v>
      </c>
      <c r="AH80" s="69">
        <v>0</v>
      </c>
      <c r="AI80" s="69">
        <v>0</v>
      </c>
      <c r="AJ80" s="80">
        <v>0</v>
      </c>
      <c r="AK80" s="80">
        <v>1429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0</v>
      </c>
      <c r="CB80" s="80">
        <v>0</v>
      </c>
      <c r="CC80" s="80">
        <v>2905</v>
      </c>
      <c r="CD80" s="69">
        <v>0</v>
      </c>
      <c r="CE80" s="69" t="s">
        <v>530</v>
      </c>
      <c r="CF80" s="69" t="s">
        <v>531</v>
      </c>
      <c r="CG80" s="69" t="s">
        <v>410</v>
      </c>
      <c r="CH80" s="69" t="s">
        <v>410</v>
      </c>
      <c r="CI80" s="69" t="s">
        <v>410</v>
      </c>
      <c r="CJ80" s="68" t="s">
        <v>410</v>
      </c>
      <c r="CK80" s="68">
        <v>44419</v>
      </c>
      <c r="CL80" s="185" t="s">
        <v>638</v>
      </c>
      <c r="CM80" s="67" t="s">
        <v>635</v>
      </c>
      <c r="CN80" s="67" t="s">
        <v>168</v>
      </c>
      <c r="CO80" s="68">
        <v>44350</v>
      </c>
      <c r="CP80" s="185" t="s">
        <v>636</v>
      </c>
      <c r="CQ80" s="67" t="s">
        <v>640</v>
      </c>
      <c r="CR80" s="67" t="s">
        <v>669</v>
      </c>
      <c r="CS80" s="69">
        <v>603405.93999999994</v>
      </c>
      <c r="CT80" s="69"/>
      <c r="CU80" s="69"/>
      <c r="CV80" s="69">
        <v>0</v>
      </c>
      <c r="CW80" s="69">
        <v>18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6"/>
        <v>CO</v>
      </c>
    </row>
    <row r="81" spans="1:111">
      <c r="A81" t="str">
        <f t="shared" si="5"/>
        <v>04CO</v>
      </c>
      <c r="B81" s="67" t="s">
        <v>3</v>
      </c>
      <c r="C81" s="67" t="s">
        <v>544</v>
      </c>
      <c r="D81" s="67" t="s">
        <v>670</v>
      </c>
      <c r="E81" s="68">
        <v>44041</v>
      </c>
      <c r="F81" s="185" t="s">
        <v>638</v>
      </c>
      <c r="G81" s="67" t="s">
        <v>640</v>
      </c>
      <c r="H81" s="69">
        <v>1</v>
      </c>
      <c r="I81" s="69">
        <v>0</v>
      </c>
      <c r="J81" s="69">
        <v>260</v>
      </c>
      <c r="K81" s="69">
        <v>277</v>
      </c>
      <c r="L81" s="69">
        <v>214</v>
      </c>
      <c r="M81" s="69">
        <v>63</v>
      </c>
      <c r="N81" s="69">
        <v>0</v>
      </c>
      <c r="O81" s="69">
        <v>0</v>
      </c>
      <c r="P81" s="69">
        <v>17</v>
      </c>
      <c r="Q81" s="80">
        <v>0</v>
      </c>
      <c r="R81" s="80">
        <v>432944</v>
      </c>
      <c r="S81" s="80">
        <v>25085</v>
      </c>
      <c r="T81" s="80">
        <v>407859</v>
      </c>
      <c r="U81" s="80">
        <v>432944</v>
      </c>
      <c r="V81" s="80">
        <v>392014</v>
      </c>
      <c r="W81" s="80">
        <v>0</v>
      </c>
      <c r="X81" s="80">
        <v>0</v>
      </c>
      <c r="Y81" s="80">
        <v>0</v>
      </c>
      <c r="Z81" s="80">
        <v>392014</v>
      </c>
      <c r="AA81" s="80">
        <v>392107</v>
      </c>
      <c r="AB81" s="80">
        <v>93</v>
      </c>
      <c r="AC81" s="69">
        <v>0</v>
      </c>
      <c r="AD81" s="69">
        <v>11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0</v>
      </c>
      <c r="CD81" s="69">
        <v>0</v>
      </c>
      <c r="CE81" s="69" t="s">
        <v>545</v>
      </c>
      <c r="CF81" s="69" t="s">
        <v>546</v>
      </c>
      <c r="CG81" s="69" t="s">
        <v>410</v>
      </c>
      <c r="CH81" s="69" t="s">
        <v>410</v>
      </c>
      <c r="CI81" s="69" t="s">
        <v>410</v>
      </c>
      <c r="CJ81" s="68" t="s">
        <v>410</v>
      </c>
      <c r="CK81" s="68">
        <v>44536</v>
      </c>
      <c r="CL81" s="185" t="s">
        <v>634</v>
      </c>
      <c r="CM81" s="67" t="s">
        <v>635</v>
      </c>
      <c r="CN81" s="67" t="s">
        <v>168</v>
      </c>
      <c r="CO81" s="68">
        <v>44420</v>
      </c>
      <c r="CP81" s="185" t="s">
        <v>638</v>
      </c>
      <c r="CQ81" s="67" t="s">
        <v>635</v>
      </c>
      <c r="CR81" s="67" t="s">
        <v>667</v>
      </c>
      <c r="CS81" s="69">
        <v>514165.46</v>
      </c>
      <c r="CT81" s="69"/>
      <c r="CU81" s="69"/>
      <c r="CV81" s="69">
        <v>0</v>
      </c>
      <c r="CW81" s="69">
        <v>6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CO</v>
      </c>
    </row>
    <row r="82" spans="1:111">
      <c r="A82" t="str">
        <f t="shared" si="5"/>
        <v>04DO</v>
      </c>
      <c r="B82" s="67" t="s">
        <v>3</v>
      </c>
      <c r="C82" s="67" t="s">
        <v>248</v>
      </c>
      <c r="D82" s="67" t="s">
        <v>249</v>
      </c>
      <c r="E82" s="68">
        <v>43896</v>
      </c>
      <c r="F82" s="185" t="s">
        <v>632</v>
      </c>
      <c r="G82" s="67" t="s">
        <v>639</v>
      </c>
      <c r="H82" s="69">
        <v>2</v>
      </c>
      <c r="I82" s="69">
        <v>1</v>
      </c>
      <c r="J82" s="69">
        <v>245</v>
      </c>
      <c r="K82" s="69">
        <v>289</v>
      </c>
      <c r="L82" s="69">
        <v>289</v>
      </c>
      <c r="M82" s="69">
        <v>0</v>
      </c>
      <c r="N82" s="69">
        <v>0</v>
      </c>
      <c r="O82" s="69">
        <v>0</v>
      </c>
      <c r="P82" s="69">
        <v>44</v>
      </c>
      <c r="Q82" s="80">
        <v>0</v>
      </c>
      <c r="R82" s="80">
        <v>1238848</v>
      </c>
      <c r="S82" s="80">
        <v>50000</v>
      </c>
      <c r="T82" s="80">
        <v>1188848</v>
      </c>
      <c r="U82" s="80">
        <v>1238449</v>
      </c>
      <c r="V82" s="80">
        <v>1196529</v>
      </c>
      <c r="W82" s="80">
        <v>0</v>
      </c>
      <c r="X82" s="80">
        <v>0</v>
      </c>
      <c r="Y82" s="80">
        <v>0</v>
      </c>
      <c r="Z82" s="80">
        <v>1196529</v>
      </c>
      <c r="AA82" s="80">
        <v>1196625</v>
      </c>
      <c r="AB82" s="80">
        <v>95</v>
      </c>
      <c r="AC82" s="69">
        <v>-399</v>
      </c>
      <c r="AD82" s="69">
        <v>22</v>
      </c>
      <c r="AE82" s="69">
        <v>0</v>
      </c>
      <c r="AF82" s="80">
        <v>0</v>
      </c>
      <c r="AG82" s="80">
        <v>1940</v>
      </c>
      <c r="AH82" s="69">
        <v>0</v>
      </c>
      <c r="AI82" s="69">
        <v>0</v>
      </c>
      <c r="AJ82" s="80">
        <v>0</v>
      </c>
      <c r="AK82" s="80">
        <v>15685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5981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0</v>
      </c>
      <c r="CC82" s="80">
        <v>23607</v>
      </c>
      <c r="CD82" s="69">
        <v>0</v>
      </c>
      <c r="CE82" s="69" t="s">
        <v>524</v>
      </c>
      <c r="CF82" s="69" t="s">
        <v>525</v>
      </c>
      <c r="CG82" s="69" t="s">
        <v>410</v>
      </c>
      <c r="CH82" s="69" t="s">
        <v>410</v>
      </c>
      <c r="CI82" s="69" t="s">
        <v>410</v>
      </c>
      <c r="CJ82" s="68" t="s">
        <v>410</v>
      </c>
      <c r="CK82" s="68">
        <v>44386</v>
      </c>
      <c r="CL82" s="185" t="s">
        <v>638</v>
      </c>
      <c r="CM82" s="67" t="s">
        <v>635</v>
      </c>
      <c r="CN82" s="67" t="s">
        <v>168</v>
      </c>
      <c r="CO82" s="68">
        <v>44299</v>
      </c>
      <c r="CP82" s="185" t="s">
        <v>636</v>
      </c>
      <c r="CQ82" s="67" t="s">
        <v>640</v>
      </c>
      <c r="CR82" s="67" t="s">
        <v>667</v>
      </c>
      <c r="CS82" s="69">
        <v>1271431.08</v>
      </c>
      <c r="CT82" s="69"/>
      <c r="CU82" s="69"/>
      <c r="CV82" s="69">
        <v>0</v>
      </c>
      <c r="CW82" s="69">
        <v>22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6"/>
        <v>DO</v>
      </c>
    </row>
    <row r="83" spans="1:111">
      <c r="A83" t="str">
        <f t="shared" si="5"/>
        <v>04DO</v>
      </c>
      <c r="B83" s="67" t="s">
        <v>3</v>
      </c>
      <c r="C83" s="67" t="s">
        <v>250</v>
      </c>
      <c r="D83" s="67" t="s">
        <v>251</v>
      </c>
      <c r="E83" s="68">
        <v>44050</v>
      </c>
      <c r="F83" s="185" t="s">
        <v>638</v>
      </c>
      <c r="G83" s="67" t="s">
        <v>640</v>
      </c>
      <c r="H83" s="69">
        <v>2</v>
      </c>
      <c r="I83" s="69">
        <v>1</v>
      </c>
      <c r="J83" s="69">
        <v>128</v>
      </c>
      <c r="K83" s="69">
        <v>162</v>
      </c>
      <c r="L83" s="69">
        <v>162</v>
      </c>
      <c r="M83" s="69">
        <v>0</v>
      </c>
      <c r="N83" s="69">
        <v>0</v>
      </c>
      <c r="O83" s="69">
        <v>0</v>
      </c>
      <c r="P83" s="69">
        <v>20</v>
      </c>
      <c r="Q83" s="80">
        <v>14</v>
      </c>
      <c r="R83" s="80">
        <v>1153286</v>
      </c>
      <c r="S83" s="80">
        <v>50000</v>
      </c>
      <c r="T83" s="80">
        <v>1103286</v>
      </c>
      <c r="U83" s="80">
        <v>1168772</v>
      </c>
      <c r="V83" s="80">
        <v>976003</v>
      </c>
      <c r="W83" s="80">
        <v>0</v>
      </c>
      <c r="X83" s="80">
        <v>100000</v>
      </c>
      <c r="Y83" s="80">
        <v>100000</v>
      </c>
      <c r="Z83" s="80">
        <v>1076003</v>
      </c>
      <c r="AA83" s="80">
        <v>980548</v>
      </c>
      <c r="AB83" s="80">
        <v>-95454</v>
      </c>
      <c r="AC83" s="69">
        <v>15486</v>
      </c>
      <c r="AD83" s="69">
        <v>15</v>
      </c>
      <c r="AE83" s="69">
        <v>0</v>
      </c>
      <c r="AF83" s="80">
        <v>0</v>
      </c>
      <c r="AG83" s="80">
        <v>3787</v>
      </c>
      <c r="AH83" s="69">
        <v>0</v>
      </c>
      <c r="AI83" s="69">
        <v>0</v>
      </c>
      <c r="AJ83" s="80">
        <v>14</v>
      </c>
      <c r="AK83" s="80">
        <v>21916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0</v>
      </c>
      <c r="CB83" s="80">
        <v>14</v>
      </c>
      <c r="CC83" s="80">
        <v>25704</v>
      </c>
      <c r="CD83" s="69">
        <v>0</v>
      </c>
      <c r="CE83" s="69" t="s">
        <v>526</v>
      </c>
      <c r="CF83" s="69" t="s">
        <v>527</v>
      </c>
      <c r="CG83" s="69" t="s">
        <v>410</v>
      </c>
      <c r="CH83" s="69" t="s">
        <v>410</v>
      </c>
      <c r="CI83" s="69" t="s">
        <v>410</v>
      </c>
      <c r="CJ83" s="68" t="s">
        <v>410</v>
      </c>
      <c r="CK83" s="68">
        <v>44463</v>
      </c>
      <c r="CL83" s="185" t="s">
        <v>638</v>
      </c>
      <c r="CM83" s="67" t="s">
        <v>635</v>
      </c>
      <c r="CN83" s="67" t="s">
        <v>168</v>
      </c>
      <c r="CO83" s="68">
        <v>44392</v>
      </c>
      <c r="CP83" s="185" t="s">
        <v>638</v>
      </c>
      <c r="CQ83" s="67" t="s">
        <v>635</v>
      </c>
      <c r="CR83" s="67" t="s">
        <v>669</v>
      </c>
      <c r="CS83" s="69">
        <v>1242928</v>
      </c>
      <c r="CT83" s="69" t="s">
        <v>505</v>
      </c>
      <c r="CU83" s="69" t="s">
        <v>506</v>
      </c>
      <c r="CV83" s="69">
        <v>0</v>
      </c>
      <c r="CW83" s="69">
        <v>5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6"/>
        <v>DO</v>
      </c>
    </row>
    <row r="84" spans="1:111">
      <c r="A84" t="str">
        <f t="shared" si="5"/>
        <v>05CO</v>
      </c>
      <c r="B84" s="67" t="s">
        <v>4</v>
      </c>
      <c r="C84" s="67" t="s">
        <v>280</v>
      </c>
      <c r="D84" s="67" t="s">
        <v>281</v>
      </c>
      <c r="E84" s="68">
        <v>42977</v>
      </c>
      <c r="F84" s="185" t="s">
        <v>638</v>
      </c>
      <c r="G84" s="67" t="s">
        <v>633</v>
      </c>
      <c r="H84" s="69">
        <v>4</v>
      </c>
      <c r="I84" s="69">
        <v>10</v>
      </c>
      <c r="J84" s="69">
        <v>765</v>
      </c>
      <c r="K84" s="69">
        <v>1192</v>
      </c>
      <c r="L84" s="69">
        <v>1192</v>
      </c>
      <c r="M84" s="69">
        <v>0</v>
      </c>
      <c r="N84" s="69">
        <v>0</v>
      </c>
      <c r="O84" s="69">
        <v>0</v>
      </c>
      <c r="P84" s="69">
        <v>321</v>
      </c>
      <c r="Q84" s="80">
        <v>106</v>
      </c>
      <c r="R84" s="80">
        <v>27752000</v>
      </c>
      <c r="S84" s="80">
        <v>150000</v>
      </c>
      <c r="T84" s="80">
        <v>27602000</v>
      </c>
      <c r="U84" s="80">
        <v>28126749</v>
      </c>
      <c r="V84" s="80">
        <v>28782547</v>
      </c>
      <c r="W84" s="80">
        <v>-7304</v>
      </c>
      <c r="X84" s="80">
        <v>0</v>
      </c>
      <c r="Y84" s="80">
        <v>-7304</v>
      </c>
      <c r="Z84" s="80">
        <v>28775243</v>
      </c>
      <c r="AA84" s="80">
        <v>29169971</v>
      </c>
      <c r="AB84" s="80">
        <v>430838</v>
      </c>
      <c r="AC84" s="69">
        <v>374749</v>
      </c>
      <c r="AD84" s="69">
        <v>219</v>
      </c>
      <c r="AE84" s="69">
        <v>0</v>
      </c>
      <c r="AF84" s="80">
        <v>0</v>
      </c>
      <c r="AG84" s="80">
        <v>149689</v>
      </c>
      <c r="AH84" s="69">
        <v>0</v>
      </c>
      <c r="AI84" s="69">
        <v>0</v>
      </c>
      <c r="AJ84" s="80">
        <v>40</v>
      </c>
      <c r="AK84" s="80">
        <v>173446</v>
      </c>
      <c r="AL84" s="69">
        <v>6299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137210</v>
      </c>
      <c r="BR84" s="69">
        <v>6450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40</v>
      </c>
      <c r="CC84" s="80">
        <v>460344</v>
      </c>
      <c r="CD84" s="69">
        <v>12749</v>
      </c>
      <c r="CE84" s="69" t="s">
        <v>569</v>
      </c>
      <c r="CF84" s="69" t="s">
        <v>570</v>
      </c>
      <c r="CG84" s="69" t="s">
        <v>410</v>
      </c>
      <c r="CH84" s="69" t="s">
        <v>410</v>
      </c>
      <c r="CI84" s="69" t="s">
        <v>410</v>
      </c>
      <c r="CJ84" s="68" t="s">
        <v>410</v>
      </c>
      <c r="CK84" s="68">
        <v>44449</v>
      </c>
      <c r="CL84" s="185" t="s">
        <v>638</v>
      </c>
      <c r="CM84" s="67" t="s">
        <v>635</v>
      </c>
      <c r="CN84" s="67" t="s">
        <v>168</v>
      </c>
      <c r="CO84" s="68">
        <v>44299</v>
      </c>
      <c r="CP84" s="185" t="s">
        <v>636</v>
      </c>
      <c r="CQ84" s="67" t="s">
        <v>640</v>
      </c>
      <c r="CR84" s="67" t="s">
        <v>671</v>
      </c>
      <c r="CS84" s="69">
        <v>28403237.300000001</v>
      </c>
      <c r="CT84" s="69"/>
      <c r="CU84" s="69"/>
      <c r="CV84" s="69">
        <v>30</v>
      </c>
      <c r="CW84" s="69">
        <v>102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CO</v>
      </c>
    </row>
    <row r="85" spans="1:111">
      <c r="A85" t="str">
        <f t="shared" si="5"/>
        <v>05CO</v>
      </c>
      <c r="B85" s="67" t="s">
        <v>4</v>
      </c>
      <c r="C85" s="67" t="s">
        <v>282</v>
      </c>
      <c r="D85" s="67" t="s">
        <v>283</v>
      </c>
      <c r="E85" s="68">
        <v>42788</v>
      </c>
      <c r="F85" s="185" t="s">
        <v>632</v>
      </c>
      <c r="G85" s="67" t="s">
        <v>644</v>
      </c>
      <c r="H85" s="69">
        <v>3</v>
      </c>
      <c r="I85" s="69">
        <v>3</v>
      </c>
      <c r="J85" s="69">
        <v>650</v>
      </c>
      <c r="K85" s="69">
        <v>1207</v>
      </c>
      <c r="L85" s="69">
        <v>1168</v>
      </c>
      <c r="M85" s="69">
        <v>39</v>
      </c>
      <c r="N85" s="69">
        <v>0</v>
      </c>
      <c r="O85" s="69">
        <v>0</v>
      </c>
      <c r="P85" s="69">
        <v>272</v>
      </c>
      <c r="Q85" s="80">
        <v>285</v>
      </c>
      <c r="R85" s="80">
        <v>9883550</v>
      </c>
      <c r="S85" s="80">
        <v>120000</v>
      </c>
      <c r="T85" s="80">
        <v>9763550</v>
      </c>
      <c r="U85" s="80">
        <v>9891919</v>
      </c>
      <c r="V85" s="80">
        <v>9834478</v>
      </c>
      <c r="W85" s="80">
        <v>0</v>
      </c>
      <c r="X85" s="80">
        <v>0</v>
      </c>
      <c r="Y85" s="80">
        <v>0</v>
      </c>
      <c r="Z85" s="80">
        <v>9834478</v>
      </c>
      <c r="AA85" s="80">
        <v>10154570</v>
      </c>
      <c r="AB85" s="80">
        <v>328547</v>
      </c>
      <c r="AC85" s="69">
        <v>8369</v>
      </c>
      <c r="AD85" s="69">
        <v>210</v>
      </c>
      <c r="AE85" s="69">
        <v>0</v>
      </c>
      <c r="AF85" s="80">
        <v>0</v>
      </c>
      <c r="AG85" s="80">
        <v>4593</v>
      </c>
      <c r="AH85" s="69">
        <v>0</v>
      </c>
      <c r="AI85" s="69">
        <v>0</v>
      </c>
      <c r="AJ85" s="80">
        <v>285</v>
      </c>
      <c r="AK85" s="80">
        <v>-39211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60438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0</v>
      </c>
      <c r="CB85" s="80">
        <v>285</v>
      </c>
      <c r="CC85" s="80">
        <v>25820</v>
      </c>
      <c r="CD85" s="69">
        <v>0</v>
      </c>
      <c r="CE85" s="69" t="s">
        <v>571</v>
      </c>
      <c r="CF85" s="69" t="s">
        <v>572</v>
      </c>
      <c r="CG85" s="69" t="s">
        <v>410</v>
      </c>
      <c r="CH85" s="69" t="s">
        <v>410</v>
      </c>
      <c r="CI85" s="69" t="s">
        <v>410</v>
      </c>
      <c r="CJ85" s="68" t="s">
        <v>410</v>
      </c>
      <c r="CK85" s="68">
        <v>44412</v>
      </c>
      <c r="CL85" s="185" t="s">
        <v>638</v>
      </c>
      <c r="CM85" s="67" t="s">
        <v>635</v>
      </c>
      <c r="CN85" s="67" t="s">
        <v>168</v>
      </c>
      <c r="CO85" s="68">
        <v>44061</v>
      </c>
      <c r="CP85" s="185" t="s">
        <v>638</v>
      </c>
      <c r="CQ85" s="67" t="s">
        <v>640</v>
      </c>
      <c r="CR85" s="67" t="s">
        <v>672</v>
      </c>
      <c r="CS85" s="69">
        <v>14381890.220000001</v>
      </c>
      <c r="CT85" s="69"/>
      <c r="CU85" s="69"/>
      <c r="CV85" s="69">
        <v>0</v>
      </c>
      <c r="CW85" s="69">
        <v>62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6"/>
        <v>CO</v>
      </c>
    </row>
    <row r="86" spans="1:111">
      <c r="A86" t="str">
        <f t="shared" si="5"/>
        <v>05CO</v>
      </c>
      <c r="B86" s="67" t="s">
        <v>4</v>
      </c>
      <c r="C86" s="67" t="s">
        <v>284</v>
      </c>
      <c r="D86" s="67" t="s">
        <v>285</v>
      </c>
      <c r="E86" s="68">
        <v>43607</v>
      </c>
      <c r="F86" s="185" t="s">
        <v>636</v>
      </c>
      <c r="G86" s="67" t="s">
        <v>637</v>
      </c>
      <c r="H86" s="69">
        <v>3</v>
      </c>
      <c r="I86" s="69">
        <v>1</v>
      </c>
      <c r="J86" s="69">
        <v>650</v>
      </c>
      <c r="K86" s="69">
        <v>819</v>
      </c>
      <c r="L86" s="69">
        <v>798</v>
      </c>
      <c r="M86" s="69">
        <v>21</v>
      </c>
      <c r="N86" s="69">
        <v>0</v>
      </c>
      <c r="O86" s="69">
        <v>0</v>
      </c>
      <c r="P86" s="69">
        <v>169</v>
      </c>
      <c r="Q86" s="80">
        <v>0</v>
      </c>
      <c r="R86" s="80">
        <v>16216216</v>
      </c>
      <c r="S86" s="80">
        <v>192922</v>
      </c>
      <c r="T86" s="80">
        <v>16023294</v>
      </c>
      <c r="U86" s="80">
        <v>16216212</v>
      </c>
      <c r="V86" s="80">
        <v>16727455</v>
      </c>
      <c r="W86" s="80">
        <v>0</v>
      </c>
      <c r="X86" s="80">
        <v>0</v>
      </c>
      <c r="Y86" s="80">
        <v>0</v>
      </c>
      <c r="Z86" s="80">
        <v>16727455</v>
      </c>
      <c r="AA86" s="80">
        <v>16504892</v>
      </c>
      <c r="AB86" s="80">
        <v>-222563</v>
      </c>
      <c r="AC86" s="69">
        <v>-4</v>
      </c>
      <c r="AD86" s="69">
        <v>112</v>
      </c>
      <c r="AE86" s="69">
        <v>0</v>
      </c>
      <c r="AF86" s="80">
        <v>0</v>
      </c>
      <c r="AG86" s="80">
        <v>82386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48039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12460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0</v>
      </c>
      <c r="CC86" s="80">
        <v>142885</v>
      </c>
      <c r="CD86" s="69">
        <v>0</v>
      </c>
      <c r="CE86" s="69" t="s">
        <v>569</v>
      </c>
      <c r="CF86" s="69" t="s">
        <v>570</v>
      </c>
      <c r="CG86" s="69" t="s">
        <v>410</v>
      </c>
      <c r="CH86" s="69" t="s">
        <v>410</v>
      </c>
      <c r="CI86" s="69" t="s">
        <v>410</v>
      </c>
      <c r="CJ86" s="68" t="s">
        <v>410</v>
      </c>
      <c r="CK86" s="68">
        <v>44552</v>
      </c>
      <c r="CL86" s="185" t="s">
        <v>634</v>
      </c>
      <c r="CM86" s="67" t="s">
        <v>635</v>
      </c>
      <c r="CN86" s="67" t="s">
        <v>168</v>
      </c>
      <c r="CO86" s="68">
        <v>44489</v>
      </c>
      <c r="CP86" s="185" t="s">
        <v>634</v>
      </c>
      <c r="CQ86" s="67" t="s">
        <v>635</v>
      </c>
      <c r="CR86" s="67" t="s">
        <v>671</v>
      </c>
      <c r="CS86" s="69">
        <v>16716427.380000001</v>
      </c>
      <c r="CT86" s="69"/>
      <c r="CU86" s="69"/>
      <c r="CV86" s="69">
        <v>0</v>
      </c>
      <c r="CW86" s="69">
        <v>57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CO</v>
      </c>
    </row>
    <row r="87" spans="1:111">
      <c r="A87" t="str">
        <f t="shared" si="5"/>
        <v>05CO</v>
      </c>
      <c r="B87" s="67" t="s">
        <v>4</v>
      </c>
      <c r="C87" s="67" t="s">
        <v>286</v>
      </c>
      <c r="D87" s="67" t="s">
        <v>287</v>
      </c>
      <c r="E87" s="68">
        <v>43404</v>
      </c>
      <c r="F87" s="185" t="s">
        <v>634</v>
      </c>
      <c r="G87" s="67" t="s">
        <v>637</v>
      </c>
      <c r="H87" s="69">
        <v>3</v>
      </c>
      <c r="I87" s="69">
        <v>6</v>
      </c>
      <c r="J87" s="69">
        <v>165</v>
      </c>
      <c r="K87" s="69">
        <v>649</v>
      </c>
      <c r="L87" s="69">
        <v>648</v>
      </c>
      <c r="M87" s="69">
        <v>1</v>
      </c>
      <c r="N87" s="69">
        <v>0</v>
      </c>
      <c r="O87" s="69">
        <v>0</v>
      </c>
      <c r="P87" s="69">
        <v>74</v>
      </c>
      <c r="Q87" s="80">
        <v>410</v>
      </c>
      <c r="R87" s="80">
        <v>3244000</v>
      </c>
      <c r="S87" s="80">
        <v>50000</v>
      </c>
      <c r="T87" s="80">
        <v>3194000</v>
      </c>
      <c r="U87" s="80">
        <v>6497176</v>
      </c>
      <c r="V87" s="80">
        <v>7037281</v>
      </c>
      <c r="W87" s="80">
        <v>0</v>
      </c>
      <c r="X87" s="80">
        <v>0</v>
      </c>
      <c r="Y87" s="80">
        <v>0</v>
      </c>
      <c r="Z87" s="80">
        <v>7037281</v>
      </c>
      <c r="AA87" s="80">
        <v>7017582</v>
      </c>
      <c r="AB87" s="80">
        <v>-16169</v>
      </c>
      <c r="AC87" s="69">
        <v>3253176</v>
      </c>
      <c r="AD87" s="69">
        <v>23</v>
      </c>
      <c r="AE87" s="69">
        <v>0</v>
      </c>
      <c r="AF87" s="80">
        <v>20</v>
      </c>
      <c r="AG87" s="80">
        <v>16193</v>
      </c>
      <c r="AH87" s="69">
        <v>0</v>
      </c>
      <c r="AI87" s="69">
        <v>0</v>
      </c>
      <c r="AJ87" s="80">
        <v>390</v>
      </c>
      <c r="AK87" s="80">
        <v>3236635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17000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0</v>
      </c>
      <c r="CB87" s="80">
        <v>410</v>
      </c>
      <c r="CC87" s="80">
        <v>3269827</v>
      </c>
      <c r="CD87" s="69">
        <v>0</v>
      </c>
      <c r="CE87" s="69" t="s">
        <v>573</v>
      </c>
      <c r="CF87" s="69" t="s">
        <v>574</v>
      </c>
      <c r="CG87" s="69" t="s">
        <v>410</v>
      </c>
      <c r="CH87" s="69" t="s">
        <v>410</v>
      </c>
      <c r="CI87" s="69" t="s">
        <v>410</v>
      </c>
      <c r="CJ87" s="68" t="s">
        <v>410</v>
      </c>
      <c r="CK87" s="68">
        <v>44390</v>
      </c>
      <c r="CL87" s="185" t="s">
        <v>638</v>
      </c>
      <c r="CM87" s="67" t="s">
        <v>635</v>
      </c>
      <c r="CN87" s="67" t="s">
        <v>168</v>
      </c>
      <c r="CO87" s="68">
        <v>44260</v>
      </c>
      <c r="CP87" s="185" t="s">
        <v>632</v>
      </c>
      <c r="CQ87" s="67" t="s">
        <v>640</v>
      </c>
      <c r="CR87" s="67" t="s">
        <v>673</v>
      </c>
      <c r="CS87" s="69">
        <v>3081320</v>
      </c>
      <c r="CT87" s="69"/>
      <c r="CU87" s="69"/>
      <c r="CV87" s="69">
        <v>20</v>
      </c>
      <c r="CW87" s="69">
        <v>51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CO</v>
      </c>
    </row>
    <row r="88" spans="1:111">
      <c r="A88" t="str">
        <f t="shared" si="5"/>
        <v>05CO</v>
      </c>
      <c r="B88" s="67" t="s">
        <v>4</v>
      </c>
      <c r="C88" s="67" t="s">
        <v>288</v>
      </c>
      <c r="D88" s="67" t="s">
        <v>289</v>
      </c>
      <c r="E88" s="68">
        <v>43768</v>
      </c>
      <c r="F88" s="185" t="s">
        <v>634</v>
      </c>
      <c r="G88" s="67" t="s">
        <v>639</v>
      </c>
      <c r="H88" s="69">
        <v>2</v>
      </c>
      <c r="I88" s="69">
        <v>4</v>
      </c>
      <c r="J88" s="69">
        <v>279</v>
      </c>
      <c r="K88" s="69">
        <v>416</v>
      </c>
      <c r="L88" s="69">
        <v>416</v>
      </c>
      <c r="M88" s="69">
        <v>0</v>
      </c>
      <c r="N88" s="69">
        <v>0</v>
      </c>
      <c r="O88" s="69">
        <v>0</v>
      </c>
      <c r="P88" s="69">
        <v>40</v>
      </c>
      <c r="Q88" s="80">
        <v>97</v>
      </c>
      <c r="R88" s="80">
        <v>9146375</v>
      </c>
      <c r="S88" s="80">
        <v>76911</v>
      </c>
      <c r="T88" s="80">
        <v>9069464</v>
      </c>
      <c r="U88" s="80">
        <v>9218711</v>
      </c>
      <c r="V88" s="80">
        <v>9241919</v>
      </c>
      <c r="W88" s="80">
        <v>0</v>
      </c>
      <c r="X88" s="80">
        <v>0</v>
      </c>
      <c r="Y88" s="80">
        <v>0</v>
      </c>
      <c r="Z88" s="80">
        <v>9241919</v>
      </c>
      <c r="AA88" s="80">
        <v>9193416</v>
      </c>
      <c r="AB88" s="80">
        <v>-48503</v>
      </c>
      <c r="AC88" s="69">
        <v>72336</v>
      </c>
      <c r="AD88" s="69">
        <v>18</v>
      </c>
      <c r="AE88" s="69">
        <v>0</v>
      </c>
      <c r="AF88" s="80">
        <v>97</v>
      </c>
      <c r="AG88" s="80">
        <v>112814</v>
      </c>
      <c r="AH88" s="69">
        <v>19394</v>
      </c>
      <c r="AI88" s="69">
        <v>0</v>
      </c>
      <c r="AJ88" s="80">
        <v>0</v>
      </c>
      <c r="AK88" s="80">
        <v>24154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0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0</v>
      </c>
      <c r="CB88" s="80">
        <v>97</v>
      </c>
      <c r="CC88" s="80">
        <v>136968</v>
      </c>
      <c r="CD88" s="69">
        <v>19394</v>
      </c>
      <c r="CE88" s="69" t="s">
        <v>575</v>
      </c>
      <c r="CF88" s="69" t="s">
        <v>576</v>
      </c>
      <c r="CG88" s="69" t="s">
        <v>410</v>
      </c>
      <c r="CH88" s="69" t="s">
        <v>410</v>
      </c>
      <c r="CI88" s="69" t="s">
        <v>410</v>
      </c>
      <c r="CJ88" s="68" t="s">
        <v>410</v>
      </c>
      <c r="CK88" s="68">
        <v>44400</v>
      </c>
      <c r="CL88" s="185" t="s">
        <v>638</v>
      </c>
      <c r="CM88" s="67" t="s">
        <v>635</v>
      </c>
      <c r="CN88" s="67" t="s">
        <v>168</v>
      </c>
      <c r="CO88" s="68">
        <v>44302</v>
      </c>
      <c r="CP88" s="185" t="s">
        <v>636</v>
      </c>
      <c r="CQ88" s="67" t="s">
        <v>640</v>
      </c>
      <c r="CR88" s="67" t="s">
        <v>672</v>
      </c>
      <c r="CS88" s="69">
        <v>7779290.6799999997</v>
      </c>
      <c r="CT88" s="69"/>
      <c r="CU88" s="69"/>
      <c r="CV88" s="69">
        <v>0</v>
      </c>
      <c r="CW88" s="69">
        <v>22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6"/>
        <v>CO</v>
      </c>
    </row>
    <row r="89" spans="1:111">
      <c r="A89" t="str">
        <f t="shared" si="5"/>
        <v>05CO</v>
      </c>
      <c r="B89" s="67" t="s">
        <v>4</v>
      </c>
      <c r="C89" s="67" t="s">
        <v>290</v>
      </c>
      <c r="D89" s="67" t="s">
        <v>291</v>
      </c>
      <c r="E89" s="68">
        <v>43971</v>
      </c>
      <c r="F89" s="185" t="s">
        <v>636</v>
      </c>
      <c r="G89" s="67" t="s">
        <v>639</v>
      </c>
      <c r="H89" s="69">
        <v>1</v>
      </c>
      <c r="I89" s="69">
        <v>2</v>
      </c>
      <c r="J89" s="69">
        <v>120</v>
      </c>
      <c r="K89" s="69">
        <v>276</v>
      </c>
      <c r="L89" s="69">
        <v>276</v>
      </c>
      <c r="M89" s="69">
        <v>0</v>
      </c>
      <c r="N89" s="69">
        <v>0</v>
      </c>
      <c r="O89" s="69">
        <v>0</v>
      </c>
      <c r="P89" s="69">
        <v>96</v>
      </c>
      <c r="Q89" s="80">
        <v>60</v>
      </c>
      <c r="R89" s="80">
        <v>3433963</v>
      </c>
      <c r="S89" s="80">
        <v>50000</v>
      </c>
      <c r="T89" s="80">
        <v>3383963</v>
      </c>
      <c r="U89" s="80">
        <v>3456872</v>
      </c>
      <c r="V89" s="80">
        <v>3590532</v>
      </c>
      <c r="W89" s="80">
        <v>0</v>
      </c>
      <c r="X89" s="80">
        <v>0</v>
      </c>
      <c r="Y89" s="80">
        <v>0</v>
      </c>
      <c r="Z89" s="80">
        <v>3590532</v>
      </c>
      <c r="AA89" s="80">
        <v>3561652</v>
      </c>
      <c r="AB89" s="80">
        <v>-28879</v>
      </c>
      <c r="AC89" s="69">
        <v>22908</v>
      </c>
      <c r="AD89" s="69">
        <v>74</v>
      </c>
      <c r="AE89" s="69">
        <v>0</v>
      </c>
      <c r="AF89" s="80">
        <v>0</v>
      </c>
      <c r="AG89" s="80">
        <v>0</v>
      </c>
      <c r="AH89" s="69">
        <v>0</v>
      </c>
      <c r="AI89" s="69">
        <v>0</v>
      </c>
      <c r="AJ89" s="80">
        <v>60</v>
      </c>
      <c r="AK89" s="80">
        <v>55302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0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0</v>
      </c>
      <c r="CB89" s="80">
        <v>60</v>
      </c>
      <c r="CC89" s="80">
        <v>55302</v>
      </c>
      <c r="CD89" s="69">
        <v>0</v>
      </c>
      <c r="CE89" s="69" t="s">
        <v>419</v>
      </c>
      <c r="CF89" s="69" t="s">
        <v>420</v>
      </c>
      <c r="CG89" s="69" t="s">
        <v>410</v>
      </c>
      <c r="CH89" s="69" t="s">
        <v>410</v>
      </c>
      <c r="CI89" s="69" t="s">
        <v>410</v>
      </c>
      <c r="CJ89" s="68" t="s">
        <v>410</v>
      </c>
      <c r="CK89" s="68">
        <v>44425</v>
      </c>
      <c r="CL89" s="185" t="s">
        <v>638</v>
      </c>
      <c r="CM89" s="67" t="s">
        <v>635</v>
      </c>
      <c r="CN89" s="67" t="s">
        <v>168</v>
      </c>
      <c r="CO89" s="68">
        <v>44334</v>
      </c>
      <c r="CP89" s="185" t="s">
        <v>636</v>
      </c>
      <c r="CQ89" s="67" t="s">
        <v>640</v>
      </c>
      <c r="CR89" s="67" t="s">
        <v>673</v>
      </c>
      <c r="CS89" s="69">
        <v>4003251.09</v>
      </c>
      <c r="CT89" s="69"/>
      <c r="CU89" s="69"/>
      <c r="CV89" s="69">
        <v>60</v>
      </c>
      <c r="CW89" s="69">
        <v>22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6"/>
        <v>CO</v>
      </c>
    </row>
    <row r="90" spans="1:111">
      <c r="A90" t="str">
        <f t="shared" si="5"/>
        <v>05CO</v>
      </c>
      <c r="B90" s="67" t="s">
        <v>4</v>
      </c>
      <c r="C90" s="67" t="s">
        <v>292</v>
      </c>
      <c r="D90" s="67" t="s">
        <v>293</v>
      </c>
      <c r="E90" s="68">
        <v>43733</v>
      </c>
      <c r="F90" s="185" t="s">
        <v>638</v>
      </c>
      <c r="G90" s="67" t="s">
        <v>639</v>
      </c>
      <c r="H90" s="69">
        <v>1</v>
      </c>
      <c r="I90" s="69">
        <v>2</v>
      </c>
      <c r="J90" s="69">
        <v>340</v>
      </c>
      <c r="K90" s="69">
        <v>570</v>
      </c>
      <c r="L90" s="69">
        <v>570</v>
      </c>
      <c r="M90" s="69">
        <v>0</v>
      </c>
      <c r="N90" s="69">
        <v>0</v>
      </c>
      <c r="O90" s="69">
        <v>0</v>
      </c>
      <c r="P90" s="69">
        <v>207</v>
      </c>
      <c r="Q90" s="80">
        <v>23</v>
      </c>
      <c r="R90" s="80">
        <v>9468271</v>
      </c>
      <c r="S90" s="80">
        <v>122000</v>
      </c>
      <c r="T90" s="80">
        <v>9346271</v>
      </c>
      <c r="U90" s="80">
        <v>9554158</v>
      </c>
      <c r="V90" s="80">
        <v>9236375</v>
      </c>
      <c r="W90" s="80">
        <v>0</v>
      </c>
      <c r="X90" s="80">
        <v>0</v>
      </c>
      <c r="Y90" s="80">
        <v>0</v>
      </c>
      <c r="Z90" s="80">
        <v>9236375</v>
      </c>
      <c r="AA90" s="80">
        <v>9044854</v>
      </c>
      <c r="AB90" s="80">
        <v>-191521</v>
      </c>
      <c r="AC90" s="69">
        <v>85887</v>
      </c>
      <c r="AD90" s="69">
        <v>113</v>
      </c>
      <c r="AE90" s="69">
        <v>0</v>
      </c>
      <c r="AF90" s="80">
        <v>7</v>
      </c>
      <c r="AG90" s="80">
        <v>16938</v>
      </c>
      <c r="AH90" s="69">
        <v>0</v>
      </c>
      <c r="AI90" s="69">
        <v>0</v>
      </c>
      <c r="AJ90" s="80">
        <v>0</v>
      </c>
      <c r="AK90" s="80">
        <v>87699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16</v>
      </c>
      <c r="BE90" s="80">
        <v>2440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23</v>
      </c>
      <c r="CC90" s="80">
        <v>107076</v>
      </c>
      <c r="CD90" s="69">
        <v>0</v>
      </c>
      <c r="CE90" s="69" t="s">
        <v>571</v>
      </c>
      <c r="CF90" s="69" t="s">
        <v>572</v>
      </c>
      <c r="CG90" s="69" t="s">
        <v>410</v>
      </c>
      <c r="CH90" s="69" t="s">
        <v>410</v>
      </c>
      <c r="CI90" s="69" t="s">
        <v>410</v>
      </c>
      <c r="CJ90" s="68" t="s">
        <v>410</v>
      </c>
      <c r="CK90" s="68">
        <v>44475</v>
      </c>
      <c r="CL90" s="185" t="s">
        <v>634</v>
      </c>
      <c r="CM90" s="67" t="s">
        <v>635</v>
      </c>
      <c r="CN90" s="67" t="s">
        <v>168</v>
      </c>
      <c r="CO90" s="68">
        <v>44404</v>
      </c>
      <c r="CP90" s="185" t="s">
        <v>638</v>
      </c>
      <c r="CQ90" s="67" t="s">
        <v>635</v>
      </c>
      <c r="CR90" s="67" t="s">
        <v>674</v>
      </c>
      <c r="CS90" s="69">
        <v>12400165.869999999</v>
      </c>
      <c r="CT90" s="69"/>
      <c r="CU90" s="69"/>
      <c r="CV90" s="69">
        <v>23</v>
      </c>
      <c r="CW90" s="69">
        <v>94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6"/>
        <v>CO</v>
      </c>
    </row>
    <row r="91" spans="1:111">
      <c r="A91" t="str">
        <f t="shared" si="5"/>
        <v>05CO</v>
      </c>
      <c r="B91" s="67" t="s">
        <v>4</v>
      </c>
      <c r="C91" s="67" t="s">
        <v>294</v>
      </c>
      <c r="D91" s="67" t="s">
        <v>295</v>
      </c>
      <c r="E91" s="68">
        <v>43915</v>
      </c>
      <c r="F91" s="185" t="s">
        <v>632</v>
      </c>
      <c r="G91" s="67" t="s">
        <v>639</v>
      </c>
      <c r="H91" s="69">
        <v>1</v>
      </c>
      <c r="I91" s="69">
        <v>1</v>
      </c>
      <c r="J91" s="69">
        <v>150</v>
      </c>
      <c r="K91" s="69">
        <v>331</v>
      </c>
      <c r="L91" s="69">
        <v>305</v>
      </c>
      <c r="M91" s="69">
        <v>26</v>
      </c>
      <c r="N91" s="69">
        <v>0</v>
      </c>
      <c r="O91" s="69">
        <v>0</v>
      </c>
      <c r="P91" s="69">
        <v>171</v>
      </c>
      <c r="Q91" s="80">
        <v>10</v>
      </c>
      <c r="R91" s="80">
        <v>5811031</v>
      </c>
      <c r="S91" s="80">
        <v>61000</v>
      </c>
      <c r="T91" s="80">
        <v>5750031</v>
      </c>
      <c r="U91" s="80">
        <v>5814390</v>
      </c>
      <c r="V91" s="80">
        <v>5643783</v>
      </c>
      <c r="W91" s="80">
        <v>0</v>
      </c>
      <c r="X91" s="80">
        <v>0</v>
      </c>
      <c r="Y91" s="80">
        <v>0</v>
      </c>
      <c r="Z91" s="80">
        <v>5643783</v>
      </c>
      <c r="AA91" s="80">
        <v>5604250</v>
      </c>
      <c r="AB91" s="80">
        <v>-39533</v>
      </c>
      <c r="AC91" s="69">
        <v>3360</v>
      </c>
      <c r="AD91" s="69">
        <v>113</v>
      </c>
      <c r="AE91" s="69">
        <v>0</v>
      </c>
      <c r="AF91" s="80">
        <v>0</v>
      </c>
      <c r="AG91" s="80">
        <v>0</v>
      </c>
      <c r="AH91" s="69">
        <v>0</v>
      </c>
      <c r="AI91" s="69">
        <v>0</v>
      </c>
      <c r="AJ91" s="80">
        <v>10</v>
      </c>
      <c r="AK91" s="80">
        <v>3360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0</v>
      </c>
      <c r="CB91" s="80">
        <v>10</v>
      </c>
      <c r="CC91" s="80">
        <v>3360</v>
      </c>
      <c r="CD91" s="69">
        <v>0</v>
      </c>
      <c r="CE91" s="69" t="s">
        <v>577</v>
      </c>
      <c r="CF91" s="69" t="s">
        <v>578</v>
      </c>
      <c r="CG91" s="69" t="s">
        <v>410</v>
      </c>
      <c r="CH91" s="69" t="s">
        <v>410</v>
      </c>
      <c r="CI91" s="69" t="s">
        <v>410</v>
      </c>
      <c r="CJ91" s="68" t="s">
        <v>410</v>
      </c>
      <c r="CK91" s="68">
        <v>44428</v>
      </c>
      <c r="CL91" s="185" t="s">
        <v>638</v>
      </c>
      <c r="CM91" s="67" t="s">
        <v>635</v>
      </c>
      <c r="CN91" s="67" t="s">
        <v>168</v>
      </c>
      <c r="CO91" s="68">
        <v>44332</v>
      </c>
      <c r="CP91" s="185" t="s">
        <v>636</v>
      </c>
      <c r="CQ91" s="67" t="s">
        <v>640</v>
      </c>
      <c r="CR91" s="67" t="s">
        <v>672</v>
      </c>
      <c r="CS91" s="69">
        <v>6194316.7000000002</v>
      </c>
      <c r="CT91" s="69"/>
      <c r="CU91" s="69"/>
      <c r="CV91" s="69">
        <v>0</v>
      </c>
      <c r="CW91" s="69">
        <v>58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6"/>
        <v>CO</v>
      </c>
    </row>
    <row r="92" spans="1:111">
      <c r="A92" t="str">
        <f t="shared" si="5"/>
        <v>05CO</v>
      </c>
      <c r="B92" s="67" t="s">
        <v>4</v>
      </c>
      <c r="C92" s="67" t="s">
        <v>579</v>
      </c>
      <c r="D92" s="67" t="s">
        <v>675</v>
      </c>
      <c r="E92" s="68">
        <v>44153</v>
      </c>
      <c r="F92" s="185" t="s">
        <v>634</v>
      </c>
      <c r="G92" s="67" t="s">
        <v>640</v>
      </c>
      <c r="H92" s="69">
        <v>2</v>
      </c>
      <c r="I92" s="69">
        <v>0</v>
      </c>
      <c r="J92" s="69">
        <v>130</v>
      </c>
      <c r="K92" s="69">
        <v>175</v>
      </c>
      <c r="L92" s="69">
        <v>158</v>
      </c>
      <c r="M92" s="69">
        <v>17</v>
      </c>
      <c r="N92" s="69">
        <v>0</v>
      </c>
      <c r="O92" s="69">
        <v>0</v>
      </c>
      <c r="P92" s="69">
        <v>45</v>
      </c>
      <c r="Q92" s="80">
        <v>0</v>
      </c>
      <c r="R92" s="80">
        <v>1144140</v>
      </c>
      <c r="S92" s="80">
        <v>50000</v>
      </c>
      <c r="T92" s="80">
        <v>1094140</v>
      </c>
      <c r="U92" s="80">
        <v>1144140</v>
      </c>
      <c r="V92" s="80">
        <v>1050473</v>
      </c>
      <c r="W92" s="80">
        <v>0</v>
      </c>
      <c r="X92" s="80">
        <v>0</v>
      </c>
      <c r="Y92" s="80">
        <v>0</v>
      </c>
      <c r="Z92" s="80">
        <v>1050473</v>
      </c>
      <c r="AA92" s="80">
        <v>1085978</v>
      </c>
      <c r="AB92" s="80">
        <v>35505</v>
      </c>
      <c r="AC92" s="69">
        <v>0</v>
      </c>
      <c r="AD92" s="69">
        <v>18</v>
      </c>
      <c r="AE92" s="69">
        <v>0</v>
      </c>
      <c r="AF92" s="80">
        <v>0</v>
      </c>
      <c r="AG92" s="80">
        <v>0</v>
      </c>
      <c r="AH92" s="69">
        <v>0</v>
      </c>
      <c r="AI92" s="69">
        <v>0</v>
      </c>
      <c r="AJ92" s="80">
        <v>0</v>
      </c>
      <c r="AK92" s="80">
        <v>0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0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0</v>
      </c>
      <c r="CC92" s="80">
        <v>0</v>
      </c>
      <c r="CD92" s="69">
        <v>0</v>
      </c>
      <c r="CE92" s="69" t="s">
        <v>571</v>
      </c>
      <c r="CF92" s="69" t="s">
        <v>572</v>
      </c>
      <c r="CG92" s="69" t="s">
        <v>410</v>
      </c>
      <c r="CH92" s="69" t="s">
        <v>410</v>
      </c>
      <c r="CI92" s="69" t="s">
        <v>410</v>
      </c>
      <c r="CJ92" s="68" t="s">
        <v>410</v>
      </c>
      <c r="CK92" s="68">
        <v>44475</v>
      </c>
      <c r="CL92" s="185" t="s">
        <v>634</v>
      </c>
      <c r="CM92" s="67" t="s">
        <v>635</v>
      </c>
      <c r="CN92" s="67" t="s">
        <v>168</v>
      </c>
      <c r="CO92" s="68">
        <v>44411</v>
      </c>
      <c r="CP92" s="185" t="s">
        <v>638</v>
      </c>
      <c r="CQ92" s="67" t="s">
        <v>635</v>
      </c>
      <c r="CR92" s="67" t="s">
        <v>674</v>
      </c>
      <c r="CS92" s="69">
        <v>1587329.04</v>
      </c>
      <c r="CT92" s="69"/>
      <c r="CU92" s="69"/>
      <c r="CV92" s="69">
        <v>0</v>
      </c>
      <c r="CW92" s="69">
        <v>27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6"/>
        <v>CO</v>
      </c>
    </row>
    <row r="93" spans="1:111">
      <c r="A93" t="str">
        <f t="shared" si="5"/>
        <v>05CO</v>
      </c>
      <c r="B93" s="67" t="s">
        <v>4</v>
      </c>
      <c r="C93" s="67" t="s">
        <v>370</v>
      </c>
      <c r="D93" s="67" t="s">
        <v>371</v>
      </c>
      <c r="E93" s="68">
        <v>44069</v>
      </c>
      <c r="F93" s="185" t="s">
        <v>638</v>
      </c>
      <c r="G93" s="67" t="s">
        <v>640</v>
      </c>
      <c r="H93" s="69">
        <v>1</v>
      </c>
      <c r="I93" s="69">
        <v>0</v>
      </c>
      <c r="J93" s="69">
        <v>130</v>
      </c>
      <c r="K93" s="69">
        <v>136</v>
      </c>
      <c r="L93" s="69">
        <v>135</v>
      </c>
      <c r="M93" s="69">
        <v>1</v>
      </c>
      <c r="N93" s="69">
        <v>0</v>
      </c>
      <c r="O93" s="69">
        <v>0</v>
      </c>
      <c r="P93" s="69">
        <v>6</v>
      </c>
      <c r="Q93" s="80">
        <v>0</v>
      </c>
      <c r="R93" s="80">
        <v>1343897</v>
      </c>
      <c r="S93" s="80">
        <v>50000</v>
      </c>
      <c r="T93" s="80">
        <v>1293897</v>
      </c>
      <c r="U93" s="80">
        <v>1343897</v>
      </c>
      <c r="V93" s="80">
        <v>1295471</v>
      </c>
      <c r="W93" s="80">
        <v>0</v>
      </c>
      <c r="X93" s="80">
        <v>0</v>
      </c>
      <c r="Y93" s="80">
        <v>0</v>
      </c>
      <c r="Z93" s="80">
        <v>1295471</v>
      </c>
      <c r="AA93" s="80">
        <v>1296320</v>
      </c>
      <c r="AB93" s="80">
        <v>849</v>
      </c>
      <c r="AC93" s="69">
        <v>0</v>
      </c>
      <c r="AD93" s="69">
        <v>6</v>
      </c>
      <c r="AE93" s="69">
        <v>0</v>
      </c>
      <c r="AF93" s="80">
        <v>0</v>
      </c>
      <c r="AG93" s="80">
        <v>0</v>
      </c>
      <c r="AH93" s="69">
        <v>0</v>
      </c>
      <c r="AI93" s="69">
        <v>0</v>
      </c>
      <c r="AJ93" s="80">
        <v>0</v>
      </c>
      <c r="AK93" s="80">
        <v>3639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0</v>
      </c>
      <c r="CB93" s="80">
        <v>0</v>
      </c>
      <c r="CC93" s="80">
        <v>3639</v>
      </c>
      <c r="CD93" s="69">
        <v>0</v>
      </c>
      <c r="CE93" s="69" t="s">
        <v>549</v>
      </c>
      <c r="CF93" s="69" t="s">
        <v>550</v>
      </c>
      <c r="CG93" s="69" t="s">
        <v>410</v>
      </c>
      <c r="CH93" s="69" t="s">
        <v>410</v>
      </c>
      <c r="CI93" s="69" t="s">
        <v>410</v>
      </c>
      <c r="CJ93" s="68" t="s">
        <v>410</v>
      </c>
      <c r="CK93" s="68">
        <v>44417</v>
      </c>
      <c r="CL93" s="185" t="s">
        <v>638</v>
      </c>
      <c r="CM93" s="67" t="s">
        <v>635</v>
      </c>
      <c r="CN93" s="67" t="s">
        <v>168</v>
      </c>
      <c r="CO93" s="68">
        <v>44340</v>
      </c>
      <c r="CP93" s="185" t="s">
        <v>636</v>
      </c>
      <c r="CQ93" s="67" t="s">
        <v>640</v>
      </c>
      <c r="CR93" s="67" t="s">
        <v>672</v>
      </c>
      <c r="CS93" s="69">
        <v>1376221.25</v>
      </c>
      <c r="CT93" s="69"/>
      <c r="CU93" s="69"/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6"/>
        <v>CO</v>
      </c>
    </row>
    <row r="94" spans="1:111">
      <c r="A94" t="str">
        <f t="shared" si="5"/>
        <v>05DO</v>
      </c>
      <c r="B94" s="67" t="s">
        <v>4</v>
      </c>
      <c r="C94" s="67" t="s">
        <v>272</v>
      </c>
      <c r="D94" s="67" t="s">
        <v>273</v>
      </c>
      <c r="E94" s="68">
        <v>43893</v>
      </c>
      <c r="F94" s="185" t="s">
        <v>632</v>
      </c>
      <c r="G94" s="67" t="s">
        <v>639</v>
      </c>
      <c r="H94" s="69">
        <v>1</v>
      </c>
      <c r="I94" s="69">
        <v>1</v>
      </c>
      <c r="J94" s="69">
        <v>180</v>
      </c>
      <c r="K94" s="69">
        <v>295</v>
      </c>
      <c r="L94" s="69">
        <v>294</v>
      </c>
      <c r="M94" s="69">
        <v>1</v>
      </c>
      <c r="N94" s="69">
        <v>0</v>
      </c>
      <c r="O94" s="69">
        <v>0</v>
      </c>
      <c r="P94" s="69">
        <v>101</v>
      </c>
      <c r="Q94" s="80">
        <v>14</v>
      </c>
      <c r="R94" s="80">
        <v>1277250</v>
      </c>
      <c r="S94" s="80">
        <v>50000</v>
      </c>
      <c r="T94" s="80">
        <v>1227250</v>
      </c>
      <c r="U94" s="80">
        <v>1307659</v>
      </c>
      <c r="V94" s="80">
        <v>1259799</v>
      </c>
      <c r="W94" s="80">
        <v>0</v>
      </c>
      <c r="X94" s="80">
        <v>0</v>
      </c>
      <c r="Y94" s="80">
        <v>0</v>
      </c>
      <c r="Z94" s="80">
        <v>1259799</v>
      </c>
      <c r="AA94" s="80">
        <v>1259799</v>
      </c>
      <c r="AB94" s="80">
        <v>0</v>
      </c>
      <c r="AC94" s="69">
        <v>30409</v>
      </c>
      <c r="AD94" s="69">
        <v>84</v>
      </c>
      <c r="AE94" s="69">
        <v>0</v>
      </c>
      <c r="AF94" s="80">
        <v>14</v>
      </c>
      <c r="AG94" s="80">
        <v>90009</v>
      </c>
      <c r="AH94" s="69">
        <v>0</v>
      </c>
      <c r="AI94" s="69">
        <v>0</v>
      </c>
      <c r="AJ94" s="80">
        <v>0</v>
      </c>
      <c r="AK94" s="80">
        <v>-59600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14</v>
      </c>
      <c r="CC94" s="80">
        <v>30409</v>
      </c>
      <c r="CD94" s="69">
        <v>0</v>
      </c>
      <c r="CE94" s="69" t="s">
        <v>547</v>
      </c>
      <c r="CF94" s="69" t="s">
        <v>548</v>
      </c>
      <c r="CG94" s="69" t="s">
        <v>410</v>
      </c>
      <c r="CH94" s="69" t="s">
        <v>410</v>
      </c>
      <c r="CI94" s="69" t="s">
        <v>410</v>
      </c>
      <c r="CJ94" s="68" t="s">
        <v>410</v>
      </c>
      <c r="CK94" s="68">
        <v>44383</v>
      </c>
      <c r="CL94" s="185" t="s">
        <v>638</v>
      </c>
      <c r="CM94" s="67" t="s">
        <v>635</v>
      </c>
      <c r="CN94" s="67" t="s">
        <v>168</v>
      </c>
      <c r="CO94" s="68">
        <v>44279</v>
      </c>
      <c r="CP94" s="185" t="s">
        <v>632</v>
      </c>
      <c r="CQ94" s="67" t="s">
        <v>640</v>
      </c>
      <c r="CR94" s="67" t="s">
        <v>676</v>
      </c>
      <c r="CS94" s="69">
        <v>1837866.5</v>
      </c>
      <c r="CT94" s="69"/>
      <c r="CU94" s="69"/>
      <c r="CV94" s="69">
        <v>0</v>
      </c>
      <c r="CW94" s="69">
        <v>17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6"/>
        <v>DO</v>
      </c>
    </row>
    <row r="95" spans="1:111">
      <c r="A95" t="str">
        <f t="shared" si="5"/>
        <v>05DO</v>
      </c>
      <c r="B95" s="67" t="s">
        <v>4</v>
      </c>
      <c r="C95" s="67" t="s">
        <v>362</v>
      </c>
      <c r="D95" s="67" t="s">
        <v>363</v>
      </c>
      <c r="E95" s="68">
        <v>44110</v>
      </c>
      <c r="F95" s="185" t="s">
        <v>634</v>
      </c>
      <c r="G95" s="67" t="s">
        <v>640</v>
      </c>
      <c r="H95" s="69">
        <v>1</v>
      </c>
      <c r="I95" s="69">
        <v>0</v>
      </c>
      <c r="J95" s="69">
        <v>90</v>
      </c>
      <c r="K95" s="69">
        <v>112</v>
      </c>
      <c r="L95" s="69">
        <v>110</v>
      </c>
      <c r="M95" s="69">
        <v>2</v>
      </c>
      <c r="N95" s="69">
        <v>0</v>
      </c>
      <c r="O95" s="69">
        <v>0</v>
      </c>
      <c r="P95" s="69">
        <v>19</v>
      </c>
      <c r="Q95" s="80">
        <v>3</v>
      </c>
      <c r="R95" s="80">
        <v>875517</v>
      </c>
      <c r="S95" s="80">
        <v>38500</v>
      </c>
      <c r="T95" s="80">
        <v>837017</v>
      </c>
      <c r="U95" s="80">
        <v>875517</v>
      </c>
      <c r="V95" s="80">
        <v>860515</v>
      </c>
      <c r="W95" s="80">
        <v>0</v>
      </c>
      <c r="X95" s="80">
        <v>0</v>
      </c>
      <c r="Y95" s="80">
        <v>0</v>
      </c>
      <c r="Z95" s="80">
        <v>860515</v>
      </c>
      <c r="AA95" s="80">
        <v>860515</v>
      </c>
      <c r="AB95" s="80">
        <v>0</v>
      </c>
      <c r="AC95" s="69">
        <v>0</v>
      </c>
      <c r="AD95" s="69">
        <v>13</v>
      </c>
      <c r="AE95" s="69">
        <v>0</v>
      </c>
      <c r="AF95" s="80">
        <v>0</v>
      </c>
      <c r="AG95" s="80">
        <v>7876</v>
      </c>
      <c r="AH95" s="69">
        <v>0</v>
      </c>
      <c r="AI95" s="69">
        <v>0</v>
      </c>
      <c r="AJ95" s="80">
        <v>0</v>
      </c>
      <c r="AK95" s="80">
        <v>1328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0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0</v>
      </c>
      <c r="CC95" s="80">
        <v>9204</v>
      </c>
      <c r="CD95" s="69">
        <v>0</v>
      </c>
      <c r="CE95" s="69" t="s">
        <v>549</v>
      </c>
      <c r="CF95" s="69" t="s">
        <v>550</v>
      </c>
      <c r="CG95" s="69" t="s">
        <v>410</v>
      </c>
      <c r="CH95" s="69" t="s">
        <v>410</v>
      </c>
      <c r="CI95" s="69" t="s">
        <v>410</v>
      </c>
      <c r="CJ95" s="68" t="s">
        <v>410</v>
      </c>
      <c r="CK95" s="68">
        <v>44552</v>
      </c>
      <c r="CL95" s="185" t="s">
        <v>634</v>
      </c>
      <c r="CM95" s="67" t="s">
        <v>635</v>
      </c>
      <c r="CN95" s="67" t="s">
        <v>168</v>
      </c>
      <c r="CO95" s="68">
        <v>44462</v>
      </c>
      <c r="CP95" s="185" t="s">
        <v>638</v>
      </c>
      <c r="CQ95" s="67" t="s">
        <v>635</v>
      </c>
      <c r="CR95" s="67" t="s">
        <v>671</v>
      </c>
      <c r="CS95" s="69">
        <v>776684.7</v>
      </c>
      <c r="CT95" s="69"/>
      <c r="CU95" s="69"/>
      <c r="CV95" s="69">
        <v>0</v>
      </c>
      <c r="CW95" s="69">
        <v>6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6"/>
        <v>DO</v>
      </c>
    </row>
    <row r="96" spans="1:111">
      <c r="A96" t="str">
        <f t="shared" si="5"/>
        <v>05DO</v>
      </c>
      <c r="B96" s="67" t="s">
        <v>4</v>
      </c>
      <c r="C96" s="67" t="s">
        <v>551</v>
      </c>
      <c r="D96" s="67" t="s">
        <v>677</v>
      </c>
      <c r="E96" s="68">
        <v>44110</v>
      </c>
      <c r="F96" s="185" t="s">
        <v>634</v>
      </c>
      <c r="G96" s="67" t="s">
        <v>640</v>
      </c>
      <c r="H96" s="69">
        <v>1</v>
      </c>
      <c r="I96" s="69">
        <v>0</v>
      </c>
      <c r="J96" s="69">
        <v>80</v>
      </c>
      <c r="K96" s="69">
        <v>81</v>
      </c>
      <c r="L96" s="69">
        <v>66</v>
      </c>
      <c r="M96" s="69">
        <v>15</v>
      </c>
      <c r="N96" s="69">
        <v>0</v>
      </c>
      <c r="O96" s="69">
        <v>0</v>
      </c>
      <c r="P96" s="69">
        <v>1</v>
      </c>
      <c r="Q96" s="80">
        <v>0</v>
      </c>
      <c r="R96" s="80">
        <v>254016</v>
      </c>
      <c r="S96" s="80">
        <v>14966</v>
      </c>
      <c r="T96" s="80">
        <v>239050</v>
      </c>
      <c r="U96" s="80">
        <v>254016</v>
      </c>
      <c r="V96" s="80">
        <v>220075</v>
      </c>
      <c r="W96" s="80">
        <v>0</v>
      </c>
      <c r="X96" s="80">
        <v>0</v>
      </c>
      <c r="Y96" s="80">
        <v>0</v>
      </c>
      <c r="Z96" s="80">
        <v>220075</v>
      </c>
      <c r="AA96" s="80">
        <v>220075</v>
      </c>
      <c r="AB96" s="80">
        <v>0</v>
      </c>
      <c r="AC96" s="69">
        <v>0</v>
      </c>
      <c r="AD96" s="69">
        <v>1</v>
      </c>
      <c r="AE96" s="69">
        <v>0</v>
      </c>
      <c r="AF96" s="80">
        <v>0</v>
      </c>
      <c r="AG96" s="80">
        <v>0</v>
      </c>
      <c r="AH96" s="69">
        <v>0</v>
      </c>
      <c r="AI96" s="69">
        <v>0</v>
      </c>
      <c r="AJ96" s="80">
        <v>0</v>
      </c>
      <c r="AK96" s="80">
        <v>0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0</v>
      </c>
      <c r="CC96" s="80">
        <v>0</v>
      </c>
      <c r="CD96" s="69">
        <v>0</v>
      </c>
      <c r="CE96" s="69" t="s">
        <v>552</v>
      </c>
      <c r="CF96" s="69" t="s">
        <v>553</v>
      </c>
      <c r="CG96" s="69" t="s">
        <v>410</v>
      </c>
      <c r="CH96" s="69" t="s">
        <v>410</v>
      </c>
      <c r="CI96" s="69" t="s">
        <v>410</v>
      </c>
      <c r="CJ96" s="68" t="s">
        <v>410</v>
      </c>
      <c r="CK96" s="68">
        <v>44390</v>
      </c>
      <c r="CL96" s="185" t="s">
        <v>638</v>
      </c>
      <c r="CM96" s="67" t="s">
        <v>635</v>
      </c>
      <c r="CN96" s="67" t="s">
        <v>168</v>
      </c>
      <c r="CO96" s="68">
        <v>44300</v>
      </c>
      <c r="CP96" s="185" t="s">
        <v>636</v>
      </c>
      <c r="CQ96" s="67" t="s">
        <v>640</v>
      </c>
      <c r="CR96" s="67" t="s">
        <v>672</v>
      </c>
      <c r="CS96" s="69">
        <v>309304</v>
      </c>
      <c r="CT96" s="69"/>
      <c r="CU96" s="69"/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6"/>
        <v>DO</v>
      </c>
    </row>
    <row r="97" spans="1:111">
      <c r="A97" t="str">
        <f t="shared" ref="A97:A128" si="7">CONCATENATE(B97,DG97)</f>
        <v>05DO</v>
      </c>
      <c r="B97" s="67" t="s">
        <v>4</v>
      </c>
      <c r="C97" s="67" t="s">
        <v>364</v>
      </c>
      <c r="D97" s="67" t="s">
        <v>365</v>
      </c>
      <c r="E97" s="68">
        <v>44201</v>
      </c>
      <c r="F97" s="185" t="s">
        <v>632</v>
      </c>
      <c r="G97" s="67" t="s">
        <v>640</v>
      </c>
      <c r="H97" s="69">
        <v>1</v>
      </c>
      <c r="I97" s="69">
        <v>0</v>
      </c>
      <c r="J97" s="69">
        <v>70</v>
      </c>
      <c r="K97" s="69">
        <v>94</v>
      </c>
      <c r="L97" s="69">
        <v>94</v>
      </c>
      <c r="M97" s="69">
        <v>0</v>
      </c>
      <c r="N97" s="69">
        <v>0</v>
      </c>
      <c r="O97" s="69">
        <v>0</v>
      </c>
      <c r="P97" s="69">
        <v>12</v>
      </c>
      <c r="Q97" s="80">
        <v>12</v>
      </c>
      <c r="R97" s="80">
        <v>789395</v>
      </c>
      <c r="S97" s="80">
        <v>32885</v>
      </c>
      <c r="T97" s="80">
        <v>756510</v>
      </c>
      <c r="U97" s="80">
        <v>789395</v>
      </c>
      <c r="V97" s="80">
        <v>772436</v>
      </c>
      <c r="W97" s="80">
        <v>0</v>
      </c>
      <c r="X97" s="80">
        <v>0</v>
      </c>
      <c r="Y97" s="80">
        <v>0</v>
      </c>
      <c r="Z97" s="80">
        <v>772436</v>
      </c>
      <c r="AA97" s="80">
        <v>772436</v>
      </c>
      <c r="AB97" s="80">
        <v>0</v>
      </c>
      <c r="AC97" s="69">
        <v>0</v>
      </c>
      <c r="AD97" s="69">
        <v>7</v>
      </c>
      <c r="AE97" s="69">
        <v>0</v>
      </c>
      <c r="AF97" s="80">
        <v>12</v>
      </c>
      <c r="AG97" s="80">
        <v>4373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0</v>
      </c>
      <c r="CB97" s="80">
        <v>12</v>
      </c>
      <c r="CC97" s="80">
        <v>4373</v>
      </c>
      <c r="CD97" s="69">
        <v>0</v>
      </c>
      <c r="CE97" s="69" t="s">
        <v>526</v>
      </c>
      <c r="CF97" s="69" t="s">
        <v>527</v>
      </c>
      <c r="CG97" s="69" t="s">
        <v>410</v>
      </c>
      <c r="CH97" s="69" t="s">
        <v>410</v>
      </c>
      <c r="CI97" s="69" t="s">
        <v>410</v>
      </c>
      <c r="CJ97" s="68" t="s">
        <v>410</v>
      </c>
      <c r="CK97" s="68">
        <v>44466</v>
      </c>
      <c r="CL97" s="185" t="s">
        <v>638</v>
      </c>
      <c r="CM97" s="67" t="s">
        <v>635</v>
      </c>
      <c r="CN97" s="67" t="s">
        <v>168</v>
      </c>
      <c r="CO97" s="68">
        <v>44419</v>
      </c>
      <c r="CP97" s="185" t="s">
        <v>638</v>
      </c>
      <c r="CQ97" s="67" t="s">
        <v>635</v>
      </c>
      <c r="CR97" s="67" t="s">
        <v>671</v>
      </c>
      <c r="CS97" s="69">
        <v>659076.03</v>
      </c>
      <c r="CT97" s="69"/>
      <c r="CU97" s="69"/>
      <c r="CV97" s="69">
        <v>12</v>
      </c>
      <c r="CW97" s="69">
        <v>5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6"/>
        <v>DO</v>
      </c>
    </row>
    <row r="98" spans="1:111">
      <c r="A98" t="str">
        <f t="shared" si="7"/>
        <v>05DO</v>
      </c>
      <c r="B98" s="67" t="s">
        <v>4</v>
      </c>
      <c r="C98" s="67" t="s">
        <v>554</v>
      </c>
      <c r="D98" s="67" t="s">
        <v>678</v>
      </c>
      <c r="E98" s="68">
        <v>44257</v>
      </c>
      <c r="F98" s="185" t="s">
        <v>632</v>
      </c>
      <c r="G98" s="67" t="s">
        <v>640</v>
      </c>
      <c r="H98" s="69">
        <v>1</v>
      </c>
      <c r="I98" s="69">
        <v>0</v>
      </c>
      <c r="J98" s="69">
        <v>100</v>
      </c>
      <c r="K98" s="69">
        <v>104</v>
      </c>
      <c r="L98" s="69">
        <v>35</v>
      </c>
      <c r="M98" s="69">
        <v>69</v>
      </c>
      <c r="N98" s="69">
        <v>0</v>
      </c>
      <c r="O98" s="69">
        <v>0</v>
      </c>
      <c r="P98" s="69">
        <v>4</v>
      </c>
      <c r="Q98" s="80">
        <v>0</v>
      </c>
      <c r="R98" s="80">
        <v>239156</v>
      </c>
      <c r="S98" s="80">
        <v>14276</v>
      </c>
      <c r="T98" s="80">
        <v>224880</v>
      </c>
      <c r="U98" s="80">
        <v>239156</v>
      </c>
      <c r="V98" s="80">
        <v>221370</v>
      </c>
      <c r="W98" s="80">
        <v>0</v>
      </c>
      <c r="X98" s="80">
        <v>0</v>
      </c>
      <c r="Y98" s="80">
        <v>0</v>
      </c>
      <c r="Z98" s="80">
        <v>221370</v>
      </c>
      <c r="AA98" s="80">
        <v>221370</v>
      </c>
      <c r="AB98" s="80">
        <v>0</v>
      </c>
      <c r="AC98" s="69">
        <v>0</v>
      </c>
      <c r="AD98" s="69">
        <v>2</v>
      </c>
      <c r="AE98" s="69">
        <v>0</v>
      </c>
      <c r="AF98" s="80">
        <v>0</v>
      </c>
      <c r="AG98" s="80">
        <v>0</v>
      </c>
      <c r="AH98" s="69">
        <v>0</v>
      </c>
      <c r="AI98" s="69">
        <v>0</v>
      </c>
      <c r="AJ98" s="80">
        <v>0</v>
      </c>
      <c r="AK98" s="80">
        <v>0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0</v>
      </c>
      <c r="BA98" s="80">
        <v>0</v>
      </c>
      <c r="BB98" s="69">
        <v>0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0</v>
      </c>
      <c r="BL98" s="80">
        <v>0</v>
      </c>
      <c r="BM98" s="80">
        <v>0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0</v>
      </c>
      <c r="CB98" s="80">
        <v>0</v>
      </c>
      <c r="CC98" s="80">
        <v>0</v>
      </c>
      <c r="CD98" s="69">
        <v>0</v>
      </c>
      <c r="CE98" s="69" t="s">
        <v>555</v>
      </c>
      <c r="CF98" s="69" t="s">
        <v>556</v>
      </c>
      <c r="CG98" s="69" t="s">
        <v>410</v>
      </c>
      <c r="CH98" s="69" t="s">
        <v>410</v>
      </c>
      <c r="CI98" s="69" t="s">
        <v>410</v>
      </c>
      <c r="CJ98" s="68" t="s">
        <v>410</v>
      </c>
      <c r="CK98" s="68">
        <v>44440</v>
      </c>
      <c r="CL98" s="185" t="s">
        <v>638</v>
      </c>
      <c r="CM98" s="67" t="s">
        <v>635</v>
      </c>
      <c r="CN98" s="67" t="s">
        <v>168</v>
      </c>
      <c r="CO98" s="68">
        <v>44384</v>
      </c>
      <c r="CP98" s="185" t="s">
        <v>638</v>
      </c>
      <c r="CQ98" s="67" t="s">
        <v>635</v>
      </c>
      <c r="CR98" s="67" t="s">
        <v>671</v>
      </c>
      <c r="CS98" s="69">
        <v>305553.5</v>
      </c>
      <c r="CT98" s="69"/>
      <c r="CU98" s="69"/>
      <c r="CV98" s="69">
        <v>0</v>
      </c>
      <c r="CW98" s="69">
        <v>2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6"/>
        <v>DO</v>
      </c>
    </row>
    <row r="99" spans="1:111">
      <c r="A99" t="str">
        <f t="shared" si="7"/>
        <v>05DO</v>
      </c>
      <c r="B99" s="67" t="s">
        <v>4</v>
      </c>
      <c r="C99" s="67" t="s">
        <v>366</v>
      </c>
      <c r="D99" s="67" t="s">
        <v>367</v>
      </c>
      <c r="E99" s="68">
        <v>44229</v>
      </c>
      <c r="F99" s="185" t="s">
        <v>632</v>
      </c>
      <c r="G99" s="67" t="s">
        <v>640</v>
      </c>
      <c r="H99" s="69">
        <v>1</v>
      </c>
      <c r="I99" s="69">
        <v>0</v>
      </c>
      <c r="J99" s="69">
        <v>30</v>
      </c>
      <c r="K99" s="69">
        <v>41</v>
      </c>
      <c r="L99" s="69">
        <v>41</v>
      </c>
      <c r="M99" s="69">
        <v>0</v>
      </c>
      <c r="N99" s="69">
        <v>0</v>
      </c>
      <c r="O99" s="69">
        <v>0</v>
      </c>
      <c r="P99" s="69">
        <v>9</v>
      </c>
      <c r="Q99" s="80">
        <v>2</v>
      </c>
      <c r="R99" s="80">
        <v>127056</v>
      </c>
      <c r="S99" s="80">
        <v>6809</v>
      </c>
      <c r="T99" s="80">
        <v>120247</v>
      </c>
      <c r="U99" s="80">
        <v>127056</v>
      </c>
      <c r="V99" s="80">
        <v>123994</v>
      </c>
      <c r="W99" s="80">
        <v>0</v>
      </c>
      <c r="X99" s="80">
        <v>0</v>
      </c>
      <c r="Y99" s="80">
        <v>0</v>
      </c>
      <c r="Z99" s="80">
        <v>123994</v>
      </c>
      <c r="AA99" s="80">
        <v>123994</v>
      </c>
      <c r="AB99" s="80">
        <v>0</v>
      </c>
      <c r="AC99" s="69">
        <v>0</v>
      </c>
      <c r="AD99" s="69">
        <v>5</v>
      </c>
      <c r="AE99" s="69">
        <v>0</v>
      </c>
      <c r="AF99" s="80">
        <v>0</v>
      </c>
      <c r="AG99" s="80">
        <v>0</v>
      </c>
      <c r="AH99" s="69">
        <v>0</v>
      </c>
      <c r="AI99" s="69">
        <v>0</v>
      </c>
      <c r="AJ99" s="80">
        <v>0</v>
      </c>
      <c r="AK99" s="80">
        <v>0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0</v>
      </c>
      <c r="CC99" s="80">
        <v>0</v>
      </c>
      <c r="CD99" s="69">
        <v>0</v>
      </c>
      <c r="CE99" s="69" t="s">
        <v>557</v>
      </c>
      <c r="CF99" s="69" t="s">
        <v>558</v>
      </c>
      <c r="CG99" s="69" t="s">
        <v>410</v>
      </c>
      <c r="CH99" s="69" t="s">
        <v>410</v>
      </c>
      <c r="CI99" s="69" t="s">
        <v>410</v>
      </c>
      <c r="CJ99" s="68" t="s">
        <v>410</v>
      </c>
      <c r="CK99" s="68">
        <v>44537</v>
      </c>
      <c r="CL99" s="185" t="s">
        <v>634</v>
      </c>
      <c r="CM99" s="67" t="s">
        <v>635</v>
      </c>
      <c r="CN99" s="67" t="s">
        <v>168</v>
      </c>
      <c r="CO99" s="68">
        <v>44481</v>
      </c>
      <c r="CP99" s="185" t="s">
        <v>634</v>
      </c>
      <c r="CQ99" s="67" t="s">
        <v>635</v>
      </c>
      <c r="CR99" s="67" t="s">
        <v>671</v>
      </c>
      <c r="CS99" s="69">
        <v>169609.7</v>
      </c>
      <c r="CT99" s="69"/>
      <c r="CU99" s="69"/>
      <c r="CV99" s="69">
        <v>0</v>
      </c>
      <c r="CW99" s="69">
        <v>4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6"/>
        <v>DO</v>
      </c>
    </row>
    <row r="100" spans="1:111">
      <c r="A100" t="str">
        <f t="shared" si="7"/>
        <v>05DO</v>
      </c>
      <c r="B100" s="67" t="s">
        <v>4</v>
      </c>
      <c r="C100" s="67" t="s">
        <v>274</v>
      </c>
      <c r="D100" s="67" t="s">
        <v>275</v>
      </c>
      <c r="E100" s="68">
        <v>43928</v>
      </c>
      <c r="F100" s="185" t="s">
        <v>636</v>
      </c>
      <c r="G100" s="67" t="s">
        <v>639</v>
      </c>
      <c r="H100" s="69">
        <v>1</v>
      </c>
      <c r="I100" s="69">
        <v>2</v>
      </c>
      <c r="J100" s="69">
        <v>300</v>
      </c>
      <c r="K100" s="69">
        <v>423</v>
      </c>
      <c r="L100" s="69">
        <v>424</v>
      </c>
      <c r="M100" s="69">
        <v>-1</v>
      </c>
      <c r="N100" s="69">
        <v>1</v>
      </c>
      <c r="O100" s="69">
        <v>0</v>
      </c>
      <c r="P100" s="69">
        <v>94</v>
      </c>
      <c r="Q100" s="80">
        <v>29</v>
      </c>
      <c r="R100" s="80">
        <v>7339262</v>
      </c>
      <c r="S100" s="80">
        <v>75546</v>
      </c>
      <c r="T100" s="80">
        <v>7263716</v>
      </c>
      <c r="U100" s="80">
        <v>7409262</v>
      </c>
      <c r="V100" s="80">
        <v>7411267</v>
      </c>
      <c r="W100" s="80">
        <v>0</v>
      </c>
      <c r="X100" s="80">
        <v>0</v>
      </c>
      <c r="Y100" s="80">
        <v>0</v>
      </c>
      <c r="Z100" s="80">
        <v>7411267</v>
      </c>
      <c r="AA100" s="80">
        <v>7390488</v>
      </c>
      <c r="AB100" s="80">
        <v>-20779</v>
      </c>
      <c r="AC100" s="69">
        <v>70000</v>
      </c>
      <c r="AD100" s="69">
        <v>38</v>
      </c>
      <c r="AE100" s="69">
        <v>0</v>
      </c>
      <c r="AF100" s="80">
        <v>0</v>
      </c>
      <c r="AG100" s="80">
        <v>29196</v>
      </c>
      <c r="AH100" s="69">
        <v>0</v>
      </c>
      <c r="AI100" s="69">
        <v>0</v>
      </c>
      <c r="AJ100" s="80">
        <v>29</v>
      </c>
      <c r="AK100" s="80">
        <v>105005</v>
      </c>
      <c r="AL100" s="69">
        <v>58655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364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0</v>
      </c>
      <c r="BM100" s="80">
        <v>0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29</v>
      </c>
      <c r="CC100" s="80">
        <v>134565</v>
      </c>
      <c r="CD100" s="69">
        <v>58655</v>
      </c>
      <c r="CE100" s="69" t="s">
        <v>559</v>
      </c>
      <c r="CF100" s="69" t="s">
        <v>560</v>
      </c>
      <c r="CG100" s="69" t="s">
        <v>410</v>
      </c>
      <c r="CH100" s="69" t="s">
        <v>410</v>
      </c>
      <c r="CI100" s="69" t="s">
        <v>410</v>
      </c>
      <c r="CJ100" s="68" t="s">
        <v>410</v>
      </c>
      <c r="CK100" s="68">
        <v>44546</v>
      </c>
      <c r="CL100" s="185" t="s">
        <v>634</v>
      </c>
      <c r="CM100" s="67" t="s">
        <v>635</v>
      </c>
      <c r="CN100" s="67" t="s">
        <v>168</v>
      </c>
      <c r="CO100" s="68">
        <v>44491</v>
      </c>
      <c r="CP100" s="185" t="s">
        <v>634</v>
      </c>
      <c r="CQ100" s="67" t="s">
        <v>635</v>
      </c>
      <c r="CR100" s="67" t="s">
        <v>674</v>
      </c>
      <c r="CS100" s="69">
        <v>7635147.1900000004</v>
      </c>
      <c r="CT100" s="69"/>
      <c r="CU100" s="69"/>
      <c r="CV100" s="69">
        <v>29</v>
      </c>
      <c r="CW100" s="69">
        <v>56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6"/>
        <v>DO</v>
      </c>
    </row>
    <row r="101" spans="1:111">
      <c r="A101" t="str">
        <f t="shared" si="7"/>
        <v>05DO</v>
      </c>
      <c r="B101" s="67" t="s">
        <v>4</v>
      </c>
      <c r="C101" s="67" t="s">
        <v>276</v>
      </c>
      <c r="D101" s="67" t="s">
        <v>277</v>
      </c>
      <c r="E101" s="68">
        <v>43739</v>
      </c>
      <c r="F101" s="185" t="s">
        <v>634</v>
      </c>
      <c r="G101" s="67" t="s">
        <v>639</v>
      </c>
      <c r="H101" s="69">
        <v>1</v>
      </c>
      <c r="I101" s="69">
        <v>1</v>
      </c>
      <c r="J101" s="69">
        <v>200</v>
      </c>
      <c r="K101" s="69">
        <v>379</v>
      </c>
      <c r="L101" s="69">
        <v>378</v>
      </c>
      <c r="M101" s="69">
        <v>1</v>
      </c>
      <c r="N101" s="69">
        <v>0</v>
      </c>
      <c r="O101" s="69">
        <v>0</v>
      </c>
      <c r="P101" s="69">
        <v>179</v>
      </c>
      <c r="Q101" s="80">
        <v>0</v>
      </c>
      <c r="R101" s="80">
        <v>1872651</v>
      </c>
      <c r="S101" s="80">
        <v>50000</v>
      </c>
      <c r="T101" s="80">
        <v>1822651</v>
      </c>
      <c r="U101" s="80">
        <v>1875633</v>
      </c>
      <c r="V101" s="80">
        <v>1830367</v>
      </c>
      <c r="W101" s="80">
        <v>0</v>
      </c>
      <c r="X101" s="80">
        <v>0</v>
      </c>
      <c r="Y101" s="80">
        <v>0</v>
      </c>
      <c r="Z101" s="80">
        <v>1830367</v>
      </c>
      <c r="AA101" s="80">
        <v>1822350</v>
      </c>
      <c r="AB101" s="80">
        <v>-5035</v>
      </c>
      <c r="AC101" s="69">
        <v>2982</v>
      </c>
      <c r="AD101" s="69">
        <v>41</v>
      </c>
      <c r="AE101" s="69">
        <v>0</v>
      </c>
      <c r="AF101" s="80">
        <v>0</v>
      </c>
      <c r="AG101" s="80">
        <v>0</v>
      </c>
      <c r="AH101" s="69">
        <v>0</v>
      </c>
      <c r="AI101" s="69">
        <v>0</v>
      </c>
      <c r="AJ101" s="80">
        <v>0</v>
      </c>
      <c r="AK101" s="80">
        <v>0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0</v>
      </c>
      <c r="BA101" s="80">
        <v>0</v>
      </c>
      <c r="BB101" s="69">
        <v>0</v>
      </c>
      <c r="BC101" s="69">
        <v>0</v>
      </c>
      <c r="BD101" s="80">
        <v>0</v>
      </c>
      <c r="BE101" s="80">
        <v>0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0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0</v>
      </c>
      <c r="CB101" s="80">
        <v>0</v>
      </c>
      <c r="CC101" s="80">
        <v>0</v>
      </c>
      <c r="CD101" s="69">
        <v>0</v>
      </c>
      <c r="CE101" s="69" t="s">
        <v>561</v>
      </c>
      <c r="CF101" s="69" t="s">
        <v>562</v>
      </c>
      <c r="CG101" s="69" t="s">
        <v>410</v>
      </c>
      <c r="CH101" s="69" t="s">
        <v>410</v>
      </c>
      <c r="CI101" s="69" t="s">
        <v>410</v>
      </c>
      <c r="CJ101" s="68" t="s">
        <v>410</v>
      </c>
      <c r="CK101" s="68">
        <v>44448</v>
      </c>
      <c r="CL101" s="185" t="s">
        <v>638</v>
      </c>
      <c r="CM101" s="67" t="s">
        <v>635</v>
      </c>
      <c r="CN101" s="67" t="s">
        <v>168</v>
      </c>
      <c r="CO101" s="68">
        <v>44218</v>
      </c>
      <c r="CP101" s="185" t="s">
        <v>632</v>
      </c>
      <c r="CQ101" s="67" t="s">
        <v>640</v>
      </c>
      <c r="CR101" s="67" t="s">
        <v>676</v>
      </c>
      <c r="CS101" s="69">
        <v>1916336.55</v>
      </c>
      <c r="CT101" s="69"/>
      <c r="CU101" s="69"/>
      <c r="CV101" s="69">
        <v>0</v>
      </c>
      <c r="CW101" s="69">
        <v>138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6"/>
        <v>DO</v>
      </c>
    </row>
    <row r="102" spans="1:111">
      <c r="A102" t="str">
        <f t="shared" si="7"/>
        <v>05DO</v>
      </c>
      <c r="B102" s="67" t="s">
        <v>4</v>
      </c>
      <c r="C102" s="67" t="s">
        <v>278</v>
      </c>
      <c r="D102" s="67" t="s">
        <v>279</v>
      </c>
      <c r="E102" s="68">
        <v>43928</v>
      </c>
      <c r="F102" s="185" t="s">
        <v>636</v>
      </c>
      <c r="G102" s="67" t="s">
        <v>639</v>
      </c>
      <c r="H102" s="69">
        <v>2</v>
      </c>
      <c r="I102" s="69">
        <v>2</v>
      </c>
      <c r="J102" s="69">
        <v>200</v>
      </c>
      <c r="K102" s="69">
        <v>287</v>
      </c>
      <c r="L102" s="69">
        <v>285</v>
      </c>
      <c r="M102" s="69">
        <v>2</v>
      </c>
      <c r="N102" s="69">
        <v>0</v>
      </c>
      <c r="O102" s="69">
        <v>0</v>
      </c>
      <c r="P102" s="69">
        <v>72</v>
      </c>
      <c r="Q102" s="80">
        <v>15</v>
      </c>
      <c r="R102" s="80">
        <v>3873465</v>
      </c>
      <c r="S102" s="80">
        <v>50000</v>
      </c>
      <c r="T102" s="80">
        <v>3823465</v>
      </c>
      <c r="U102" s="80">
        <v>3916343</v>
      </c>
      <c r="V102" s="80">
        <v>4113159</v>
      </c>
      <c r="W102" s="80">
        <v>0</v>
      </c>
      <c r="X102" s="80">
        <v>0</v>
      </c>
      <c r="Y102" s="80">
        <v>0</v>
      </c>
      <c r="Z102" s="80">
        <v>4113159</v>
      </c>
      <c r="AA102" s="80">
        <v>4113159</v>
      </c>
      <c r="AB102" s="80">
        <v>0</v>
      </c>
      <c r="AC102" s="69">
        <v>42878</v>
      </c>
      <c r="AD102" s="69">
        <v>52</v>
      </c>
      <c r="AE102" s="69">
        <v>0</v>
      </c>
      <c r="AF102" s="80">
        <v>15</v>
      </c>
      <c r="AG102" s="80">
        <v>73643</v>
      </c>
      <c r="AH102" s="69">
        <v>0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15</v>
      </c>
      <c r="CC102" s="80">
        <v>73643</v>
      </c>
      <c r="CD102" s="69">
        <v>0</v>
      </c>
      <c r="CE102" s="69" t="s">
        <v>563</v>
      </c>
      <c r="CF102" s="69" t="s">
        <v>564</v>
      </c>
      <c r="CG102" s="69" t="s">
        <v>410</v>
      </c>
      <c r="CH102" s="69" t="s">
        <v>410</v>
      </c>
      <c r="CI102" s="69" t="s">
        <v>410</v>
      </c>
      <c r="CJ102" s="68" t="s">
        <v>410</v>
      </c>
      <c r="CK102" s="68">
        <v>44473</v>
      </c>
      <c r="CL102" s="185" t="s">
        <v>634</v>
      </c>
      <c r="CM102" s="67" t="s">
        <v>635</v>
      </c>
      <c r="CN102" s="67" t="s">
        <v>168</v>
      </c>
      <c r="CO102" s="68">
        <v>44424</v>
      </c>
      <c r="CP102" s="185" t="s">
        <v>638</v>
      </c>
      <c r="CQ102" s="67" t="s">
        <v>635</v>
      </c>
      <c r="CR102" s="67" t="s">
        <v>676</v>
      </c>
      <c r="CS102" s="69">
        <v>4116924.5</v>
      </c>
      <c r="CT102" s="69" t="s">
        <v>565</v>
      </c>
      <c r="CU102" s="69" t="s">
        <v>566</v>
      </c>
      <c r="CV102" s="69">
        <v>0</v>
      </c>
      <c r="CW102" s="69">
        <v>20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6"/>
        <v>DO</v>
      </c>
    </row>
    <row r="103" spans="1:111">
      <c r="A103" t="str">
        <f t="shared" si="7"/>
        <v>05DO</v>
      </c>
      <c r="B103" s="67" t="s">
        <v>4</v>
      </c>
      <c r="C103" s="67" t="s">
        <v>368</v>
      </c>
      <c r="D103" s="67" t="s">
        <v>369</v>
      </c>
      <c r="E103" s="68">
        <v>43802</v>
      </c>
      <c r="F103" s="185" t="s">
        <v>634</v>
      </c>
      <c r="G103" s="67" t="s">
        <v>639</v>
      </c>
      <c r="H103" s="69">
        <v>1</v>
      </c>
      <c r="I103" s="69">
        <v>0</v>
      </c>
      <c r="J103" s="69">
        <v>350</v>
      </c>
      <c r="K103" s="69">
        <v>440</v>
      </c>
      <c r="L103" s="69">
        <v>440</v>
      </c>
      <c r="M103" s="69">
        <v>0</v>
      </c>
      <c r="N103" s="69">
        <v>0</v>
      </c>
      <c r="O103" s="69">
        <v>0</v>
      </c>
      <c r="P103" s="69">
        <v>90</v>
      </c>
      <c r="Q103" s="80">
        <v>0</v>
      </c>
      <c r="R103" s="80">
        <v>1299589</v>
      </c>
      <c r="S103" s="80">
        <v>50000</v>
      </c>
      <c r="T103" s="80">
        <v>1249589</v>
      </c>
      <c r="U103" s="80">
        <v>1299589</v>
      </c>
      <c r="V103" s="80">
        <v>1316020</v>
      </c>
      <c r="W103" s="80">
        <v>0</v>
      </c>
      <c r="X103" s="80">
        <v>0</v>
      </c>
      <c r="Y103" s="80">
        <v>0</v>
      </c>
      <c r="Z103" s="80">
        <v>1316020</v>
      </c>
      <c r="AA103" s="80">
        <v>1315225</v>
      </c>
      <c r="AB103" s="80">
        <v>-795</v>
      </c>
      <c r="AC103" s="69">
        <v>0</v>
      </c>
      <c r="AD103" s="69">
        <v>72</v>
      </c>
      <c r="AE103" s="69">
        <v>0</v>
      </c>
      <c r="AF103" s="80">
        <v>0</v>
      </c>
      <c r="AG103" s="80">
        <v>0</v>
      </c>
      <c r="AH103" s="69">
        <v>0</v>
      </c>
      <c r="AI103" s="69">
        <v>0</v>
      </c>
      <c r="AJ103" s="80">
        <v>0</v>
      </c>
      <c r="AK103" s="80">
        <v>0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0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48528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0</v>
      </c>
      <c r="CB103" s="80">
        <v>0</v>
      </c>
      <c r="CC103" s="80">
        <v>48528</v>
      </c>
      <c r="CD103" s="69">
        <v>0</v>
      </c>
      <c r="CE103" s="69" t="s">
        <v>567</v>
      </c>
      <c r="CF103" s="69" t="s">
        <v>568</v>
      </c>
      <c r="CG103" s="69" t="s">
        <v>410</v>
      </c>
      <c r="CH103" s="69" t="s">
        <v>410</v>
      </c>
      <c r="CI103" s="69" t="s">
        <v>410</v>
      </c>
      <c r="CJ103" s="68" t="s">
        <v>410</v>
      </c>
      <c r="CK103" s="68">
        <v>44412</v>
      </c>
      <c r="CL103" s="185" t="s">
        <v>638</v>
      </c>
      <c r="CM103" s="67" t="s">
        <v>635</v>
      </c>
      <c r="CN103" s="67" t="s">
        <v>168</v>
      </c>
      <c r="CO103" s="68">
        <v>44341</v>
      </c>
      <c r="CP103" s="185" t="s">
        <v>636</v>
      </c>
      <c r="CQ103" s="67" t="s">
        <v>640</v>
      </c>
      <c r="CR103" s="67" t="s">
        <v>676</v>
      </c>
      <c r="CS103" s="69">
        <v>1579621</v>
      </c>
      <c r="CT103" s="69"/>
      <c r="CU103" s="69"/>
      <c r="CV103" s="69">
        <v>0</v>
      </c>
      <c r="CW103" s="69">
        <v>18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6"/>
        <v>DO</v>
      </c>
    </row>
    <row r="104" spans="1:111">
      <c r="A104" t="str">
        <f t="shared" si="7"/>
        <v>06CO</v>
      </c>
      <c r="B104" s="67" t="s">
        <v>5</v>
      </c>
      <c r="C104" s="67" t="s">
        <v>308</v>
      </c>
      <c r="D104" s="67" t="s">
        <v>309</v>
      </c>
      <c r="E104" s="68">
        <v>43803</v>
      </c>
      <c r="F104" s="185" t="s">
        <v>634</v>
      </c>
      <c r="G104" s="67" t="s">
        <v>639</v>
      </c>
      <c r="H104" s="69">
        <v>3</v>
      </c>
      <c r="I104" s="69">
        <v>1</v>
      </c>
      <c r="J104" s="69">
        <v>310</v>
      </c>
      <c r="K104" s="69">
        <v>357</v>
      </c>
      <c r="L104" s="69">
        <v>290</v>
      </c>
      <c r="M104" s="69">
        <v>67</v>
      </c>
      <c r="N104" s="69">
        <v>0</v>
      </c>
      <c r="O104" s="69">
        <v>0</v>
      </c>
      <c r="P104" s="69">
        <v>47</v>
      </c>
      <c r="Q104" s="80">
        <v>0</v>
      </c>
      <c r="R104" s="80">
        <v>3445403</v>
      </c>
      <c r="S104" s="80">
        <v>51305</v>
      </c>
      <c r="T104" s="80">
        <v>3394098</v>
      </c>
      <c r="U104" s="80">
        <v>3514192</v>
      </c>
      <c r="V104" s="80">
        <v>3479994</v>
      </c>
      <c r="W104" s="80">
        <v>0</v>
      </c>
      <c r="X104" s="80">
        <v>170000</v>
      </c>
      <c r="Y104" s="80">
        <v>170000</v>
      </c>
      <c r="Z104" s="80">
        <v>3649994</v>
      </c>
      <c r="AA104" s="80">
        <v>3454649</v>
      </c>
      <c r="AB104" s="80">
        <v>-195345</v>
      </c>
      <c r="AC104" s="69">
        <v>68789</v>
      </c>
      <c r="AD104" s="69">
        <v>27</v>
      </c>
      <c r="AE104" s="69">
        <v>0</v>
      </c>
      <c r="AF104" s="80">
        <v>0</v>
      </c>
      <c r="AG104" s="80">
        <v>14334</v>
      </c>
      <c r="AH104" s="69">
        <v>0</v>
      </c>
      <c r="AI104" s="69">
        <v>0</v>
      </c>
      <c r="AJ104" s="80">
        <v>0</v>
      </c>
      <c r="AK104" s="80">
        <v>26726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68789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0</v>
      </c>
      <c r="CB104" s="80">
        <v>0</v>
      </c>
      <c r="CC104" s="80">
        <v>109849</v>
      </c>
      <c r="CD104" s="69">
        <v>0</v>
      </c>
      <c r="CE104" s="69" t="s">
        <v>580</v>
      </c>
      <c r="CF104" s="69" t="s">
        <v>581</v>
      </c>
      <c r="CG104" s="69" t="s">
        <v>410</v>
      </c>
      <c r="CH104" s="69" t="s">
        <v>410</v>
      </c>
      <c r="CI104" s="69" t="s">
        <v>410</v>
      </c>
      <c r="CJ104" s="68" t="s">
        <v>410</v>
      </c>
      <c r="CK104" s="68">
        <v>44417</v>
      </c>
      <c r="CL104" s="185" t="s">
        <v>638</v>
      </c>
      <c r="CM104" s="67" t="s">
        <v>635</v>
      </c>
      <c r="CN104" s="67" t="s">
        <v>168</v>
      </c>
      <c r="CO104" s="68">
        <v>44229</v>
      </c>
      <c r="CP104" s="185" t="s">
        <v>632</v>
      </c>
      <c r="CQ104" s="67" t="s">
        <v>640</v>
      </c>
      <c r="CR104" s="67" t="s">
        <v>679</v>
      </c>
      <c r="CS104" s="69">
        <v>3079919.7</v>
      </c>
      <c r="CT104" s="69" t="s">
        <v>449</v>
      </c>
      <c r="CU104" s="69" t="s">
        <v>450</v>
      </c>
      <c r="CV104" s="69">
        <v>0</v>
      </c>
      <c r="CW104" s="69">
        <v>20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6"/>
        <v>CO</v>
      </c>
    </row>
    <row r="105" spans="1:111">
      <c r="A105" t="str">
        <f t="shared" si="7"/>
        <v>06CO</v>
      </c>
      <c r="B105" s="67" t="s">
        <v>5</v>
      </c>
      <c r="C105" s="67" t="s">
        <v>376</v>
      </c>
      <c r="D105" s="67" t="s">
        <v>377</v>
      </c>
      <c r="E105" s="68">
        <v>43887</v>
      </c>
      <c r="F105" s="185" t="s">
        <v>632</v>
      </c>
      <c r="G105" s="67" t="s">
        <v>639</v>
      </c>
      <c r="H105" s="69">
        <v>2</v>
      </c>
      <c r="I105" s="69">
        <v>0</v>
      </c>
      <c r="J105" s="69">
        <v>200</v>
      </c>
      <c r="K105" s="69">
        <v>251</v>
      </c>
      <c r="L105" s="69">
        <v>250</v>
      </c>
      <c r="M105" s="69">
        <v>1</v>
      </c>
      <c r="N105" s="69">
        <v>0</v>
      </c>
      <c r="O105" s="69">
        <v>0</v>
      </c>
      <c r="P105" s="69">
        <v>51</v>
      </c>
      <c r="Q105" s="80">
        <v>0</v>
      </c>
      <c r="R105" s="80">
        <v>1098693</v>
      </c>
      <c r="S105" s="80">
        <v>50000</v>
      </c>
      <c r="T105" s="80">
        <v>1048693</v>
      </c>
      <c r="U105" s="80">
        <v>1098693</v>
      </c>
      <c r="V105" s="80">
        <v>1036954</v>
      </c>
      <c r="W105" s="80">
        <v>0</v>
      </c>
      <c r="X105" s="80">
        <v>0</v>
      </c>
      <c r="Y105" s="80">
        <v>0</v>
      </c>
      <c r="Z105" s="80">
        <v>1036954</v>
      </c>
      <c r="AA105" s="80">
        <v>1036856</v>
      </c>
      <c r="AB105" s="80">
        <v>-98</v>
      </c>
      <c r="AC105" s="69">
        <v>0</v>
      </c>
      <c r="AD105" s="69">
        <v>25</v>
      </c>
      <c r="AE105" s="69">
        <v>0</v>
      </c>
      <c r="AF105" s="80">
        <v>0</v>
      </c>
      <c r="AG105" s="80">
        <v>0</v>
      </c>
      <c r="AH105" s="69">
        <v>0</v>
      </c>
      <c r="AI105" s="69">
        <v>0</v>
      </c>
      <c r="AJ105" s="80">
        <v>0</v>
      </c>
      <c r="AK105" s="80">
        <v>9153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12412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0</v>
      </c>
      <c r="CC105" s="80">
        <v>21566</v>
      </c>
      <c r="CD105" s="69">
        <v>0</v>
      </c>
      <c r="CE105" s="69" t="s">
        <v>596</v>
      </c>
      <c r="CF105" s="69" t="s">
        <v>597</v>
      </c>
      <c r="CG105" s="69" t="s">
        <v>410</v>
      </c>
      <c r="CH105" s="69" t="s">
        <v>410</v>
      </c>
      <c r="CI105" s="69" t="s">
        <v>410</v>
      </c>
      <c r="CJ105" s="68" t="s">
        <v>410</v>
      </c>
      <c r="CK105" s="68">
        <v>44390</v>
      </c>
      <c r="CL105" s="185" t="s">
        <v>638</v>
      </c>
      <c r="CM105" s="67" t="s">
        <v>635</v>
      </c>
      <c r="CN105" s="67" t="s">
        <v>168</v>
      </c>
      <c r="CO105" s="68">
        <v>44219</v>
      </c>
      <c r="CP105" s="185" t="s">
        <v>632</v>
      </c>
      <c r="CQ105" s="67" t="s">
        <v>640</v>
      </c>
      <c r="CR105" s="67" t="s">
        <v>679</v>
      </c>
      <c r="CS105" s="69">
        <v>1175313.8500000001</v>
      </c>
      <c r="CT105" s="69"/>
      <c r="CU105" s="69"/>
      <c r="CV105" s="69">
        <v>0</v>
      </c>
      <c r="CW105" s="69">
        <v>26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6"/>
        <v>CO</v>
      </c>
    </row>
    <row r="106" spans="1:111">
      <c r="A106" t="str">
        <f t="shared" si="7"/>
        <v>06CO</v>
      </c>
      <c r="B106" s="67" t="s">
        <v>5</v>
      </c>
      <c r="C106" s="67" t="s">
        <v>378</v>
      </c>
      <c r="D106" s="67" t="s">
        <v>379</v>
      </c>
      <c r="E106" s="68">
        <v>43915</v>
      </c>
      <c r="F106" s="185" t="s">
        <v>632</v>
      </c>
      <c r="G106" s="67" t="s">
        <v>639</v>
      </c>
      <c r="H106" s="69">
        <v>4</v>
      </c>
      <c r="I106" s="69">
        <v>3</v>
      </c>
      <c r="J106" s="69">
        <v>350</v>
      </c>
      <c r="K106" s="69">
        <v>384</v>
      </c>
      <c r="L106" s="69">
        <v>338</v>
      </c>
      <c r="M106" s="69">
        <v>46</v>
      </c>
      <c r="N106" s="69">
        <v>0</v>
      </c>
      <c r="O106" s="69">
        <v>0</v>
      </c>
      <c r="P106" s="69">
        <v>34</v>
      </c>
      <c r="Q106" s="80">
        <v>0</v>
      </c>
      <c r="R106" s="80">
        <v>3771815</v>
      </c>
      <c r="S106" s="80">
        <v>51345</v>
      </c>
      <c r="T106" s="80">
        <v>3720470</v>
      </c>
      <c r="U106" s="80">
        <v>3809965</v>
      </c>
      <c r="V106" s="80">
        <v>3652358</v>
      </c>
      <c r="W106" s="80">
        <v>0</v>
      </c>
      <c r="X106" s="80">
        <v>130000</v>
      </c>
      <c r="Y106" s="80">
        <v>130000</v>
      </c>
      <c r="Z106" s="80">
        <v>3782358</v>
      </c>
      <c r="AA106" s="80">
        <v>3668771</v>
      </c>
      <c r="AB106" s="80">
        <v>-113588</v>
      </c>
      <c r="AC106" s="69">
        <v>38150</v>
      </c>
      <c r="AD106" s="69">
        <v>11</v>
      </c>
      <c r="AE106" s="69">
        <v>0</v>
      </c>
      <c r="AF106" s="80">
        <v>0</v>
      </c>
      <c r="AG106" s="80">
        <v>17761</v>
      </c>
      <c r="AH106" s="69">
        <v>0</v>
      </c>
      <c r="AI106" s="69">
        <v>0</v>
      </c>
      <c r="AJ106" s="80">
        <v>0</v>
      </c>
      <c r="AK106" s="80">
        <v>244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6678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0</v>
      </c>
      <c r="CC106" s="80">
        <v>24683</v>
      </c>
      <c r="CD106" s="69">
        <v>0</v>
      </c>
      <c r="CE106" s="69" t="s">
        <v>598</v>
      </c>
      <c r="CF106" s="69" t="s">
        <v>599</v>
      </c>
      <c r="CG106" s="69" t="s">
        <v>410</v>
      </c>
      <c r="CH106" s="69" t="s">
        <v>410</v>
      </c>
      <c r="CI106" s="69" t="s">
        <v>410</v>
      </c>
      <c r="CJ106" s="68" t="s">
        <v>410</v>
      </c>
      <c r="CK106" s="68">
        <v>44538</v>
      </c>
      <c r="CL106" s="185" t="s">
        <v>634</v>
      </c>
      <c r="CM106" s="67" t="s">
        <v>635</v>
      </c>
      <c r="CN106" s="67" t="s">
        <v>168</v>
      </c>
      <c r="CO106" s="68">
        <v>44398</v>
      </c>
      <c r="CP106" s="185" t="s">
        <v>638</v>
      </c>
      <c r="CQ106" s="67" t="s">
        <v>635</v>
      </c>
      <c r="CR106" s="67" t="s">
        <v>679</v>
      </c>
      <c r="CS106" s="69">
        <v>4248050.6500000004</v>
      </c>
      <c r="CT106" s="69" t="s">
        <v>600</v>
      </c>
      <c r="CU106" s="69" t="s">
        <v>601</v>
      </c>
      <c r="CV106" s="69">
        <v>0</v>
      </c>
      <c r="CW106" s="69">
        <v>23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6"/>
        <v>CO</v>
      </c>
    </row>
    <row r="107" spans="1:111">
      <c r="A107" t="str">
        <f t="shared" si="7"/>
        <v>06CO</v>
      </c>
      <c r="B107" s="67" t="s">
        <v>5</v>
      </c>
      <c r="C107" s="67" t="s">
        <v>380</v>
      </c>
      <c r="D107" s="67" t="s">
        <v>381</v>
      </c>
      <c r="E107" s="68">
        <v>43887</v>
      </c>
      <c r="F107" s="185" t="s">
        <v>632</v>
      </c>
      <c r="G107" s="67" t="s">
        <v>639</v>
      </c>
      <c r="H107" s="69">
        <v>3</v>
      </c>
      <c r="I107" s="69">
        <v>0</v>
      </c>
      <c r="J107" s="69">
        <v>140</v>
      </c>
      <c r="K107" s="69">
        <v>199</v>
      </c>
      <c r="L107" s="69">
        <v>179</v>
      </c>
      <c r="M107" s="69">
        <v>20</v>
      </c>
      <c r="N107" s="69">
        <v>0</v>
      </c>
      <c r="O107" s="69">
        <v>0</v>
      </c>
      <c r="P107" s="69">
        <v>59</v>
      </c>
      <c r="Q107" s="80">
        <v>0</v>
      </c>
      <c r="R107" s="80">
        <v>419419</v>
      </c>
      <c r="S107" s="80">
        <v>20696</v>
      </c>
      <c r="T107" s="80">
        <v>398723</v>
      </c>
      <c r="U107" s="80">
        <v>419419</v>
      </c>
      <c r="V107" s="80">
        <v>372140</v>
      </c>
      <c r="W107" s="80">
        <v>0</v>
      </c>
      <c r="X107" s="80">
        <v>0</v>
      </c>
      <c r="Y107" s="80">
        <v>0</v>
      </c>
      <c r="Z107" s="80">
        <v>372140</v>
      </c>
      <c r="AA107" s="80">
        <v>372179</v>
      </c>
      <c r="AB107" s="80">
        <v>39</v>
      </c>
      <c r="AC107" s="69">
        <v>0</v>
      </c>
      <c r="AD107" s="69">
        <v>42</v>
      </c>
      <c r="AE107" s="69">
        <v>0</v>
      </c>
      <c r="AF107" s="80">
        <v>0</v>
      </c>
      <c r="AG107" s="80">
        <v>0</v>
      </c>
      <c r="AH107" s="69">
        <v>0</v>
      </c>
      <c r="AI107" s="69">
        <v>0</v>
      </c>
      <c r="AJ107" s="80">
        <v>0</v>
      </c>
      <c r="AK107" s="80">
        <v>795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5010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0</v>
      </c>
      <c r="CC107" s="80">
        <v>5805</v>
      </c>
      <c r="CD107" s="69">
        <v>0</v>
      </c>
      <c r="CE107" s="69" t="s">
        <v>602</v>
      </c>
      <c r="CF107" s="69" t="s">
        <v>603</v>
      </c>
      <c r="CG107" s="69" t="s">
        <v>410</v>
      </c>
      <c r="CH107" s="69" t="s">
        <v>410</v>
      </c>
      <c r="CI107" s="69" t="s">
        <v>410</v>
      </c>
      <c r="CJ107" s="68" t="s">
        <v>410</v>
      </c>
      <c r="CK107" s="68">
        <v>44405</v>
      </c>
      <c r="CL107" s="185" t="s">
        <v>638</v>
      </c>
      <c r="CM107" s="67" t="s">
        <v>635</v>
      </c>
      <c r="CN107" s="67" t="s">
        <v>168</v>
      </c>
      <c r="CO107" s="68">
        <v>44315</v>
      </c>
      <c r="CP107" s="185" t="s">
        <v>636</v>
      </c>
      <c r="CQ107" s="67" t="s">
        <v>640</v>
      </c>
      <c r="CR107" s="67" t="s">
        <v>680</v>
      </c>
      <c r="CS107" s="69">
        <v>420617.5</v>
      </c>
      <c r="CT107" s="69"/>
      <c r="CU107" s="69"/>
      <c r="CV107" s="69">
        <v>0</v>
      </c>
      <c r="CW107" s="69">
        <v>17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6"/>
        <v>CO</v>
      </c>
    </row>
    <row r="108" spans="1:111">
      <c r="A108" t="str">
        <f t="shared" si="7"/>
        <v>06CO</v>
      </c>
      <c r="B108" s="67" t="s">
        <v>5</v>
      </c>
      <c r="C108" s="67" t="s">
        <v>310</v>
      </c>
      <c r="D108" s="67" t="s">
        <v>311</v>
      </c>
      <c r="E108" s="68">
        <v>43803</v>
      </c>
      <c r="F108" s="185" t="s">
        <v>634</v>
      </c>
      <c r="G108" s="67" t="s">
        <v>639</v>
      </c>
      <c r="H108" s="69">
        <v>2</v>
      </c>
      <c r="I108" s="69">
        <v>1</v>
      </c>
      <c r="J108" s="69">
        <v>240</v>
      </c>
      <c r="K108" s="69">
        <v>430</v>
      </c>
      <c r="L108" s="69">
        <v>430</v>
      </c>
      <c r="M108" s="69">
        <v>0</v>
      </c>
      <c r="N108" s="69">
        <v>0</v>
      </c>
      <c r="O108" s="69">
        <v>0</v>
      </c>
      <c r="P108" s="69">
        <v>190</v>
      </c>
      <c r="Q108" s="80">
        <v>0</v>
      </c>
      <c r="R108" s="80">
        <v>996753</v>
      </c>
      <c r="S108" s="80">
        <v>39258</v>
      </c>
      <c r="T108" s="80">
        <v>957495</v>
      </c>
      <c r="U108" s="80">
        <v>1029269</v>
      </c>
      <c r="V108" s="80">
        <v>971330</v>
      </c>
      <c r="W108" s="80">
        <v>0</v>
      </c>
      <c r="X108" s="80">
        <v>0</v>
      </c>
      <c r="Y108" s="80">
        <v>0</v>
      </c>
      <c r="Z108" s="80">
        <v>971330</v>
      </c>
      <c r="AA108" s="80">
        <v>971328</v>
      </c>
      <c r="AB108" s="80">
        <v>-2</v>
      </c>
      <c r="AC108" s="69">
        <v>32516</v>
      </c>
      <c r="AD108" s="69">
        <v>132</v>
      </c>
      <c r="AE108" s="69">
        <v>8</v>
      </c>
      <c r="AF108" s="80">
        <v>0</v>
      </c>
      <c r="AG108" s="80">
        <v>0</v>
      </c>
      <c r="AH108" s="69">
        <v>0</v>
      </c>
      <c r="AI108" s="69">
        <v>0</v>
      </c>
      <c r="AJ108" s="80">
        <v>0</v>
      </c>
      <c r="AK108" s="80">
        <v>0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44541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0</v>
      </c>
      <c r="BX108" s="80">
        <v>0</v>
      </c>
      <c r="BY108" s="80">
        <v>0</v>
      </c>
      <c r="BZ108" s="69">
        <v>0</v>
      </c>
      <c r="CA108" s="69">
        <v>8</v>
      </c>
      <c r="CB108" s="80">
        <v>0</v>
      </c>
      <c r="CC108" s="80">
        <v>44541</v>
      </c>
      <c r="CD108" s="69">
        <v>0</v>
      </c>
      <c r="CE108" s="69" t="s">
        <v>530</v>
      </c>
      <c r="CF108" s="69" t="s">
        <v>531</v>
      </c>
      <c r="CG108" s="69" t="s">
        <v>410</v>
      </c>
      <c r="CH108" s="69" t="s">
        <v>410</v>
      </c>
      <c r="CI108" s="69" t="s">
        <v>410</v>
      </c>
      <c r="CJ108" s="68" t="s">
        <v>410</v>
      </c>
      <c r="CK108" s="68">
        <v>44512</v>
      </c>
      <c r="CL108" s="185" t="s">
        <v>634</v>
      </c>
      <c r="CM108" s="67" t="s">
        <v>635</v>
      </c>
      <c r="CN108" s="67" t="s">
        <v>168</v>
      </c>
      <c r="CO108" s="68">
        <v>44455</v>
      </c>
      <c r="CP108" s="185" t="s">
        <v>638</v>
      </c>
      <c r="CQ108" s="67" t="s">
        <v>635</v>
      </c>
      <c r="CR108" s="67" t="s">
        <v>680</v>
      </c>
      <c r="CS108" s="69">
        <v>819497.3</v>
      </c>
      <c r="CT108" s="69"/>
      <c r="CU108" s="69"/>
      <c r="CV108" s="69">
        <v>0</v>
      </c>
      <c r="CW108" s="69">
        <v>50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6"/>
        <v>CO</v>
      </c>
    </row>
    <row r="109" spans="1:111">
      <c r="A109" t="str">
        <f t="shared" si="7"/>
        <v>06CO</v>
      </c>
      <c r="B109" s="67" t="s">
        <v>5</v>
      </c>
      <c r="C109" s="67" t="s">
        <v>312</v>
      </c>
      <c r="D109" s="67" t="s">
        <v>313</v>
      </c>
      <c r="E109" s="68">
        <v>43768</v>
      </c>
      <c r="F109" s="185" t="s">
        <v>634</v>
      </c>
      <c r="G109" s="67" t="s">
        <v>639</v>
      </c>
      <c r="H109" s="69">
        <v>12</v>
      </c>
      <c r="I109" s="69">
        <v>3</v>
      </c>
      <c r="J109" s="69">
        <v>280</v>
      </c>
      <c r="K109" s="69">
        <v>359</v>
      </c>
      <c r="L109" s="69">
        <v>358</v>
      </c>
      <c r="M109" s="69">
        <v>1</v>
      </c>
      <c r="N109" s="69">
        <v>0</v>
      </c>
      <c r="O109" s="69">
        <v>0</v>
      </c>
      <c r="P109" s="69">
        <v>79</v>
      </c>
      <c r="Q109" s="80">
        <v>0</v>
      </c>
      <c r="R109" s="80">
        <v>2625000</v>
      </c>
      <c r="S109" s="80">
        <v>50000</v>
      </c>
      <c r="T109" s="80">
        <v>2575000</v>
      </c>
      <c r="U109" s="80">
        <v>2574951</v>
      </c>
      <c r="V109" s="80">
        <v>2200098</v>
      </c>
      <c r="W109" s="80">
        <v>0</v>
      </c>
      <c r="X109" s="80">
        <v>0</v>
      </c>
      <c r="Y109" s="80">
        <v>0</v>
      </c>
      <c r="Z109" s="80">
        <v>2200098</v>
      </c>
      <c r="AA109" s="80">
        <v>2199992</v>
      </c>
      <c r="AB109" s="80">
        <v>-106</v>
      </c>
      <c r="AC109" s="69">
        <v>-50049</v>
      </c>
      <c r="AD109" s="69">
        <v>54</v>
      </c>
      <c r="AE109" s="69">
        <v>0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75919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0</v>
      </c>
      <c r="CB109" s="80">
        <v>0</v>
      </c>
      <c r="CC109" s="80">
        <v>-45130</v>
      </c>
      <c r="CD109" s="69">
        <v>0</v>
      </c>
      <c r="CE109" s="69" t="s">
        <v>602</v>
      </c>
      <c r="CF109" s="69" t="s">
        <v>603</v>
      </c>
      <c r="CG109" s="69" t="s">
        <v>410</v>
      </c>
      <c r="CH109" s="69" t="s">
        <v>410</v>
      </c>
      <c r="CI109" s="69" t="s">
        <v>410</v>
      </c>
      <c r="CJ109" s="68" t="s">
        <v>410</v>
      </c>
      <c r="CK109" s="68">
        <v>44474</v>
      </c>
      <c r="CL109" s="185" t="s">
        <v>634</v>
      </c>
      <c r="CM109" s="67" t="s">
        <v>635</v>
      </c>
      <c r="CN109" s="67" t="s">
        <v>168</v>
      </c>
      <c r="CO109" s="68">
        <v>44419</v>
      </c>
      <c r="CP109" s="185" t="s">
        <v>638</v>
      </c>
      <c r="CQ109" s="67" t="s">
        <v>635</v>
      </c>
      <c r="CR109" s="67" t="s">
        <v>680</v>
      </c>
      <c r="CS109" s="69">
        <v>2833197.2</v>
      </c>
      <c r="CT109" s="69"/>
      <c r="CU109" s="69"/>
      <c r="CV109" s="69">
        <v>0</v>
      </c>
      <c r="CW109" s="69">
        <v>25</v>
      </c>
      <c r="CX109" s="69">
        <v>0</v>
      </c>
      <c r="CY109" s="69">
        <v>0</v>
      </c>
      <c r="CZ109" s="69">
        <v>-121049</v>
      </c>
      <c r="DA109" s="69">
        <v>0</v>
      </c>
      <c r="DG109" t="str">
        <f t="shared" si="6"/>
        <v>CO</v>
      </c>
    </row>
    <row r="110" spans="1:111">
      <c r="A110" t="str">
        <f t="shared" si="7"/>
        <v>06CO</v>
      </c>
      <c r="B110" s="67" t="s">
        <v>5</v>
      </c>
      <c r="C110" s="67" t="s">
        <v>382</v>
      </c>
      <c r="D110" s="67" t="s">
        <v>383</v>
      </c>
      <c r="E110" s="68">
        <v>43859</v>
      </c>
      <c r="F110" s="185" t="s">
        <v>632</v>
      </c>
      <c r="G110" s="67" t="s">
        <v>639</v>
      </c>
      <c r="H110" s="69">
        <v>1</v>
      </c>
      <c r="I110" s="69">
        <v>0</v>
      </c>
      <c r="J110" s="69">
        <v>180</v>
      </c>
      <c r="K110" s="69">
        <v>259</v>
      </c>
      <c r="L110" s="69">
        <v>259</v>
      </c>
      <c r="M110" s="69">
        <v>0</v>
      </c>
      <c r="N110" s="69">
        <v>0</v>
      </c>
      <c r="O110" s="69">
        <v>0</v>
      </c>
      <c r="P110" s="69">
        <v>79</v>
      </c>
      <c r="Q110" s="80">
        <v>0</v>
      </c>
      <c r="R110" s="80">
        <v>1171215</v>
      </c>
      <c r="S110" s="80">
        <v>42535</v>
      </c>
      <c r="T110" s="80">
        <v>1128680</v>
      </c>
      <c r="U110" s="80">
        <v>1171215</v>
      </c>
      <c r="V110" s="80">
        <v>1109354</v>
      </c>
      <c r="W110" s="80">
        <v>0</v>
      </c>
      <c r="X110" s="80">
        <v>0</v>
      </c>
      <c r="Y110" s="80">
        <v>0</v>
      </c>
      <c r="Z110" s="80">
        <v>1109354</v>
      </c>
      <c r="AA110" s="80">
        <v>1108186</v>
      </c>
      <c r="AB110" s="80">
        <v>-1169</v>
      </c>
      <c r="AC110" s="69">
        <v>0</v>
      </c>
      <c r="AD110" s="69">
        <v>36</v>
      </c>
      <c r="AE110" s="69">
        <v>0</v>
      </c>
      <c r="AF110" s="80">
        <v>0</v>
      </c>
      <c r="AG110" s="80">
        <v>3015</v>
      </c>
      <c r="AH110" s="69">
        <v>0</v>
      </c>
      <c r="AI110" s="69">
        <v>0</v>
      </c>
      <c r="AJ110" s="80">
        <v>0</v>
      </c>
      <c r="AK110" s="80">
        <v>0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25</v>
      </c>
      <c r="AZ110" s="80">
        <v>0</v>
      </c>
      <c r="BA110" s="80">
        <v>15030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25</v>
      </c>
      <c r="CB110" s="80">
        <v>0</v>
      </c>
      <c r="CC110" s="80">
        <v>18046</v>
      </c>
      <c r="CD110" s="69">
        <v>0</v>
      </c>
      <c r="CE110" s="69" t="s">
        <v>530</v>
      </c>
      <c r="CF110" s="69" t="s">
        <v>531</v>
      </c>
      <c r="CG110" s="69" t="s">
        <v>410</v>
      </c>
      <c r="CH110" s="69" t="s">
        <v>410</v>
      </c>
      <c r="CI110" s="69" t="s">
        <v>410</v>
      </c>
      <c r="CJ110" s="68" t="s">
        <v>410</v>
      </c>
      <c r="CK110" s="68">
        <v>44435</v>
      </c>
      <c r="CL110" s="185" t="s">
        <v>638</v>
      </c>
      <c r="CM110" s="67" t="s">
        <v>635</v>
      </c>
      <c r="CN110" s="67" t="s">
        <v>168</v>
      </c>
      <c r="CO110" s="68">
        <v>44292</v>
      </c>
      <c r="CP110" s="185" t="s">
        <v>636</v>
      </c>
      <c r="CQ110" s="67" t="s">
        <v>640</v>
      </c>
      <c r="CR110" s="67" t="s">
        <v>680</v>
      </c>
      <c r="CS110" s="69">
        <v>865294.2</v>
      </c>
      <c r="CT110" s="69"/>
      <c r="CU110" s="69"/>
      <c r="CV110" s="69">
        <v>0</v>
      </c>
      <c r="CW110" s="69">
        <v>18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6"/>
        <v>CO</v>
      </c>
    </row>
    <row r="111" spans="1:111">
      <c r="A111" t="str">
        <f t="shared" si="7"/>
        <v>06CO</v>
      </c>
      <c r="B111" s="67" t="s">
        <v>5</v>
      </c>
      <c r="C111" s="67" t="s">
        <v>384</v>
      </c>
      <c r="D111" s="67" t="s">
        <v>385</v>
      </c>
      <c r="E111" s="68">
        <v>44041</v>
      </c>
      <c r="F111" s="185" t="s">
        <v>638</v>
      </c>
      <c r="G111" s="67" t="s">
        <v>640</v>
      </c>
      <c r="H111" s="69">
        <v>1</v>
      </c>
      <c r="I111" s="69">
        <v>0</v>
      </c>
      <c r="J111" s="69">
        <v>140</v>
      </c>
      <c r="K111" s="69">
        <v>164</v>
      </c>
      <c r="L111" s="69">
        <v>131</v>
      </c>
      <c r="M111" s="69">
        <v>33</v>
      </c>
      <c r="N111" s="69">
        <v>0</v>
      </c>
      <c r="O111" s="69">
        <v>0</v>
      </c>
      <c r="P111" s="69">
        <v>24</v>
      </c>
      <c r="Q111" s="80">
        <v>0</v>
      </c>
      <c r="R111" s="80">
        <v>349349</v>
      </c>
      <c r="S111" s="80">
        <v>16852</v>
      </c>
      <c r="T111" s="80">
        <v>332497</v>
      </c>
      <c r="U111" s="80">
        <v>349349</v>
      </c>
      <c r="V111" s="80">
        <v>316341</v>
      </c>
      <c r="W111" s="80">
        <v>0</v>
      </c>
      <c r="X111" s="80">
        <v>0</v>
      </c>
      <c r="Y111" s="80">
        <v>0</v>
      </c>
      <c r="Z111" s="80">
        <v>316341</v>
      </c>
      <c r="AA111" s="80">
        <v>316342</v>
      </c>
      <c r="AB111" s="80">
        <v>1</v>
      </c>
      <c r="AC111" s="69">
        <v>0</v>
      </c>
      <c r="AD111" s="69">
        <v>19</v>
      </c>
      <c r="AE111" s="69">
        <v>0</v>
      </c>
      <c r="AF111" s="80">
        <v>0</v>
      </c>
      <c r="AG111" s="80">
        <v>1420</v>
      </c>
      <c r="AH111" s="69">
        <v>0</v>
      </c>
      <c r="AI111" s="69">
        <v>0</v>
      </c>
      <c r="AJ111" s="80">
        <v>0</v>
      </c>
      <c r="AK111" s="80">
        <v>0</v>
      </c>
      <c r="AL111" s="69">
        <v>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0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0</v>
      </c>
      <c r="CB111" s="80">
        <v>0</v>
      </c>
      <c r="CC111" s="80">
        <v>1420</v>
      </c>
      <c r="CD111" s="69">
        <v>0</v>
      </c>
      <c r="CE111" s="69" t="s">
        <v>602</v>
      </c>
      <c r="CF111" s="69" t="s">
        <v>603</v>
      </c>
      <c r="CG111" s="69" t="s">
        <v>410</v>
      </c>
      <c r="CH111" s="69" t="s">
        <v>410</v>
      </c>
      <c r="CI111" s="69" t="s">
        <v>410</v>
      </c>
      <c r="CJ111" s="68" t="s">
        <v>410</v>
      </c>
      <c r="CK111" s="68">
        <v>44516</v>
      </c>
      <c r="CL111" s="185" t="s">
        <v>634</v>
      </c>
      <c r="CM111" s="67" t="s">
        <v>635</v>
      </c>
      <c r="CN111" s="67" t="s">
        <v>168</v>
      </c>
      <c r="CO111" s="68">
        <v>44407</v>
      </c>
      <c r="CP111" s="185" t="s">
        <v>638</v>
      </c>
      <c r="CQ111" s="67" t="s">
        <v>635</v>
      </c>
      <c r="CR111" s="67" t="s">
        <v>679</v>
      </c>
      <c r="CS111" s="69">
        <v>359443</v>
      </c>
      <c r="CT111" s="69"/>
      <c r="CU111" s="69"/>
      <c r="CV111" s="69">
        <v>0</v>
      </c>
      <c r="CW111" s="69">
        <v>5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6"/>
        <v>CO</v>
      </c>
    </row>
    <row r="112" spans="1:111">
      <c r="A112" t="str">
        <f t="shared" si="7"/>
        <v>06DO</v>
      </c>
      <c r="B112" s="67" t="s">
        <v>5</v>
      </c>
      <c r="C112" s="67" t="s">
        <v>296</v>
      </c>
      <c r="D112" s="67" t="s">
        <v>297</v>
      </c>
      <c r="E112" s="68">
        <v>43125</v>
      </c>
      <c r="F112" s="185" t="s">
        <v>632</v>
      </c>
      <c r="G112" s="67" t="s">
        <v>633</v>
      </c>
      <c r="H112" s="69">
        <v>2</v>
      </c>
      <c r="I112" s="69">
        <v>8</v>
      </c>
      <c r="J112" s="69">
        <v>740</v>
      </c>
      <c r="K112" s="69">
        <v>803</v>
      </c>
      <c r="L112" s="69">
        <v>785</v>
      </c>
      <c r="M112" s="69">
        <v>18</v>
      </c>
      <c r="N112" s="69">
        <v>0</v>
      </c>
      <c r="O112" s="69">
        <v>0</v>
      </c>
      <c r="P112" s="69">
        <v>63</v>
      </c>
      <c r="Q112" s="80">
        <v>0</v>
      </c>
      <c r="R112" s="80">
        <v>12962183</v>
      </c>
      <c r="S112" s="80">
        <v>150000</v>
      </c>
      <c r="T112" s="80">
        <v>12812183</v>
      </c>
      <c r="U112" s="80">
        <v>14077180</v>
      </c>
      <c r="V112" s="80">
        <v>17042051</v>
      </c>
      <c r="W112" s="80">
        <v>0</v>
      </c>
      <c r="X112" s="80">
        <v>0</v>
      </c>
      <c r="Y112" s="80">
        <v>0</v>
      </c>
      <c r="Z112" s="80">
        <v>17042051</v>
      </c>
      <c r="AA112" s="80">
        <v>16986931</v>
      </c>
      <c r="AB112" s="80">
        <v>530</v>
      </c>
      <c r="AC112" s="69">
        <v>1114997</v>
      </c>
      <c r="AD112" s="69">
        <v>29</v>
      </c>
      <c r="AE112" s="69">
        <v>0</v>
      </c>
      <c r="AF112" s="80">
        <v>0</v>
      </c>
      <c r="AG112" s="80">
        <v>381047</v>
      </c>
      <c r="AH112" s="69">
        <v>0</v>
      </c>
      <c r="AI112" s="69">
        <v>0</v>
      </c>
      <c r="AJ112" s="80">
        <v>0</v>
      </c>
      <c r="AK112" s="80">
        <v>241580</v>
      </c>
      <c r="AL112" s="69">
        <v>0</v>
      </c>
      <c r="AM112" s="69">
        <v>0</v>
      </c>
      <c r="AN112" s="80">
        <v>0</v>
      </c>
      <c r="AO112" s="80">
        <v>0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452490</v>
      </c>
      <c r="BB112" s="69">
        <v>0</v>
      </c>
      <c r="BC112" s="69">
        <v>0</v>
      </c>
      <c r="BD112" s="80">
        <v>0</v>
      </c>
      <c r="BE112" s="80">
        <v>2371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0</v>
      </c>
      <c r="CC112" s="80">
        <v>1020318</v>
      </c>
      <c r="CD112" s="69">
        <v>0</v>
      </c>
      <c r="CE112" s="69" t="s">
        <v>580</v>
      </c>
      <c r="CF112" s="69" t="s">
        <v>581</v>
      </c>
      <c r="CG112" s="69" t="s">
        <v>410</v>
      </c>
      <c r="CH112" s="69" t="s">
        <v>410</v>
      </c>
      <c r="CI112" s="69" t="s">
        <v>410</v>
      </c>
      <c r="CJ112" s="68" t="s">
        <v>410</v>
      </c>
      <c r="CK112" s="68">
        <v>44494</v>
      </c>
      <c r="CL112" s="185" t="s">
        <v>634</v>
      </c>
      <c r="CM112" s="67" t="s">
        <v>635</v>
      </c>
      <c r="CN112" s="67" t="s">
        <v>168</v>
      </c>
      <c r="CO112" s="68">
        <v>44042</v>
      </c>
      <c r="CP112" s="185" t="s">
        <v>638</v>
      </c>
      <c r="CQ112" s="67" t="s">
        <v>640</v>
      </c>
      <c r="CR112" s="67" t="s">
        <v>681</v>
      </c>
      <c r="CS112" s="69">
        <v>12118991.050000001</v>
      </c>
      <c r="CT112" s="69"/>
      <c r="CU112" s="69"/>
      <c r="CV112" s="69">
        <v>0</v>
      </c>
      <c r="CW112" s="69">
        <v>34</v>
      </c>
      <c r="CX112" s="69">
        <v>0</v>
      </c>
      <c r="CY112" s="69">
        <v>0</v>
      </c>
      <c r="CZ112" s="69">
        <v>-57170</v>
      </c>
      <c r="DA112" s="69">
        <v>0</v>
      </c>
      <c r="DG112" t="str">
        <f t="shared" si="6"/>
        <v>DO</v>
      </c>
    </row>
    <row r="113" spans="1:111">
      <c r="A113" t="str">
        <f t="shared" si="7"/>
        <v>06DO</v>
      </c>
      <c r="B113" s="67" t="s">
        <v>5</v>
      </c>
      <c r="C113" s="67" t="s">
        <v>298</v>
      </c>
      <c r="D113" s="67" t="s">
        <v>299</v>
      </c>
      <c r="E113" s="68">
        <v>43671</v>
      </c>
      <c r="F113" s="185" t="s">
        <v>638</v>
      </c>
      <c r="G113" s="67" t="s">
        <v>639</v>
      </c>
      <c r="H113" s="69">
        <v>1</v>
      </c>
      <c r="I113" s="69">
        <v>2</v>
      </c>
      <c r="J113" s="69">
        <v>180</v>
      </c>
      <c r="K113" s="69">
        <v>329</v>
      </c>
      <c r="L113" s="69">
        <v>324</v>
      </c>
      <c r="M113" s="69">
        <v>5</v>
      </c>
      <c r="N113" s="69">
        <v>0</v>
      </c>
      <c r="O113" s="69">
        <v>0</v>
      </c>
      <c r="P113" s="69">
        <v>138</v>
      </c>
      <c r="Q113" s="80">
        <v>11</v>
      </c>
      <c r="R113" s="80">
        <v>4293668</v>
      </c>
      <c r="S113" s="80">
        <v>50000</v>
      </c>
      <c r="T113" s="80">
        <v>4243668</v>
      </c>
      <c r="U113" s="80">
        <v>4404270</v>
      </c>
      <c r="V113" s="80">
        <v>4390585</v>
      </c>
      <c r="W113" s="80">
        <v>0</v>
      </c>
      <c r="X113" s="80">
        <v>0</v>
      </c>
      <c r="Y113" s="80">
        <v>0</v>
      </c>
      <c r="Z113" s="80">
        <v>4390585</v>
      </c>
      <c r="AA113" s="80">
        <v>4390585</v>
      </c>
      <c r="AB113" s="80">
        <v>0</v>
      </c>
      <c r="AC113" s="69">
        <v>110603</v>
      </c>
      <c r="AD113" s="69">
        <v>110</v>
      </c>
      <c r="AE113" s="69">
        <v>0</v>
      </c>
      <c r="AF113" s="80">
        <v>11</v>
      </c>
      <c r="AG113" s="80">
        <v>77909</v>
      </c>
      <c r="AH113" s="69">
        <v>0</v>
      </c>
      <c r="AI113" s="69">
        <v>0</v>
      </c>
      <c r="AJ113" s="80">
        <v>0</v>
      </c>
      <c r="AK113" s="80">
        <v>0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6</v>
      </c>
      <c r="AZ113" s="80">
        <v>0</v>
      </c>
      <c r="BA113" s="80">
        <v>0</v>
      </c>
      <c r="BB113" s="69">
        <v>0</v>
      </c>
      <c r="BC113" s="69">
        <v>0</v>
      </c>
      <c r="BD113" s="80">
        <v>0</v>
      </c>
      <c r="BE113" s="80">
        <v>12874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0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6</v>
      </c>
      <c r="CB113" s="80">
        <v>11</v>
      </c>
      <c r="CC113" s="80">
        <v>90783</v>
      </c>
      <c r="CD113" s="69">
        <v>0</v>
      </c>
      <c r="CE113" s="69" t="s">
        <v>563</v>
      </c>
      <c r="CF113" s="69" t="s">
        <v>564</v>
      </c>
      <c r="CG113" s="69" t="s">
        <v>410</v>
      </c>
      <c r="CH113" s="69" t="s">
        <v>410</v>
      </c>
      <c r="CI113" s="69" t="s">
        <v>410</v>
      </c>
      <c r="CJ113" s="68" t="s">
        <v>410</v>
      </c>
      <c r="CK113" s="68">
        <v>44469</v>
      </c>
      <c r="CL113" s="185" t="s">
        <v>638</v>
      </c>
      <c r="CM113" s="67" t="s">
        <v>635</v>
      </c>
      <c r="CN113" s="67" t="s">
        <v>168</v>
      </c>
      <c r="CO113" s="68">
        <v>44428</v>
      </c>
      <c r="CP113" s="185" t="s">
        <v>638</v>
      </c>
      <c r="CQ113" s="67" t="s">
        <v>635</v>
      </c>
      <c r="CR113" s="67" t="s">
        <v>680</v>
      </c>
      <c r="CS113" s="69">
        <v>3248689</v>
      </c>
      <c r="CT113" s="69"/>
      <c r="CU113" s="69"/>
      <c r="CV113" s="69">
        <v>11</v>
      </c>
      <c r="CW113" s="69">
        <v>22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6"/>
        <v>DO</v>
      </c>
    </row>
    <row r="114" spans="1:111">
      <c r="A114" t="str">
        <f t="shared" si="7"/>
        <v>06DO</v>
      </c>
      <c r="B114" s="67" t="s">
        <v>5</v>
      </c>
      <c r="C114" s="67" t="s">
        <v>300</v>
      </c>
      <c r="D114" s="67" t="s">
        <v>301</v>
      </c>
      <c r="E114" s="68">
        <v>42697</v>
      </c>
      <c r="F114" s="185" t="s">
        <v>634</v>
      </c>
      <c r="G114" s="67" t="s">
        <v>644</v>
      </c>
      <c r="H114" s="69">
        <v>4</v>
      </c>
      <c r="I114" s="69">
        <v>13</v>
      </c>
      <c r="J114" s="69">
        <v>1150</v>
      </c>
      <c r="K114" s="69">
        <v>1461</v>
      </c>
      <c r="L114" s="69">
        <v>1177</v>
      </c>
      <c r="M114" s="69">
        <v>284</v>
      </c>
      <c r="N114" s="69">
        <v>0</v>
      </c>
      <c r="O114" s="69">
        <v>0</v>
      </c>
      <c r="P114" s="69">
        <v>311</v>
      </c>
      <c r="Q114" s="80">
        <v>0</v>
      </c>
      <c r="R114" s="80">
        <v>89490000</v>
      </c>
      <c r="S114" s="80">
        <v>150000</v>
      </c>
      <c r="T114" s="80">
        <v>89340000</v>
      </c>
      <c r="U114" s="80">
        <v>91100952</v>
      </c>
      <c r="V114" s="80">
        <v>91019470</v>
      </c>
      <c r="W114" s="80">
        <v>0</v>
      </c>
      <c r="X114" s="80">
        <v>1320000</v>
      </c>
      <c r="Y114" s="80">
        <v>1320000</v>
      </c>
      <c r="Z114" s="80">
        <v>92339470</v>
      </c>
      <c r="AA114" s="80">
        <v>90787364</v>
      </c>
      <c r="AB114" s="80">
        <v>-991000</v>
      </c>
      <c r="AC114" s="69">
        <v>1610952</v>
      </c>
      <c r="AD114" s="69">
        <v>139</v>
      </c>
      <c r="AE114" s="69">
        <v>0</v>
      </c>
      <c r="AF114" s="80">
        <v>0</v>
      </c>
      <c r="AG114" s="80">
        <v>1028437</v>
      </c>
      <c r="AH114" s="69">
        <v>7442</v>
      </c>
      <c r="AI114" s="69">
        <v>0</v>
      </c>
      <c r="AJ114" s="80">
        <v>0</v>
      </c>
      <c r="AK114" s="80">
        <v>0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377079</v>
      </c>
      <c r="BB114" s="69">
        <v>0</v>
      </c>
      <c r="BC114" s="69">
        <v>0</v>
      </c>
      <c r="BD114" s="80">
        <v>0</v>
      </c>
      <c r="BE114" s="80">
        <v>289034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0</v>
      </c>
      <c r="BX114" s="80">
        <v>0</v>
      </c>
      <c r="BY114" s="80">
        <v>0</v>
      </c>
      <c r="BZ114" s="69">
        <v>0</v>
      </c>
      <c r="CA114" s="69">
        <v>0</v>
      </c>
      <c r="CB114" s="80">
        <v>0</v>
      </c>
      <c r="CC114" s="80">
        <v>1193206</v>
      </c>
      <c r="CD114" s="69">
        <v>7442</v>
      </c>
      <c r="CE114" s="69" t="s">
        <v>582</v>
      </c>
      <c r="CF114" s="69" t="s">
        <v>583</v>
      </c>
      <c r="CG114" s="69" t="s">
        <v>410</v>
      </c>
      <c r="CH114" s="69" t="s">
        <v>410</v>
      </c>
      <c r="CI114" s="69" t="s">
        <v>410</v>
      </c>
      <c r="CJ114" s="68" t="s">
        <v>410</v>
      </c>
      <c r="CK114" s="68">
        <v>44411</v>
      </c>
      <c r="CL114" s="185" t="s">
        <v>638</v>
      </c>
      <c r="CM114" s="67" t="s">
        <v>635</v>
      </c>
      <c r="CN114" s="67" t="s">
        <v>168</v>
      </c>
      <c r="CO114" s="68">
        <v>43949</v>
      </c>
      <c r="CP114" s="185" t="s">
        <v>636</v>
      </c>
      <c r="CQ114" s="67" t="s">
        <v>639</v>
      </c>
      <c r="CR114" s="67" t="s">
        <v>681</v>
      </c>
      <c r="CS114" s="69">
        <v>75222049.5</v>
      </c>
      <c r="CT114" s="69" t="s">
        <v>584</v>
      </c>
      <c r="CU114" s="69" t="s">
        <v>585</v>
      </c>
      <c r="CV114" s="69">
        <v>0</v>
      </c>
      <c r="CW114" s="69">
        <v>172</v>
      </c>
      <c r="CX114" s="69">
        <v>0</v>
      </c>
      <c r="CY114" s="69">
        <v>0</v>
      </c>
      <c r="CZ114" s="69">
        <v>-501344</v>
      </c>
      <c r="DA114" s="69">
        <v>0</v>
      </c>
      <c r="DG114" t="str">
        <f t="shared" si="6"/>
        <v>DO</v>
      </c>
    </row>
    <row r="115" spans="1:111">
      <c r="A115" t="str">
        <f t="shared" si="7"/>
        <v>06DO</v>
      </c>
      <c r="B115" s="67" t="s">
        <v>5</v>
      </c>
      <c r="C115" s="67" t="s">
        <v>302</v>
      </c>
      <c r="D115" s="67" t="s">
        <v>303</v>
      </c>
      <c r="E115" s="68">
        <v>43588</v>
      </c>
      <c r="F115" s="185" t="s">
        <v>636</v>
      </c>
      <c r="G115" s="67" t="s">
        <v>637</v>
      </c>
      <c r="H115" s="69">
        <v>1</v>
      </c>
      <c r="I115" s="69">
        <v>2</v>
      </c>
      <c r="J115" s="69">
        <v>500</v>
      </c>
      <c r="K115" s="69">
        <v>685</v>
      </c>
      <c r="L115" s="69">
        <v>685</v>
      </c>
      <c r="M115" s="69">
        <v>0</v>
      </c>
      <c r="N115" s="69">
        <v>0</v>
      </c>
      <c r="O115" s="69">
        <v>0</v>
      </c>
      <c r="P115" s="69">
        <v>167</v>
      </c>
      <c r="Q115" s="80">
        <v>18</v>
      </c>
      <c r="R115" s="80">
        <v>3703968</v>
      </c>
      <c r="S115" s="80">
        <v>50000</v>
      </c>
      <c r="T115" s="80">
        <v>3653968</v>
      </c>
      <c r="U115" s="80">
        <v>3809754</v>
      </c>
      <c r="V115" s="80">
        <v>3778569</v>
      </c>
      <c r="W115" s="80">
        <v>0</v>
      </c>
      <c r="X115" s="80">
        <v>0</v>
      </c>
      <c r="Y115" s="80">
        <v>0</v>
      </c>
      <c r="Z115" s="80">
        <v>3778569</v>
      </c>
      <c r="AA115" s="80">
        <v>0</v>
      </c>
      <c r="AB115" s="80">
        <v>-3778569</v>
      </c>
      <c r="AC115" s="69">
        <v>105786</v>
      </c>
      <c r="AD115" s="69">
        <v>32</v>
      </c>
      <c r="AE115" s="69">
        <v>37</v>
      </c>
      <c r="AF115" s="80">
        <v>0</v>
      </c>
      <c r="AG115" s="80">
        <v>0</v>
      </c>
      <c r="AH115" s="69">
        <v>0</v>
      </c>
      <c r="AI115" s="69">
        <v>0</v>
      </c>
      <c r="AJ115" s="80">
        <v>0</v>
      </c>
      <c r="AK115" s="80">
        <v>3917</v>
      </c>
      <c r="AL115" s="69">
        <v>0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25</v>
      </c>
      <c r="AZ115" s="80">
        <v>18</v>
      </c>
      <c r="BA115" s="80">
        <v>120684</v>
      </c>
      <c r="BB115" s="69">
        <v>0</v>
      </c>
      <c r="BC115" s="69">
        <v>0</v>
      </c>
      <c r="BD115" s="80">
        <v>0</v>
      </c>
      <c r="BE115" s="80">
        <v>0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62</v>
      </c>
      <c r="CB115" s="80">
        <v>18</v>
      </c>
      <c r="CC115" s="80">
        <v>124601</v>
      </c>
      <c r="CD115" s="69">
        <v>0</v>
      </c>
      <c r="CE115" s="69" t="s">
        <v>447</v>
      </c>
      <c r="CF115" s="69" t="s">
        <v>448</v>
      </c>
      <c r="CG115" s="69" t="s">
        <v>410</v>
      </c>
      <c r="CH115" s="69" t="s">
        <v>410</v>
      </c>
      <c r="CI115" s="69" t="s">
        <v>410</v>
      </c>
      <c r="CJ115" s="68" t="s">
        <v>410</v>
      </c>
      <c r="CK115" s="68">
        <v>44421</v>
      </c>
      <c r="CL115" s="185" t="s">
        <v>638</v>
      </c>
      <c r="CM115" s="67" t="s">
        <v>635</v>
      </c>
      <c r="CN115" s="67" t="s">
        <v>168</v>
      </c>
      <c r="CO115" s="68">
        <v>44341</v>
      </c>
      <c r="CP115" s="185" t="s">
        <v>636</v>
      </c>
      <c r="CQ115" s="67" t="s">
        <v>640</v>
      </c>
      <c r="CR115" s="67" t="s">
        <v>681</v>
      </c>
      <c r="CS115" s="69">
        <v>4250000</v>
      </c>
      <c r="CT115" s="69" t="s">
        <v>586</v>
      </c>
      <c r="CU115" s="69" t="s">
        <v>587</v>
      </c>
      <c r="CV115" s="69">
        <v>0</v>
      </c>
      <c r="CW115" s="69">
        <v>57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6"/>
        <v>DO</v>
      </c>
    </row>
    <row r="116" spans="1:111">
      <c r="A116" t="str">
        <f t="shared" si="7"/>
        <v>06DO</v>
      </c>
      <c r="B116" s="67" t="s">
        <v>5</v>
      </c>
      <c r="C116" s="67" t="s">
        <v>372</v>
      </c>
      <c r="D116" s="67" t="s">
        <v>373</v>
      </c>
      <c r="E116" s="68">
        <v>44042</v>
      </c>
      <c r="F116" s="185" t="s">
        <v>638</v>
      </c>
      <c r="G116" s="67" t="s">
        <v>640</v>
      </c>
      <c r="H116" s="69">
        <v>1</v>
      </c>
      <c r="I116" s="69">
        <v>0</v>
      </c>
      <c r="J116" s="69">
        <v>240</v>
      </c>
      <c r="K116" s="69">
        <v>297</v>
      </c>
      <c r="L116" s="69">
        <v>286</v>
      </c>
      <c r="M116" s="69">
        <v>11</v>
      </c>
      <c r="N116" s="69">
        <v>0</v>
      </c>
      <c r="O116" s="69">
        <v>0</v>
      </c>
      <c r="P116" s="69">
        <v>57</v>
      </c>
      <c r="Q116" s="80">
        <v>0</v>
      </c>
      <c r="R116" s="80">
        <v>1871000</v>
      </c>
      <c r="S116" s="80">
        <v>50000</v>
      </c>
      <c r="T116" s="80">
        <v>1821000</v>
      </c>
      <c r="U116" s="80">
        <v>1871000</v>
      </c>
      <c r="V116" s="80">
        <v>1887711</v>
      </c>
      <c r="W116" s="80">
        <v>0</v>
      </c>
      <c r="X116" s="80">
        <v>0</v>
      </c>
      <c r="Y116" s="80">
        <v>0</v>
      </c>
      <c r="Z116" s="80">
        <v>1887711</v>
      </c>
      <c r="AA116" s="80">
        <v>1887711</v>
      </c>
      <c r="AB116" s="80">
        <v>0</v>
      </c>
      <c r="AC116" s="69">
        <v>0</v>
      </c>
      <c r="AD116" s="69">
        <v>51</v>
      </c>
      <c r="AE116" s="69">
        <v>0</v>
      </c>
      <c r="AF116" s="80">
        <v>0</v>
      </c>
      <c r="AG116" s="80">
        <v>39684</v>
      </c>
      <c r="AH116" s="69">
        <v>0</v>
      </c>
      <c r="AI116" s="69">
        <v>0</v>
      </c>
      <c r="AJ116" s="80">
        <v>0</v>
      </c>
      <c r="AK116" s="80">
        <v>0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0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0</v>
      </c>
      <c r="CC116" s="80">
        <v>39684</v>
      </c>
      <c r="CD116" s="69">
        <v>0</v>
      </c>
      <c r="CE116" s="69" t="s">
        <v>588</v>
      </c>
      <c r="CF116" s="69" t="s">
        <v>589</v>
      </c>
      <c r="CG116" s="69" t="s">
        <v>410</v>
      </c>
      <c r="CH116" s="69" t="s">
        <v>410</v>
      </c>
      <c r="CI116" s="69" t="s">
        <v>410</v>
      </c>
      <c r="CJ116" s="68" t="s">
        <v>410</v>
      </c>
      <c r="CK116" s="68">
        <v>44545</v>
      </c>
      <c r="CL116" s="185" t="s">
        <v>634</v>
      </c>
      <c r="CM116" s="67" t="s">
        <v>635</v>
      </c>
      <c r="CN116" s="67" t="s">
        <v>168</v>
      </c>
      <c r="CO116" s="68">
        <v>44491</v>
      </c>
      <c r="CP116" s="185" t="s">
        <v>634</v>
      </c>
      <c r="CQ116" s="67" t="s">
        <v>635</v>
      </c>
      <c r="CR116" s="67" t="s">
        <v>680</v>
      </c>
      <c r="CS116" s="69">
        <v>2130684.25</v>
      </c>
      <c r="CT116" s="69"/>
      <c r="CU116" s="69"/>
      <c r="CV116" s="69">
        <v>0</v>
      </c>
      <c r="CW116" s="69">
        <v>6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6"/>
        <v>DO</v>
      </c>
    </row>
    <row r="117" spans="1:111">
      <c r="A117" t="str">
        <f t="shared" si="7"/>
        <v>06DO</v>
      </c>
      <c r="B117" s="67" t="s">
        <v>5</v>
      </c>
      <c r="C117" s="67" t="s">
        <v>304</v>
      </c>
      <c r="D117" s="67" t="s">
        <v>305</v>
      </c>
      <c r="E117" s="68">
        <v>43866</v>
      </c>
      <c r="F117" s="185" t="s">
        <v>632</v>
      </c>
      <c r="G117" s="67" t="s">
        <v>639</v>
      </c>
      <c r="H117" s="69">
        <v>2</v>
      </c>
      <c r="I117" s="69">
        <v>3</v>
      </c>
      <c r="J117" s="69">
        <v>550</v>
      </c>
      <c r="K117" s="69">
        <v>581</v>
      </c>
      <c r="L117" s="69">
        <v>354</v>
      </c>
      <c r="M117" s="69">
        <v>227</v>
      </c>
      <c r="N117" s="69">
        <v>0</v>
      </c>
      <c r="O117" s="69">
        <v>0</v>
      </c>
      <c r="P117" s="69">
        <v>31</v>
      </c>
      <c r="Q117" s="80">
        <v>0</v>
      </c>
      <c r="R117" s="80">
        <v>4679092</v>
      </c>
      <c r="S117" s="80">
        <v>80092</v>
      </c>
      <c r="T117" s="80">
        <v>4599000</v>
      </c>
      <c r="U117" s="80">
        <v>1480760</v>
      </c>
      <c r="V117" s="80">
        <v>1400668</v>
      </c>
      <c r="W117" s="80">
        <v>0</v>
      </c>
      <c r="X117" s="80">
        <v>0</v>
      </c>
      <c r="Y117" s="80">
        <v>0</v>
      </c>
      <c r="Z117" s="80">
        <v>1400668</v>
      </c>
      <c r="AA117" s="80">
        <v>1400668</v>
      </c>
      <c r="AB117" s="80">
        <v>0</v>
      </c>
      <c r="AC117" s="69">
        <v>-3198332</v>
      </c>
      <c r="AD117" s="69">
        <v>6</v>
      </c>
      <c r="AE117" s="69">
        <v>0</v>
      </c>
      <c r="AF117" s="80">
        <v>0</v>
      </c>
      <c r="AG117" s="80">
        <v>-3198332</v>
      </c>
      <c r="AH117" s="69">
        <v>231933</v>
      </c>
      <c r="AI117" s="69">
        <v>0</v>
      </c>
      <c r="AJ117" s="80">
        <v>0</v>
      </c>
      <c r="AK117" s="80">
        <v>0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0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0</v>
      </c>
      <c r="BL117" s="80">
        <v>0</v>
      </c>
      <c r="BM117" s="80">
        <v>0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0</v>
      </c>
      <c r="BX117" s="80">
        <v>0</v>
      </c>
      <c r="BY117" s="80">
        <v>0</v>
      </c>
      <c r="BZ117" s="69">
        <v>0</v>
      </c>
      <c r="CA117" s="69">
        <v>0</v>
      </c>
      <c r="CB117" s="80">
        <v>0</v>
      </c>
      <c r="CC117" s="80">
        <v>-3198332</v>
      </c>
      <c r="CD117" s="69">
        <v>231933</v>
      </c>
      <c r="CE117" s="69" t="s">
        <v>590</v>
      </c>
      <c r="CF117" s="69" t="s">
        <v>591</v>
      </c>
      <c r="CG117" s="69" t="s">
        <v>410</v>
      </c>
      <c r="CH117" s="69" t="s">
        <v>410</v>
      </c>
      <c r="CI117" s="69" t="s">
        <v>410</v>
      </c>
      <c r="CJ117" s="68" t="s">
        <v>410</v>
      </c>
      <c r="CK117" s="68">
        <v>44449</v>
      </c>
      <c r="CL117" s="185" t="s">
        <v>638</v>
      </c>
      <c r="CM117" s="67" t="s">
        <v>635</v>
      </c>
      <c r="CN117" s="67" t="s">
        <v>168</v>
      </c>
      <c r="CO117" s="68">
        <v>44356</v>
      </c>
      <c r="CP117" s="185" t="s">
        <v>636</v>
      </c>
      <c r="CQ117" s="67" t="s">
        <v>640</v>
      </c>
      <c r="CR117" s="67" t="s">
        <v>679</v>
      </c>
      <c r="CS117" s="69">
        <v>4495092</v>
      </c>
      <c r="CT117" s="69" t="s">
        <v>427</v>
      </c>
      <c r="CU117" s="69" t="s">
        <v>428</v>
      </c>
      <c r="CV117" s="69">
        <v>0</v>
      </c>
      <c r="CW117" s="69">
        <v>25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6"/>
        <v>DO</v>
      </c>
    </row>
    <row r="118" spans="1:111">
      <c r="A118" t="str">
        <f t="shared" si="7"/>
        <v>06DO</v>
      </c>
      <c r="B118" s="67" t="s">
        <v>5</v>
      </c>
      <c r="C118" s="67" t="s">
        <v>374</v>
      </c>
      <c r="D118" s="67" t="s">
        <v>375</v>
      </c>
      <c r="E118" s="68">
        <v>43951</v>
      </c>
      <c r="F118" s="185" t="s">
        <v>636</v>
      </c>
      <c r="G118" s="67" t="s">
        <v>639</v>
      </c>
      <c r="H118" s="69">
        <v>1</v>
      </c>
      <c r="I118" s="69">
        <v>0</v>
      </c>
      <c r="J118" s="69">
        <v>180</v>
      </c>
      <c r="K118" s="69">
        <v>261</v>
      </c>
      <c r="L118" s="69">
        <v>219</v>
      </c>
      <c r="M118" s="69">
        <v>42</v>
      </c>
      <c r="N118" s="69">
        <v>0</v>
      </c>
      <c r="O118" s="69">
        <v>0</v>
      </c>
      <c r="P118" s="69">
        <v>81</v>
      </c>
      <c r="Q118" s="80">
        <v>0</v>
      </c>
      <c r="R118" s="80">
        <v>589589</v>
      </c>
      <c r="S118" s="80">
        <v>29369</v>
      </c>
      <c r="T118" s="80">
        <v>560220</v>
      </c>
      <c r="U118" s="80">
        <v>589589</v>
      </c>
      <c r="V118" s="80">
        <v>561220</v>
      </c>
      <c r="W118" s="80">
        <v>0</v>
      </c>
      <c r="X118" s="80">
        <v>0</v>
      </c>
      <c r="Y118" s="80">
        <v>0</v>
      </c>
      <c r="Z118" s="80">
        <v>561220</v>
      </c>
      <c r="AA118" s="80">
        <v>561388</v>
      </c>
      <c r="AB118" s="80">
        <v>168</v>
      </c>
      <c r="AC118" s="69">
        <v>0</v>
      </c>
      <c r="AD118" s="69">
        <v>72</v>
      </c>
      <c r="AE118" s="69">
        <v>0</v>
      </c>
      <c r="AF118" s="80">
        <v>0</v>
      </c>
      <c r="AG118" s="80">
        <v>0</v>
      </c>
      <c r="AH118" s="69">
        <v>0</v>
      </c>
      <c r="AI118" s="69">
        <v>0</v>
      </c>
      <c r="AJ118" s="80">
        <v>0</v>
      </c>
      <c r="AK118" s="80">
        <v>3831</v>
      </c>
      <c r="AL118" s="69">
        <v>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9680</v>
      </c>
      <c r="BB118" s="69">
        <v>0</v>
      </c>
      <c r="BC118" s="69">
        <v>0</v>
      </c>
      <c r="BD118" s="80">
        <v>0</v>
      </c>
      <c r="BE118" s="80">
        <v>0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0</v>
      </c>
      <c r="CB118" s="80">
        <v>0</v>
      </c>
      <c r="CC118" s="80">
        <v>13511</v>
      </c>
      <c r="CD118" s="69">
        <v>0</v>
      </c>
      <c r="CE118" s="69" t="s">
        <v>592</v>
      </c>
      <c r="CF118" s="69" t="s">
        <v>593</v>
      </c>
      <c r="CG118" s="69" t="s">
        <v>410</v>
      </c>
      <c r="CH118" s="69" t="s">
        <v>410</v>
      </c>
      <c r="CI118" s="69" t="s">
        <v>410</v>
      </c>
      <c r="CJ118" s="68" t="s">
        <v>410</v>
      </c>
      <c r="CK118" s="68">
        <v>44547</v>
      </c>
      <c r="CL118" s="185" t="s">
        <v>634</v>
      </c>
      <c r="CM118" s="67" t="s">
        <v>635</v>
      </c>
      <c r="CN118" s="67" t="s">
        <v>168</v>
      </c>
      <c r="CO118" s="68">
        <v>44446</v>
      </c>
      <c r="CP118" s="185" t="s">
        <v>638</v>
      </c>
      <c r="CQ118" s="67" t="s">
        <v>635</v>
      </c>
      <c r="CR118" s="67" t="s">
        <v>680</v>
      </c>
      <c r="CS118" s="69">
        <v>615217</v>
      </c>
      <c r="CT118" s="69"/>
      <c r="CU118" s="69"/>
      <c r="CV118" s="69">
        <v>0</v>
      </c>
      <c r="CW118" s="69">
        <v>9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6"/>
        <v>DO</v>
      </c>
    </row>
    <row r="119" spans="1:111">
      <c r="A119" t="str">
        <f t="shared" si="7"/>
        <v>06DO</v>
      </c>
      <c r="B119" s="67" t="s">
        <v>5</v>
      </c>
      <c r="C119" s="67" t="s">
        <v>306</v>
      </c>
      <c r="D119" s="67" t="s">
        <v>307</v>
      </c>
      <c r="E119" s="68">
        <v>44070</v>
      </c>
      <c r="F119" s="185" t="s">
        <v>638</v>
      </c>
      <c r="G119" s="67" t="s">
        <v>640</v>
      </c>
      <c r="H119" s="69">
        <v>1</v>
      </c>
      <c r="I119" s="69">
        <v>2</v>
      </c>
      <c r="J119" s="69">
        <v>100</v>
      </c>
      <c r="K119" s="69">
        <v>121</v>
      </c>
      <c r="L119" s="69">
        <v>115</v>
      </c>
      <c r="M119" s="69">
        <v>6</v>
      </c>
      <c r="N119" s="69">
        <v>0</v>
      </c>
      <c r="O119" s="69">
        <v>0</v>
      </c>
      <c r="P119" s="69">
        <v>21</v>
      </c>
      <c r="Q119" s="80">
        <v>0</v>
      </c>
      <c r="R119" s="80">
        <v>291080</v>
      </c>
      <c r="S119" s="80">
        <v>16612</v>
      </c>
      <c r="T119" s="80">
        <v>274468</v>
      </c>
      <c r="U119" s="80">
        <v>324304</v>
      </c>
      <c r="V119" s="80">
        <v>276941</v>
      </c>
      <c r="W119" s="80">
        <v>0</v>
      </c>
      <c r="X119" s="80">
        <v>0</v>
      </c>
      <c r="Y119" s="80">
        <v>0</v>
      </c>
      <c r="Z119" s="80">
        <v>276941</v>
      </c>
      <c r="AA119" s="80">
        <v>276941</v>
      </c>
      <c r="AB119" s="80">
        <v>0</v>
      </c>
      <c r="AC119" s="69">
        <v>33224</v>
      </c>
      <c r="AD119" s="69">
        <v>18</v>
      </c>
      <c r="AE119" s="69">
        <v>0</v>
      </c>
      <c r="AF119" s="80">
        <v>0</v>
      </c>
      <c r="AG119" s="80">
        <v>0</v>
      </c>
      <c r="AH119" s="69">
        <v>0</v>
      </c>
      <c r="AI119" s="69">
        <v>0</v>
      </c>
      <c r="AJ119" s="80">
        <v>0</v>
      </c>
      <c r="AK119" s="80">
        <v>0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18776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0</v>
      </c>
      <c r="CB119" s="80">
        <v>0</v>
      </c>
      <c r="CC119" s="80">
        <v>18776</v>
      </c>
      <c r="CD119" s="69">
        <v>0</v>
      </c>
      <c r="CE119" s="69" t="s">
        <v>594</v>
      </c>
      <c r="CF119" s="69" t="s">
        <v>595</v>
      </c>
      <c r="CG119" s="69" t="s">
        <v>410</v>
      </c>
      <c r="CH119" s="69" t="s">
        <v>410</v>
      </c>
      <c r="CI119" s="69" t="s">
        <v>410</v>
      </c>
      <c r="CJ119" s="68" t="s">
        <v>410</v>
      </c>
      <c r="CK119" s="68">
        <v>44455</v>
      </c>
      <c r="CL119" s="185" t="s">
        <v>638</v>
      </c>
      <c r="CM119" s="67" t="s">
        <v>635</v>
      </c>
      <c r="CN119" s="67" t="s">
        <v>168</v>
      </c>
      <c r="CO119" s="68">
        <v>44350</v>
      </c>
      <c r="CP119" s="185" t="s">
        <v>636</v>
      </c>
      <c r="CQ119" s="67" t="s">
        <v>640</v>
      </c>
      <c r="CR119" s="67" t="s">
        <v>680</v>
      </c>
      <c r="CS119" s="69">
        <v>335059.5</v>
      </c>
      <c r="CT119" s="69"/>
      <c r="CU119" s="69"/>
      <c r="CV119" s="69">
        <v>0</v>
      </c>
      <c r="CW119" s="69">
        <v>3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6"/>
        <v>DO</v>
      </c>
    </row>
    <row r="120" spans="1:111">
      <c r="A120" t="str">
        <f t="shared" si="7"/>
        <v>07CO</v>
      </c>
      <c r="B120" s="67" t="s">
        <v>6</v>
      </c>
      <c r="C120" s="67" t="s">
        <v>322</v>
      </c>
      <c r="D120" s="67" t="s">
        <v>323</v>
      </c>
      <c r="E120" s="68">
        <v>42541</v>
      </c>
      <c r="F120" s="185" t="s">
        <v>636</v>
      </c>
      <c r="G120" s="67" t="s">
        <v>646</v>
      </c>
      <c r="H120" s="69">
        <v>4</v>
      </c>
      <c r="I120" s="69">
        <v>13</v>
      </c>
      <c r="J120" s="69">
        <v>620</v>
      </c>
      <c r="K120" s="69">
        <v>937</v>
      </c>
      <c r="L120" s="69">
        <v>937</v>
      </c>
      <c r="M120" s="69">
        <v>0</v>
      </c>
      <c r="N120" s="69">
        <v>0</v>
      </c>
      <c r="O120" s="69">
        <v>0</v>
      </c>
      <c r="P120" s="69">
        <v>156</v>
      </c>
      <c r="Q120" s="80">
        <v>161</v>
      </c>
      <c r="R120" s="80">
        <v>12584444</v>
      </c>
      <c r="S120" s="80">
        <v>181100</v>
      </c>
      <c r="T120" s="80">
        <v>12403344</v>
      </c>
      <c r="U120" s="80">
        <v>14503972</v>
      </c>
      <c r="V120" s="80">
        <v>15099334</v>
      </c>
      <c r="W120" s="80">
        <v>0</v>
      </c>
      <c r="X120" s="80">
        <v>0</v>
      </c>
      <c r="Y120" s="80">
        <v>0</v>
      </c>
      <c r="Z120" s="80">
        <v>15099334</v>
      </c>
      <c r="AA120" s="80">
        <v>15329276</v>
      </c>
      <c r="AB120" s="80">
        <v>248412</v>
      </c>
      <c r="AC120" s="69">
        <v>1919528</v>
      </c>
      <c r="AD120" s="69">
        <v>100</v>
      </c>
      <c r="AE120" s="69">
        <v>0</v>
      </c>
      <c r="AF120" s="80">
        <v>51</v>
      </c>
      <c r="AG120" s="80">
        <v>785982</v>
      </c>
      <c r="AH120" s="69">
        <v>22437</v>
      </c>
      <c r="AI120" s="69">
        <v>0</v>
      </c>
      <c r="AJ120" s="80">
        <v>110</v>
      </c>
      <c r="AK120" s="80">
        <v>925858</v>
      </c>
      <c r="AL120" s="69">
        <v>383142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274021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0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161</v>
      </c>
      <c r="CC120" s="80">
        <v>1985862</v>
      </c>
      <c r="CD120" s="69">
        <v>405580</v>
      </c>
      <c r="CE120" s="69" t="s">
        <v>611</v>
      </c>
      <c r="CF120" s="69" t="s">
        <v>612</v>
      </c>
      <c r="CG120" s="69" t="s">
        <v>410</v>
      </c>
      <c r="CH120" s="69" t="s">
        <v>410</v>
      </c>
      <c r="CI120" s="69" t="s">
        <v>410</v>
      </c>
      <c r="CJ120" s="68" t="s">
        <v>410</v>
      </c>
      <c r="CK120" s="68">
        <v>44419</v>
      </c>
      <c r="CL120" s="185" t="s">
        <v>638</v>
      </c>
      <c r="CM120" s="67" t="s">
        <v>635</v>
      </c>
      <c r="CN120" s="67" t="s">
        <v>168</v>
      </c>
      <c r="CO120" s="68">
        <v>43638</v>
      </c>
      <c r="CP120" s="185" t="s">
        <v>636</v>
      </c>
      <c r="CQ120" s="67" t="s">
        <v>637</v>
      </c>
      <c r="CR120" s="67" t="s">
        <v>682</v>
      </c>
      <c r="CS120" s="69">
        <v>18085000</v>
      </c>
      <c r="CT120" s="69"/>
      <c r="CU120" s="69"/>
      <c r="CV120" s="69">
        <v>0</v>
      </c>
      <c r="CW120" s="69">
        <v>56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6"/>
        <v>CO</v>
      </c>
    </row>
    <row r="121" spans="1:111">
      <c r="A121" t="str">
        <f t="shared" si="7"/>
        <v>07CO</v>
      </c>
      <c r="B121" s="67" t="s">
        <v>6</v>
      </c>
      <c r="C121" s="67" t="s">
        <v>396</v>
      </c>
      <c r="D121" s="67" t="s">
        <v>397</v>
      </c>
      <c r="E121" s="68">
        <v>43915</v>
      </c>
      <c r="F121" s="185" t="s">
        <v>632</v>
      </c>
      <c r="G121" s="67" t="s">
        <v>639</v>
      </c>
      <c r="H121" s="69">
        <v>2</v>
      </c>
      <c r="I121" s="69">
        <v>0</v>
      </c>
      <c r="J121" s="69">
        <v>261</v>
      </c>
      <c r="K121" s="69">
        <v>338</v>
      </c>
      <c r="L121" s="69">
        <v>341</v>
      </c>
      <c r="M121" s="69">
        <v>-3</v>
      </c>
      <c r="N121" s="69">
        <v>3</v>
      </c>
      <c r="O121" s="69">
        <v>0</v>
      </c>
      <c r="P121" s="69">
        <v>77</v>
      </c>
      <c r="Q121" s="80">
        <v>0</v>
      </c>
      <c r="R121" s="80">
        <v>3572269</v>
      </c>
      <c r="S121" s="80">
        <v>50000</v>
      </c>
      <c r="T121" s="80">
        <v>3522269</v>
      </c>
      <c r="U121" s="80">
        <v>3572269</v>
      </c>
      <c r="V121" s="80">
        <v>3206137</v>
      </c>
      <c r="W121" s="80">
        <v>-7737</v>
      </c>
      <c r="X121" s="80">
        <v>0</v>
      </c>
      <c r="Y121" s="80">
        <v>-7737</v>
      </c>
      <c r="Z121" s="80">
        <v>3198400</v>
      </c>
      <c r="AA121" s="80">
        <v>3190454</v>
      </c>
      <c r="AB121" s="80">
        <v>-7946</v>
      </c>
      <c r="AC121" s="69">
        <v>0</v>
      </c>
      <c r="AD121" s="69">
        <v>46</v>
      </c>
      <c r="AE121" s="69">
        <v>0</v>
      </c>
      <c r="AF121" s="80">
        <v>0</v>
      </c>
      <c r="AG121" s="80">
        <v>0</v>
      </c>
      <c r="AH121" s="69">
        <v>0</v>
      </c>
      <c r="AI121" s="69">
        <v>0</v>
      </c>
      <c r="AJ121" s="80">
        <v>0</v>
      </c>
      <c r="AK121" s="80">
        <v>0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0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0</v>
      </c>
      <c r="CD121" s="69">
        <v>0</v>
      </c>
      <c r="CE121" s="69" t="s">
        <v>419</v>
      </c>
      <c r="CF121" s="69" t="s">
        <v>420</v>
      </c>
      <c r="CG121" s="69" t="s">
        <v>410</v>
      </c>
      <c r="CH121" s="69" t="s">
        <v>410</v>
      </c>
      <c r="CI121" s="69" t="s">
        <v>410</v>
      </c>
      <c r="CJ121" s="68" t="s">
        <v>410</v>
      </c>
      <c r="CK121" s="68">
        <v>44498</v>
      </c>
      <c r="CL121" s="185" t="s">
        <v>634</v>
      </c>
      <c r="CM121" s="67" t="s">
        <v>635</v>
      </c>
      <c r="CN121" s="67" t="s">
        <v>168</v>
      </c>
      <c r="CO121" s="68">
        <v>44407</v>
      </c>
      <c r="CP121" s="185" t="s">
        <v>638</v>
      </c>
      <c r="CQ121" s="67" t="s">
        <v>635</v>
      </c>
      <c r="CR121" s="67" t="s">
        <v>683</v>
      </c>
      <c r="CS121" s="69">
        <v>2900000</v>
      </c>
      <c r="CT121" s="69"/>
      <c r="CU121" s="69"/>
      <c r="CV121" s="69">
        <v>0</v>
      </c>
      <c r="CW121" s="69">
        <v>31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6"/>
        <v>CO</v>
      </c>
    </row>
    <row r="122" spans="1:111">
      <c r="A122" t="str">
        <f t="shared" si="7"/>
        <v>07CO</v>
      </c>
      <c r="B122" s="67" t="s">
        <v>6</v>
      </c>
      <c r="C122" s="67" t="s">
        <v>398</v>
      </c>
      <c r="D122" s="67" t="s">
        <v>399</v>
      </c>
      <c r="E122" s="68">
        <v>44153</v>
      </c>
      <c r="F122" s="185" t="s">
        <v>634</v>
      </c>
      <c r="G122" s="67" t="s">
        <v>640</v>
      </c>
      <c r="H122" s="69">
        <v>1</v>
      </c>
      <c r="I122" s="69">
        <v>0</v>
      </c>
      <c r="J122" s="69">
        <v>120</v>
      </c>
      <c r="K122" s="69">
        <v>150</v>
      </c>
      <c r="L122" s="69">
        <v>144</v>
      </c>
      <c r="M122" s="69">
        <v>6</v>
      </c>
      <c r="N122" s="69">
        <v>0</v>
      </c>
      <c r="O122" s="69">
        <v>0</v>
      </c>
      <c r="P122" s="69">
        <v>30</v>
      </c>
      <c r="Q122" s="80">
        <v>0</v>
      </c>
      <c r="R122" s="80">
        <v>3084962</v>
      </c>
      <c r="S122" s="80">
        <v>50000</v>
      </c>
      <c r="T122" s="80">
        <v>3034962</v>
      </c>
      <c r="U122" s="80">
        <v>3084962</v>
      </c>
      <c r="V122" s="80">
        <v>2884493</v>
      </c>
      <c r="W122" s="80">
        <v>0</v>
      </c>
      <c r="X122" s="80">
        <v>0</v>
      </c>
      <c r="Y122" s="80">
        <v>0</v>
      </c>
      <c r="Z122" s="80">
        <v>2884493</v>
      </c>
      <c r="AA122" s="80">
        <v>2884493</v>
      </c>
      <c r="AB122" s="80">
        <v>0</v>
      </c>
      <c r="AC122" s="69">
        <v>0</v>
      </c>
      <c r="AD122" s="69">
        <v>25</v>
      </c>
      <c r="AE122" s="69">
        <v>0</v>
      </c>
      <c r="AF122" s="80">
        <v>0</v>
      </c>
      <c r="AG122" s="80">
        <v>0</v>
      </c>
      <c r="AH122" s="69">
        <v>0</v>
      </c>
      <c r="AI122" s="69">
        <v>0</v>
      </c>
      <c r="AJ122" s="80">
        <v>0</v>
      </c>
      <c r="AK122" s="80">
        <v>5570</v>
      </c>
      <c r="AL122" s="69">
        <v>0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0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0</v>
      </c>
      <c r="BL122" s="80">
        <v>0</v>
      </c>
      <c r="BM122" s="80">
        <v>0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0</v>
      </c>
      <c r="CB122" s="80">
        <v>0</v>
      </c>
      <c r="CC122" s="80">
        <v>5570</v>
      </c>
      <c r="CD122" s="69">
        <v>0</v>
      </c>
      <c r="CE122" s="69" t="s">
        <v>422</v>
      </c>
      <c r="CF122" s="69" t="s">
        <v>423</v>
      </c>
      <c r="CG122" s="69" t="s">
        <v>410</v>
      </c>
      <c r="CH122" s="69" t="s">
        <v>410</v>
      </c>
      <c r="CI122" s="69" t="s">
        <v>410</v>
      </c>
      <c r="CJ122" s="68" t="s">
        <v>410</v>
      </c>
      <c r="CK122" s="68">
        <v>44487</v>
      </c>
      <c r="CL122" s="185" t="s">
        <v>634</v>
      </c>
      <c r="CM122" s="67" t="s">
        <v>635</v>
      </c>
      <c r="CN122" s="67" t="s">
        <v>168</v>
      </c>
      <c r="CO122" s="68">
        <v>44389</v>
      </c>
      <c r="CP122" s="185" t="s">
        <v>638</v>
      </c>
      <c r="CQ122" s="67" t="s">
        <v>635</v>
      </c>
      <c r="CR122" s="67" t="s">
        <v>683</v>
      </c>
      <c r="CS122" s="69">
        <v>2622400</v>
      </c>
      <c r="CT122" s="69"/>
      <c r="CU122" s="69"/>
      <c r="CV122" s="69">
        <v>0</v>
      </c>
      <c r="CW122" s="69">
        <v>5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6"/>
        <v>CO</v>
      </c>
    </row>
    <row r="123" spans="1:111">
      <c r="A123" t="str">
        <f t="shared" si="7"/>
        <v>07DO</v>
      </c>
      <c r="B123" s="67" t="s">
        <v>6</v>
      </c>
      <c r="C123" s="67" t="s">
        <v>386</v>
      </c>
      <c r="D123" s="67" t="s">
        <v>387</v>
      </c>
      <c r="E123" s="68">
        <v>43901</v>
      </c>
      <c r="F123" s="185" t="s">
        <v>632</v>
      </c>
      <c r="G123" s="67" t="s">
        <v>639</v>
      </c>
      <c r="H123" s="69">
        <v>2</v>
      </c>
      <c r="I123" s="69">
        <v>0</v>
      </c>
      <c r="J123" s="69">
        <v>160</v>
      </c>
      <c r="K123" s="69">
        <v>214</v>
      </c>
      <c r="L123" s="69">
        <v>186</v>
      </c>
      <c r="M123" s="69">
        <v>28</v>
      </c>
      <c r="N123" s="69">
        <v>0</v>
      </c>
      <c r="O123" s="69">
        <v>0</v>
      </c>
      <c r="P123" s="69">
        <v>51</v>
      </c>
      <c r="Q123" s="80">
        <v>3</v>
      </c>
      <c r="R123" s="80">
        <v>1622282</v>
      </c>
      <c r="S123" s="80">
        <v>56878</v>
      </c>
      <c r="T123" s="80">
        <v>1565404</v>
      </c>
      <c r="U123" s="80">
        <v>1622282</v>
      </c>
      <c r="V123" s="80">
        <v>1554003</v>
      </c>
      <c r="W123" s="80">
        <v>0</v>
      </c>
      <c r="X123" s="80">
        <v>0</v>
      </c>
      <c r="Y123" s="80">
        <v>0</v>
      </c>
      <c r="Z123" s="80">
        <v>1554003</v>
      </c>
      <c r="AA123" s="80">
        <v>1554555</v>
      </c>
      <c r="AB123" s="80">
        <v>552</v>
      </c>
      <c r="AC123" s="69">
        <v>0</v>
      </c>
      <c r="AD123" s="69">
        <v>23</v>
      </c>
      <c r="AE123" s="69">
        <v>0</v>
      </c>
      <c r="AF123" s="80">
        <v>0</v>
      </c>
      <c r="AG123" s="80">
        <v>276</v>
      </c>
      <c r="AH123" s="69">
        <v>0</v>
      </c>
      <c r="AI123" s="69">
        <v>0</v>
      </c>
      <c r="AJ123" s="80">
        <v>3</v>
      </c>
      <c r="AK123" s="80">
        <v>25413</v>
      </c>
      <c r="AL123" s="69">
        <v>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1879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3</v>
      </c>
      <c r="CC123" s="80">
        <v>27568</v>
      </c>
      <c r="CD123" s="69">
        <v>0</v>
      </c>
      <c r="CE123" s="69" t="s">
        <v>604</v>
      </c>
      <c r="CF123" s="69" t="s">
        <v>605</v>
      </c>
      <c r="CG123" s="69" t="s">
        <v>410</v>
      </c>
      <c r="CH123" s="69" t="s">
        <v>410</v>
      </c>
      <c r="CI123" s="69" t="s">
        <v>410</v>
      </c>
      <c r="CJ123" s="68" t="s">
        <v>410</v>
      </c>
      <c r="CK123" s="68">
        <v>44498</v>
      </c>
      <c r="CL123" s="185" t="s">
        <v>634</v>
      </c>
      <c r="CM123" s="67" t="s">
        <v>635</v>
      </c>
      <c r="CN123" s="67" t="s">
        <v>168</v>
      </c>
      <c r="CO123" s="68">
        <v>44259</v>
      </c>
      <c r="CP123" s="185" t="s">
        <v>632</v>
      </c>
      <c r="CQ123" s="67" t="s">
        <v>640</v>
      </c>
      <c r="CR123" s="67" t="s">
        <v>684</v>
      </c>
      <c r="CS123" s="69">
        <v>1262053.27</v>
      </c>
      <c r="CT123" s="69"/>
      <c r="CU123" s="69"/>
      <c r="CV123" s="69">
        <v>3</v>
      </c>
      <c r="CW123" s="69">
        <v>28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6"/>
        <v>DO</v>
      </c>
    </row>
    <row r="124" spans="1:111">
      <c r="A124" t="str">
        <f t="shared" si="7"/>
        <v>07DO</v>
      </c>
      <c r="B124" s="67" t="s">
        <v>6</v>
      </c>
      <c r="C124" s="67" t="s">
        <v>388</v>
      </c>
      <c r="D124" s="67" t="s">
        <v>389</v>
      </c>
      <c r="E124" s="68">
        <v>43929</v>
      </c>
      <c r="F124" s="185" t="s">
        <v>636</v>
      </c>
      <c r="G124" s="67" t="s">
        <v>639</v>
      </c>
      <c r="H124" s="69">
        <v>1</v>
      </c>
      <c r="I124" s="69">
        <v>0</v>
      </c>
      <c r="J124" s="69">
        <v>120</v>
      </c>
      <c r="K124" s="69">
        <v>189</v>
      </c>
      <c r="L124" s="69">
        <v>189</v>
      </c>
      <c r="M124" s="69">
        <v>0</v>
      </c>
      <c r="N124" s="69">
        <v>0</v>
      </c>
      <c r="O124" s="69">
        <v>0</v>
      </c>
      <c r="P124" s="69">
        <v>69</v>
      </c>
      <c r="Q124" s="80">
        <v>0</v>
      </c>
      <c r="R124" s="80">
        <v>1352812</v>
      </c>
      <c r="S124" s="80">
        <v>50000</v>
      </c>
      <c r="T124" s="80">
        <v>1302812</v>
      </c>
      <c r="U124" s="80">
        <v>1352812</v>
      </c>
      <c r="V124" s="80">
        <v>1317432</v>
      </c>
      <c r="W124" s="80">
        <v>0</v>
      </c>
      <c r="X124" s="80">
        <v>0</v>
      </c>
      <c r="Y124" s="80">
        <v>0</v>
      </c>
      <c r="Z124" s="80">
        <v>1317432</v>
      </c>
      <c r="AA124" s="80">
        <v>1317432</v>
      </c>
      <c r="AB124" s="80">
        <v>0</v>
      </c>
      <c r="AC124" s="69">
        <v>0</v>
      </c>
      <c r="AD124" s="69">
        <v>33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13041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0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0</v>
      </c>
      <c r="CC124" s="80">
        <v>13041</v>
      </c>
      <c r="CD124" s="69">
        <v>0</v>
      </c>
      <c r="CE124" s="69" t="s">
        <v>422</v>
      </c>
      <c r="CF124" s="69" t="s">
        <v>423</v>
      </c>
      <c r="CG124" s="69" t="s">
        <v>410</v>
      </c>
      <c r="CH124" s="69" t="s">
        <v>410</v>
      </c>
      <c r="CI124" s="69" t="s">
        <v>410</v>
      </c>
      <c r="CJ124" s="68" t="s">
        <v>410</v>
      </c>
      <c r="CK124" s="68">
        <v>44435</v>
      </c>
      <c r="CL124" s="185" t="s">
        <v>638</v>
      </c>
      <c r="CM124" s="67" t="s">
        <v>635</v>
      </c>
      <c r="CN124" s="67" t="s">
        <v>168</v>
      </c>
      <c r="CO124" s="68">
        <v>44308</v>
      </c>
      <c r="CP124" s="185" t="s">
        <v>636</v>
      </c>
      <c r="CQ124" s="67" t="s">
        <v>640</v>
      </c>
      <c r="CR124" s="67" t="s">
        <v>683</v>
      </c>
      <c r="CS124" s="69">
        <v>1640000</v>
      </c>
      <c r="CT124" s="69"/>
      <c r="CU124" s="69"/>
      <c r="CV124" s="69">
        <v>0</v>
      </c>
      <c r="CW124" s="69">
        <v>36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6"/>
        <v>DO</v>
      </c>
    </row>
    <row r="125" spans="1:111">
      <c r="A125" t="str">
        <f t="shared" si="7"/>
        <v>07DO</v>
      </c>
      <c r="B125" s="67" t="s">
        <v>6</v>
      </c>
      <c r="C125" s="67" t="s">
        <v>314</v>
      </c>
      <c r="D125" s="67" t="s">
        <v>315</v>
      </c>
      <c r="E125" s="68">
        <v>43964</v>
      </c>
      <c r="F125" s="185" t="s">
        <v>636</v>
      </c>
      <c r="G125" s="67" t="s">
        <v>639</v>
      </c>
      <c r="H125" s="69">
        <v>1</v>
      </c>
      <c r="I125" s="69">
        <v>2</v>
      </c>
      <c r="J125" s="69">
        <v>190</v>
      </c>
      <c r="K125" s="69">
        <v>292</v>
      </c>
      <c r="L125" s="69">
        <v>291</v>
      </c>
      <c r="M125" s="69">
        <v>1</v>
      </c>
      <c r="N125" s="69">
        <v>0</v>
      </c>
      <c r="O125" s="69">
        <v>0</v>
      </c>
      <c r="P125" s="69">
        <v>102</v>
      </c>
      <c r="Q125" s="80">
        <v>0</v>
      </c>
      <c r="R125" s="80">
        <v>4564698</v>
      </c>
      <c r="S125" s="80">
        <v>50000</v>
      </c>
      <c r="T125" s="80">
        <v>4514698</v>
      </c>
      <c r="U125" s="80">
        <v>4596212</v>
      </c>
      <c r="V125" s="80">
        <v>4520073</v>
      </c>
      <c r="W125" s="80">
        <v>0</v>
      </c>
      <c r="X125" s="80">
        <v>0</v>
      </c>
      <c r="Y125" s="80">
        <v>0</v>
      </c>
      <c r="Z125" s="80">
        <v>4520073</v>
      </c>
      <c r="AA125" s="80">
        <v>4462676</v>
      </c>
      <c r="AB125" s="80">
        <v>-57396</v>
      </c>
      <c r="AC125" s="69">
        <v>31514</v>
      </c>
      <c r="AD125" s="69">
        <v>24</v>
      </c>
      <c r="AE125" s="69">
        <v>21</v>
      </c>
      <c r="AF125" s="80">
        <v>0</v>
      </c>
      <c r="AG125" s="80">
        <v>12487</v>
      </c>
      <c r="AH125" s="69">
        <v>0</v>
      </c>
      <c r="AI125" s="69">
        <v>27</v>
      </c>
      <c r="AJ125" s="80">
        <v>0</v>
      </c>
      <c r="AK125" s="80">
        <v>27992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0</v>
      </c>
      <c r="BB125" s="69">
        <v>0</v>
      </c>
      <c r="BC125" s="69">
        <v>0</v>
      </c>
      <c r="BD125" s="80">
        <v>0</v>
      </c>
      <c r="BE125" s="80">
        <v>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0</v>
      </c>
      <c r="BL125" s="80">
        <v>0</v>
      </c>
      <c r="BM125" s="80">
        <v>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48</v>
      </c>
      <c r="CB125" s="80">
        <v>0</v>
      </c>
      <c r="CC125" s="80">
        <v>40479</v>
      </c>
      <c r="CD125" s="69">
        <v>0</v>
      </c>
      <c r="CE125" s="69" t="s">
        <v>491</v>
      </c>
      <c r="CF125" s="69" t="s">
        <v>492</v>
      </c>
      <c r="CG125" s="69" t="s">
        <v>410</v>
      </c>
      <c r="CH125" s="69" t="s">
        <v>410</v>
      </c>
      <c r="CI125" s="69" t="s">
        <v>410</v>
      </c>
      <c r="CJ125" s="68" t="s">
        <v>410</v>
      </c>
      <c r="CK125" s="68">
        <v>44454</v>
      </c>
      <c r="CL125" s="185" t="s">
        <v>638</v>
      </c>
      <c r="CM125" s="67" t="s">
        <v>635</v>
      </c>
      <c r="CN125" s="67" t="s">
        <v>168</v>
      </c>
      <c r="CO125" s="68">
        <v>44336</v>
      </c>
      <c r="CP125" s="185" t="s">
        <v>636</v>
      </c>
      <c r="CQ125" s="67" t="s">
        <v>640</v>
      </c>
      <c r="CR125" s="67" t="s">
        <v>684</v>
      </c>
      <c r="CS125" s="69">
        <v>5061300</v>
      </c>
      <c r="CT125" s="69"/>
      <c r="CU125" s="69"/>
      <c r="CV125" s="69">
        <v>0</v>
      </c>
      <c r="CW125" s="69">
        <v>30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6"/>
        <v>DO</v>
      </c>
    </row>
    <row r="126" spans="1:111">
      <c r="A126" t="str">
        <f t="shared" si="7"/>
        <v>07DO</v>
      </c>
      <c r="B126" s="67" t="s">
        <v>6</v>
      </c>
      <c r="C126" s="67" t="s">
        <v>316</v>
      </c>
      <c r="D126" s="67" t="s">
        <v>317</v>
      </c>
      <c r="E126" s="68">
        <v>43901</v>
      </c>
      <c r="F126" s="185" t="s">
        <v>632</v>
      </c>
      <c r="G126" s="67" t="s">
        <v>639</v>
      </c>
      <c r="H126" s="69">
        <v>1</v>
      </c>
      <c r="I126" s="69">
        <v>2</v>
      </c>
      <c r="J126" s="69">
        <v>140</v>
      </c>
      <c r="K126" s="69">
        <v>159</v>
      </c>
      <c r="L126" s="69">
        <v>120</v>
      </c>
      <c r="M126" s="69">
        <v>39</v>
      </c>
      <c r="N126" s="69">
        <v>0</v>
      </c>
      <c r="O126" s="69">
        <v>0</v>
      </c>
      <c r="P126" s="69">
        <v>19</v>
      </c>
      <c r="Q126" s="80">
        <v>0</v>
      </c>
      <c r="R126" s="80">
        <v>741228</v>
      </c>
      <c r="S126" s="80">
        <v>35000</v>
      </c>
      <c r="T126" s="80">
        <v>706228</v>
      </c>
      <c r="U126" s="80">
        <v>790728</v>
      </c>
      <c r="V126" s="80">
        <v>771044</v>
      </c>
      <c r="W126" s="80">
        <v>0</v>
      </c>
      <c r="X126" s="80">
        <v>0</v>
      </c>
      <c r="Y126" s="80">
        <v>0</v>
      </c>
      <c r="Z126" s="80">
        <v>771044</v>
      </c>
      <c r="AA126" s="80">
        <v>771044</v>
      </c>
      <c r="AB126" s="80">
        <v>0</v>
      </c>
      <c r="AC126" s="69">
        <v>49500</v>
      </c>
      <c r="AD126" s="69">
        <v>4</v>
      </c>
      <c r="AE126" s="69">
        <v>0</v>
      </c>
      <c r="AF126" s="80">
        <v>0</v>
      </c>
      <c r="AG126" s="80">
        <v>4500</v>
      </c>
      <c r="AH126" s="69">
        <v>0</v>
      </c>
      <c r="AI126" s="69">
        <v>0</v>
      </c>
      <c r="AJ126" s="80">
        <v>0</v>
      </c>
      <c r="AK126" s="80">
        <v>0</v>
      </c>
      <c r="AL126" s="69">
        <v>0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45000</v>
      </c>
      <c r="BR126" s="69">
        <v>16552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0</v>
      </c>
      <c r="CB126" s="80">
        <v>0</v>
      </c>
      <c r="CC126" s="80">
        <v>49500</v>
      </c>
      <c r="CD126" s="69">
        <v>16552</v>
      </c>
      <c r="CE126" s="69" t="s">
        <v>606</v>
      </c>
      <c r="CF126" s="69" t="s">
        <v>607</v>
      </c>
      <c r="CG126" s="69" t="s">
        <v>410</v>
      </c>
      <c r="CH126" s="69" t="s">
        <v>410</v>
      </c>
      <c r="CI126" s="69" t="s">
        <v>410</v>
      </c>
      <c r="CJ126" s="68" t="s">
        <v>410</v>
      </c>
      <c r="CK126" s="68">
        <v>44400</v>
      </c>
      <c r="CL126" s="185" t="s">
        <v>638</v>
      </c>
      <c r="CM126" s="67" t="s">
        <v>635</v>
      </c>
      <c r="CN126" s="67" t="s">
        <v>168</v>
      </c>
      <c r="CO126" s="68">
        <v>44201</v>
      </c>
      <c r="CP126" s="185" t="s">
        <v>632</v>
      </c>
      <c r="CQ126" s="67" t="s">
        <v>640</v>
      </c>
      <c r="CR126" s="67" t="s">
        <v>684</v>
      </c>
      <c r="CS126" s="69">
        <v>741278.7</v>
      </c>
      <c r="CT126" s="69"/>
      <c r="CU126" s="69"/>
      <c r="CV126" s="69">
        <v>0</v>
      </c>
      <c r="CW126" s="69">
        <v>15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6"/>
        <v>DO</v>
      </c>
    </row>
    <row r="127" spans="1:111">
      <c r="A127" t="str">
        <f t="shared" si="7"/>
        <v>07DO</v>
      </c>
      <c r="B127" s="67" t="s">
        <v>6</v>
      </c>
      <c r="C127" s="67" t="s">
        <v>390</v>
      </c>
      <c r="D127" s="67" t="s">
        <v>391</v>
      </c>
      <c r="E127" s="68">
        <v>44020</v>
      </c>
      <c r="F127" s="185" t="s">
        <v>638</v>
      </c>
      <c r="G127" s="67" t="s">
        <v>640</v>
      </c>
      <c r="H127" s="69">
        <v>1</v>
      </c>
      <c r="I127" s="69">
        <v>0</v>
      </c>
      <c r="J127" s="69">
        <v>140</v>
      </c>
      <c r="K127" s="69">
        <v>177</v>
      </c>
      <c r="L127" s="69">
        <v>155</v>
      </c>
      <c r="M127" s="69">
        <v>22</v>
      </c>
      <c r="N127" s="69">
        <v>0</v>
      </c>
      <c r="O127" s="69">
        <v>0</v>
      </c>
      <c r="P127" s="69">
        <v>27</v>
      </c>
      <c r="Q127" s="80">
        <v>10</v>
      </c>
      <c r="R127" s="80">
        <v>873873</v>
      </c>
      <c r="S127" s="80">
        <v>25000</v>
      </c>
      <c r="T127" s="80">
        <v>848873</v>
      </c>
      <c r="U127" s="80">
        <v>873873</v>
      </c>
      <c r="V127" s="80">
        <v>855130</v>
      </c>
      <c r="W127" s="80">
        <v>0</v>
      </c>
      <c r="X127" s="80">
        <v>0</v>
      </c>
      <c r="Y127" s="80">
        <v>0</v>
      </c>
      <c r="Z127" s="80">
        <v>855130</v>
      </c>
      <c r="AA127" s="80">
        <v>855600</v>
      </c>
      <c r="AB127" s="80">
        <v>470</v>
      </c>
      <c r="AC127" s="69">
        <v>0</v>
      </c>
      <c r="AD127" s="69">
        <v>22</v>
      </c>
      <c r="AE127" s="69">
        <v>0</v>
      </c>
      <c r="AF127" s="80">
        <v>0</v>
      </c>
      <c r="AG127" s="80">
        <v>0</v>
      </c>
      <c r="AH127" s="69">
        <v>0</v>
      </c>
      <c r="AI127" s="69">
        <v>0</v>
      </c>
      <c r="AJ127" s="80">
        <v>0</v>
      </c>
      <c r="AK127" s="80">
        <v>0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10</v>
      </c>
      <c r="BA127" s="80">
        <v>7812</v>
      </c>
      <c r="BB127" s="69">
        <v>0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10</v>
      </c>
      <c r="CC127" s="80">
        <v>7812</v>
      </c>
      <c r="CD127" s="69">
        <v>0</v>
      </c>
      <c r="CE127" s="69" t="s">
        <v>455</v>
      </c>
      <c r="CF127" s="69" t="s">
        <v>456</v>
      </c>
      <c r="CG127" s="69" t="s">
        <v>410</v>
      </c>
      <c r="CH127" s="69" t="s">
        <v>410</v>
      </c>
      <c r="CI127" s="69" t="s">
        <v>410</v>
      </c>
      <c r="CJ127" s="68" t="s">
        <v>410</v>
      </c>
      <c r="CK127" s="68">
        <v>44518</v>
      </c>
      <c r="CL127" s="185" t="s">
        <v>634</v>
      </c>
      <c r="CM127" s="67" t="s">
        <v>635</v>
      </c>
      <c r="CN127" s="67" t="s">
        <v>168</v>
      </c>
      <c r="CO127" s="68">
        <v>44423</v>
      </c>
      <c r="CP127" s="185" t="s">
        <v>638</v>
      </c>
      <c r="CQ127" s="67" t="s">
        <v>635</v>
      </c>
      <c r="CR127" s="67" t="s">
        <v>683</v>
      </c>
      <c r="CS127" s="69">
        <v>685000</v>
      </c>
      <c r="CT127" s="69"/>
      <c r="CU127" s="69"/>
      <c r="CV127" s="69">
        <v>10</v>
      </c>
      <c r="CW127" s="69">
        <v>5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6"/>
        <v>DO</v>
      </c>
    </row>
    <row r="128" spans="1:111">
      <c r="A128" t="str">
        <f t="shared" si="7"/>
        <v>07DO</v>
      </c>
      <c r="B128" s="67" t="s">
        <v>6</v>
      </c>
      <c r="C128" s="67" t="s">
        <v>392</v>
      </c>
      <c r="D128" s="67" t="s">
        <v>393</v>
      </c>
      <c r="E128" s="68">
        <v>44083</v>
      </c>
      <c r="F128" s="185" t="s">
        <v>638</v>
      </c>
      <c r="G128" s="67" t="s">
        <v>640</v>
      </c>
      <c r="H128" s="69">
        <v>1</v>
      </c>
      <c r="I128" s="69">
        <v>0</v>
      </c>
      <c r="J128" s="69">
        <v>90</v>
      </c>
      <c r="K128" s="69">
        <v>93</v>
      </c>
      <c r="L128" s="69">
        <v>84</v>
      </c>
      <c r="M128" s="69">
        <v>9</v>
      </c>
      <c r="N128" s="69">
        <v>0</v>
      </c>
      <c r="O128" s="69">
        <v>0</v>
      </c>
      <c r="P128" s="69">
        <v>3</v>
      </c>
      <c r="Q128" s="80">
        <v>0</v>
      </c>
      <c r="R128" s="80">
        <v>357252</v>
      </c>
      <c r="S128" s="80">
        <v>20000</v>
      </c>
      <c r="T128" s="80">
        <v>337252</v>
      </c>
      <c r="U128" s="80">
        <v>357252</v>
      </c>
      <c r="V128" s="80">
        <v>337890</v>
      </c>
      <c r="W128" s="80">
        <v>0</v>
      </c>
      <c r="X128" s="80">
        <v>0</v>
      </c>
      <c r="Y128" s="80">
        <v>0</v>
      </c>
      <c r="Z128" s="80">
        <v>337890</v>
      </c>
      <c r="AA128" s="80">
        <v>337890</v>
      </c>
      <c r="AB128" s="80">
        <v>0</v>
      </c>
      <c r="AC128" s="69">
        <v>0</v>
      </c>
      <c r="AD128" s="69">
        <v>0</v>
      </c>
      <c r="AE128" s="69">
        <v>0</v>
      </c>
      <c r="AF128" s="80">
        <v>0</v>
      </c>
      <c r="AG128" s="80">
        <v>0</v>
      </c>
      <c r="AH128" s="69">
        <v>0</v>
      </c>
      <c r="AI128" s="69">
        <v>0</v>
      </c>
      <c r="AJ128" s="80">
        <v>0</v>
      </c>
      <c r="AK128" s="80">
        <v>0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0</v>
      </c>
      <c r="CB128" s="80">
        <v>0</v>
      </c>
      <c r="CC128" s="80">
        <v>0</v>
      </c>
      <c r="CD128" s="69">
        <v>0</v>
      </c>
      <c r="CE128" s="69" t="s">
        <v>555</v>
      </c>
      <c r="CF128" s="69" t="s">
        <v>556</v>
      </c>
      <c r="CG128" s="69" t="s">
        <v>410</v>
      </c>
      <c r="CH128" s="69" t="s">
        <v>410</v>
      </c>
      <c r="CI128" s="69" t="s">
        <v>410</v>
      </c>
      <c r="CJ128" s="68" t="s">
        <v>410</v>
      </c>
      <c r="CK128" s="68">
        <v>44435</v>
      </c>
      <c r="CL128" s="185" t="s">
        <v>638</v>
      </c>
      <c r="CM128" s="67" t="s">
        <v>635</v>
      </c>
      <c r="CN128" s="67" t="s">
        <v>168</v>
      </c>
      <c r="CO128" s="68">
        <v>44379</v>
      </c>
      <c r="CP128" s="185" t="s">
        <v>638</v>
      </c>
      <c r="CQ128" s="67" t="s">
        <v>635</v>
      </c>
      <c r="CR128" s="67" t="s">
        <v>683</v>
      </c>
      <c r="CS128" s="69">
        <v>485498</v>
      </c>
      <c r="CT128" s="69"/>
      <c r="CU128" s="69"/>
      <c r="CV128" s="69">
        <v>0</v>
      </c>
      <c r="CW128" s="69">
        <v>3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6"/>
        <v>DO</v>
      </c>
    </row>
    <row r="129" spans="1:111">
      <c r="A129" t="str">
        <f t="shared" ref="A129:A142" si="8">CONCATENATE(B129,DG129)</f>
        <v>07DO</v>
      </c>
      <c r="B129" s="67" t="s">
        <v>6</v>
      </c>
      <c r="C129" s="67" t="s">
        <v>394</v>
      </c>
      <c r="D129" s="67" t="s">
        <v>395</v>
      </c>
      <c r="E129" s="68">
        <v>44020</v>
      </c>
      <c r="F129" s="185" t="s">
        <v>638</v>
      </c>
      <c r="G129" s="67" t="s">
        <v>640</v>
      </c>
      <c r="H129" s="69">
        <v>1</v>
      </c>
      <c r="I129" s="69">
        <v>0</v>
      </c>
      <c r="J129" s="69">
        <v>218</v>
      </c>
      <c r="K129" s="69">
        <v>305</v>
      </c>
      <c r="L129" s="69">
        <v>229</v>
      </c>
      <c r="M129" s="69">
        <v>76</v>
      </c>
      <c r="N129" s="69">
        <v>0</v>
      </c>
      <c r="O129" s="69">
        <v>0</v>
      </c>
      <c r="P129" s="69">
        <v>87</v>
      </c>
      <c r="Q129" s="80">
        <v>0</v>
      </c>
      <c r="R129" s="80">
        <v>3104340</v>
      </c>
      <c r="S129" s="80">
        <v>50000</v>
      </c>
      <c r="T129" s="80">
        <v>3054340</v>
      </c>
      <c r="U129" s="80">
        <v>3104340</v>
      </c>
      <c r="V129" s="80">
        <v>3112890</v>
      </c>
      <c r="W129" s="80">
        <v>0</v>
      </c>
      <c r="X129" s="80">
        <v>0</v>
      </c>
      <c r="Y129" s="80">
        <v>0</v>
      </c>
      <c r="Z129" s="80">
        <v>3112890</v>
      </c>
      <c r="AA129" s="80">
        <v>3077268</v>
      </c>
      <c r="AB129" s="80">
        <v>-35622</v>
      </c>
      <c r="AC129" s="69">
        <v>0</v>
      </c>
      <c r="AD129" s="69">
        <v>62</v>
      </c>
      <c r="AE129" s="69">
        <v>0</v>
      </c>
      <c r="AF129" s="80">
        <v>0</v>
      </c>
      <c r="AG129" s="80">
        <v>0</v>
      </c>
      <c r="AH129" s="69">
        <v>0</v>
      </c>
      <c r="AI129" s="69">
        <v>0</v>
      </c>
      <c r="AJ129" s="80">
        <v>0</v>
      </c>
      <c r="AK129" s="80">
        <v>7326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0</v>
      </c>
      <c r="BB129" s="69">
        <v>0</v>
      </c>
      <c r="BC129" s="69">
        <v>0</v>
      </c>
      <c r="BD129" s="80">
        <v>0</v>
      </c>
      <c r="BE129" s="80">
        <v>0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0</v>
      </c>
      <c r="CB129" s="80">
        <v>0</v>
      </c>
      <c r="CC129" s="80">
        <v>7326</v>
      </c>
      <c r="CD129" s="69">
        <v>0</v>
      </c>
      <c r="CE129" s="69" t="s">
        <v>491</v>
      </c>
      <c r="CF129" s="69" t="s">
        <v>492</v>
      </c>
      <c r="CG129" s="69" t="s">
        <v>410</v>
      </c>
      <c r="CH129" s="69" t="s">
        <v>410</v>
      </c>
      <c r="CI129" s="69" t="s">
        <v>410</v>
      </c>
      <c r="CJ129" s="68" t="s">
        <v>410</v>
      </c>
      <c r="CK129" s="68">
        <v>44441</v>
      </c>
      <c r="CL129" s="185" t="s">
        <v>638</v>
      </c>
      <c r="CM129" s="67" t="s">
        <v>635</v>
      </c>
      <c r="CN129" s="67" t="s">
        <v>168</v>
      </c>
      <c r="CO129" s="68">
        <v>44323</v>
      </c>
      <c r="CP129" s="185" t="s">
        <v>636</v>
      </c>
      <c r="CQ129" s="67" t="s">
        <v>640</v>
      </c>
      <c r="CR129" s="67" t="s">
        <v>683</v>
      </c>
      <c r="CS129" s="69">
        <v>4202892.6399999997</v>
      </c>
      <c r="CT129" s="69"/>
      <c r="CU129" s="69"/>
      <c r="CV129" s="69">
        <v>0</v>
      </c>
      <c r="CW129" s="69">
        <v>25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42" si="9">IF(LEFT(C129,1)="E","DO","CO")</f>
        <v>DO</v>
      </c>
    </row>
    <row r="130" spans="1:111">
      <c r="A130" t="str">
        <f t="shared" si="8"/>
        <v>07DO</v>
      </c>
      <c r="B130" s="67" t="s">
        <v>6</v>
      </c>
      <c r="C130" s="67" t="s">
        <v>608</v>
      </c>
      <c r="D130" s="67" t="s">
        <v>685</v>
      </c>
      <c r="E130" s="68">
        <v>44216</v>
      </c>
      <c r="F130" s="185" t="s">
        <v>632</v>
      </c>
      <c r="G130" s="67" t="s">
        <v>640</v>
      </c>
      <c r="H130" s="69">
        <v>1</v>
      </c>
      <c r="I130" s="69">
        <v>0</v>
      </c>
      <c r="J130" s="69">
        <v>50</v>
      </c>
      <c r="K130" s="69">
        <v>55</v>
      </c>
      <c r="L130" s="69">
        <v>55</v>
      </c>
      <c r="M130" s="69">
        <v>0</v>
      </c>
      <c r="N130" s="69">
        <v>0</v>
      </c>
      <c r="O130" s="69">
        <v>0</v>
      </c>
      <c r="P130" s="69">
        <v>5</v>
      </c>
      <c r="Q130" s="80">
        <v>0</v>
      </c>
      <c r="R130" s="80">
        <v>86342</v>
      </c>
      <c r="S130" s="80">
        <v>3900</v>
      </c>
      <c r="T130" s="80">
        <v>82442</v>
      </c>
      <c r="U130" s="80">
        <v>86342</v>
      </c>
      <c r="V130" s="80">
        <v>80991</v>
      </c>
      <c r="W130" s="80">
        <v>0</v>
      </c>
      <c r="X130" s="80">
        <v>0</v>
      </c>
      <c r="Y130" s="80">
        <v>0</v>
      </c>
      <c r="Z130" s="80">
        <v>80991</v>
      </c>
      <c r="AA130" s="80">
        <v>80991</v>
      </c>
      <c r="AB130" s="80">
        <v>0</v>
      </c>
      <c r="AC130" s="69">
        <v>0</v>
      </c>
      <c r="AD130" s="69">
        <v>0</v>
      </c>
      <c r="AE130" s="69">
        <v>0</v>
      </c>
      <c r="AF130" s="80">
        <v>0</v>
      </c>
      <c r="AG130" s="80">
        <v>0</v>
      </c>
      <c r="AH130" s="69">
        <v>0</v>
      </c>
      <c r="AI130" s="69">
        <v>0</v>
      </c>
      <c r="AJ130" s="80">
        <v>0</v>
      </c>
      <c r="AK130" s="80">
        <v>0</v>
      </c>
      <c r="AL130" s="69">
        <v>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0</v>
      </c>
      <c r="BD130" s="80">
        <v>0</v>
      </c>
      <c r="BE130" s="80">
        <v>0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0</v>
      </c>
      <c r="BM130" s="80">
        <v>0</v>
      </c>
      <c r="BN130" s="69">
        <v>0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0</v>
      </c>
      <c r="BU130" s="80">
        <v>0</v>
      </c>
      <c r="BV130" s="69">
        <v>0</v>
      </c>
      <c r="BW130" s="69">
        <v>0</v>
      </c>
      <c r="BX130" s="80">
        <v>0</v>
      </c>
      <c r="BY130" s="80">
        <v>0</v>
      </c>
      <c r="BZ130" s="69">
        <v>0</v>
      </c>
      <c r="CA130" s="69">
        <v>0</v>
      </c>
      <c r="CB130" s="80">
        <v>0</v>
      </c>
      <c r="CC130" s="80">
        <v>0</v>
      </c>
      <c r="CD130" s="69">
        <v>0</v>
      </c>
      <c r="CE130" s="69" t="s">
        <v>609</v>
      </c>
      <c r="CF130" s="69" t="s">
        <v>610</v>
      </c>
      <c r="CG130" s="69" t="s">
        <v>410</v>
      </c>
      <c r="CH130" s="69" t="s">
        <v>410</v>
      </c>
      <c r="CI130" s="69" t="s">
        <v>410</v>
      </c>
      <c r="CJ130" s="68" t="s">
        <v>410</v>
      </c>
      <c r="CK130" s="68">
        <v>44434</v>
      </c>
      <c r="CL130" s="185" t="s">
        <v>638</v>
      </c>
      <c r="CM130" s="67" t="s">
        <v>635</v>
      </c>
      <c r="CN130" s="67" t="s">
        <v>168</v>
      </c>
      <c r="CO130" s="68">
        <v>44364</v>
      </c>
      <c r="CP130" s="185" t="s">
        <v>636</v>
      </c>
      <c r="CQ130" s="67" t="s">
        <v>640</v>
      </c>
      <c r="CR130" s="67" t="s">
        <v>683</v>
      </c>
      <c r="CS130" s="69">
        <v>127700</v>
      </c>
      <c r="CT130" s="69"/>
      <c r="CU130" s="69"/>
      <c r="CV130" s="69">
        <v>0</v>
      </c>
      <c r="CW130" s="69">
        <v>5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9"/>
        <v>DO</v>
      </c>
    </row>
    <row r="131" spans="1:111">
      <c r="A131" t="str">
        <f t="shared" si="8"/>
        <v>07DO</v>
      </c>
      <c r="B131" s="67" t="s">
        <v>6</v>
      </c>
      <c r="C131" s="67" t="s">
        <v>318</v>
      </c>
      <c r="D131" s="67" t="s">
        <v>319</v>
      </c>
      <c r="E131" s="68">
        <v>43676</v>
      </c>
      <c r="F131" s="185" t="s">
        <v>638</v>
      </c>
      <c r="G131" s="67" t="s">
        <v>639</v>
      </c>
      <c r="H131" s="69">
        <v>1</v>
      </c>
      <c r="I131" s="69">
        <v>3</v>
      </c>
      <c r="J131" s="69">
        <v>385</v>
      </c>
      <c r="K131" s="69">
        <v>501</v>
      </c>
      <c r="L131" s="69">
        <v>501</v>
      </c>
      <c r="M131" s="69">
        <v>0</v>
      </c>
      <c r="N131" s="69">
        <v>0</v>
      </c>
      <c r="O131" s="69">
        <v>0</v>
      </c>
      <c r="P131" s="69">
        <v>63</v>
      </c>
      <c r="Q131" s="80">
        <v>53</v>
      </c>
      <c r="R131" s="80">
        <v>4637000</v>
      </c>
      <c r="S131" s="80">
        <v>50000</v>
      </c>
      <c r="T131" s="80">
        <v>4587000</v>
      </c>
      <c r="U131" s="80">
        <v>5023330</v>
      </c>
      <c r="V131" s="80">
        <v>4952442</v>
      </c>
      <c r="W131" s="80">
        <v>0</v>
      </c>
      <c r="X131" s="80">
        <v>0</v>
      </c>
      <c r="Y131" s="80">
        <v>0</v>
      </c>
      <c r="Z131" s="80">
        <v>4952442</v>
      </c>
      <c r="AA131" s="80">
        <v>4910655</v>
      </c>
      <c r="AB131" s="80">
        <v>-41787</v>
      </c>
      <c r="AC131" s="69">
        <v>386330</v>
      </c>
      <c r="AD131" s="69">
        <v>30</v>
      </c>
      <c r="AE131" s="69">
        <v>0</v>
      </c>
      <c r="AF131" s="80">
        <v>0</v>
      </c>
      <c r="AG131" s="80">
        <v>29755</v>
      </c>
      <c r="AH131" s="69">
        <v>0</v>
      </c>
      <c r="AI131" s="69">
        <v>0</v>
      </c>
      <c r="AJ131" s="80">
        <v>37</v>
      </c>
      <c r="AK131" s="80">
        <v>362376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0</v>
      </c>
      <c r="CB131" s="80">
        <v>37</v>
      </c>
      <c r="CC131" s="80">
        <v>392130</v>
      </c>
      <c r="CD131" s="69">
        <v>0</v>
      </c>
      <c r="CE131" s="69" t="s">
        <v>422</v>
      </c>
      <c r="CF131" s="69" t="s">
        <v>423</v>
      </c>
      <c r="CG131" s="69" t="s">
        <v>410</v>
      </c>
      <c r="CH131" s="69" t="s">
        <v>410</v>
      </c>
      <c r="CI131" s="69" t="s">
        <v>410</v>
      </c>
      <c r="CJ131" s="68" t="s">
        <v>410</v>
      </c>
      <c r="CK131" s="68">
        <v>44386</v>
      </c>
      <c r="CL131" s="185" t="s">
        <v>638</v>
      </c>
      <c r="CM131" s="67" t="s">
        <v>635</v>
      </c>
      <c r="CN131" s="67" t="s">
        <v>168</v>
      </c>
      <c r="CO131" s="68">
        <v>44254</v>
      </c>
      <c r="CP131" s="185" t="s">
        <v>632</v>
      </c>
      <c r="CQ131" s="67" t="s">
        <v>640</v>
      </c>
      <c r="CR131" s="67" t="s">
        <v>684</v>
      </c>
      <c r="CS131" s="69">
        <v>2700000</v>
      </c>
      <c r="CT131" s="69" t="s">
        <v>586</v>
      </c>
      <c r="CU131" s="69" t="s">
        <v>587</v>
      </c>
      <c r="CV131" s="69">
        <v>16</v>
      </c>
      <c r="CW131" s="69">
        <v>49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9"/>
        <v>DO</v>
      </c>
    </row>
    <row r="132" spans="1:111">
      <c r="A132" t="str">
        <f t="shared" si="8"/>
        <v>07DO</v>
      </c>
      <c r="B132" s="67" t="s">
        <v>6</v>
      </c>
      <c r="C132" s="67" t="s">
        <v>320</v>
      </c>
      <c r="D132" s="67" t="s">
        <v>321</v>
      </c>
      <c r="E132" s="68">
        <v>44047</v>
      </c>
      <c r="F132" s="185" t="s">
        <v>638</v>
      </c>
      <c r="G132" s="67" t="s">
        <v>640</v>
      </c>
      <c r="H132" s="69">
        <v>1</v>
      </c>
      <c r="I132" s="69">
        <v>1</v>
      </c>
      <c r="J132" s="69">
        <v>210</v>
      </c>
      <c r="K132" s="69">
        <v>248</v>
      </c>
      <c r="L132" s="69">
        <v>248</v>
      </c>
      <c r="M132" s="69">
        <v>0</v>
      </c>
      <c r="N132" s="69">
        <v>0</v>
      </c>
      <c r="O132" s="69">
        <v>0</v>
      </c>
      <c r="P132" s="69">
        <v>24</v>
      </c>
      <c r="Q132" s="80">
        <v>14</v>
      </c>
      <c r="R132" s="80">
        <v>994444</v>
      </c>
      <c r="S132" s="80">
        <v>43458</v>
      </c>
      <c r="T132" s="80">
        <v>950986</v>
      </c>
      <c r="U132" s="80">
        <v>1037903</v>
      </c>
      <c r="V132" s="80">
        <v>984227</v>
      </c>
      <c r="W132" s="80">
        <v>0</v>
      </c>
      <c r="X132" s="80">
        <v>0</v>
      </c>
      <c r="Y132" s="80">
        <v>0</v>
      </c>
      <c r="Z132" s="80">
        <v>984227</v>
      </c>
      <c r="AA132" s="80">
        <v>985956</v>
      </c>
      <c r="AB132" s="80">
        <v>1729</v>
      </c>
      <c r="AC132" s="69">
        <v>43458</v>
      </c>
      <c r="AD132" s="69">
        <v>9</v>
      </c>
      <c r="AE132" s="69">
        <v>0</v>
      </c>
      <c r="AF132" s="80">
        <v>14</v>
      </c>
      <c r="AG132" s="80">
        <v>43241</v>
      </c>
      <c r="AH132" s="69">
        <v>0</v>
      </c>
      <c r="AI132" s="69">
        <v>0</v>
      </c>
      <c r="AJ132" s="80">
        <v>0</v>
      </c>
      <c r="AK132" s="80">
        <v>0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0</v>
      </c>
      <c r="BB132" s="69">
        <v>0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0</v>
      </c>
      <c r="CB132" s="80">
        <v>14</v>
      </c>
      <c r="CC132" s="80">
        <v>43241</v>
      </c>
      <c r="CD132" s="69">
        <v>0</v>
      </c>
      <c r="CE132" s="69" t="s">
        <v>422</v>
      </c>
      <c r="CF132" s="69" t="s">
        <v>423</v>
      </c>
      <c r="CG132" s="69" t="s">
        <v>410</v>
      </c>
      <c r="CH132" s="69" t="s">
        <v>410</v>
      </c>
      <c r="CI132" s="69" t="s">
        <v>410</v>
      </c>
      <c r="CJ132" s="68" t="s">
        <v>410</v>
      </c>
      <c r="CK132" s="68">
        <v>44396</v>
      </c>
      <c r="CL132" s="185" t="s">
        <v>638</v>
      </c>
      <c r="CM132" s="67" t="s">
        <v>635</v>
      </c>
      <c r="CN132" s="67" t="s">
        <v>168</v>
      </c>
      <c r="CO132" s="68">
        <v>44364</v>
      </c>
      <c r="CP132" s="185" t="s">
        <v>636</v>
      </c>
      <c r="CQ132" s="67" t="s">
        <v>640</v>
      </c>
      <c r="CR132" s="67" t="s">
        <v>686</v>
      </c>
      <c r="CS132" s="69">
        <v>922458.19</v>
      </c>
      <c r="CT132" s="69" t="s">
        <v>586</v>
      </c>
      <c r="CU132" s="69" t="s">
        <v>587</v>
      </c>
      <c r="CV132" s="69">
        <v>14</v>
      </c>
      <c r="CW132" s="69">
        <v>15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9"/>
        <v>DO</v>
      </c>
    </row>
    <row r="133" spans="1:111">
      <c r="A133" t="str">
        <f t="shared" si="8"/>
        <v>08DO</v>
      </c>
      <c r="B133" s="67" t="s">
        <v>7</v>
      </c>
      <c r="C133" s="67" t="s">
        <v>324</v>
      </c>
      <c r="D133" s="67" t="s">
        <v>325</v>
      </c>
      <c r="E133" s="68">
        <v>41775</v>
      </c>
      <c r="F133" s="185" t="s">
        <v>636</v>
      </c>
      <c r="G133" s="67" t="s">
        <v>687</v>
      </c>
      <c r="H133" s="69">
        <v>2</v>
      </c>
      <c r="I133" s="69">
        <v>6</v>
      </c>
      <c r="J133" s="69">
        <v>1220</v>
      </c>
      <c r="K133" s="69">
        <v>2448</v>
      </c>
      <c r="L133" s="69">
        <v>2448</v>
      </c>
      <c r="M133" s="69">
        <v>0</v>
      </c>
      <c r="N133" s="69">
        <v>0</v>
      </c>
      <c r="O133" s="69">
        <v>0</v>
      </c>
      <c r="P133" s="69">
        <v>192</v>
      </c>
      <c r="Q133" s="80">
        <v>1036</v>
      </c>
      <c r="R133" s="80">
        <v>73888232</v>
      </c>
      <c r="S133" s="80">
        <v>150000</v>
      </c>
      <c r="T133" s="80">
        <v>73738232</v>
      </c>
      <c r="U133" s="80">
        <v>74290962</v>
      </c>
      <c r="V133" s="80">
        <v>74217617</v>
      </c>
      <c r="W133" s="80">
        <v>-51000</v>
      </c>
      <c r="X133" s="80">
        <v>0</v>
      </c>
      <c r="Y133" s="80">
        <v>-51000</v>
      </c>
      <c r="Z133" s="80">
        <v>74166617</v>
      </c>
      <c r="AA133" s="80">
        <v>72627252</v>
      </c>
      <c r="AB133" s="80">
        <v>-1443556</v>
      </c>
      <c r="AC133" s="69">
        <v>402730</v>
      </c>
      <c r="AD133" s="69">
        <v>70</v>
      </c>
      <c r="AE133" s="69">
        <v>0</v>
      </c>
      <c r="AF133" s="80">
        <v>0</v>
      </c>
      <c r="AG133" s="80">
        <v>250827</v>
      </c>
      <c r="AH133" s="69">
        <v>0</v>
      </c>
      <c r="AI133" s="69">
        <v>0</v>
      </c>
      <c r="AJ133" s="80">
        <v>0</v>
      </c>
      <c r="AK133" s="80">
        <v>0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1036</v>
      </c>
      <c r="BA133" s="80">
        <v>144325</v>
      </c>
      <c r="BB133" s="69">
        <v>0</v>
      </c>
      <c r="BC133" s="69">
        <v>0</v>
      </c>
      <c r="BD133" s="80">
        <v>0</v>
      </c>
      <c r="BE133" s="80">
        <v>59573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0</v>
      </c>
      <c r="CB133" s="80">
        <v>1036</v>
      </c>
      <c r="CC133" s="80">
        <v>281944</v>
      </c>
      <c r="CD133" s="69">
        <v>0</v>
      </c>
      <c r="CE133" s="69" t="s">
        <v>613</v>
      </c>
      <c r="CF133" s="69" t="s">
        <v>614</v>
      </c>
      <c r="CG133" s="69" t="s">
        <v>410</v>
      </c>
      <c r="CH133" s="69" t="s">
        <v>410</v>
      </c>
      <c r="CI133" s="69" t="s">
        <v>410</v>
      </c>
      <c r="CJ133" s="68" t="s">
        <v>410</v>
      </c>
      <c r="CK133" s="68">
        <v>44476</v>
      </c>
      <c r="CL133" s="185" t="s">
        <v>634</v>
      </c>
      <c r="CM133" s="67" t="s">
        <v>635</v>
      </c>
      <c r="CN133" s="67" t="s">
        <v>168</v>
      </c>
      <c r="CO133" s="68">
        <v>44375</v>
      </c>
      <c r="CP133" s="185" t="s">
        <v>636</v>
      </c>
      <c r="CQ133" s="67" t="s">
        <v>640</v>
      </c>
      <c r="CR133" s="67" t="s">
        <v>688</v>
      </c>
      <c r="CS133" s="69">
        <v>78874306.840000004</v>
      </c>
      <c r="CT133" s="69" t="s">
        <v>615</v>
      </c>
      <c r="CU133" s="69" t="s">
        <v>616</v>
      </c>
      <c r="CV133" s="69">
        <v>0</v>
      </c>
      <c r="CW133" s="69">
        <v>122</v>
      </c>
      <c r="CX133" s="69">
        <v>0</v>
      </c>
      <c r="CY133" s="69">
        <v>0</v>
      </c>
      <c r="CZ133" s="69">
        <v>-172782</v>
      </c>
      <c r="DA133" s="69">
        <v>0</v>
      </c>
      <c r="DG133" t="str">
        <f t="shared" si="9"/>
        <v>DO</v>
      </c>
    </row>
    <row r="134" spans="1:111">
      <c r="A134" t="str">
        <f t="shared" si="8"/>
        <v>08DO</v>
      </c>
      <c r="B134" s="67" t="s">
        <v>7</v>
      </c>
      <c r="C134" s="67" t="s">
        <v>326</v>
      </c>
      <c r="D134" s="67" t="s">
        <v>327</v>
      </c>
      <c r="E134" s="68">
        <v>42705</v>
      </c>
      <c r="F134" s="185" t="s">
        <v>634</v>
      </c>
      <c r="G134" s="67" t="s">
        <v>644</v>
      </c>
      <c r="H134" s="69">
        <v>6</v>
      </c>
      <c r="I134" s="69">
        <v>48</v>
      </c>
      <c r="J134" s="69">
        <v>1500</v>
      </c>
      <c r="K134" s="69">
        <v>1737</v>
      </c>
      <c r="L134" s="69">
        <v>1551</v>
      </c>
      <c r="M134" s="69">
        <v>186</v>
      </c>
      <c r="N134" s="69">
        <v>0</v>
      </c>
      <c r="O134" s="69">
        <v>0</v>
      </c>
      <c r="P134" s="69">
        <v>234</v>
      </c>
      <c r="Q134" s="80">
        <v>3</v>
      </c>
      <c r="R134" s="80">
        <v>176976815</v>
      </c>
      <c r="S134" s="80">
        <v>150000</v>
      </c>
      <c r="T134" s="80">
        <v>176826815</v>
      </c>
      <c r="U134" s="80">
        <v>181606278</v>
      </c>
      <c r="V134" s="80">
        <v>183899695</v>
      </c>
      <c r="W134" s="80">
        <v>-10000</v>
      </c>
      <c r="X134" s="80">
        <v>1200000</v>
      </c>
      <c r="Y134" s="80">
        <v>1190000</v>
      </c>
      <c r="Z134" s="80">
        <v>185089695</v>
      </c>
      <c r="AA134" s="80">
        <v>186953166</v>
      </c>
      <c r="AB134" s="80">
        <v>2298953</v>
      </c>
      <c r="AC134" s="69">
        <v>4629463</v>
      </c>
      <c r="AD134" s="69">
        <v>130</v>
      </c>
      <c r="AE134" s="69">
        <v>0</v>
      </c>
      <c r="AF134" s="80">
        <v>0</v>
      </c>
      <c r="AG134" s="80">
        <v>1640085</v>
      </c>
      <c r="AH134" s="69">
        <v>1278827</v>
      </c>
      <c r="AI134" s="69">
        <v>0</v>
      </c>
      <c r="AJ134" s="80">
        <v>3</v>
      </c>
      <c r="AK134" s="80">
        <v>-267804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1675505</v>
      </c>
      <c r="BB134" s="69">
        <v>24202</v>
      </c>
      <c r="BC134" s="69">
        <v>0</v>
      </c>
      <c r="BD134" s="80">
        <v>0</v>
      </c>
      <c r="BE134" s="80">
        <v>160430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3208</v>
      </c>
      <c r="BN134" s="69">
        <v>0</v>
      </c>
      <c r="BO134" s="69">
        <v>0</v>
      </c>
      <c r="BP134" s="80">
        <v>6</v>
      </c>
      <c r="BQ134" s="80">
        <v>1152247</v>
      </c>
      <c r="BR134" s="69">
        <v>226165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0</v>
      </c>
      <c r="CB134" s="80">
        <v>3</v>
      </c>
      <c r="CC134" s="80">
        <v>3930269</v>
      </c>
      <c r="CD134" s="69">
        <v>1529194</v>
      </c>
      <c r="CE134" s="69" t="s">
        <v>617</v>
      </c>
      <c r="CF134" s="69" t="s">
        <v>618</v>
      </c>
      <c r="CG134" s="69" t="s">
        <v>410</v>
      </c>
      <c r="CH134" s="69" t="s">
        <v>410</v>
      </c>
      <c r="CI134" s="69" t="s">
        <v>410</v>
      </c>
      <c r="CJ134" s="68" t="s">
        <v>410</v>
      </c>
      <c r="CK134" s="68">
        <v>44540</v>
      </c>
      <c r="CL134" s="185" t="s">
        <v>634</v>
      </c>
      <c r="CM134" s="67" t="s">
        <v>635</v>
      </c>
      <c r="CN134" s="67" t="s">
        <v>168</v>
      </c>
      <c r="CO134" s="68">
        <v>44377</v>
      </c>
      <c r="CP134" s="185" t="s">
        <v>636</v>
      </c>
      <c r="CQ134" s="67" t="s">
        <v>640</v>
      </c>
      <c r="CR134" s="67" t="s">
        <v>688</v>
      </c>
      <c r="CS134" s="69">
        <v>198773291.88999999</v>
      </c>
      <c r="CT134" s="69" t="s">
        <v>619</v>
      </c>
      <c r="CU134" s="69" t="s">
        <v>620</v>
      </c>
      <c r="CV134" s="69">
        <v>2</v>
      </c>
      <c r="CW134" s="69">
        <v>104</v>
      </c>
      <c r="CX134" s="69">
        <v>0</v>
      </c>
      <c r="CY134" s="69">
        <v>-6</v>
      </c>
      <c r="CZ134" s="69">
        <v>-433401</v>
      </c>
      <c r="DA134" s="69">
        <v>0</v>
      </c>
      <c r="DG134" t="str">
        <f t="shared" si="9"/>
        <v>DO</v>
      </c>
    </row>
    <row r="135" spans="1:111">
      <c r="A135" t="str">
        <f t="shared" si="8"/>
        <v>08DO</v>
      </c>
      <c r="B135" s="67" t="s">
        <v>7</v>
      </c>
      <c r="C135" s="67" t="s">
        <v>328</v>
      </c>
      <c r="D135" s="67" t="s">
        <v>329</v>
      </c>
      <c r="E135" s="68">
        <v>43788</v>
      </c>
      <c r="F135" s="185" t="s">
        <v>634</v>
      </c>
      <c r="G135" s="67" t="s">
        <v>639</v>
      </c>
      <c r="H135" s="69">
        <v>2</v>
      </c>
      <c r="I135" s="69">
        <v>2</v>
      </c>
      <c r="J135" s="69">
        <v>421</v>
      </c>
      <c r="K135" s="69">
        <v>547</v>
      </c>
      <c r="L135" s="69">
        <v>546</v>
      </c>
      <c r="M135" s="69">
        <v>1</v>
      </c>
      <c r="N135" s="69">
        <v>0</v>
      </c>
      <c r="O135" s="69">
        <v>0</v>
      </c>
      <c r="P135" s="69">
        <v>126</v>
      </c>
      <c r="Q135" s="80">
        <v>0</v>
      </c>
      <c r="R135" s="80">
        <v>13519194</v>
      </c>
      <c r="S135" s="80">
        <v>150000</v>
      </c>
      <c r="T135" s="80">
        <v>13369194</v>
      </c>
      <c r="U135" s="80">
        <v>13647938</v>
      </c>
      <c r="V135" s="80">
        <v>13835344</v>
      </c>
      <c r="W135" s="80">
        <v>0</v>
      </c>
      <c r="X135" s="80">
        <v>0</v>
      </c>
      <c r="Y135" s="80">
        <v>0</v>
      </c>
      <c r="Z135" s="80">
        <v>13835344</v>
      </c>
      <c r="AA135" s="80">
        <v>13763473</v>
      </c>
      <c r="AB135" s="80">
        <v>-71870</v>
      </c>
      <c r="AC135" s="69">
        <v>128744</v>
      </c>
      <c r="AD135" s="69">
        <v>80</v>
      </c>
      <c r="AE135" s="69">
        <v>0</v>
      </c>
      <c r="AF135" s="80">
        <v>0</v>
      </c>
      <c r="AG135" s="80">
        <v>132365</v>
      </c>
      <c r="AH135" s="69">
        <v>0</v>
      </c>
      <c r="AI135" s="69">
        <v>0</v>
      </c>
      <c r="AJ135" s="80">
        <v>0</v>
      </c>
      <c r="AK135" s="80">
        <v>34746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10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0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10</v>
      </c>
      <c r="CB135" s="80">
        <v>0</v>
      </c>
      <c r="CC135" s="80">
        <v>167111</v>
      </c>
      <c r="CD135" s="69">
        <v>0</v>
      </c>
      <c r="CE135" s="69" t="s">
        <v>419</v>
      </c>
      <c r="CF135" s="69" t="s">
        <v>420</v>
      </c>
      <c r="CG135" s="69" t="s">
        <v>410</v>
      </c>
      <c r="CH135" s="69" t="s">
        <v>410</v>
      </c>
      <c r="CI135" s="69" t="s">
        <v>410</v>
      </c>
      <c r="CJ135" s="68" t="s">
        <v>410</v>
      </c>
      <c r="CK135" s="68">
        <v>44489</v>
      </c>
      <c r="CL135" s="185" t="s">
        <v>634</v>
      </c>
      <c r="CM135" s="67" t="s">
        <v>635</v>
      </c>
      <c r="CN135" s="67" t="s">
        <v>168</v>
      </c>
      <c r="CO135" s="68">
        <v>44436</v>
      </c>
      <c r="CP135" s="185" t="s">
        <v>638</v>
      </c>
      <c r="CQ135" s="67" t="s">
        <v>635</v>
      </c>
      <c r="CR135" s="67" t="s">
        <v>688</v>
      </c>
      <c r="CS135" s="69">
        <v>16504274.710000001</v>
      </c>
      <c r="CT135" s="69"/>
      <c r="CU135" s="69"/>
      <c r="CV135" s="69">
        <v>0</v>
      </c>
      <c r="CW135" s="69">
        <v>36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9"/>
        <v>DO</v>
      </c>
    </row>
    <row r="136" spans="1:111">
      <c r="A136" t="str">
        <f t="shared" si="8"/>
        <v>08DO</v>
      </c>
      <c r="B136" s="67" t="s">
        <v>7</v>
      </c>
      <c r="C136" s="67" t="s">
        <v>330</v>
      </c>
      <c r="D136" s="67" t="s">
        <v>331</v>
      </c>
      <c r="E136" s="68">
        <v>43508</v>
      </c>
      <c r="F136" s="185" t="s">
        <v>632</v>
      </c>
      <c r="G136" s="67" t="s">
        <v>637</v>
      </c>
      <c r="H136" s="69">
        <v>1</v>
      </c>
      <c r="I136" s="69">
        <v>5</v>
      </c>
      <c r="J136" s="69">
        <v>554</v>
      </c>
      <c r="K136" s="69">
        <v>797</v>
      </c>
      <c r="L136" s="69">
        <v>797</v>
      </c>
      <c r="M136" s="69">
        <v>0</v>
      </c>
      <c r="N136" s="69">
        <v>0</v>
      </c>
      <c r="O136" s="69">
        <v>0</v>
      </c>
      <c r="P136" s="69">
        <v>233</v>
      </c>
      <c r="Q136" s="80">
        <v>10</v>
      </c>
      <c r="R136" s="80">
        <v>17604432</v>
      </c>
      <c r="S136" s="80">
        <v>150000</v>
      </c>
      <c r="T136" s="80">
        <v>17454432</v>
      </c>
      <c r="U136" s="80">
        <v>17319890</v>
      </c>
      <c r="V136" s="80">
        <v>16726393</v>
      </c>
      <c r="W136" s="80">
        <v>0</v>
      </c>
      <c r="X136" s="80">
        <v>0</v>
      </c>
      <c r="Y136" s="80">
        <v>0</v>
      </c>
      <c r="Z136" s="80">
        <v>16726393</v>
      </c>
      <c r="AA136" s="80">
        <v>16676477</v>
      </c>
      <c r="AB136" s="80">
        <v>-25916</v>
      </c>
      <c r="AC136" s="69">
        <v>-284543</v>
      </c>
      <c r="AD136" s="69">
        <v>188</v>
      </c>
      <c r="AE136" s="69">
        <v>0</v>
      </c>
      <c r="AF136" s="80">
        <v>0</v>
      </c>
      <c r="AG136" s="80">
        <v>0</v>
      </c>
      <c r="AH136" s="69">
        <v>0</v>
      </c>
      <c r="AI136" s="69">
        <v>0</v>
      </c>
      <c r="AJ136" s="80">
        <v>0</v>
      </c>
      <c r="AK136" s="80">
        <v>-272992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4542</v>
      </c>
      <c r="BB136" s="69">
        <v>0</v>
      </c>
      <c r="BC136" s="69">
        <v>0</v>
      </c>
      <c r="BD136" s="80">
        <v>0</v>
      </c>
      <c r="BE136" s="80">
        <v>27040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0</v>
      </c>
      <c r="BL136" s="80">
        <v>0</v>
      </c>
      <c r="BM136" s="80">
        <v>2761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0</v>
      </c>
      <c r="CB136" s="80">
        <v>0</v>
      </c>
      <c r="CC136" s="80">
        <v>-238649</v>
      </c>
      <c r="CD136" s="69">
        <v>0</v>
      </c>
      <c r="CE136" s="69" t="s">
        <v>526</v>
      </c>
      <c r="CF136" s="69" t="s">
        <v>527</v>
      </c>
      <c r="CG136" s="69" t="s">
        <v>410</v>
      </c>
      <c r="CH136" s="69" t="s">
        <v>410</v>
      </c>
      <c r="CI136" s="69" t="s">
        <v>410</v>
      </c>
      <c r="CJ136" s="68" t="s">
        <v>410</v>
      </c>
      <c r="CK136" s="68">
        <v>44515</v>
      </c>
      <c r="CL136" s="185" t="s">
        <v>634</v>
      </c>
      <c r="CM136" s="67" t="s">
        <v>635</v>
      </c>
      <c r="CN136" s="67" t="s">
        <v>168</v>
      </c>
      <c r="CO136" s="68">
        <v>44393</v>
      </c>
      <c r="CP136" s="185" t="s">
        <v>638</v>
      </c>
      <c r="CQ136" s="67" t="s">
        <v>635</v>
      </c>
      <c r="CR136" s="67" t="s">
        <v>688</v>
      </c>
      <c r="CS136" s="69">
        <v>15706807.4</v>
      </c>
      <c r="CT136" s="69"/>
      <c r="CU136" s="69"/>
      <c r="CV136" s="69">
        <v>10</v>
      </c>
      <c r="CW136" s="69">
        <v>55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9"/>
        <v>DO</v>
      </c>
    </row>
    <row r="137" spans="1:111">
      <c r="A137" t="str">
        <f t="shared" si="8"/>
        <v>08DO</v>
      </c>
      <c r="B137" s="67" t="s">
        <v>7</v>
      </c>
      <c r="C137" s="67" t="s">
        <v>332</v>
      </c>
      <c r="D137" s="67" t="s">
        <v>333</v>
      </c>
      <c r="E137" s="68">
        <v>43564</v>
      </c>
      <c r="F137" s="185" t="s">
        <v>636</v>
      </c>
      <c r="G137" s="67" t="s">
        <v>637</v>
      </c>
      <c r="H137" s="69">
        <v>1</v>
      </c>
      <c r="I137" s="69">
        <v>2</v>
      </c>
      <c r="J137" s="69">
        <v>770</v>
      </c>
      <c r="K137" s="69">
        <v>840</v>
      </c>
      <c r="L137" s="69">
        <v>645</v>
      </c>
      <c r="M137" s="69">
        <v>195</v>
      </c>
      <c r="N137" s="69">
        <v>0</v>
      </c>
      <c r="O137" s="69">
        <v>0</v>
      </c>
      <c r="P137" s="69">
        <v>60</v>
      </c>
      <c r="Q137" s="80">
        <v>10</v>
      </c>
      <c r="R137" s="80">
        <v>7871284</v>
      </c>
      <c r="S137" s="80">
        <v>94139</v>
      </c>
      <c r="T137" s="80">
        <v>7777146</v>
      </c>
      <c r="U137" s="80">
        <v>8314187</v>
      </c>
      <c r="V137" s="80">
        <v>5811967</v>
      </c>
      <c r="W137" s="80">
        <v>0</v>
      </c>
      <c r="X137" s="80">
        <v>0</v>
      </c>
      <c r="Y137" s="80">
        <v>0</v>
      </c>
      <c r="Z137" s="80">
        <v>5811967</v>
      </c>
      <c r="AA137" s="80">
        <v>5782260</v>
      </c>
      <c r="AB137" s="80">
        <v>-1807</v>
      </c>
      <c r="AC137" s="69">
        <v>442902</v>
      </c>
      <c r="AD137" s="69">
        <v>15</v>
      </c>
      <c r="AE137" s="69">
        <v>0</v>
      </c>
      <c r="AF137" s="80">
        <v>10</v>
      </c>
      <c r="AG137" s="80">
        <v>58365</v>
      </c>
      <c r="AH137" s="69">
        <v>0</v>
      </c>
      <c r="AI137" s="69">
        <v>0</v>
      </c>
      <c r="AJ137" s="80">
        <v>0</v>
      </c>
      <c r="AK137" s="80">
        <v>421773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0</v>
      </c>
      <c r="BB137" s="69">
        <v>0</v>
      </c>
      <c r="BC137" s="69">
        <v>0</v>
      </c>
      <c r="BD137" s="80">
        <v>0</v>
      </c>
      <c r="BE137" s="80">
        <v>0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1844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10</v>
      </c>
      <c r="CC137" s="80">
        <v>481983</v>
      </c>
      <c r="CD137" s="69">
        <v>0</v>
      </c>
      <c r="CE137" s="69" t="s">
        <v>621</v>
      </c>
      <c r="CF137" s="69" t="s">
        <v>622</v>
      </c>
      <c r="CG137" s="69" t="s">
        <v>410</v>
      </c>
      <c r="CH137" s="69" t="s">
        <v>410</v>
      </c>
      <c r="CI137" s="69" t="s">
        <v>410</v>
      </c>
      <c r="CJ137" s="68" t="s">
        <v>410</v>
      </c>
      <c r="CK137" s="68">
        <v>44405</v>
      </c>
      <c r="CL137" s="185" t="s">
        <v>638</v>
      </c>
      <c r="CM137" s="67" t="s">
        <v>635</v>
      </c>
      <c r="CN137" s="67" t="s">
        <v>168</v>
      </c>
      <c r="CO137" s="68">
        <v>44298</v>
      </c>
      <c r="CP137" s="185" t="s">
        <v>636</v>
      </c>
      <c r="CQ137" s="67" t="s">
        <v>640</v>
      </c>
      <c r="CR137" s="67" t="s">
        <v>688</v>
      </c>
      <c r="CS137" s="69">
        <v>9545163.5099999998</v>
      </c>
      <c r="CT137" s="69"/>
      <c r="CU137" s="69"/>
      <c r="CV137" s="69">
        <v>10</v>
      </c>
      <c r="CW137" s="69">
        <v>45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9"/>
        <v>DO</v>
      </c>
    </row>
    <row r="138" spans="1:111">
      <c r="A138" t="str">
        <f t="shared" si="8"/>
        <v>08DO</v>
      </c>
      <c r="B138" s="67" t="s">
        <v>7</v>
      </c>
      <c r="C138" s="67" t="s">
        <v>334</v>
      </c>
      <c r="D138" s="67" t="s">
        <v>335</v>
      </c>
      <c r="E138" s="68">
        <v>43718</v>
      </c>
      <c r="F138" s="185" t="s">
        <v>638</v>
      </c>
      <c r="G138" s="67" t="s">
        <v>639</v>
      </c>
      <c r="H138" s="69">
        <v>1</v>
      </c>
      <c r="I138" s="69">
        <v>2</v>
      </c>
      <c r="J138" s="69">
        <v>445</v>
      </c>
      <c r="K138" s="69">
        <v>486</v>
      </c>
      <c r="L138" s="69">
        <v>442</v>
      </c>
      <c r="M138" s="69">
        <v>44</v>
      </c>
      <c r="N138" s="69">
        <v>0</v>
      </c>
      <c r="O138" s="69">
        <v>0</v>
      </c>
      <c r="P138" s="69">
        <v>41</v>
      </c>
      <c r="Q138" s="80">
        <v>0</v>
      </c>
      <c r="R138" s="80">
        <v>5292443</v>
      </c>
      <c r="S138" s="80">
        <v>50000</v>
      </c>
      <c r="T138" s="80">
        <v>5242443</v>
      </c>
      <c r="U138" s="80">
        <v>5312653</v>
      </c>
      <c r="V138" s="80">
        <v>5319849</v>
      </c>
      <c r="W138" s="80">
        <v>0</v>
      </c>
      <c r="X138" s="80">
        <v>0</v>
      </c>
      <c r="Y138" s="80">
        <v>0</v>
      </c>
      <c r="Z138" s="80">
        <v>5319849</v>
      </c>
      <c r="AA138" s="80">
        <v>5313201</v>
      </c>
      <c r="AB138" s="80">
        <v>-6647</v>
      </c>
      <c r="AC138" s="69">
        <v>20210</v>
      </c>
      <c r="AD138" s="69">
        <v>13</v>
      </c>
      <c r="AE138" s="69">
        <v>0</v>
      </c>
      <c r="AF138" s="80">
        <v>0</v>
      </c>
      <c r="AG138" s="80">
        <v>0</v>
      </c>
      <c r="AH138" s="69">
        <v>0</v>
      </c>
      <c r="AI138" s="69">
        <v>0</v>
      </c>
      <c r="AJ138" s="80">
        <v>0</v>
      </c>
      <c r="AK138" s="80">
        <v>54439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12516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0</v>
      </c>
      <c r="BL138" s="80">
        <v>0</v>
      </c>
      <c r="BM138" s="80">
        <v>0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0</v>
      </c>
      <c r="CB138" s="80">
        <v>0</v>
      </c>
      <c r="CC138" s="80">
        <v>66955</v>
      </c>
      <c r="CD138" s="69">
        <v>0</v>
      </c>
      <c r="CE138" s="69" t="s">
        <v>623</v>
      </c>
      <c r="CF138" s="69" t="s">
        <v>624</v>
      </c>
      <c r="CG138" s="69" t="s">
        <v>410</v>
      </c>
      <c r="CH138" s="69" t="s">
        <v>410</v>
      </c>
      <c r="CI138" s="69" t="s">
        <v>410</v>
      </c>
      <c r="CJ138" s="68" t="s">
        <v>410</v>
      </c>
      <c r="CK138" s="68">
        <v>44475</v>
      </c>
      <c r="CL138" s="185" t="s">
        <v>634</v>
      </c>
      <c r="CM138" s="67" t="s">
        <v>635</v>
      </c>
      <c r="CN138" s="67" t="s">
        <v>168</v>
      </c>
      <c r="CO138" s="68">
        <v>44340</v>
      </c>
      <c r="CP138" s="185" t="s">
        <v>636</v>
      </c>
      <c r="CQ138" s="67" t="s">
        <v>640</v>
      </c>
      <c r="CR138" s="67" t="s">
        <v>688</v>
      </c>
      <c r="CS138" s="69">
        <v>4997184.25</v>
      </c>
      <c r="CT138" s="69"/>
      <c r="CU138" s="69"/>
      <c r="CV138" s="69">
        <v>0</v>
      </c>
      <c r="CW138" s="69">
        <v>28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9"/>
        <v>DO</v>
      </c>
    </row>
    <row r="139" spans="1:111">
      <c r="A139" t="str">
        <f t="shared" si="8"/>
        <v>08DO</v>
      </c>
      <c r="B139" s="67" t="s">
        <v>7</v>
      </c>
      <c r="C139" s="67" t="s">
        <v>336</v>
      </c>
      <c r="D139" s="67" t="s">
        <v>337</v>
      </c>
      <c r="E139" s="68">
        <v>43935</v>
      </c>
      <c r="F139" s="185" t="s">
        <v>636</v>
      </c>
      <c r="G139" s="67" t="s">
        <v>639</v>
      </c>
      <c r="H139" s="69">
        <v>2</v>
      </c>
      <c r="I139" s="69">
        <v>2</v>
      </c>
      <c r="J139" s="69">
        <v>322</v>
      </c>
      <c r="K139" s="69">
        <v>365</v>
      </c>
      <c r="L139" s="69">
        <v>354</v>
      </c>
      <c r="M139" s="69">
        <v>11</v>
      </c>
      <c r="N139" s="69">
        <v>0</v>
      </c>
      <c r="O139" s="69">
        <v>0</v>
      </c>
      <c r="P139" s="69">
        <v>43</v>
      </c>
      <c r="Q139" s="80">
        <v>0</v>
      </c>
      <c r="R139" s="80">
        <v>9095686</v>
      </c>
      <c r="S139" s="80">
        <v>127227</v>
      </c>
      <c r="T139" s="80">
        <v>8968460</v>
      </c>
      <c r="U139" s="80">
        <v>9114552</v>
      </c>
      <c r="V139" s="80">
        <v>9001603</v>
      </c>
      <c r="W139" s="80">
        <v>0</v>
      </c>
      <c r="X139" s="80">
        <v>0</v>
      </c>
      <c r="Y139" s="80">
        <v>0</v>
      </c>
      <c r="Z139" s="80">
        <v>9001603</v>
      </c>
      <c r="AA139" s="80">
        <v>8960020</v>
      </c>
      <c r="AB139" s="80">
        <v>-41583</v>
      </c>
      <c r="AC139" s="69">
        <v>18865</v>
      </c>
      <c r="AD139" s="69">
        <v>18</v>
      </c>
      <c r="AE139" s="69">
        <v>0</v>
      </c>
      <c r="AF139" s="80">
        <v>0</v>
      </c>
      <c r="AG139" s="80">
        <v>18865</v>
      </c>
      <c r="AH139" s="69">
        <v>0</v>
      </c>
      <c r="AI139" s="69">
        <v>0</v>
      </c>
      <c r="AJ139" s="80">
        <v>0</v>
      </c>
      <c r="AK139" s="80">
        <v>0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81749</v>
      </c>
      <c r="BB139" s="69">
        <v>0</v>
      </c>
      <c r="BC139" s="69">
        <v>0</v>
      </c>
      <c r="BD139" s="80">
        <v>0</v>
      </c>
      <c r="BE139" s="80">
        <v>34958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0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0</v>
      </c>
      <c r="CC139" s="80">
        <v>135572</v>
      </c>
      <c r="CD139" s="69">
        <v>0</v>
      </c>
      <c r="CE139" s="69" t="s">
        <v>625</v>
      </c>
      <c r="CF139" s="69" t="s">
        <v>626</v>
      </c>
      <c r="CG139" s="69" t="s">
        <v>410</v>
      </c>
      <c r="CH139" s="69" t="s">
        <v>410</v>
      </c>
      <c r="CI139" s="69" t="s">
        <v>410</v>
      </c>
      <c r="CJ139" s="68" t="s">
        <v>410</v>
      </c>
      <c r="CK139" s="68">
        <v>44518</v>
      </c>
      <c r="CL139" s="185" t="s">
        <v>634</v>
      </c>
      <c r="CM139" s="67" t="s">
        <v>635</v>
      </c>
      <c r="CN139" s="67" t="s">
        <v>168</v>
      </c>
      <c r="CO139" s="68">
        <v>44399</v>
      </c>
      <c r="CP139" s="185" t="s">
        <v>638</v>
      </c>
      <c r="CQ139" s="67" t="s">
        <v>635</v>
      </c>
      <c r="CR139" s="67" t="s">
        <v>688</v>
      </c>
      <c r="CS139" s="69">
        <v>12888271.810000001</v>
      </c>
      <c r="CT139" s="69"/>
      <c r="CU139" s="69"/>
      <c r="CV139" s="69">
        <v>0</v>
      </c>
      <c r="CW139" s="69">
        <v>25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9"/>
        <v>DO</v>
      </c>
    </row>
    <row r="140" spans="1:111">
      <c r="A140" t="str">
        <f t="shared" si="8"/>
        <v>08DO</v>
      </c>
      <c r="B140" s="67" t="s">
        <v>7</v>
      </c>
      <c r="C140" s="67" t="s">
        <v>338</v>
      </c>
      <c r="D140" s="67" t="s">
        <v>339</v>
      </c>
      <c r="E140" s="68">
        <v>44173</v>
      </c>
      <c r="F140" s="185" t="s">
        <v>634</v>
      </c>
      <c r="G140" s="67" t="s">
        <v>640</v>
      </c>
      <c r="H140" s="69">
        <v>1</v>
      </c>
      <c r="I140" s="69">
        <v>1</v>
      </c>
      <c r="J140" s="69">
        <v>61</v>
      </c>
      <c r="K140" s="69">
        <v>89</v>
      </c>
      <c r="L140" s="69">
        <v>86</v>
      </c>
      <c r="M140" s="69">
        <v>3</v>
      </c>
      <c r="N140" s="69">
        <v>0</v>
      </c>
      <c r="O140" s="69">
        <v>0</v>
      </c>
      <c r="P140" s="69">
        <v>28</v>
      </c>
      <c r="Q140" s="80">
        <v>0</v>
      </c>
      <c r="R140" s="80">
        <v>281612</v>
      </c>
      <c r="S140" s="80">
        <v>16689</v>
      </c>
      <c r="T140" s="80">
        <v>264923</v>
      </c>
      <c r="U140" s="80">
        <v>283592</v>
      </c>
      <c r="V140" s="80">
        <v>264303</v>
      </c>
      <c r="W140" s="80">
        <v>0</v>
      </c>
      <c r="X140" s="80">
        <v>0</v>
      </c>
      <c r="Y140" s="80">
        <v>0</v>
      </c>
      <c r="Z140" s="80">
        <v>264303</v>
      </c>
      <c r="AA140" s="80">
        <v>264303</v>
      </c>
      <c r="AB140" s="80">
        <v>0</v>
      </c>
      <c r="AC140" s="69">
        <v>1980</v>
      </c>
      <c r="AD140" s="69">
        <v>19</v>
      </c>
      <c r="AE140" s="69">
        <v>0</v>
      </c>
      <c r="AF140" s="80">
        <v>0</v>
      </c>
      <c r="AG140" s="80">
        <v>0</v>
      </c>
      <c r="AH140" s="69">
        <v>0</v>
      </c>
      <c r="AI140" s="69">
        <v>0</v>
      </c>
      <c r="AJ140" s="80">
        <v>0</v>
      </c>
      <c r="AK140" s="80">
        <v>4839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0</v>
      </c>
      <c r="CB140" s="80">
        <v>0</v>
      </c>
      <c r="CC140" s="80">
        <v>4839</v>
      </c>
      <c r="CD140" s="69">
        <v>0</v>
      </c>
      <c r="CE140" s="69" t="s">
        <v>530</v>
      </c>
      <c r="CF140" s="69" t="s">
        <v>531</v>
      </c>
      <c r="CG140" s="69" t="s">
        <v>410</v>
      </c>
      <c r="CH140" s="69" t="s">
        <v>410</v>
      </c>
      <c r="CI140" s="69" t="s">
        <v>410</v>
      </c>
      <c r="CJ140" s="68" t="s">
        <v>410</v>
      </c>
      <c r="CK140" s="68">
        <v>44509</v>
      </c>
      <c r="CL140" s="185" t="s">
        <v>634</v>
      </c>
      <c r="CM140" s="67" t="s">
        <v>635</v>
      </c>
      <c r="CN140" s="67" t="s">
        <v>168</v>
      </c>
      <c r="CO140" s="68">
        <v>44418</v>
      </c>
      <c r="CP140" s="185" t="s">
        <v>638</v>
      </c>
      <c r="CQ140" s="67" t="s">
        <v>635</v>
      </c>
      <c r="CR140" s="67" t="s">
        <v>688</v>
      </c>
      <c r="CS140" s="69">
        <v>348350.23</v>
      </c>
      <c r="CT140" s="69"/>
      <c r="CU140" s="69"/>
      <c r="CV140" s="69">
        <v>0</v>
      </c>
      <c r="CW140" s="69">
        <v>9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9"/>
        <v>DO</v>
      </c>
    </row>
    <row r="141" spans="1:111">
      <c r="A141" t="str">
        <f t="shared" si="8"/>
        <v>08DO</v>
      </c>
      <c r="B141" s="67" t="s">
        <v>7</v>
      </c>
      <c r="C141" s="67" t="s">
        <v>627</v>
      </c>
      <c r="D141" s="67" t="s">
        <v>689</v>
      </c>
      <c r="E141" s="68">
        <v>44208</v>
      </c>
      <c r="F141" s="185" t="s">
        <v>632</v>
      </c>
      <c r="G141" s="67" t="s">
        <v>640</v>
      </c>
      <c r="H141" s="69">
        <v>1</v>
      </c>
      <c r="I141" s="69">
        <v>0</v>
      </c>
      <c r="J141" s="69">
        <v>142</v>
      </c>
      <c r="K141" s="69">
        <v>182</v>
      </c>
      <c r="L141" s="69">
        <v>140</v>
      </c>
      <c r="M141" s="69">
        <v>42</v>
      </c>
      <c r="N141" s="69">
        <v>0</v>
      </c>
      <c r="O141" s="69">
        <v>0</v>
      </c>
      <c r="P141" s="69">
        <v>40</v>
      </c>
      <c r="Q141" s="80">
        <v>0</v>
      </c>
      <c r="R141" s="80">
        <v>842202</v>
      </c>
      <c r="S141" s="80">
        <v>48171</v>
      </c>
      <c r="T141" s="80">
        <v>794032</v>
      </c>
      <c r="U141" s="80">
        <v>842202</v>
      </c>
      <c r="V141" s="80">
        <v>728029</v>
      </c>
      <c r="W141" s="80">
        <v>0</v>
      </c>
      <c r="X141" s="80">
        <v>0</v>
      </c>
      <c r="Y141" s="80">
        <v>0</v>
      </c>
      <c r="Z141" s="80">
        <v>728029</v>
      </c>
      <c r="AA141" s="80">
        <v>728029</v>
      </c>
      <c r="AB141" s="80">
        <v>0</v>
      </c>
      <c r="AC141" s="69">
        <v>0</v>
      </c>
      <c r="AD141" s="69">
        <v>30</v>
      </c>
      <c r="AE141" s="69">
        <v>0</v>
      </c>
      <c r="AF141" s="80">
        <v>0</v>
      </c>
      <c r="AG141" s="80">
        <v>0</v>
      </c>
      <c r="AH141" s="69">
        <v>0</v>
      </c>
      <c r="AI141" s="69">
        <v>0</v>
      </c>
      <c r="AJ141" s="80">
        <v>0</v>
      </c>
      <c r="AK141" s="80">
        <v>0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0</v>
      </c>
      <c r="BB141" s="69">
        <v>0</v>
      </c>
      <c r="BC141" s="69">
        <v>0</v>
      </c>
      <c r="BD141" s="80">
        <v>0</v>
      </c>
      <c r="BE141" s="80">
        <v>0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0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0</v>
      </c>
      <c r="CC141" s="80">
        <v>0</v>
      </c>
      <c r="CD141" s="69">
        <v>0</v>
      </c>
      <c r="CE141" s="69" t="s">
        <v>628</v>
      </c>
      <c r="CF141" s="69" t="s">
        <v>629</v>
      </c>
      <c r="CG141" s="69" t="s">
        <v>410</v>
      </c>
      <c r="CH141" s="69" t="s">
        <v>410</v>
      </c>
      <c r="CI141" s="69" t="s">
        <v>410</v>
      </c>
      <c r="CJ141" s="68" t="s">
        <v>410</v>
      </c>
      <c r="CK141" s="68">
        <v>44489</v>
      </c>
      <c r="CL141" s="185" t="s">
        <v>634</v>
      </c>
      <c r="CM141" s="67" t="s">
        <v>635</v>
      </c>
      <c r="CN141" s="67" t="s">
        <v>168</v>
      </c>
      <c r="CO141" s="68">
        <v>44447</v>
      </c>
      <c r="CP141" s="185" t="s">
        <v>638</v>
      </c>
      <c r="CQ141" s="67" t="s">
        <v>635</v>
      </c>
      <c r="CR141" s="67" t="s">
        <v>688</v>
      </c>
      <c r="CS141" s="69">
        <v>1031656.75</v>
      </c>
      <c r="CT141" s="69"/>
      <c r="CU141" s="69"/>
      <c r="CV141" s="69">
        <v>0</v>
      </c>
      <c r="CW141" s="69">
        <v>10</v>
      </c>
      <c r="CX141" s="69">
        <v>0</v>
      </c>
      <c r="CY141" s="69">
        <v>0</v>
      </c>
      <c r="CZ141" s="69">
        <v>0</v>
      </c>
      <c r="DA141" s="69">
        <v>0</v>
      </c>
      <c r="DG141" t="str">
        <f t="shared" si="9"/>
        <v>DO</v>
      </c>
    </row>
    <row r="142" spans="1:111">
      <c r="A142" t="str">
        <f t="shared" si="8"/>
        <v>08DO</v>
      </c>
      <c r="B142" s="67" t="s">
        <v>7</v>
      </c>
      <c r="C142" s="67" t="s">
        <v>400</v>
      </c>
      <c r="D142" s="67" t="s">
        <v>401</v>
      </c>
      <c r="E142" s="68">
        <v>44089</v>
      </c>
      <c r="F142" s="185" t="s">
        <v>638</v>
      </c>
      <c r="G142" s="67" t="s">
        <v>640</v>
      </c>
      <c r="H142" s="69">
        <v>1</v>
      </c>
      <c r="I142" s="69">
        <v>0</v>
      </c>
      <c r="J142" s="69">
        <v>76</v>
      </c>
      <c r="K142" s="69">
        <v>92</v>
      </c>
      <c r="L142" s="69">
        <v>91</v>
      </c>
      <c r="M142" s="69">
        <v>1</v>
      </c>
      <c r="N142" s="69">
        <v>0</v>
      </c>
      <c r="O142" s="69">
        <v>0</v>
      </c>
      <c r="P142" s="69">
        <v>14</v>
      </c>
      <c r="Q142" s="80">
        <v>2</v>
      </c>
      <c r="R142" s="80">
        <v>351648</v>
      </c>
      <c r="S142" s="80">
        <v>29081</v>
      </c>
      <c r="T142" s="80">
        <v>322567</v>
      </c>
      <c r="U142" s="80">
        <v>351648</v>
      </c>
      <c r="V142" s="80">
        <v>296493</v>
      </c>
      <c r="W142" s="80">
        <v>0</v>
      </c>
      <c r="X142" s="80">
        <v>0</v>
      </c>
      <c r="Y142" s="80">
        <v>0</v>
      </c>
      <c r="Z142" s="80">
        <v>296493</v>
      </c>
      <c r="AA142" s="80">
        <v>296493</v>
      </c>
      <c r="AB142" s="80">
        <v>0</v>
      </c>
      <c r="AC142" s="69">
        <v>0</v>
      </c>
      <c r="AD142" s="69">
        <v>10</v>
      </c>
      <c r="AE142" s="69">
        <v>0</v>
      </c>
      <c r="AF142" s="80">
        <v>0</v>
      </c>
      <c r="AG142" s="80">
        <v>0</v>
      </c>
      <c r="AH142" s="69">
        <v>0</v>
      </c>
      <c r="AI142" s="69">
        <v>0</v>
      </c>
      <c r="AJ142" s="80">
        <v>2</v>
      </c>
      <c r="AK142" s="80">
        <v>1879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0</v>
      </c>
      <c r="BB142" s="69">
        <v>0</v>
      </c>
      <c r="BC142" s="69">
        <v>0</v>
      </c>
      <c r="BD142" s="80">
        <v>0</v>
      </c>
      <c r="BE142" s="80">
        <v>0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0</v>
      </c>
      <c r="CB142" s="80">
        <v>2</v>
      </c>
      <c r="CC142" s="80">
        <v>1879</v>
      </c>
      <c r="CD142" s="69">
        <v>0</v>
      </c>
      <c r="CE142" s="69" t="s">
        <v>630</v>
      </c>
      <c r="CF142" s="69" t="s">
        <v>631</v>
      </c>
      <c r="CG142" s="69" t="s">
        <v>410</v>
      </c>
      <c r="CH142" s="69" t="s">
        <v>410</v>
      </c>
      <c r="CI142" s="69" t="s">
        <v>410</v>
      </c>
      <c r="CJ142" s="68" t="s">
        <v>410</v>
      </c>
      <c r="CK142" s="68">
        <v>44452</v>
      </c>
      <c r="CL142" s="185" t="s">
        <v>638</v>
      </c>
      <c r="CM142" s="67" t="s">
        <v>635</v>
      </c>
      <c r="CN142" s="67" t="s">
        <v>168</v>
      </c>
      <c r="CO142" s="68">
        <v>44375</v>
      </c>
      <c r="CP142" s="185" t="s">
        <v>636</v>
      </c>
      <c r="CQ142" s="67" t="s">
        <v>640</v>
      </c>
      <c r="CR142" s="67" t="s">
        <v>688</v>
      </c>
      <c r="CS142" s="69">
        <v>613041.07999999996</v>
      </c>
      <c r="CT142" s="69"/>
      <c r="CU142" s="69"/>
      <c r="CV142" s="69">
        <v>2</v>
      </c>
      <c r="CW142" s="69">
        <v>4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9"/>
        <v>DO</v>
      </c>
    </row>
    <row r="143" spans="1:111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1:111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42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705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Tillman, Quinton</cp:lastModifiedBy>
  <cp:lastPrinted>2008-04-15T17:42:41Z</cp:lastPrinted>
  <dcterms:created xsi:type="dcterms:W3CDTF">2004-07-20T01:18:12Z</dcterms:created>
  <dcterms:modified xsi:type="dcterms:W3CDTF">2023-01-06T16:00:06Z</dcterms:modified>
</cp:coreProperties>
</file>